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wn Payment Loan" sheetId="1" r:id="rId4"/>
    <sheet state="visible" name="SPARC" sheetId="2" r:id="rId5"/>
    <sheet state="visible" name="Overlap" sheetId="3" r:id="rId6"/>
  </sheets>
  <definedNames/>
  <calcPr/>
  <extLst>
    <ext uri="GoogleSheetsCustomDataVersion1">
      <go:sheetsCustomData xmlns:go="http://customooxmlschemas.google.com/" r:id="rId7" roundtripDataSignature="AMtx7mjpvKaojz3sDN3SzFwaEXh7/Bqku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Y31">
      <text>
        <t xml:space="preserve">Not in file
======</t>
      </text>
    </comment>
    <comment authorId="0" ref="AR20">
      <text>
        <t xml:space="preserve">======
ID#AAAAkUPu79Y
Maria Dougherty    (2022-11-26 03:12:32)
Not in SPARC Sheet</t>
      </text>
    </comment>
    <comment authorId="0" ref="AR45">
      <text>
        <t xml:space="preserve">======
ID#AAAAkUPu79U
Maria Dougherty    (2022-11-26 03:11:17)
These two not listed in SPARC sheet</t>
      </text>
    </comment>
  </commentList>
  <extLst>
    <ext uri="GoogleSheetsCustomDataVersion1">
      <go:sheetsCustomData xmlns:go="http://customooxmlschemas.google.com/" r:id="rId1" roundtripDataSignature="AMtx7mjUyMy5aF9n6JkEPHAVWoUnvJ1w8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4">
      <text>
        <t xml:space="preserve">======
ID#AAAAmGxhHRo
Jonathan Knopf    (2022-12-21 14:45:56)
@amelie@hdadvisors.net beginning in this row and on, I think columns D and E are reversed for many entries (i.e., the final interest rate is HIGHER) -- is it safe to assume those can be flipped and corrected?
------
ID#AAAAmHs3yXI
Amelie Rives    (2022-12-21 15:15:18)
Oooooh I don't know if that's a safe assumption actually. Some of the interest rates in D and E are actually the same too. I wonder if they used this sheet as like a tracking mechanism and like made changes as they went? I will email Kristen ASAP and see.
------
ID#AAAAmHs3yXM
Amelie Rives    (2022-12-21 15:17:23)
@klucas@piedmonthousing.org just so you can find this more easily</t>
      </text>
    </comment>
    <comment authorId="0" ref="K1">
      <text>
        <t xml:space="preserve">======
ID#AAAAkUPu79g
Maria Dougherty    (2022-11-26 03:43:36)
DPL majority client and house location in Charlottesville MSA, this is not the case for SPARC clients.
------
ID#AAAAkUPu79k
Maria Dougherty    (2022-11-26 03:44:33)
Most from Louisa (32), then Albermarle (27)/Fluvanna (24) (greater Cville MSA)</t>
      </text>
    </comment>
  </commentList>
  <extLst>
    <ext uri="GoogleSheetsCustomDataVersion1">
      <go:sheetsCustomData xmlns:go="http://customooxmlschemas.google.com/" r:id="rId1" roundtripDataSignature="AMtx7mh9qfvIceWnaI18/GDdiGZXthdGR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6">
      <text>
        <t xml:space="preserve">======
ID#AAAAkUPu79c
Maria Dougherty    (2022-11-26 03:29:45)
Found in DPL Row AR</t>
      </text>
    </comment>
  </commentList>
  <extLst>
    <ext uri="GoogleSheetsCustomDataVersion1">
      <go:sheetsCustomData xmlns:go="http://customooxmlschemas.google.com/" r:id="rId1" roundtripDataSignature="AMtx7mg96WHflcX+f49CCGWjo2fFOMqN0w=="/>
    </ext>
  </extLst>
</comments>
</file>

<file path=xl/sharedStrings.xml><?xml version="1.0" encoding="utf-8"?>
<sst xmlns="http://schemas.openxmlformats.org/spreadsheetml/2006/main" count="2342" uniqueCount="772">
  <si>
    <t>Client #</t>
  </si>
  <si>
    <t>FHA Case #</t>
  </si>
  <si>
    <t>AMI Approval Date</t>
  </si>
  <si>
    <t>Client Intake Date</t>
  </si>
  <si>
    <t>Contract Date</t>
  </si>
  <si>
    <t>Close Date</t>
  </si>
  <si>
    <t>Client Last Name</t>
  </si>
  <si>
    <t>Client First Name</t>
  </si>
  <si>
    <t>Household Annual Income</t>
  </si>
  <si>
    <t>Client AMI</t>
  </si>
  <si>
    <t>Counselor</t>
  </si>
  <si>
    <t>Household Size</t>
  </si>
  <si>
    <t># of Applicants</t>
  </si>
  <si>
    <t>Service Type</t>
  </si>
  <si>
    <t>FTHB?</t>
  </si>
  <si>
    <t>Client Employer</t>
  </si>
  <si>
    <t>Employer MSA</t>
  </si>
  <si>
    <t>Property Street Address</t>
  </si>
  <si>
    <t>Property City</t>
  </si>
  <si>
    <t>Property State</t>
  </si>
  <si>
    <t>Property Zip</t>
  </si>
  <si>
    <t>Property MSA</t>
  </si>
  <si>
    <t>Status</t>
  </si>
  <si>
    <t>Sale Price</t>
  </si>
  <si>
    <t>Appraised Value</t>
  </si>
  <si>
    <t>Closing Costs/Prepaids</t>
  </si>
  <si>
    <t>Lending Institution</t>
  </si>
  <si>
    <t>Loan Officer</t>
  </si>
  <si>
    <t>1st Mortgage Product</t>
  </si>
  <si>
    <t>1st Mortgage Amount</t>
  </si>
  <si>
    <t>Interest Rate</t>
  </si>
  <si>
    <t># of PHA Loans</t>
  </si>
  <si>
    <t>$ of PHA Loans</t>
  </si>
  <si>
    <t>Source of PHA  Loan</t>
  </si>
  <si>
    <t>DHCD</t>
  </si>
  <si>
    <t>ACHAP</t>
  </si>
  <si>
    <t>CDFI</t>
  </si>
  <si>
    <t>PHA Regional</t>
  </si>
  <si>
    <t>City</t>
  </si>
  <si>
    <t>CAHF</t>
  </si>
  <si>
    <t>Recycled HOME</t>
  </si>
  <si>
    <t>LCHAP</t>
  </si>
  <si>
    <t>Multiple Loans</t>
  </si>
  <si>
    <t>Other Assistance</t>
  </si>
  <si>
    <t>Other Assistance Amount</t>
  </si>
  <si>
    <t>Client Street Address</t>
  </si>
  <si>
    <t>Client City</t>
  </si>
  <si>
    <t>Client State</t>
  </si>
  <si>
    <t>Client Zip</t>
  </si>
  <si>
    <t>Client MSA</t>
  </si>
  <si>
    <t>Client Email Address</t>
  </si>
  <si>
    <t>Phone Number</t>
  </si>
  <si>
    <t>Ethnicity</t>
  </si>
  <si>
    <t>Race</t>
  </si>
  <si>
    <t>Income (AMI) Level</t>
  </si>
  <si>
    <t xml:space="preserve">Rural Area Status </t>
  </si>
  <si>
    <t>English Proficiency</t>
  </si>
  <si>
    <t>Referral Source</t>
  </si>
  <si>
    <t>5/3/2022</t>
  </si>
  <si>
    <t>Arroyo</t>
  </si>
  <si>
    <t>Marcelino</t>
  </si>
  <si>
    <t>Lucas</t>
  </si>
  <si>
    <t>Home Purchase</t>
  </si>
  <si>
    <t>Yes</t>
  </si>
  <si>
    <t>Habitat for Humanity of Greater Charlottesville</t>
  </si>
  <si>
    <t>Charlottesville city-Charlottesville, VA MSA</t>
  </si>
  <si>
    <t>4756 Clover Ridge Court</t>
  </si>
  <si>
    <t>Charlottesville</t>
  </si>
  <si>
    <t>VA</t>
  </si>
  <si>
    <t>Albemarle County-Charlottesville, VA MSA</t>
  </si>
  <si>
    <t>Closed</t>
  </si>
  <si>
    <t>George Mason Mortgage</t>
  </si>
  <si>
    <t>Ken Mextorf</t>
  </si>
  <si>
    <t>Conventional</t>
  </si>
  <si>
    <t>ACHAP/ DHCD (albemarle county housing affordability programn)</t>
  </si>
  <si>
    <t>SPARC &amp; VIDA</t>
  </si>
  <si>
    <t>4287 Plank Road</t>
  </si>
  <si>
    <t>North Garden</t>
  </si>
  <si>
    <t>arroyo.marc@gmail.com</t>
  </si>
  <si>
    <t>(434) 806-6131</t>
  </si>
  <si>
    <t>Hispanic</t>
  </si>
  <si>
    <t>Chose not to respond</t>
  </si>
  <si>
    <t>50 - 79% AMI</t>
  </si>
  <si>
    <t>Household lives in a rural area</t>
  </si>
  <si>
    <t>Household is English Proficient</t>
  </si>
  <si>
    <t>Friend</t>
  </si>
  <si>
    <t>5/12/2022</t>
  </si>
  <si>
    <t>Hemmati</t>
  </si>
  <si>
    <t>Khadija</t>
  </si>
  <si>
    <t>Keswick &amp; Self Employeed</t>
  </si>
  <si>
    <t>1002 Huntwood Lane</t>
  </si>
  <si>
    <t>Fulton Mortgage</t>
  </si>
  <si>
    <t>Julia Roberts</t>
  </si>
  <si>
    <t>ACHAP, PHA REGIONAL, CDFI</t>
  </si>
  <si>
    <t>2376 Abington Lane</t>
  </si>
  <si>
    <t>khadijahemmati545@gmail.com</t>
  </si>
  <si>
    <t>(434) 806-6083</t>
  </si>
  <si>
    <t>Not Hispanic</t>
  </si>
  <si>
    <t>Single Race - White</t>
  </si>
  <si>
    <t>PHA Website</t>
  </si>
  <si>
    <t>12/9/2020</t>
  </si>
  <si>
    <t>Rogers</t>
  </si>
  <si>
    <t>Kara</t>
  </si>
  <si>
    <t>yes</t>
  </si>
  <si>
    <t>J. R. Reingold and Associates</t>
  </si>
  <si>
    <t>Stafford County-Washington-Arlington-Alexandria, DC-VA-MD HUD M</t>
  </si>
  <si>
    <t>2949 Chinkapin Oak Lane</t>
  </si>
  <si>
    <t>Woodbridge</t>
  </si>
  <si>
    <t>Unknown</t>
  </si>
  <si>
    <t>Bank of America</t>
  </si>
  <si>
    <t>Brian Richard Morrison</t>
  </si>
  <si>
    <t>N/A</t>
  </si>
  <si>
    <t>VIDA</t>
  </si>
  <si>
    <t>14960 Potomac Heights Place, Apt. 214</t>
  </si>
  <si>
    <t>Fauquier County-Washington-Arlington-Alexandria, DC-VA-MD HUD M</t>
  </si>
  <si>
    <t>karajune16@gmail.com</t>
  </si>
  <si>
    <t>757-771-3278</t>
  </si>
  <si>
    <t>Single Race - Black or African America</t>
  </si>
  <si>
    <t>Household does not live in a rural area</t>
  </si>
  <si>
    <t>4/12/2021</t>
  </si>
  <si>
    <t>Campbell</t>
  </si>
  <si>
    <t>Autumn</t>
  </si>
  <si>
    <t>Westminster Canterbury</t>
  </si>
  <si>
    <t>1893 Mt. Airy Rd.</t>
  </si>
  <si>
    <t>Louisa</t>
  </si>
  <si>
    <t>Louisa County-Louisa County, VA HUD Metro FMR Area</t>
  </si>
  <si>
    <t>C&amp;F Mortgage Corporation</t>
  </si>
  <si>
    <t>William Hamrick</t>
  </si>
  <si>
    <t>FHA</t>
  </si>
  <si>
    <t>SPARC</t>
  </si>
  <si>
    <t>304 Martinsville Avenue</t>
  </si>
  <si>
    <t>Gordonsville</t>
  </si>
  <si>
    <t>Orange County-Orange County, VA</t>
  </si>
  <si>
    <t>autumncampbell101@gmail.com</t>
  </si>
  <si>
    <t>540-406-7997</t>
  </si>
  <si>
    <t>6/2/2021</t>
  </si>
  <si>
    <t>Flores</t>
  </si>
  <si>
    <t>Karl Adryan</t>
  </si>
  <si>
    <t>Albemarle County</t>
  </si>
  <si>
    <t>4178 Dauphin Dr</t>
  </si>
  <si>
    <t>Fulton Bank</t>
  </si>
  <si>
    <t>ACHAP/ DHCD</t>
  </si>
  <si>
    <t>224 Riverside Drive</t>
  </si>
  <si>
    <t>Lynchburg</t>
  </si>
  <si>
    <t>Campbell County-Lynchburg, VA MSA</t>
  </si>
  <si>
    <t>adryan224@gmail.com</t>
  </si>
  <si>
    <t>956-337-3948</t>
  </si>
  <si>
    <t>4/6/2021</t>
  </si>
  <si>
    <t>Ghimire</t>
  </si>
  <si>
    <t>Maheswar &amp; Durga</t>
  </si>
  <si>
    <t>USA Autosales &amp; KinderCare Education</t>
  </si>
  <si>
    <t>312 Glade Ln</t>
  </si>
  <si>
    <t>Virginia Credit Union</t>
  </si>
  <si>
    <t>Steve Dutton</t>
  </si>
  <si>
    <t>2241 Commonwealth Drive, Apt. D</t>
  </si>
  <si>
    <t>ghmahesh@yahoo.com</t>
  </si>
  <si>
    <t>434-326-8536</t>
  </si>
  <si>
    <t>Single Race - Asian</t>
  </si>
  <si>
    <t>8/3/2021</t>
  </si>
  <si>
    <t>Thompson</t>
  </si>
  <si>
    <t>Tessa</t>
  </si>
  <si>
    <t>Abundant Life</t>
  </si>
  <si>
    <t>330 Glade Ln</t>
  </si>
  <si>
    <t>201-A Holly Drive</t>
  </si>
  <si>
    <t>tmthompson82@hotmail.com</t>
  </si>
  <si>
    <t>(804) 248-2320</t>
  </si>
  <si>
    <t>9/29/2021</t>
  </si>
  <si>
    <t>Kambale, Kabuyaya</t>
  </si>
  <si>
    <t>Sivya &amp; Masika</t>
  </si>
  <si>
    <t>Curtner</t>
  </si>
  <si>
    <t>Compass Group</t>
  </si>
  <si>
    <t>801 Jefferson Dr.</t>
  </si>
  <si>
    <t>Palmyra</t>
  </si>
  <si>
    <t>Fluvanna County-Charlottesville, VA MSA</t>
  </si>
  <si>
    <t>1222 Smith Street</t>
  </si>
  <si>
    <t>vA</t>
  </si>
  <si>
    <t>danielsivya@gmail.com</t>
  </si>
  <si>
    <t>(434) 242-3094</t>
  </si>
  <si>
    <t>10/30/2020</t>
  </si>
  <si>
    <t>Pace</t>
  </si>
  <si>
    <t>Jonique</t>
  </si>
  <si>
    <t>30 Lafayette Dr.</t>
  </si>
  <si>
    <t>Waterstone Mortgage Corporation</t>
  </si>
  <si>
    <t>Bill Bader</t>
  </si>
  <si>
    <t>1207-B Villa Lane</t>
  </si>
  <si>
    <t>jojopace2@gmail.com</t>
  </si>
  <si>
    <t>(804) 350-6914</t>
  </si>
  <si>
    <t>30 - 49% AMI</t>
  </si>
  <si>
    <t>12/21/2020</t>
  </si>
  <si>
    <t>Cowan/Ramsey</t>
  </si>
  <si>
    <t>Celica &amp; Desmond</t>
  </si>
  <si>
    <t>Keswick</t>
  </si>
  <si>
    <t>4667 Briarwood Drive</t>
  </si>
  <si>
    <t>David Boatwright</t>
  </si>
  <si>
    <t>RHS</t>
  </si>
  <si>
    <t>VIDA &amp; SPARC</t>
  </si>
  <si>
    <t>2382 Abington Drive</t>
  </si>
  <si>
    <t>cowancelica@gmail.com</t>
  </si>
  <si>
    <t>434-305-8063</t>
  </si>
  <si>
    <t>6/15/2020</t>
  </si>
  <si>
    <t>Goodwin</t>
  </si>
  <si>
    <t>Kira</t>
  </si>
  <si>
    <t>home purchase</t>
  </si>
  <si>
    <t>Martha Jefferson/Sentara</t>
  </si>
  <si>
    <t>76 Villa Circle</t>
  </si>
  <si>
    <t>Atlantic Bay Mortgage Group</t>
  </si>
  <si>
    <t>Tammy Wilt</t>
  </si>
  <si>
    <t>USDA</t>
  </si>
  <si>
    <t>1446 Minor Ridge</t>
  </si>
  <si>
    <t>80 - 100% AMI</t>
  </si>
  <si>
    <t>5/15/2020</t>
  </si>
  <si>
    <t>Alizadeh</t>
  </si>
  <si>
    <t>Bagher</t>
  </si>
  <si>
    <t>Wegmans, Uber</t>
  </si>
  <si>
    <t>662 Locksley Terrace</t>
  </si>
  <si>
    <t>Towne First Mortgage</t>
  </si>
  <si>
    <t>Marcella Johnson</t>
  </si>
  <si>
    <t>VHDA</t>
  </si>
  <si>
    <t>DHCD and ACHAP</t>
  </si>
  <si>
    <t>426 Garrett Street, Apt. D</t>
  </si>
  <si>
    <t>havvazadehm@gmail.com</t>
  </si>
  <si>
    <t>434-327-0974</t>
  </si>
  <si>
    <t>Household is not English Proficient</t>
  </si>
  <si>
    <t>8/11/2020</t>
  </si>
  <si>
    <t>Zamiry</t>
  </si>
  <si>
    <t>Mohammad Zia</t>
  </si>
  <si>
    <t>Mattress Firm, Uber &amp; Lyft</t>
  </si>
  <si>
    <t>1394 Timberwood Blvd</t>
  </si>
  <si>
    <t>Residential Home Services</t>
  </si>
  <si>
    <t>Brenda Tenpas</t>
  </si>
  <si>
    <t>1914 Cedar Hill Road, Apt. A</t>
  </si>
  <si>
    <t>ziazamiry@gmail.com</t>
  </si>
  <si>
    <t>434-327-8918</t>
  </si>
  <si>
    <t>Multi Race - Other Multiple Race</t>
  </si>
  <si>
    <t>8/26/2020</t>
  </si>
  <si>
    <t>Harris</t>
  </si>
  <si>
    <t>Christina</t>
  </si>
  <si>
    <t>SSI, VRS</t>
  </si>
  <si>
    <t>927 Charlton Avenue</t>
  </si>
  <si>
    <t>Greater Charlottesville HFH</t>
  </si>
  <si>
    <t>Shelley Cole</t>
  </si>
  <si>
    <t>Habitat</t>
  </si>
  <si>
    <t>City and PHA Regional</t>
  </si>
  <si>
    <t>cancerbaby72068@gmail.com</t>
  </si>
  <si>
    <t>434-409-6027</t>
  </si>
  <si>
    <t>7/1/2020</t>
  </si>
  <si>
    <t>Al Kaisi</t>
  </si>
  <si>
    <t>Ahmed</t>
  </si>
  <si>
    <t>Whole Foods, Farmington, IRC</t>
  </si>
  <si>
    <t>412 Wynridge Drive</t>
  </si>
  <si>
    <t>Atlantic Coast Mortgage</t>
  </si>
  <si>
    <t>Jenna Stiltner</t>
  </si>
  <si>
    <t>1255 Maple View Drive</t>
  </si>
  <si>
    <t>asahmedshaker@gmail.com</t>
  </si>
  <si>
    <t>434-806-6212</t>
  </si>
  <si>
    <t>10/29/2020</t>
  </si>
  <si>
    <t>Blakey</t>
  </si>
  <si>
    <t>Patina</t>
  </si>
  <si>
    <t>Love Inc</t>
  </si>
  <si>
    <t>106 Alto Place</t>
  </si>
  <si>
    <t>PHA Regional Fund</t>
  </si>
  <si>
    <t>408 Garrett Street</t>
  </si>
  <si>
    <t>patinacarr1@yahoo.com</t>
  </si>
  <si>
    <t>(434) 882-6462</t>
  </si>
  <si>
    <t>3/11/2019</t>
  </si>
  <si>
    <t>Hassanin</t>
  </si>
  <si>
    <t>Tamer</t>
  </si>
  <si>
    <t>Tanner</t>
  </si>
  <si>
    <t>YES</t>
  </si>
  <si>
    <t>Suntrust and UVA</t>
  </si>
  <si>
    <t>4738 Blue Jay Way</t>
  </si>
  <si>
    <t>Waterstone Mortgage</t>
  </si>
  <si>
    <t>David Boatright</t>
  </si>
  <si>
    <t>918-A South 1st Street</t>
  </si>
  <si>
    <t>tamora1972@yahoo.com</t>
  </si>
  <si>
    <t>434-293-0688</t>
  </si>
  <si>
    <t>10/10/2019</t>
  </si>
  <si>
    <t>Alboni</t>
  </si>
  <si>
    <t>Ahmad</t>
  </si>
  <si>
    <t>Compass Group &amp; Hyatt</t>
  </si>
  <si>
    <t>105 Pinewood Court</t>
  </si>
  <si>
    <t>Ruckersville</t>
  </si>
  <si>
    <t>Greene County-Charlottesville, VA MSA</t>
  </si>
  <si>
    <t>404 Robertson Avenue</t>
  </si>
  <si>
    <t>1/6/2020</t>
  </si>
  <si>
    <t>Aboud</t>
  </si>
  <si>
    <t>Raed</t>
  </si>
  <si>
    <t>HD Supply (truck driver)</t>
  </si>
  <si>
    <t>21 Rolling Hills Road</t>
  </si>
  <si>
    <t>166 Georgetown Road</t>
  </si>
  <si>
    <t>11/14/2019</t>
  </si>
  <si>
    <t>Ntamulenga</t>
  </si>
  <si>
    <t>Freddy</t>
  </si>
  <si>
    <t>UVA</t>
  </si>
  <si>
    <t>155 Georgetown Green</t>
  </si>
  <si>
    <t>ACHAP &amp; CDFI</t>
  </si>
  <si>
    <t>2309 Peyton Drive, Apt. A</t>
  </si>
  <si>
    <t>freddyntamulenga@yahoo.com</t>
  </si>
  <si>
    <t>434-806-6043</t>
  </si>
  <si>
    <t>Multi Race - Black or African American and White</t>
  </si>
  <si>
    <t>2/6/2020</t>
  </si>
  <si>
    <t>Glick</t>
  </si>
  <si>
    <t>Jay</t>
  </si>
  <si>
    <t>Rector &amp; Visitors of UVA</t>
  </si>
  <si>
    <t>818 Nassau Street</t>
  </si>
  <si>
    <t>City HOME</t>
  </si>
  <si>
    <t>217-B Stribling Avenue</t>
  </si>
  <si>
    <t>4/23/2019</t>
  </si>
  <si>
    <t>Pomeh</t>
  </si>
  <si>
    <t>Cecelia</t>
  </si>
  <si>
    <t>Rector &amp; Visitors of UVA &amp; Now &amp; Zen</t>
  </si>
  <si>
    <t>814 Nassau Street</t>
  </si>
  <si>
    <t>754 Prospect Avenue, Apt. C</t>
  </si>
  <si>
    <t>2/26/2020</t>
  </si>
  <si>
    <t>Mohamed</t>
  </si>
  <si>
    <t>Abdalla</t>
  </si>
  <si>
    <t>Board of Visitors, JRN and Aramark</t>
  </si>
  <si>
    <t>4750 Bluejay Way</t>
  </si>
  <si>
    <t>675 Woodbrook Drive, Apt 102</t>
  </si>
  <si>
    <t>11/11/2019</t>
  </si>
  <si>
    <t>Kayla</t>
  </si>
  <si>
    <t>Fluvanna County High School</t>
  </si>
  <si>
    <t>28 Bolling Circle</t>
  </si>
  <si>
    <t>84 Timber Road</t>
  </si>
  <si>
    <t>Columbia</t>
  </si>
  <si>
    <t>1/21/2020</t>
  </si>
  <si>
    <t>Mathon</t>
  </si>
  <si>
    <t>Michael</t>
  </si>
  <si>
    <t>Retired</t>
  </si>
  <si>
    <t>320 Riverbend Drive, Apt. 3C</t>
  </si>
  <si>
    <t>DHCD HOME</t>
  </si>
  <si>
    <t>2405 Peyton Drive, Apt. 204</t>
  </si>
  <si>
    <t>Family</t>
  </si>
  <si>
    <t>4/1/2020</t>
  </si>
  <si>
    <t>Ramazan</t>
  </si>
  <si>
    <t>Mohammad</t>
  </si>
  <si>
    <t>Salam Taxi, LLC</t>
  </si>
  <si>
    <t>400 Riverside Avenue</t>
  </si>
  <si>
    <t>Towne Bank Mortgage</t>
  </si>
  <si>
    <t>Terry Beltz</t>
  </si>
  <si>
    <t>1/26/2020</t>
  </si>
  <si>
    <t>Moradi</t>
  </si>
  <si>
    <t>Mohammeed</t>
  </si>
  <si>
    <t>Boars Head Inn</t>
  </si>
  <si>
    <t>42 Villa Circle</t>
  </si>
  <si>
    <t>253 Colonade Drive, Apt. 21</t>
  </si>
  <si>
    <t>none</t>
  </si>
  <si>
    <t>5/30/2018</t>
  </si>
  <si>
    <t>Hussain</t>
  </si>
  <si>
    <t>Mariam</t>
  </si>
  <si>
    <t>Leary</t>
  </si>
  <si>
    <t>Public Partnerships</t>
  </si>
  <si>
    <t>546A Cleveland Ave</t>
  </si>
  <si>
    <t>FHLB, City HOME, Habitat</t>
  </si>
  <si>
    <t>546-A Cleveland Avenue</t>
  </si>
  <si>
    <t>434-228-1866</t>
  </si>
  <si>
    <t>&lt; 30 % AMI</t>
  </si>
  <si>
    <t>Apr 2018</t>
  </si>
  <si>
    <t>M Amin</t>
  </si>
  <si>
    <t>FNU</t>
  </si>
  <si>
    <t>UVA Medical</t>
  </si>
  <si>
    <t>980 Towne Lane</t>
  </si>
  <si>
    <t>TowneFirst Mortgage</t>
  </si>
  <si>
    <t>VHDA - Bond</t>
  </si>
  <si>
    <t>258 Colonnade Drive</t>
  </si>
  <si>
    <t>am_df@hotmail.com</t>
  </si>
  <si>
    <t>434-398-0200</t>
  </si>
  <si>
    <t>7/30/2018</t>
  </si>
  <si>
    <t>Creasy</t>
  </si>
  <si>
    <t>Diana</t>
  </si>
  <si>
    <t>Dept of Aging and Rehab</t>
  </si>
  <si>
    <t>346 Charney Way</t>
  </si>
  <si>
    <t>USDA/RHS</t>
  </si>
  <si>
    <t>Donna Wallace</t>
  </si>
  <si>
    <t>502 Direct</t>
  </si>
  <si>
    <t>Recycled Home</t>
  </si>
  <si>
    <t>None</t>
  </si>
  <si>
    <t>2948 Mountain Hill Rd</t>
  </si>
  <si>
    <t>dcreasy6@gmail.com</t>
  </si>
  <si>
    <t>434-906-4014</t>
  </si>
  <si>
    <t>9/27/2018</t>
  </si>
  <si>
    <t>Alkaisy</t>
  </si>
  <si>
    <t>Mohammed</t>
  </si>
  <si>
    <t>UVA Foundation</t>
  </si>
  <si>
    <t>1031 Carrington Place</t>
  </si>
  <si>
    <t>Coventional</t>
  </si>
  <si>
    <t>DHCD HOME Perf Pool</t>
  </si>
  <si>
    <t>$-</t>
  </si>
  <si>
    <t>2527 Hydraulic Road Apt 40</t>
  </si>
  <si>
    <t>mohammed.n.alkaisy@gmail.com</t>
  </si>
  <si>
    <t>434-249-7095</t>
  </si>
  <si>
    <t>544-2219732-703</t>
  </si>
  <si>
    <t>11/6/2018</t>
  </si>
  <si>
    <t>Mentor</t>
  </si>
  <si>
    <t>Brittany</t>
  </si>
  <si>
    <t>Yuille</t>
  </si>
  <si>
    <t>Onix Group</t>
  </si>
  <si>
    <t>629 Deerfield Rd</t>
  </si>
  <si>
    <t>VHDA FHA</t>
  </si>
  <si>
    <t>VHDA Grant</t>
  </si>
  <si>
    <t>63 Robins Court</t>
  </si>
  <si>
    <t>brittany.mentor@yahoo.com</t>
  </si>
  <si>
    <t>434-995-8408</t>
  </si>
  <si>
    <t>single race - white</t>
  </si>
  <si>
    <t>11/15/2018</t>
  </si>
  <si>
    <t>Hatcher</t>
  </si>
  <si>
    <t>Dana</t>
  </si>
  <si>
    <t>Woods Rogers PA</t>
  </si>
  <si>
    <t>2310 Finch Court</t>
  </si>
  <si>
    <t>Other - Bond</t>
  </si>
  <si>
    <t>808 Orangedale Ave</t>
  </si>
  <si>
    <t>dhatcher337@gmail.com</t>
  </si>
  <si>
    <t>434-882-6715</t>
  </si>
  <si>
    <t>1/29/2019</t>
  </si>
  <si>
    <t>Barbari</t>
  </si>
  <si>
    <t>Taher and Ameneh</t>
  </si>
  <si>
    <t>VA Dept of Blind</t>
  </si>
  <si>
    <t>2265 Sparrow Lane</t>
  </si>
  <si>
    <t>NA</t>
  </si>
  <si>
    <t>2226 Commonwealth Drive Apt F</t>
  </si>
  <si>
    <t>3/15/2019</t>
  </si>
  <si>
    <t>Kahwaji, Altir</t>
  </si>
  <si>
    <t>Abdul &amp; Salma</t>
  </si>
  <si>
    <t>Piedmont Paint &amp; Finish</t>
  </si>
  <si>
    <t>707 Prospect Avenue</t>
  </si>
  <si>
    <t>Atlantic Coast Mortgage/ Jenna Stiltner</t>
  </si>
  <si>
    <t>1229 Agnese Street</t>
  </si>
  <si>
    <t>salmaatir6a@gmail.com</t>
  </si>
  <si>
    <t>(434) 995-9157</t>
  </si>
  <si>
    <t>544-2297384703</t>
  </si>
  <si>
    <t>Reaves</t>
  </si>
  <si>
    <t>Sharon</t>
  </si>
  <si>
    <t>86 Villa Circle</t>
  </si>
  <si>
    <t>NFM Lending</t>
  </si>
  <si>
    <t>Anthony Cellini</t>
  </si>
  <si>
    <t>110 A Welk Place</t>
  </si>
  <si>
    <t>05/16/2019</t>
  </si>
  <si>
    <t>Pankey</t>
  </si>
  <si>
    <t>Milencia</t>
  </si>
  <si>
    <t>2213 Commonwealth Drive</t>
  </si>
  <si>
    <t>CFDI and ACHAP</t>
  </si>
  <si>
    <t>milenciastarr@gmail.com</t>
  </si>
  <si>
    <t>(434) 944-7032</t>
  </si>
  <si>
    <t>April 2018</t>
  </si>
  <si>
    <t>Timberlake</t>
  </si>
  <si>
    <t>Kiara</t>
  </si>
  <si>
    <t>Murphy</t>
  </si>
  <si>
    <t>VA Community Bank</t>
  </si>
  <si>
    <t>50 Price Road</t>
  </si>
  <si>
    <t>USDA 502</t>
  </si>
  <si>
    <t>356 Zion Road</t>
  </si>
  <si>
    <t>ktimberlake89@gmail.com</t>
  </si>
  <si>
    <t>434-589-0744</t>
  </si>
  <si>
    <t>Fluvanna Louisa Housing Foundation</t>
  </si>
  <si>
    <t>May 2017</t>
  </si>
  <si>
    <t>Brooks</t>
  </si>
  <si>
    <t>Kelly</t>
  </si>
  <si>
    <t>VACLE</t>
  </si>
  <si>
    <t>36 Woodlake Drive</t>
  </si>
  <si>
    <t>Townefirst Mortgage</t>
  </si>
  <si>
    <t>4081 Cypress Pointe Drive</t>
  </si>
  <si>
    <t>kellybrooks4081@yahoo.com</t>
  </si>
  <si>
    <t>434-882-0746</t>
  </si>
  <si>
    <t>Co-Worker</t>
  </si>
  <si>
    <t>Mar 2017</t>
  </si>
  <si>
    <t>Midkiff</t>
  </si>
  <si>
    <t>Jasmine</t>
  </si>
  <si>
    <t>Whole Foods</t>
  </si>
  <si>
    <t>2302 North Berkshire Rd Unit A</t>
  </si>
  <si>
    <t>TowneBank Mortgage</t>
  </si>
  <si>
    <t>Fannie Mae CC ast</t>
  </si>
  <si>
    <t>140 Green Turtle Lane #1</t>
  </si>
  <si>
    <t>jassymid@gmail.com</t>
  </si>
  <si>
    <t>434-960-4479</t>
  </si>
  <si>
    <t>June 2017</t>
  </si>
  <si>
    <t>Neumann</t>
  </si>
  <si>
    <t>Haley</t>
  </si>
  <si>
    <t>VA Diodes</t>
  </si>
  <si>
    <t>2049 Commonwealth Drive</t>
  </si>
  <si>
    <t>Suntrust Mortgage</t>
  </si>
  <si>
    <t>Andrew Leggett</t>
  </si>
  <si>
    <t>DHCD HOME and Recycled HOME</t>
  </si>
  <si>
    <t>1356 Villa Way Apt A</t>
  </si>
  <si>
    <t>haley1326@gmail.com</t>
  </si>
  <si>
    <t>434-960-1016</t>
  </si>
  <si>
    <t>Nov 2017</t>
  </si>
  <si>
    <t>Gonzalez Sermeno</t>
  </si>
  <si>
    <t>Leticia</t>
  </si>
  <si>
    <t>Meister</t>
  </si>
  <si>
    <t>Feast; Hamiltons</t>
  </si>
  <si>
    <t>819 Orangedale Ave</t>
  </si>
  <si>
    <t>Jenna Peregoy</t>
  </si>
  <si>
    <t>VHDA - CHRP</t>
  </si>
  <si>
    <t>CAHF and Recycled HOME</t>
  </si>
  <si>
    <t>Seller Credit, SPARC</t>
  </si>
  <si>
    <t>768 Prospect Ave #C</t>
  </si>
  <si>
    <t>geralsv@yahoo.com</t>
  </si>
  <si>
    <t>434-531-3750</t>
  </si>
  <si>
    <t>Lender</t>
  </si>
  <si>
    <t>Jan 2018</t>
  </si>
  <si>
    <t>Cash</t>
  </si>
  <si>
    <t>Samuel</t>
  </si>
  <si>
    <t>1769 Webland View Unit 5</t>
  </si>
  <si>
    <t>Movement Mortgage</t>
  </si>
  <si>
    <t>Todd Jenkins</t>
  </si>
  <si>
    <t>VHDA - HFA</t>
  </si>
  <si>
    <t>1614 Calvary Circle</t>
  </si>
  <si>
    <t>samiam4u2003@yahoo.com</t>
  </si>
  <si>
    <t>434-906-2122</t>
  </si>
  <si>
    <t>PHA</t>
  </si>
  <si>
    <t>Feb 2018</t>
  </si>
  <si>
    <t>Sheikh Abdulsalam</t>
  </si>
  <si>
    <t>737 Orangedale Ave</t>
  </si>
  <si>
    <t>Friend Gift, SPARC</t>
  </si>
  <si>
    <t>1115 Forest Street Apt A</t>
  </si>
  <si>
    <t>ahmed.ad479@gmail.com</t>
  </si>
  <si>
    <t>434-466-9482</t>
  </si>
  <si>
    <t>International Rescue Committee</t>
  </si>
  <si>
    <t xml:space="preserve">VIDA (5) </t>
  </si>
  <si>
    <t>Last Name</t>
  </si>
  <si>
    <t>First Name</t>
  </si>
  <si>
    <t>Potential Interest Rate</t>
  </si>
  <si>
    <t>Sales Price</t>
  </si>
  <si>
    <t>Base Loan Amount</t>
  </si>
  <si>
    <t>Borrower(s) Income</t>
  </si>
  <si>
    <t># in HH</t>
  </si>
  <si>
    <t>MSA</t>
  </si>
  <si>
    <t>Loan Product</t>
  </si>
  <si>
    <t>Verified Close Date in GIS</t>
  </si>
  <si>
    <t>Final Interest Rate</t>
  </si>
  <si>
    <t>Client?</t>
  </si>
  <si>
    <t>Lending Company</t>
  </si>
  <si>
    <t>Lender's Name</t>
  </si>
  <si>
    <t>Received CD?</t>
  </si>
  <si>
    <t>In ORS</t>
  </si>
  <si>
    <t>Dimmie/Chambers</t>
  </si>
  <si>
    <t>Tiffany &amp; Martell</t>
  </si>
  <si>
    <t>Fluvanna</t>
  </si>
  <si>
    <t>FHA with Second Plus</t>
  </si>
  <si>
    <t>KL</t>
  </si>
  <si>
    <t>Carl Garrett</t>
  </si>
  <si>
    <t>Albemarle</t>
  </si>
  <si>
    <t>Hill</t>
  </si>
  <si>
    <t>Cameron</t>
  </si>
  <si>
    <t>William Bader &amp; Frances Goldbeck</t>
  </si>
  <si>
    <t>Watkins</t>
  </si>
  <si>
    <t>Jalisa</t>
  </si>
  <si>
    <t>C&amp;F Mortgage</t>
  </si>
  <si>
    <t>Bill Hamrick &amp; Tim Back</t>
  </si>
  <si>
    <t>Cassell</t>
  </si>
  <si>
    <t>William</t>
  </si>
  <si>
    <t>BF</t>
  </si>
  <si>
    <t>Ken Mextorf and J. T. Bunch</t>
  </si>
  <si>
    <t>Kambale/Kabuyaya</t>
  </si>
  <si>
    <t>Conventional Reduced MI</t>
  </si>
  <si>
    <t>EC</t>
  </si>
  <si>
    <t>Miller</t>
  </si>
  <si>
    <t>Brent</t>
  </si>
  <si>
    <t>Novus Home Mortgage</t>
  </si>
  <si>
    <t>Andrew Zemon &amp; Laura Ackard</t>
  </si>
  <si>
    <t>Dance</t>
  </si>
  <si>
    <t>Damon</t>
  </si>
  <si>
    <t>Amanovic</t>
  </si>
  <si>
    <t>Bojan</t>
  </si>
  <si>
    <t>Zaleski</t>
  </si>
  <si>
    <t>Mary</t>
  </si>
  <si>
    <t>Andrew Zemon &amp; Christina Truslow</t>
  </si>
  <si>
    <t>No - dates are a mess</t>
  </si>
  <si>
    <t>Waterstone</t>
  </si>
  <si>
    <t>Yayrah Zaney</t>
  </si>
  <si>
    <t>Hutchins</t>
  </si>
  <si>
    <t>Thomas</t>
  </si>
  <si>
    <t>William John Bader &amp; Caitlyn Roberts</t>
  </si>
  <si>
    <t>Washington</t>
  </si>
  <si>
    <t xml:space="preserve">Arthur </t>
  </si>
  <si>
    <t>David Boatwright &amp; Caitlyn Roberts</t>
  </si>
  <si>
    <t>Watkins/Jones</t>
  </si>
  <si>
    <t>Marquis &amp; Ashley</t>
  </si>
  <si>
    <t>Richardson</t>
  </si>
  <si>
    <t>Sherenna &amp; Nasean</t>
  </si>
  <si>
    <t>William John Bader &amp; Frances Golbeck</t>
  </si>
  <si>
    <t>Anderson</t>
  </si>
  <si>
    <t>Tameka</t>
  </si>
  <si>
    <t>DL</t>
  </si>
  <si>
    <t>Horn</t>
  </si>
  <si>
    <t>Ashley &amp; Timothy</t>
  </si>
  <si>
    <t>Nelson</t>
  </si>
  <si>
    <t>Ward</t>
  </si>
  <si>
    <t>Shamega</t>
  </si>
  <si>
    <t>Kober</t>
  </si>
  <si>
    <t>Joshua</t>
  </si>
  <si>
    <t>Carter</t>
  </si>
  <si>
    <t>Melissa</t>
  </si>
  <si>
    <t>No</t>
  </si>
  <si>
    <t>Smith</t>
  </si>
  <si>
    <t>Vickie</t>
  </si>
  <si>
    <t>Hall</t>
  </si>
  <si>
    <t>Walter</t>
  </si>
  <si>
    <t>Antonio</t>
  </si>
  <si>
    <t>Nash</t>
  </si>
  <si>
    <t>Lauren Elaine</t>
  </si>
  <si>
    <t>White/Maupin</t>
  </si>
  <si>
    <t>Eric &amp; Carmen</t>
  </si>
  <si>
    <t>Gulley</t>
  </si>
  <si>
    <t>Dewayne &amp; Eunice</t>
  </si>
  <si>
    <t>Jason</t>
  </si>
  <si>
    <t>Penick</t>
  </si>
  <si>
    <t>Tawny &amp; Eric</t>
  </si>
  <si>
    <t>Greene</t>
  </si>
  <si>
    <t>Tibbs</t>
  </si>
  <si>
    <t>Erykah</t>
  </si>
  <si>
    <t>Lauren Ackard and Andrew Zemon</t>
  </si>
  <si>
    <t>Aviles</t>
  </si>
  <si>
    <t>Sandra</t>
  </si>
  <si>
    <t>Ben Aliff</t>
  </si>
  <si>
    <t>Aghahowa</t>
  </si>
  <si>
    <t>Irene</t>
  </si>
  <si>
    <t>LaTorre</t>
  </si>
  <si>
    <t>Elizabeth</t>
  </si>
  <si>
    <t>Taylor</t>
  </si>
  <si>
    <t>Alan</t>
  </si>
  <si>
    <t>Ken Mextorf &amp; JT Bunch</t>
  </si>
  <si>
    <t>Foss</t>
  </si>
  <si>
    <t>Rosario-Ninel</t>
  </si>
  <si>
    <t>Conventional No MI</t>
  </si>
  <si>
    <t>Jones-Carmichael/Anderson</t>
  </si>
  <si>
    <t>Badru &amp; Brittany</t>
  </si>
  <si>
    <t>Davis</t>
  </si>
  <si>
    <t>Staunton</t>
  </si>
  <si>
    <t>Erink Chiles</t>
  </si>
  <si>
    <t>Pulling</t>
  </si>
  <si>
    <t>Dakota</t>
  </si>
  <si>
    <t>Lauren Ackard</t>
  </si>
  <si>
    <t>Herring</t>
  </si>
  <si>
    <t>Amanda</t>
  </si>
  <si>
    <t>Holland</t>
  </si>
  <si>
    <t>Stacey</t>
  </si>
  <si>
    <t>no</t>
  </si>
  <si>
    <t>Have not clsoed yet</t>
  </si>
  <si>
    <t>Ivanic</t>
  </si>
  <si>
    <t>Goran</t>
  </si>
  <si>
    <t>Chamberlain</t>
  </si>
  <si>
    <t>Lindsay</t>
  </si>
  <si>
    <t>Prosperity Home Mortgage</t>
  </si>
  <si>
    <t>Ryan E Schuett</t>
  </si>
  <si>
    <t>Dendy</t>
  </si>
  <si>
    <t>Hai Yan</t>
  </si>
  <si>
    <t>Perez</t>
  </si>
  <si>
    <t>Josue Angel</t>
  </si>
  <si>
    <t>Bill Bader &amp; Frances Golbeck</t>
  </si>
  <si>
    <t>Greer</t>
  </si>
  <si>
    <t>Tiffany</t>
  </si>
  <si>
    <t>Bill Bader &amp; Caitlyn Roberts</t>
  </si>
  <si>
    <t>Steward</t>
  </si>
  <si>
    <t xml:space="preserve"> Terri &amp; Josie</t>
  </si>
  <si>
    <t>Roberts</t>
  </si>
  <si>
    <t>Jacob</t>
  </si>
  <si>
    <t>Frank</t>
  </si>
  <si>
    <t>Poulter</t>
  </si>
  <si>
    <t>Menefee</t>
  </si>
  <si>
    <t>Melanie</t>
  </si>
  <si>
    <t>Wyant</t>
  </si>
  <si>
    <t>Lisa</t>
  </si>
  <si>
    <t>Jackson</t>
  </si>
  <si>
    <t>Vivian</t>
  </si>
  <si>
    <t>Beltre</t>
  </si>
  <si>
    <t>Olga</t>
  </si>
  <si>
    <t>Cabell</t>
  </si>
  <si>
    <t>Laquandra</t>
  </si>
  <si>
    <t>Farnsworth</t>
  </si>
  <si>
    <t>Graham</t>
  </si>
  <si>
    <t>Pettit</t>
  </si>
  <si>
    <t>Brooke</t>
  </si>
  <si>
    <t>Zuniga</t>
  </si>
  <si>
    <t>Larry</t>
  </si>
  <si>
    <t>White</t>
  </si>
  <si>
    <t>Marissa</t>
  </si>
  <si>
    <t>conventional Reduced MI</t>
  </si>
  <si>
    <t>Boesenberg</t>
  </si>
  <si>
    <t>Gloria</t>
  </si>
  <si>
    <t>Tsering Yangzom</t>
  </si>
  <si>
    <t>Fnu</t>
  </si>
  <si>
    <t>Alyssa</t>
  </si>
  <si>
    <t>Crowder</t>
  </si>
  <si>
    <t>James Michael</t>
  </si>
  <si>
    <t>Deane</t>
  </si>
  <si>
    <t>Mark</t>
  </si>
  <si>
    <t>Testa</t>
  </si>
  <si>
    <t>Stan</t>
  </si>
  <si>
    <t>fha</t>
  </si>
  <si>
    <t>Sims</t>
  </si>
  <si>
    <t>Shakeana</t>
  </si>
  <si>
    <t>West</t>
  </si>
  <si>
    <t>Heather</t>
  </si>
  <si>
    <t>Tetting</t>
  </si>
  <si>
    <t>Kyle</t>
  </si>
  <si>
    <t>Jordan</t>
  </si>
  <si>
    <t>Jeffry</t>
  </si>
  <si>
    <t>Stephanie</t>
  </si>
  <si>
    <t>Rollins</t>
  </si>
  <si>
    <t>Tanya</t>
  </si>
  <si>
    <t>MOhammad Zia</t>
  </si>
  <si>
    <t>Carey</t>
  </si>
  <si>
    <t>Ian</t>
  </si>
  <si>
    <t>Escamilla-Villa</t>
  </si>
  <si>
    <t>David</t>
  </si>
  <si>
    <t>Payne</t>
  </si>
  <si>
    <t>Dominique</t>
  </si>
  <si>
    <t>rHS</t>
  </si>
  <si>
    <t>Castillo</t>
  </si>
  <si>
    <t>Jose Alfredo</t>
  </si>
  <si>
    <t>Vradenburg</t>
  </si>
  <si>
    <t>Richard</t>
  </si>
  <si>
    <t>Winn</t>
  </si>
  <si>
    <t>Sierra</t>
  </si>
  <si>
    <t>Bunn</t>
  </si>
  <si>
    <t>Shawna</t>
  </si>
  <si>
    <t>Morris</t>
  </si>
  <si>
    <t>Natchel</t>
  </si>
  <si>
    <t>Fatz</t>
  </si>
  <si>
    <t>Mitchell</t>
  </si>
  <si>
    <t>Burkhart</t>
  </si>
  <si>
    <t>Michael Gaston</t>
  </si>
  <si>
    <t>Kristina</t>
  </si>
  <si>
    <t>Borchelt</t>
  </si>
  <si>
    <t>Sarah</t>
  </si>
  <si>
    <t>Curtis</t>
  </si>
  <si>
    <t>Dolan</t>
  </si>
  <si>
    <t>Kristin</t>
  </si>
  <si>
    <t>Wiech</t>
  </si>
  <si>
    <t>Justin</t>
  </si>
  <si>
    <t>Shelton</t>
  </si>
  <si>
    <t>Chad</t>
  </si>
  <si>
    <t>Hurd</t>
  </si>
  <si>
    <t>Mathew</t>
  </si>
  <si>
    <t>Keys</t>
  </si>
  <si>
    <t>Burdine</t>
  </si>
  <si>
    <t>Anita</t>
  </si>
  <si>
    <t>Peloquin</t>
  </si>
  <si>
    <t>CIty</t>
  </si>
  <si>
    <t>Notes</t>
  </si>
  <si>
    <t>Charlottesville  =  6</t>
  </si>
  <si>
    <t>22903  =  2</t>
  </si>
  <si>
    <t>Charlottesville city-Charlottesville, VA MSA  4</t>
  </si>
  <si>
    <t>Hispanic  = 1</t>
  </si>
  <si>
    <t>Single Race - Black/African American =  5</t>
  </si>
  <si>
    <t>50-79% AMI  = 6</t>
  </si>
  <si>
    <t>Non rural  =  6</t>
  </si>
  <si>
    <t>English Proficient  = 7</t>
  </si>
  <si>
    <t>Gordonsville  =  1</t>
  </si>
  <si>
    <t>22901  = 2</t>
  </si>
  <si>
    <t>Albemarle County-Charlottesville, VA MSA  3</t>
  </si>
  <si>
    <t>Not Hispanic  =  6</t>
  </si>
  <si>
    <t>Chose not to respond  =  1</t>
  </si>
  <si>
    <t>30-49%AMI  = 2</t>
  </si>
  <si>
    <t>Rural  =  2</t>
  </si>
  <si>
    <t>Not Proficient  = 1</t>
  </si>
  <si>
    <t>North Garden.  = 1</t>
  </si>
  <si>
    <t>Orange County-Orange County, VA  1</t>
  </si>
  <si>
    <t>Chose not to respond  = 1</t>
  </si>
  <si>
    <t>Single Race - Asian  =  1</t>
  </si>
  <si>
    <t>Not in SPARC sheet but listed w/ SPARC in DPL sheet (possibly bc older and had a different person keeping track)</t>
  </si>
  <si>
    <t>Multi Race  =  1</t>
  </si>
  <si>
    <t>22903 = 2</t>
  </si>
  <si>
    <t xml:space="preserve">Hispanic = 1 </t>
  </si>
  <si>
    <t>Single Race - White = 3</t>
  </si>
  <si>
    <t>50-79%AMI = 1</t>
  </si>
  <si>
    <t xml:space="preserve">Non Rural = 3 </t>
  </si>
  <si>
    <t xml:space="preserve">22901  = 1 </t>
  </si>
  <si>
    <t xml:space="preserve"> </t>
  </si>
  <si>
    <t>Not Hispanic = 2</t>
  </si>
  <si>
    <t>30-49%AMI =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</si>
</sst>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_(&quot;$&quot;* #,##0.00_);_(&quot;$&quot;* \(#,##0.00\);_(&quot;$&quot;* &quot;-&quot;??_);_(@_)"/>
    <numFmt numFmtId="166" formatCode="&quot;$&quot;#,##0_);[Red]\(&quot;$&quot;#,##0\)"/>
    <numFmt numFmtId="167" formatCode="&quot;$&quot;#,##0.00_);\(&quot;$&quot;#,##0.00\)"/>
    <numFmt numFmtId="168" formatCode="#,##0.00000"/>
    <numFmt numFmtId="169" formatCode="_([$$-409]* #,##0.00_);_([$$-409]* \(#,##0.00\);_([$$-409]* &quot;-&quot;??_);_(@_)"/>
    <numFmt numFmtId="170" formatCode="0.000%"/>
  </numFmts>
  <fonts count="27">
    <font>
      <sz val="11.0"/>
      <color theme="1"/>
      <name val="Calibri"/>
      <scheme val="minor"/>
    </font>
    <font>
      <b/>
      <sz val="11.0"/>
      <color rgb="FF3A3838"/>
      <name val="Calibri"/>
    </font>
    <font>
      <b/>
      <sz val="11.0"/>
      <color rgb="FFFFFFFF"/>
      <name val="Calibri"/>
    </font>
    <font>
      <b/>
      <color rgb="FFB22222"/>
      <name val="Verdana"/>
    </font>
    <font>
      <sz val="11.0"/>
      <color rgb="FF000000"/>
      <name val="Calibri"/>
    </font>
    <font>
      <u/>
      <sz val="11.0"/>
      <color rgb="FF0563C1"/>
      <name val="Calibri"/>
    </font>
    <font>
      <color theme="1"/>
      <name val="Calibri"/>
      <scheme val="minor"/>
    </font>
    <font>
      <b/>
      <sz val="8.0"/>
      <color rgb="FF000000"/>
      <name val="Verdana"/>
    </font>
    <font>
      <color theme="1"/>
      <name val="Calibri"/>
    </font>
    <font>
      <u/>
      <sz val="11.0"/>
      <color rgb="FF0563C1"/>
      <name val="Calibri"/>
    </font>
    <font>
      <b/>
      <sz val="8.0"/>
      <color rgb="FF333333"/>
      <name val="Verdana"/>
    </font>
    <font>
      <color theme="1"/>
      <name val="Verdana"/>
    </font>
    <font>
      <b/>
      <sz val="11.0"/>
      <color rgb="FF000000"/>
      <name val="Calibri"/>
    </font>
    <font>
      <b/>
      <color rgb="FF000000"/>
      <name val="Calibri"/>
    </font>
    <font>
      <b/>
      <sz val="11.0"/>
      <color theme="1"/>
      <name val="Calibri"/>
    </font>
    <font>
      <b/>
      <u/>
      <sz val="11.0"/>
      <color rgb="FF0563C1"/>
      <name val="Calibri"/>
    </font>
    <font>
      <color rgb="FF000000"/>
      <name val="Calibri"/>
    </font>
    <font>
      <sz val="11.0"/>
      <color theme="1"/>
      <name val="Calibri"/>
    </font>
    <font>
      <b/>
      <u/>
      <sz val="11.0"/>
      <color rgb="FF0563C1"/>
      <name val="Calibri"/>
    </font>
    <font>
      <u/>
      <sz val="11.0"/>
      <color rgb="FF0563C1"/>
      <name val="Calibri"/>
    </font>
    <font>
      <b/>
      <color theme="1"/>
      <name val="Calibri"/>
      <scheme val="minor"/>
    </font>
    <font>
      <b/>
      <sz val="11.0"/>
      <color rgb="FFB22222"/>
      <name val="Verdana"/>
    </font>
    <font>
      <sz val="11.0"/>
      <color theme="1"/>
      <name val="Verdana"/>
    </font>
    <font>
      <sz val="11.0"/>
      <color rgb="FF444444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/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E7E6E6"/>
        <bgColor rgb="FFE7E6E6"/>
      </patternFill>
    </fill>
    <fill>
      <patternFill patternType="solid">
        <fgColor rgb="FFE2EFDA"/>
        <bgColor rgb="FFE2EFDA"/>
      </patternFill>
    </fill>
    <fill>
      <patternFill patternType="solid">
        <fgColor rgb="FFD8D8D8"/>
        <bgColor rgb="FFD8D8D8"/>
      </patternFill>
    </fill>
    <fill>
      <patternFill patternType="solid">
        <fgColor rgb="FFFFF2CC"/>
        <bgColor rgb="FFFFF2CC"/>
      </patternFill>
    </fill>
  </fills>
  <borders count="16">
    <border/>
    <border>
      <left/>
      <right/>
      <top/>
      <bottom/>
    </border>
    <border>
      <left/>
      <right/>
      <top/>
      <bottom style="medium">
        <color rgb="FF000000"/>
      </bottom>
    </border>
    <border>
      <left/>
      <right/>
      <top style="thick">
        <color theme="5"/>
      </top>
      <bottom/>
    </border>
    <border>
      <left style="medium">
        <color rgb="FF70AD47"/>
      </left>
      <top style="medium">
        <color rgb="FF70AD47"/>
      </top>
      <bottom style="medium">
        <color rgb="FF70AD47"/>
      </bottom>
    </border>
    <border>
      <top style="medium">
        <color rgb="FF70AD47"/>
      </top>
      <bottom style="medium">
        <color rgb="FF70AD47"/>
      </bottom>
    </border>
    <border>
      <left style="medium">
        <color rgb="FFFF9900"/>
      </left>
      <right style="medium">
        <color rgb="FFFF9900"/>
      </right>
      <top style="medium">
        <color rgb="FFFF9900"/>
      </top>
      <bottom style="medium">
        <color rgb="FFFF9900"/>
      </bottom>
    </border>
    <border>
      <top style="thick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bottom style="medium">
        <color rgb="FF000000"/>
      </bottom>
    </border>
    <border>
      <top style="medium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164" xfId="0" applyAlignment="1" applyBorder="1" applyFont="1" applyNumberFormat="1">
      <alignment horizontal="center" shrinkToFit="0" vertical="center" wrapText="1"/>
    </xf>
    <xf borderId="1" fillId="5" fontId="2" numFmtId="0" xfId="0" applyAlignment="1" applyBorder="1" applyFill="1" applyFont="1">
      <alignment horizontal="center" readingOrder="0" shrinkToFit="0" vertical="center" wrapText="1"/>
    </xf>
    <xf borderId="1" fillId="6" fontId="2" numFmtId="0" xfId="0" applyAlignment="1" applyBorder="1" applyFill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1" fillId="4" fontId="2" numFmtId="165" xfId="0" applyAlignment="1" applyBorder="1" applyFont="1" applyNumberForma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8" fontId="3" numFmtId="0" xfId="0" applyAlignment="1" applyFill="1" applyFont="1">
      <alignment horizontal="right" shrinkToFit="0" vertical="bottom" wrapText="0"/>
    </xf>
    <xf borderId="0" fillId="8" fontId="4" numFmtId="0" xfId="0" applyAlignment="1" applyFont="1">
      <alignment shrinkToFit="0" vertical="bottom" wrapText="0"/>
    </xf>
    <xf borderId="0" fillId="8" fontId="4" numFmtId="49" xfId="0" applyAlignment="1" applyFont="1" applyNumberFormat="1">
      <alignment shrinkToFit="0" vertical="bottom" wrapText="0"/>
    </xf>
    <xf borderId="0" fillId="8" fontId="4" numFmtId="14" xfId="0" applyAlignment="1" applyFont="1" applyNumberFormat="1">
      <alignment horizontal="right" shrinkToFit="0" vertical="bottom" wrapText="0"/>
    </xf>
    <xf borderId="0" fillId="8" fontId="4" numFmtId="164" xfId="0" applyAlignment="1" applyFont="1" applyNumberFormat="1">
      <alignment horizontal="right" shrinkToFit="0" vertical="bottom" wrapText="0"/>
    </xf>
    <xf borderId="0" fillId="8" fontId="4" numFmtId="9" xfId="0" applyAlignment="1" applyFont="1" applyNumberFormat="1">
      <alignment horizontal="right" shrinkToFit="0" vertical="bottom" wrapText="0"/>
    </xf>
    <xf borderId="0" fillId="8" fontId="4" numFmtId="0" xfId="0" applyAlignment="1" applyFont="1">
      <alignment horizontal="right" shrinkToFit="0" vertical="bottom" wrapText="0"/>
    </xf>
    <xf borderId="0" fillId="8" fontId="4" numFmtId="10" xfId="0" applyAlignment="1" applyFont="1" applyNumberFormat="1">
      <alignment horizontal="right" shrinkToFit="0" vertical="bottom" wrapText="0"/>
    </xf>
    <xf borderId="0" fillId="9" fontId="4" numFmtId="0" xfId="0" applyAlignment="1" applyFill="1" applyFont="1">
      <alignment shrinkToFit="0" vertical="bottom" wrapText="0"/>
    </xf>
    <xf borderId="0" fillId="8" fontId="4" numFmtId="165" xfId="0" applyAlignment="1" applyFont="1" applyNumberFormat="1">
      <alignment horizontal="right" shrinkToFit="0" vertical="bottom" wrapText="0"/>
    </xf>
    <xf borderId="0" fillId="8" fontId="5" numFmtId="0" xfId="0" applyAlignment="1" applyFont="1">
      <alignment shrinkToFit="0" vertical="bottom" wrapText="0"/>
    </xf>
    <xf borderId="0" fillId="8" fontId="6" numFmtId="0" xfId="0" applyFont="1"/>
    <xf borderId="0" fillId="9" fontId="4" numFmtId="1" xfId="0" applyAlignment="1" applyFont="1" applyNumberFormat="1">
      <alignment horizontal="right" shrinkToFit="0" vertical="bottom" wrapText="0"/>
    </xf>
    <xf borderId="0" fillId="9" fontId="4" numFmtId="49" xfId="0" applyAlignment="1" applyFont="1" applyNumberFormat="1">
      <alignment shrinkToFit="0" vertical="bottom" wrapText="0"/>
    </xf>
    <xf borderId="0" fillId="9" fontId="4" numFmtId="14" xfId="0" applyAlignment="1" applyFont="1" applyNumberFormat="1">
      <alignment horizontal="right" shrinkToFit="0" vertical="bottom" wrapText="0"/>
    </xf>
    <xf borderId="0" fillId="9" fontId="4" numFmtId="164" xfId="0" applyAlignment="1" applyFont="1" applyNumberFormat="1">
      <alignment horizontal="right" shrinkToFit="0" vertical="bottom" wrapText="0"/>
    </xf>
    <xf borderId="0" fillId="9" fontId="4" numFmtId="9" xfId="0" applyAlignment="1" applyFont="1" applyNumberFormat="1">
      <alignment horizontal="right" shrinkToFit="0" vertical="bottom" wrapText="0"/>
    </xf>
    <xf borderId="0" fillId="9" fontId="4" numFmtId="0" xfId="0" applyAlignment="1" applyFont="1">
      <alignment horizontal="right" shrinkToFit="0" vertical="bottom" wrapText="0"/>
    </xf>
    <xf borderId="0" fillId="9" fontId="4" numFmtId="10" xfId="0" applyAlignment="1" applyFont="1" applyNumberFormat="1">
      <alignment horizontal="right" shrinkToFit="0" vertical="bottom" wrapText="0"/>
    </xf>
    <xf borderId="0" fillId="9" fontId="4" numFmtId="165" xfId="0" applyAlignment="1" applyFont="1" applyNumberFormat="1">
      <alignment shrinkToFit="0" vertical="bottom" wrapText="0"/>
    </xf>
    <xf borderId="0" fillId="9" fontId="7" numFmtId="0" xfId="0" applyAlignment="1" applyFont="1">
      <alignment shrinkToFit="0" vertical="bottom" wrapText="0"/>
    </xf>
    <xf borderId="0" fillId="9" fontId="6" numFmtId="0" xfId="0" applyFont="1"/>
    <xf borderId="0" fillId="9" fontId="8" numFmtId="164" xfId="0" applyFont="1" applyNumberFormat="1"/>
    <xf borderId="0" fillId="8" fontId="4" numFmtId="1" xfId="0" applyAlignment="1" applyFont="1" applyNumberFormat="1">
      <alignment horizontal="right" shrinkToFit="0" vertical="bottom" wrapText="0"/>
    </xf>
    <xf borderId="0" fillId="8" fontId="4" numFmtId="2" xfId="0" applyAlignment="1" applyFont="1" applyNumberFormat="1">
      <alignment horizontal="right" shrinkToFit="0" vertical="bottom" wrapText="0"/>
    </xf>
    <xf borderId="0" fillId="8" fontId="4" numFmtId="164" xfId="0" applyAlignment="1" applyFont="1" applyNumberFormat="1">
      <alignment shrinkToFit="0" vertical="bottom" wrapText="0"/>
    </xf>
    <xf borderId="0" fillId="8" fontId="4" numFmtId="166" xfId="0" applyAlignment="1" applyFont="1" applyNumberFormat="1">
      <alignment horizontal="right" shrinkToFit="0" vertical="bottom" wrapText="0"/>
    </xf>
    <xf borderId="0" fillId="8" fontId="8" numFmtId="0" xfId="0" applyFont="1"/>
    <xf borderId="0" fillId="9" fontId="9" numFmtId="0" xfId="0" applyAlignment="1" applyFont="1">
      <alignment shrinkToFit="0" vertical="bottom" wrapText="0"/>
    </xf>
    <xf borderId="0" fillId="8" fontId="4" numFmtId="0" xfId="0" applyAlignment="1" applyFont="1">
      <alignment horizontal="left" shrinkToFit="0" wrapText="0"/>
    </xf>
    <xf borderId="0" fillId="8" fontId="4" numFmtId="165" xfId="0" applyAlignment="1" applyFont="1" applyNumberFormat="1">
      <alignment shrinkToFit="0" vertical="bottom" wrapText="0"/>
    </xf>
    <xf borderId="0" fillId="9" fontId="4" numFmtId="0" xfId="0" applyAlignment="1" applyFont="1">
      <alignment shrinkToFit="0" wrapText="0"/>
    </xf>
    <xf borderId="0" fillId="8" fontId="10" numFmtId="0" xfId="0" applyAlignment="1" applyFont="1">
      <alignment shrinkToFit="0" vertical="bottom" wrapText="0"/>
    </xf>
    <xf borderId="0" fillId="9" fontId="11" numFmtId="1" xfId="0" applyAlignment="1" applyFont="1" applyNumberFormat="1">
      <alignment horizontal="right" shrinkToFit="0" vertical="bottom" wrapText="0"/>
    </xf>
    <xf borderId="0" fillId="9" fontId="11" numFmtId="0" xfId="0" applyAlignment="1" applyFont="1">
      <alignment shrinkToFit="0" vertical="bottom" wrapText="0"/>
    </xf>
    <xf borderId="0" fillId="9" fontId="11" numFmtId="49" xfId="0" applyAlignment="1" applyFont="1" applyNumberFormat="1">
      <alignment shrinkToFit="0" vertical="bottom" wrapText="0"/>
    </xf>
    <xf borderId="0" fillId="9" fontId="11" numFmtId="14" xfId="0" applyAlignment="1" applyFont="1" applyNumberFormat="1">
      <alignment horizontal="right" shrinkToFit="0" vertical="bottom" wrapText="0"/>
    </xf>
    <xf borderId="0" fillId="9" fontId="10" numFmtId="0" xfId="0" applyAlignment="1" applyFont="1">
      <alignment shrinkToFit="0" vertical="bottom" wrapText="0"/>
    </xf>
    <xf borderId="0" fillId="9" fontId="4" numFmtId="164" xfId="0" applyAlignment="1" applyFont="1" applyNumberFormat="1">
      <alignment shrinkToFit="0" vertical="bottom" wrapText="0"/>
    </xf>
    <xf borderId="0" fillId="9" fontId="4" numFmtId="165" xfId="0" applyAlignment="1" applyFont="1" applyNumberFormat="1">
      <alignment horizontal="right" shrinkToFit="0" vertical="bottom" wrapText="0"/>
    </xf>
    <xf borderId="0" fillId="8" fontId="12" numFmtId="0" xfId="0" applyAlignment="1" applyFont="1">
      <alignment horizontal="right" shrinkToFit="0" vertical="bottom" wrapText="0"/>
    </xf>
    <xf borderId="0" fillId="8" fontId="12" numFmtId="0" xfId="0" applyAlignment="1" applyFont="1">
      <alignment shrinkToFit="0" vertical="bottom" wrapText="0"/>
    </xf>
    <xf borderId="0" fillId="8" fontId="12" numFmtId="49" xfId="0" applyAlignment="1" applyFont="1" applyNumberFormat="1">
      <alignment shrinkToFit="0" vertical="bottom" wrapText="0"/>
    </xf>
    <xf borderId="0" fillId="8" fontId="12" numFmtId="14" xfId="0" applyAlignment="1" applyFont="1" applyNumberFormat="1">
      <alignment horizontal="right" shrinkToFit="0" vertical="bottom" wrapText="0"/>
    </xf>
    <xf borderId="0" fillId="8" fontId="13" numFmtId="37" xfId="0" applyAlignment="1" applyFont="1" applyNumberFormat="1">
      <alignment shrinkToFit="0" vertical="bottom" wrapText="0"/>
    </xf>
    <xf borderId="0" fillId="8" fontId="12" numFmtId="164" xfId="0" applyAlignment="1" applyFont="1" applyNumberFormat="1">
      <alignment horizontal="right" shrinkToFit="0" vertical="bottom" wrapText="0"/>
    </xf>
    <xf borderId="0" fillId="8" fontId="12" numFmtId="9" xfId="0" applyAlignment="1" applyFont="1" applyNumberFormat="1">
      <alignment horizontal="right" shrinkToFit="0" vertical="bottom" wrapText="0"/>
    </xf>
    <xf borderId="0" fillId="8" fontId="12" numFmtId="10" xfId="0" applyAlignment="1" applyFont="1" applyNumberFormat="1">
      <alignment horizontal="right" shrinkToFit="0" vertical="bottom" wrapText="0"/>
    </xf>
    <xf borderId="0" fillId="8" fontId="12" numFmtId="165" xfId="0" applyAlignment="1" applyFont="1" applyNumberFormat="1">
      <alignment shrinkToFit="0" vertical="bottom" wrapText="0"/>
    </xf>
    <xf borderId="0" fillId="8" fontId="14" numFmtId="0" xfId="0" applyFont="1"/>
    <xf borderId="0" fillId="9" fontId="12" numFmtId="0" xfId="0" applyAlignment="1" applyFont="1">
      <alignment horizontal="right" shrinkToFit="0" vertical="bottom" wrapText="0"/>
    </xf>
    <xf borderId="0" fillId="9" fontId="12" numFmtId="0" xfId="0" applyAlignment="1" applyFont="1">
      <alignment shrinkToFit="0" vertical="bottom" wrapText="0"/>
    </xf>
    <xf borderId="0" fillId="9" fontId="12" numFmtId="49" xfId="0" applyAlignment="1" applyFont="1" applyNumberFormat="1">
      <alignment shrinkToFit="0" vertical="bottom" wrapText="0"/>
    </xf>
    <xf borderId="0" fillId="9" fontId="12" numFmtId="14" xfId="0" applyAlignment="1" applyFont="1" applyNumberFormat="1">
      <alignment horizontal="right" shrinkToFit="0" vertical="bottom" wrapText="0"/>
    </xf>
    <xf borderId="0" fillId="9" fontId="13" numFmtId="37" xfId="0" applyAlignment="1" applyFont="1" applyNumberFormat="1">
      <alignment shrinkToFit="0" vertical="bottom" wrapText="0"/>
    </xf>
    <xf borderId="0" fillId="9" fontId="12" numFmtId="164" xfId="0" applyAlignment="1" applyFont="1" applyNumberFormat="1">
      <alignment horizontal="right" shrinkToFit="0" vertical="bottom" wrapText="0"/>
    </xf>
    <xf borderId="0" fillId="9" fontId="12" numFmtId="9" xfId="0" applyAlignment="1" applyFont="1" applyNumberFormat="1">
      <alignment horizontal="right" shrinkToFit="0" vertical="bottom" wrapText="0"/>
    </xf>
    <xf borderId="0" fillId="9" fontId="12" numFmtId="10" xfId="0" applyAlignment="1" applyFont="1" applyNumberFormat="1">
      <alignment horizontal="right" shrinkToFit="0" vertical="bottom" wrapText="0"/>
    </xf>
    <xf borderId="0" fillId="9" fontId="12" numFmtId="165" xfId="0" applyAlignment="1" applyFont="1" applyNumberFormat="1">
      <alignment shrinkToFit="0" vertical="bottom" wrapText="0"/>
    </xf>
    <xf borderId="0" fillId="9" fontId="14" numFmtId="0" xfId="0" applyFont="1"/>
    <xf borderId="0" fillId="9" fontId="13" numFmtId="1" xfId="0" applyAlignment="1" applyFont="1" applyNumberFormat="1">
      <alignment horizontal="right" shrinkToFit="0" vertical="bottom" wrapText="0"/>
    </xf>
    <xf borderId="0" fillId="9" fontId="13" numFmtId="167" xfId="0" applyAlignment="1" applyFont="1" applyNumberFormat="1">
      <alignment shrinkToFit="0" vertical="bottom" wrapText="0"/>
    </xf>
    <xf borderId="0" fillId="9" fontId="12" numFmtId="0" xfId="0" applyAlignment="1" applyFont="1">
      <alignment readingOrder="0" shrinkToFit="0" vertical="bottom" wrapText="0"/>
    </xf>
    <xf borderId="0" fillId="8" fontId="12" numFmtId="1" xfId="0" applyAlignment="1" applyFont="1" applyNumberFormat="1">
      <alignment horizontal="right" shrinkToFit="0" vertical="bottom" wrapText="0"/>
    </xf>
    <xf borderId="0" fillId="9" fontId="12" numFmtId="1" xfId="0" applyAlignment="1" applyFont="1" applyNumberFormat="1">
      <alignment horizontal="right" shrinkToFit="0" vertical="bottom" wrapText="0"/>
    </xf>
    <xf borderId="2" fillId="8" fontId="14" numFmtId="0" xfId="0" applyBorder="1" applyFont="1"/>
    <xf borderId="1" fillId="9" fontId="14" numFmtId="0" xfId="0" applyBorder="1" applyFont="1"/>
    <xf borderId="0" fillId="0" fontId="12" numFmtId="0" xfId="0" applyAlignment="1" applyFont="1">
      <alignment shrinkToFit="0" vertical="bottom" wrapText="0"/>
    </xf>
    <xf borderId="1" fillId="8" fontId="14" numFmtId="0" xfId="0" applyBorder="1" applyFont="1"/>
    <xf borderId="0" fillId="9" fontId="12" numFmtId="9" xfId="0" applyAlignment="1" applyFont="1" applyNumberFormat="1">
      <alignment shrinkToFit="0" vertical="bottom" wrapText="0"/>
    </xf>
    <xf borderId="0" fillId="8" fontId="12" numFmtId="0" xfId="0" applyAlignment="1" applyFont="1">
      <alignment readingOrder="0" shrinkToFit="0" vertical="bottom" wrapText="0"/>
    </xf>
    <xf borderId="0" fillId="9" fontId="13" numFmtId="0" xfId="0" applyAlignment="1" applyFont="1">
      <alignment shrinkToFit="0" vertical="bottom" wrapText="0"/>
    </xf>
    <xf borderId="0" fillId="9" fontId="4" numFmtId="0" xfId="0" applyAlignment="1" applyFont="1">
      <alignment horizontal="left" shrinkToFit="0" wrapText="0"/>
    </xf>
    <xf borderId="0" fillId="9" fontId="12" numFmtId="164" xfId="0" applyAlignment="1" applyFont="1" applyNumberFormat="1">
      <alignment shrinkToFit="0" vertical="bottom" wrapText="0"/>
    </xf>
    <xf borderId="0" fillId="9" fontId="15" numFmtId="0" xfId="0" applyAlignment="1" applyFont="1">
      <alignment shrinkToFit="0" vertical="bottom" wrapText="0"/>
    </xf>
    <xf borderId="0" fillId="8" fontId="4" numFmtId="0" xfId="0" applyAlignment="1" applyFont="1">
      <alignment shrinkToFit="0" wrapText="0"/>
    </xf>
    <xf borderId="3" fillId="8" fontId="14" numFmtId="0" xfId="0" applyBorder="1" applyFont="1"/>
    <xf borderId="0" fillId="8" fontId="16" numFmtId="37" xfId="0" applyAlignment="1" applyFont="1" applyNumberFormat="1">
      <alignment shrinkToFit="0" vertical="bottom" wrapText="0"/>
    </xf>
    <xf borderId="1" fillId="8" fontId="17" numFmtId="0" xfId="0" applyBorder="1" applyFont="1"/>
    <xf borderId="0" fillId="9" fontId="12" numFmtId="165" xfId="0" applyAlignment="1" applyFont="1" applyNumberFormat="1">
      <alignment horizontal="right" shrinkToFit="0" vertical="bottom" wrapText="0"/>
    </xf>
    <xf borderId="0" fillId="8" fontId="18" numFmtId="0" xfId="0" applyAlignment="1" applyFont="1">
      <alignment shrinkToFit="0" vertical="bottom" wrapText="0"/>
    </xf>
    <xf borderId="0" fillId="8" fontId="13" numFmtId="0" xfId="0" applyAlignment="1" applyFont="1">
      <alignment shrinkToFit="0" vertical="bottom" wrapText="0"/>
    </xf>
    <xf borderId="0" fillId="8" fontId="12" numFmtId="165" xfId="0" applyAlignment="1" applyFont="1" applyNumberFormat="1">
      <alignment horizontal="right" shrinkToFit="0" vertical="bottom" wrapText="0"/>
    </xf>
    <xf borderId="1" fillId="9" fontId="17" numFmtId="0" xfId="0" applyBorder="1" applyFont="1"/>
    <xf borderId="0" fillId="8" fontId="7" numFmtId="0" xfId="0" applyAlignment="1" applyFont="1">
      <alignment shrinkToFit="0" vertical="bottom" wrapText="0"/>
    </xf>
    <xf borderId="0" fillId="2" fontId="4" numFmtId="0" xfId="0" applyAlignment="1" applyFont="1">
      <alignment horizontal="right" shrinkToFit="0" vertical="bottom" wrapText="0"/>
    </xf>
    <xf borderId="0" fillId="2" fontId="4" numFmtId="0" xfId="0" applyAlignment="1" applyFont="1">
      <alignment shrinkToFit="0" vertical="bottom" wrapText="0"/>
    </xf>
    <xf borderId="0" fillId="2" fontId="4" numFmtId="49" xfId="0" applyAlignment="1" applyFont="1" applyNumberFormat="1">
      <alignment shrinkToFit="0" vertical="bottom" wrapText="0"/>
    </xf>
    <xf borderId="0" fillId="2" fontId="4" numFmtId="14" xfId="0" applyAlignment="1" applyFont="1" applyNumberFormat="1">
      <alignment horizontal="right" shrinkToFit="0" vertical="bottom" wrapText="0"/>
    </xf>
    <xf borderId="0" fillId="2" fontId="12" numFmtId="0" xfId="0" applyAlignment="1" applyFont="1">
      <alignment shrinkToFit="0" vertical="bottom" wrapText="0"/>
    </xf>
    <xf borderId="0" fillId="2" fontId="4" numFmtId="164" xfId="0" applyAlignment="1" applyFont="1" applyNumberFormat="1">
      <alignment horizontal="right" shrinkToFit="0" vertical="bottom" wrapText="0"/>
    </xf>
    <xf borderId="0" fillId="2" fontId="4" numFmtId="9" xfId="0" applyAlignment="1" applyFont="1" applyNumberFormat="1">
      <alignment horizontal="right" shrinkToFit="0" vertical="bottom" wrapText="0"/>
    </xf>
    <xf borderId="0" fillId="2" fontId="12" numFmtId="0" xfId="0" applyAlignment="1" applyFont="1">
      <alignment horizontal="right" shrinkToFit="0" vertical="bottom" wrapText="0"/>
    </xf>
    <xf borderId="0" fillId="2" fontId="4" numFmtId="10" xfId="0" applyAlignment="1" applyFont="1" applyNumberFormat="1">
      <alignment horizontal="right" shrinkToFit="0" vertical="bottom" wrapText="0"/>
    </xf>
    <xf borderId="0" fillId="2" fontId="4" numFmtId="165" xfId="0" applyAlignment="1" applyFont="1" applyNumberFormat="1">
      <alignment shrinkToFit="0" vertical="bottom" wrapText="0"/>
    </xf>
    <xf borderId="0" fillId="2" fontId="19" numFmtId="0" xfId="0" applyAlignment="1" applyFont="1">
      <alignment shrinkToFit="0" vertical="bottom" wrapText="0"/>
    </xf>
    <xf borderId="0" fillId="2" fontId="6" numFmtId="0" xfId="0" applyFont="1"/>
    <xf borderId="0" fillId="0" fontId="4" numFmtId="0" xfId="0" applyAlignment="1" applyFont="1">
      <alignment shrinkToFit="0" vertical="bottom" wrapText="0"/>
    </xf>
    <xf borderId="0" fillId="0" fontId="17" numFmtId="164" xfId="0" applyFont="1" applyNumberFormat="1"/>
    <xf borderId="0" fillId="0" fontId="6" numFmtId="9" xfId="0" applyFont="1" applyNumberFormat="1"/>
    <xf borderId="0" fillId="0" fontId="6" numFmtId="0" xfId="0" applyFont="1"/>
    <xf borderId="4" fillId="0" fontId="20" numFmtId="0" xfId="0" applyAlignment="1" applyBorder="1" applyFont="1">
      <alignment horizontal="center" vertical="center"/>
    </xf>
    <xf borderId="5" fillId="0" fontId="20" numFmtId="0" xfId="0" applyAlignment="1" applyBorder="1" applyFont="1">
      <alignment horizontal="center" vertical="center"/>
    </xf>
    <xf borderId="6" fillId="0" fontId="20" numFmtId="0" xfId="0" applyAlignment="1" applyBorder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17" numFmtId="168" xfId="0" applyFont="1" applyNumberFormat="1"/>
    <xf borderId="0" fillId="0" fontId="17" numFmtId="169" xfId="0" applyFont="1" applyNumberFormat="1"/>
    <xf borderId="0" fillId="0" fontId="17" numFmtId="2" xfId="0" applyFont="1" applyNumberFormat="1"/>
    <xf borderId="0" fillId="0" fontId="17" numFmtId="170" xfId="0" applyFont="1" applyNumberFormat="1"/>
    <xf borderId="0" fillId="0" fontId="17" numFmtId="14" xfId="0" applyFont="1" applyNumberFormat="1"/>
    <xf borderId="0" fillId="8" fontId="21" numFmtId="0" xfId="0" applyAlignment="1" applyFont="1">
      <alignment horizontal="right" vertical="bottom"/>
    </xf>
    <xf borderId="0" fillId="0" fontId="17" numFmtId="14" xfId="0" applyAlignment="1" applyFont="1" applyNumberFormat="1">
      <alignment readingOrder="0"/>
    </xf>
    <xf borderId="0" fillId="0" fontId="17" numFmtId="168" xfId="0" applyAlignment="1" applyFont="1" applyNumberFormat="1">
      <alignment readingOrder="0"/>
    </xf>
    <xf borderId="0" fillId="0" fontId="17" numFmtId="169" xfId="0" applyAlignment="1" applyFont="1" applyNumberFormat="1">
      <alignment readingOrder="0"/>
    </xf>
    <xf borderId="0" fillId="0" fontId="17" numFmtId="2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7" numFmtId="170" xfId="0" applyAlignment="1" applyFont="1" applyNumberFormat="1">
      <alignment readingOrder="0"/>
    </xf>
    <xf borderId="1" fillId="2" fontId="17" numFmtId="168" xfId="0" applyBorder="1" applyFont="1" applyNumberFormat="1"/>
    <xf borderId="0" fillId="8" fontId="17" numFmtId="1" xfId="0" applyAlignment="1" applyFont="1" applyNumberFormat="1">
      <alignment horizontal="right" vertical="bottom"/>
    </xf>
    <xf borderId="0" fillId="9" fontId="22" numFmtId="1" xfId="0" applyAlignment="1" applyFont="1" applyNumberFormat="1">
      <alignment horizontal="right" vertical="bottom"/>
    </xf>
    <xf borderId="0" fillId="9" fontId="17" numFmtId="0" xfId="0" applyFont="1"/>
    <xf borderId="1" fillId="9" fontId="17" numFmtId="14" xfId="0" applyBorder="1" applyFont="1" applyNumberFormat="1"/>
    <xf borderId="1" fillId="9" fontId="17" numFmtId="168" xfId="0" applyBorder="1" applyFont="1" applyNumberFormat="1"/>
    <xf borderId="1" fillId="9" fontId="17" numFmtId="169" xfId="0" applyBorder="1" applyFont="1" applyNumberFormat="1"/>
    <xf borderId="1" fillId="9" fontId="17" numFmtId="2" xfId="0" applyBorder="1" applyFont="1" applyNumberFormat="1"/>
    <xf borderId="1" fillId="9" fontId="17" numFmtId="170" xfId="0" applyBorder="1" applyFont="1" applyNumberFormat="1"/>
    <xf borderId="0" fillId="2" fontId="17" numFmtId="0" xfId="0" applyFont="1"/>
    <xf borderId="1" fillId="2" fontId="17" numFmtId="0" xfId="0" applyBorder="1" applyFont="1"/>
    <xf borderId="1" fillId="2" fontId="17" numFmtId="14" xfId="0" applyBorder="1" applyFont="1" applyNumberFormat="1"/>
    <xf borderId="1" fillId="2" fontId="17" numFmtId="169" xfId="0" applyBorder="1" applyFont="1" applyNumberFormat="1"/>
    <xf borderId="1" fillId="2" fontId="17" numFmtId="2" xfId="0" applyBorder="1" applyFont="1" applyNumberFormat="1"/>
    <xf borderId="1" fillId="2" fontId="17" numFmtId="170" xfId="0" applyBorder="1" applyFont="1" applyNumberFormat="1"/>
    <xf borderId="0" fillId="9" fontId="17" numFmtId="1" xfId="0" applyAlignment="1" applyFont="1" applyNumberFormat="1">
      <alignment horizontal="right" vertical="bottom"/>
    </xf>
    <xf borderId="1" fillId="10" fontId="17" numFmtId="0" xfId="0" applyBorder="1" applyFill="1" applyFont="1"/>
    <xf borderId="1" fillId="10" fontId="17" numFmtId="14" xfId="0" applyBorder="1" applyFont="1" applyNumberFormat="1"/>
    <xf borderId="1" fillId="10" fontId="17" numFmtId="168" xfId="0" applyBorder="1" applyFont="1" applyNumberFormat="1"/>
    <xf borderId="1" fillId="10" fontId="17" numFmtId="165" xfId="0" applyBorder="1" applyFont="1" applyNumberFormat="1"/>
    <xf borderId="1" fillId="10" fontId="17" numFmtId="169" xfId="0" applyBorder="1" applyFont="1" applyNumberFormat="1"/>
    <xf borderId="1" fillId="10" fontId="17" numFmtId="164" xfId="0" applyBorder="1" applyFont="1" applyNumberFormat="1"/>
    <xf borderId="1" fillId="10" fontId="17" numFmtId="2" xfId="0" applyBorder="1" applyFont="1" applyNumberFormat="1"/>
    <xf borderId="1" fillId="10" fontId="17" numFmtId="170" xfId="0" applyBorder="1" applyFont="1" applyNumberFormat="1"/>
    <xf borderId="0" fillId="0" fontId="17" numFmtId="0" xfId="0" applyFont="1"/>
    <xf borderId="7" fillId="0" fontId="17" numFmtId="0" xfId="0" applyBorder="1" applyFont="1"/>
    <xf borderId="8" fillId="0" fontId="17" numFmtId="0" xfId="0" applyBorder="1" applyFont="1"/>
    <xf borderId="7" fillId="0" fontId="17" numFmtId="14" xfId="0" applyBorder="1" applyFont="1" applyNumberFormat="1"/>
    <xf borderId="7" fillId="0" fontId="17" numFmtId="168" xfId="0" applyBorder="1" applyFont="1" applyNumberFormat="1"/>
    <xf borderId="7" fillId="0" fontId="17" numFmtId="169" xfId="0" applyBorder="1" applyFont="1" applyNumberFormat="1"/>
    <xf borderId="7" fillId="0" fontId="17" numFmtId="2" xfId="0" applyBorder="1" applyFont="1" applyNumberFormat="1"/>
    <xf borderId="7" fillId="0" fontId="17" numFmtId="170" xfId="0" applyBorder="1" applyFont="1" applyNumberFormat="1"/>
    <xf borderId="9" fillId="0" fontId="17" numFmtId="0" xfId="0" applyBorder="1" applyFont="1"/>
    <xf borderId="10" fillId="0" fontId="17" numFmtId="0" xfId="0" applyBorder="1" applyFont="1"/>
    <xf borderId="11" fillId="0" fontId="17" numFmtId="0" xfId="0" applyBorder="1" applyFont="1"/>
    <xf borderId="0" fillId="0" fontId="17" numFmtId="165" xfId="0" applyFont="1" applyNumberFormat="1"/>
    <xf borderId="0" fillId="0" fontId="17" numFmtId="10" xfId="0" applyFont="1" applyNumberFormat="1"/>
    <xf borderId="0" fillId="0" fontId="23" numFmtId="0" xfId="0" applyFont="1"/>
    <xf borderId="12" fillId="0" fontId="17" numFmtId="0" xfId="0" applyBorder="1" applyFont="1"/>
    <xf borderId="12" fillId="0" fontId="17" numFmtId="14" xfId="0" applyBorder="1" applyFont="1" applyNumberFormat="1"/>
    <xf borderId="12" fillId="0" fontId="17" numFmtId="168" xfId="0" applyBorder="1" applyFont="1" applyNumberFormat="1"/>
    <xf borderId="12" fillId="0" fontId="17" numFmtId="169" xfId="0" applyBorder="1" applyFont="1" applyNumberFormat="1"/>
    <xf borderId="12" fillId="0" fontId="17" numFmtId="2" xfId="0" applyBorder="1" applyFont="1" applyNumberFormat="1"/>
    <xf borderId="12" fillId="0" fontId="17" numFmtId="170" xfId="0" applyBorder="1" applyFont="1" applyNumberFormat="1"/>
    <xf borderId="12" fillId="0" fontId="23" numFmtId="0" xfId="0" applyBorder="1" applyFont="1"/>
    <xf borderId="2" fillId="9" fontId="17" numFmtId="0" xfId="0" applyBorder="1" applyFont="1"/>
    <xf borderId="1" fillId="2" fontId="14" numFmtId="169" xfId="0" applyBorder="1" applyFont="1" applyNumberFormat="1"/>
    <xf borderId="1" fillId="11" fontId="17" numFmtId="168" xfId="0" applyBorder="1" applyFill="1" applyFont="1" applyNumberFormat="1"/>
    <xf borderId="0" fillId="12" fontId="17" numFmtId="0" xfId="0" applyFill="1" applyFont="1"/>
    <xf borderId="1" fillId="12" fontId="17" numFmtId="0" xfId="0" applyBorder="1" applyFont="1"/>
    <xf borderId="1" fillId="12" fontId="17" numFmtId="14" xfId="0" applyBorder="1" applyFont="1" applyNumberFormat="1"/>
    <xf borderId="1" fillId="12" fontId="17" numFmtId="168" xfId="0" applyBorder="1" applyFont="1" applyNumberFormat="1"/>
    <xf borderId="1" fillId="12" fontId="17" numFmtId="169" xfId="0" applyBorder="1" applyFont="1" applyNumberFormat="1"/>
    <xf borderId="0" fillId="0" fontId="8" numFmtId="168" xfId="0" applyFont="1" applyNumberFormat="1"/>
    <xf borderId="0" fillId="13" fontId="17" numFmtId="0" xfId="0" applyFill="1" applyFont="1"/>
    <xf borderId="1" fillId="13" fontId="17" numFmtId="0" xfId="0" applyBorder="1" applyFont="1"/>
    <xf borderId="1" fillId="13" fontId="17" numFmtId="14" xfId="0" applyBorder="1" applyFont="1" applyNumberFormat="1"/>
    <xf borderId="1" fillId="13" fontId="17" numFmtId="168" xfId="0" applyBorder="1" applyFont="1" applyNumberFormat="1"/>
    <xf borderId="1" fillId="13" fontId="17" numFmtId="169" xfId="0" applyBorder="1" applyFont="1" applyNumberFormat="1"/>
    <xf borderId="13" fillId="0" fontId="17" numFmtId="0" xfId="0" applyBorder="1" applyFont="1"/>
    <xf borderId="13" fillId="0" fontId="17" numFmtId="14" xfId="0" applyBorder="1" applyFont="1" applyNumberFormat="1"/>
    <xf borderId="13" fillId="0" fontId="17" numFmtId="168" xfId="0" applyBorder="1" applyFont="1" applyNumberFormat="1"/>
    <xf borderId="13" fillId="0" fontId="17" numFmtId="169" xfId="0" applyBorder="1" applyFont="1" applyNumberFormat="1"/>
    <xf borderId="0" fillId="0" fontId="6" numFmtId="168" xfId="0" applyFont="1" applyNumberFormat="1"/>
    <xf borderId="0" fillId="8" fontId="14" numFmtId="0" xfId="0" applyAlignment="1" applyFont="1">
      <alignment horizontal="right" vertical="bottom"/>
    </xf>
    <xf borderId="0" fillId="9" fontId="14" numFmtId="0" xfId="0" applyAlignment="1" applyFont="1">
      <alignment horizontal="right" vertical="bottom"/>
    </xf>
    <xf borderId="0" fillId="8" fontId="21" numFmtId="0" xfId="0" applyAlignment="1" applyFont="1">
      <alignment horizontal="right" vertical="bottom"/>
    </xf>
    <xf borderId="0" fillId="8" fontId="17" numFmtId="0" xfId="0" applyAlignment="1" applyFont="1">
      <alignment vertical="bottom"/>
    </xf>
    <xf borderId="0" fillId="8" fontId="17" numFmtId="49" xfId="0" applyAlignment="1" applyFont="1" applyNumberFormat="1">
      <alignment vertical="bottom"/>
    </xf>
    <xf borderId="0" fillId="8" fontId="17" numFmtId="14" xfId="0" applyAlignment="1" applyFont="1" applyNumberFormat="1">
      <alignment horizontal="right" vertical="bottom"/>
    </xf>
    <xf borderId="0" fillId="8" fontId="17" numFmtId="164" xfId="0" applyAlignment="1" applyFont="1" applyNumberFormat="1">
      <alignment horizontal="right" vertical="bottom"/>
    </xf>
    <xf borderId="0" fillId="8" fontId="17" numFmtId="9" xfId="0" applyAlignment="1" applyFont="1" applyNumberFormat="1">
      <alignment horizontal="right" vertical="bottom"/>
    </xf>
    <xf borderId="0" fillId="8" fontId="17" numFmtId="0" xfId="0" applyAlignment="1" applyFont="1">
      <alignment horizontal="right" vertical="bottom"/>
    </xf>
    <xf borderId="0" fillId="8" fontId="17" numFmtId="10" xfId="0" applyAlignment="1" applyFont="1" applyNumberFormat="1">
      <alignment horizontal="right" vertical="bottom"/>
    </xf>
    <xf borderId="0" fillId="8" fontId="17" numFmtId="165" xfId="0" applyAlignment="1" applyFont="1" applyNumberFormat="1">
      <alignment horizontal="right" vertical="bottom"/>
    </xf>
    <xf borderId="0" fillId="8" fontId="24" numFmtId="0" xfId="0" applyAlignment="1" applyFont="1">
      <alignment vertical="bottom"/>
    </xf>
    <xf borderId="0" fillId="9" fontId="17" numFmtId="0" xfId="0" applyAlignment="1" applyFont="1">
      <alignment vertical="bottom"/>
    </xf>
    <xf borderId="0" fillId="9" fontId="17" numFmtId="49" xfId="0" applyAlignment="1" applyFont="1" applyNumberFormat="1">
      <alignment vertical="bottom"/>
    </xf>
    <xf borderId="0" fillId="9" fontId="17" numFmtId="14" xfId="0" applyAlignment="1" applyFont="1" applyNumberFormat="1">
      <alignment horizontal="right" vertical="bottom"/>
    </xf>
    <xf borderId="0" fillId="9" fontId="17" numFmtId="164" xfId="0" applyAlignment="1" applyFont="1" applyNumberFormat="1">
      <alignment horizontal="right" vertical="bottom"/>
    </xf>
    <xf borderId="0" fillId="9" fontId="17" numFmtId="9" xfId="0" applyAlignment="1" applyFont="1" applyNumberFormat="1">
      <alignment horizontal="right" vertical="bottom"/>
    </xf>
    <xf borderId="0" fillId="9" fontId="17" numFmtId="0" xfId="0" applyAlignment="1" applyFont="1">
      <alignment horizontal="right" vertical="bottom"/>
    </xf>
    <xf borderId="0" fillId="9" fontId="17" numFmtId="10" xfId="0" applyAlignment="1" applyFont="1" applyNumberFormat="1">
      <alignment horizontal="right" vertical="bottom"/>
    </xf>
    <xf borderId="0" fillId="9" fontId="17" numFmtId="165" xfId="0" applyAlignment="1" applyFont="1" applyNumberFormat="1">
      <alignment vertical="bottom"/>
    </xf>
    <xf borderId="0" fillId="9" fontId="25" numFmtId="0" xfId="0" applyAlignment="1" applyFont="1">
      <alignment vertical="bottom"/>
    </xf>
    <xf borderId="0" fillId="8" fontId="17" numFmtId="165" xfId="0" applyAlignment="1" applyFont="1" applyNumberFormat="1">
      <alignment vertical="bottom"/>
    </xf>
    <xf borderId="0" fillId="8" fontId="10" numFmtId="0" xfId="0" applyAlignment="1" applyFont="1">
      <alignment vertical="bottom"/>
    </xf>
    <xf borderId="0" fillId="9" fontId="22" numFmtId="49" xfId="0" applyAlignment="1" applyFont="1" applyNumberFormat="1">
      <alignment vertical="bottom"/>
    </xf>
    <xf borderId="0" fillId="9" fontId="22" numFmtId="14" xfId="0" applyAlignment="1" applyFont="1" applyNumberFormat="1">
      <alignment horizontal="right" vertical="bottom"/>
    </xf>
    <xf borderId="0" fillId="9" fontId="10" numFmtId="0" xfId="0" applyAlignment="1" applyFont="1">
      <alignment vertical="bottom"/>
    </xf>
    <xf borderId="0" fillId="8" fontId="17" numFmtId="164" xfId="0" applyAlignment="1" applyFont="1" applyNumberFormat="1">
      <alignment vertical="bottom"/>
    </xf>
    <xf borderId="0" fillId="8" fontId="17" numFmtId="166" xfId="0" applyAlignment="1" applyFont="1" applyNumberFormat="1">
      <alignment horizontal="right" vertical="bottom"/>
    </xf>
    <xf borderId="0" fillId="9" fontId="17" numFmtId="164" xfId="0" applyAlignment="1" applyFont="1" applyNumberFormat="1">
      <alignment vertical="bottom"/>
    </xf>
    <xf borderId="0" fillId="9" fontId="17" numFmtId="165" xfId="0" applyAlignment="1" applyFont="1" applyNumberFormat="1">
      <alignment horizontal="right" vertical="bottom"/>
    </xf>
    <xf borderId="0" fillId="9" fontId="14" numFmtId="0" xfId="0" applyAlignment="1" applyFont="1">
      <alignment horizontal="right" vertical="bottom"/>
    </xf>
    <xf borderId="0" fillId="9" fontId="14" numFmtId="49" xfId="0" applyAlignment="1" applyFont="1" applyNumberFormat="1">
      <alignment vertical="bottom"/>
    </xf>
    <xf borderId="0" fillId="9" fontId="14" numFmtId="14" xfId="0" applyAlignment="1" applyFont="1" applyNumberFormat="1">
      <alignment horizontal="right" vertical="bottom"/>
    </xf>
    <xf borderId="0" fillId="9" fontId="14" numFmtId="37" xfId="0" applyAlignment="1" applyFont="1" applyNumberFormat="1">
      <alignment vertical="bottom"/>
    </xf>
    <xf borderId="0" fillId="9" fontId="14" numFmtId="164" xfId="0" applyAlignment="1" applyFont="1" applyNumberFormat="1">
      <alignment horizontal="right" vertical="bottom"/>
    </xf>
    <xf borderId="0" fillId="9" fontId="14" numFmtId="9" xfId="0" applyAlignment="1" applyFont="1" applyNumberFormat="1">
      <alignment horizontal="right" vertical="bottom"/>
    </xf>
    <xf borderId="0" fillId="9" fontId="14" numFmtId="10" xfId="0" applyAlignment="1" applyFont="1" applyNumberFormat="1">
      <alignment horizontal="right" vertical="bottom"/>
    </xf>
    <xf borderId="0" fillId="8" fontId="14" numFmtId="0" xfId="0" applyAlignment="1" applyFont="1">
      <alignment horizontal="right" vertical="bottom"/>
    </xf>
    <xf borderId="0" fillId="8" fontId="14" numFmtId="49" xfId="0" applyAlignment="1" applyFont="1" applyNumberFormat="1">
      <alignment vertical="bottom"/>
    </xf>
    <xf borderId="0" fillId="8" fontId="14" numFmtId="14" xfId="0" applyAlignment="1" applyFont="1" applyNumberFormat="1">
      <alignment horizontal="right" vertical="bottom"/>
    </xf>
    <xf borderId="0" fillId="8" fontId="14" numFmtId="37" xfId="0" applyAlignment="1" applyFont="1" applyNumberFormat="1">
      <alignment vertical="bottom"/>
    </xf>
    <xf borderId="0" fillId="8" fontId="14" numFmtId="164" xfId="0" applyAlignment="1" applyFont="1" applyNumberFormat="1">
      <alignment horizontal="right" vertical="bottom"/>
    </xf>
    <xf borderId="0" fillId="8" fontId="14" numFmtId="9" xfId="0" applyAlignment="1" applyFont="1" applyNumberFormat="1">
      <alignment horizontal="right" vertical="bottom"/>
    </xf>
    <xf borderId="0" fillId="8" fontId="14" numFmtId="10" xfId="0" applyAlignment="1" applyFont="1" applyNumberFormat="1">
      <alignment horizontal="right" vertical="bottom"/>
    </xf>
    <xf borderId="0" fillId="14" fontId="6" numFmtId="0" xfId="0" applyFill="1" applyFont="1"/>
    <xf borderId="0" fillId="14" fontId="6" numFmtId="164" xfId="0" applyFont="1" applyNumberFormat="1"/>
    <xf borderId="0" fillId="14" fontId="6" numFmtId="9" xfId="0" applyFont="1" applyNumberFormat="1"/>
    <xf borderId="0" fillId="14" fontId="4" numFmtId="0" xfId="0" applyAlignment="1" applyFont="1">
      <alignment readingOrder="0" shrinkToFit="0" vertical="bottom" wrapText="0"/>
    </xf>
    <xf borderId="0" fillId="14" fontId="4" numFmtId="0" xfId="0" applyAlignment="1" applyFont="1">
      <alignment shrinkToFit="0" vertical="bottom" wrapText="0"/>
    </xf>
    <xf borderId="0" fillId="14" fontId="4" numFmtId="0" xfId="0" applyAlignment="1" applyFont="1">
      <alignment horizontal="left" readingOrder="0" shrinkToFit="0" vertical="bottom" wrapText="0"/>
    </xf>
    <xf borderId="0" fillId="14" fontId="4" numFmtId="0" xfId="0" applyAlignment="1" applyFont="1">
      <alignment readingOrder="0" shrinkToFit="0" vertical="bottom" wrapText="1"/>
    </xf>
    <xf borderId="0" fillId="14" fontId="6" numFmtId="0" xfId="0" applyAlignment="1" applyFont="1">
      <alignment shrinkToFit="0" wrapText="1"/>
    </xf>
    <xf borderId="0" fillId="14" fontId="6" numFmtId="164" xfId="0" applyFont="1" applyNumberFormat="1"/>
    <xf borderId="0" fillId="0" fontId="6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bottom" wrapText="0"/>
    </xf>
    <xf borderId="14" fillId="0" fontId="6" numFmtId="0" xfId="0" applyAlignment="1" applyBorder="1" applyFont="1">
      <alignment readingOrder="0" shrinkToFit="0" vertical="center" wrapText="1"/>
    </xf>
    <xf borderId="15" fillId="0" fontId="26" numFmtId="0" xfId="0" applyBorder="1" applyFont="1"/>
    <xf borderId="0" fillId="0" fontId="14" numFmtId="0" xfId="0" applyAlignment="1" applyFont="1">
      <alignment vertical="bottom"/>
    </xf>
    <xf borderId="0" fillId="8" fontId="17" numFmtId="0" xfId="0" applyAlignment="1" applyFont="1">
      <alignment shrinkToFit="0" vertical="bottom" wrapText="0"/>
    </xf>
    <xf borderId="0" fillId="9" fontId="14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9" fontId="17" numFmtId="0" xfId="0" applyAlignment="1" applyFont="1">
      <alignment shrinkToFit="0" vertical="bottom" wrapText="0"/>
    </xf>
    <xf borderId="0" fillId="14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milenciastarr@gmail.com" TargetMode="External"/><Relationship Id="rId22" Type="http://schemas.openxmlformats.org/officeDocument/2006/relationships/hyperlink" Target="mailto:kellybrooks4081@yahoo.com" TargetMode="External"/><Relationship Id="rId21" Type="http://schemas.openxmlformats.org/officeDocument/2006/relationships/hyperlink" Target="mailto:ktimberlake89@gmail.com" TargetMode="External"/><Relationship Id="rId24" Type="http://schemas.openxmlformats.org/officeDocument/2006/relationships/hyperlink" Target="mailto:haley1326@gmail.com" TargetMode="External"/><Relationship Id="rId23" Type="http://schemas.openxmlformats.org/officeDocument/2006/relationships/hyperlink" Target="mailto:jassymid@gmail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arroyo.marc@gmail.com" TargetMode="External"/><Relationship Id="rId3" Type="http://schemas.openxmlformats.org/officeDocument/2006/relationships/hyperlink" Target="mailto:karajune16@gmail.com" TargetMode="External"/><Relationship Id="rId4" Type="http://schemas.openxmlformats.org/officeDocument/2006/relationships/hyperlink" Target="mailto:autumncampbell101@gmail.com" TargetMode="External"/><Relationship Id="rId9" Type="http://schemas.openxmlformats.org/officeDocument/2006/relationships/hyperlink" Target="mailto:ziazamiry@gmail.com" TargetMode="External"/><Relationship Id="rId26" Type="http://schemas.openxmlformats.org/officeDocument/2006/relationships/hyperlink" Target="mailto:samiam4u2003@yahoo.com" TargetMode="External"/><Relationship Id="rId25" Type="http://schemas.openxmlformats.org/officeDocument/2006/relationships/hyperlink" Target="mailto:geralsv@yahoo.com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mailto:ahmed.ad479@gmail.com" TargetMode="External"/><Relationship Id="rId5" Type="http://schemas.openxmlformats.org/officeDocument/2006/relationships/hyperlink" Target="mailto:adryan224@gmail.com" TargetMode="External"/><Relationship Id="rId6" Type="http://schemas.openxmlformats.org/officeDocument/2006/relationships/hyperlink" Target="mailto:ghmahesh@yahoo.com" TargetMode="External"/><Relationship Id="rId29" Type="http://schemas.openxmlformats.org/officeDocument/2006/relationships/vmlDrawing" Target="../drawings/vmlDrawing1.vml"/><Relationship Id="rId7" Type="http://schemas.openxmlformats.org/officeDocument/2006/relationships/hyperlink" Target="mailto:cowancelica@gmail.com" TargetMode="External"/><Relationship Id="rId8" Type="http://schemas.openxmlformats.org/officeDocument/2006/relationships/hyperlink" Target="mailto:havvazadehm@gmail.com" TargetMode="External"/><Relationship Id="rId11" Type="http://schemas.openxmlformats.org/officeDocument/2006/relationships/hyperlink" Target="mailto:asahmedshaker@gmail.com" TargetMode="External"/><Relationship Id="rId10" Type="http://schemas.openxmlformats.org/officeDocument/2006/relationships/hyperlink" Target="mailto:cancerbaby72068@gmail.com" TargetMode="External"/><Relationship Id="rId13" Type="http://schemas.openxmlformats.org/officeDocument/2006/relationships/hyperlink" Target="mailto:tamora1972@yahoo.com" TargetMode="External"/><Relationship Id="rId12" Type="http://schemas.openxmlformats.org/officeDocument/2006/relationships/hyperlink" Target="mailto:patinacarr1@yahoo.com" TargetMode="External"/><Relationship Id="rId15" Type="http://schemas.openxmlformats.org/officeDocument/2006/relationships/hyperlink" Target="mailto:am_df@hotmail.com" TargetMode="External"/><Relationship Id="rId14" Type="http://schemas.openxmlformats.org/officeDocument/2006/relationships/hyperlink" Target="mailto:freddyntamulenga@yahoo.com" TargetMode="External"/><Relationship Id="rId17" Type="http://schemas.openxmlformats.org/officeDocument/2006/relationships/hyperlink" Target="mailto:mohammed.n.alkaisy@gmail.com" TargetMode="External"/><Relationship Id="rId16" Type="http://schemas.openxmlformats.org/officeDocument/2006/relationships/hyperlink" Target="mailto:dcreasy6@gmail.com" TargetMode="External"/><Relationship Id="rId19" Type="http://schemas.openxmlformats.org/officeDocument/2006/relationships/hyperlink" Target="mailto:dhatcher337@gmail.com" TargetMode="External"/><Relationship Id="rId18" Type="http://schemas.openxmlformats.org/officeDocument/2006/relationships/hyperlink" Target="mailto:brittany.mentor@yahoo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mailto:arroyo.marc@gmail.com" TargetMode="External"/><Relationship Id="rId3" Type="http://schemas.openxmlformats.org/officeDocument/2006/relationships/hyperlink" Target="mailto:autumncampbell101@gmail.com" TargetMode="External"/><Relationship Id="rId4" Type="http://schemas.openxmlformats.org/officeDocument/2006/relationships/hyperlink" Target="mailto:cowancelica@gmail.com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mailto:havvazadehm@gmail.com" TargetMode="External"/><Relationship Id="rId6" Type="http://schemas.openxmlformats.org/officeDocument/2006/relationships/hyperlink" Target="mailto:ziazamiry@gmail.com" TargetMode="External"/><Relationship Id="rId7" Type="http://schemas.openxmlformats.org/officeDocument/2006/relationships/hyperlink" Target="mailto:geralsv@yahoo.com" TargetMode="External"/><Relationship Id="rId8" Type="http://schemas.openxmlformats.org/officeDocument/2006/relationships/hyperlink" Target="mailto:ahmed.ad479@gmail.com" TargetMode="External"/><Relationship Id="rId10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29"/>
    <col customWidth="1" min="2" max="2" width="18.57"/>
    <col customWidth="1" min="3" max="3" width="15.29"/>
    <col customWidth="1" min="4" max="4" width="17.43"/>
    <col customWidth="1" min="5" max="5" width="17.29"/>
    <col customWidth="1" min="6" max="6" width="19.57"/>
    <col customWidth="1" min="7" max="7" width="13.71"/>
    <col customWidth="1" min="8" max="8" width="15.43"/>
    <col customWidth="1" min="9" max="9" width="14.71"/>
    <col customWidth="1" min="10" max="13" width="8.71"/>
    <col customWidth="1" min="14" max="14" width="18.0"/>
    <col customWidth="1" min="15" max="15" width="17.14"/>
    <col customWidth="1" min="16" max="16" width="16.71"/>
    <col customWidth="1" min="17" max="17" width="43.0"/>
    <col customWidth="1" min="18" max="18" width="29.0"/>
    <col customWidth="1" min="19" max="19" width="14.71"/>
    <col customWidth="1" min="20" max="21" width="8.71"/>
    <col customWidth="1" min="22" max="22" width="38.14"/>
    <col customWidth="1" min="23" max="23" width="18.71"/>
    <col customWidth="1" min="24" max="24" width="15.0"/>
    <col customWidth="1" min="25" max="25" width="16.71"/>
    <col customWidth="1" min="26" max="26" width="16.0"/>
    <col customWidth="1" min="27" max="27" width="22.14"/>
    <col customWidth="1" min="28" max="28" width="18.71"/>
    <col customWidth="1" min="29" max="29" width="26.43"/>
    <col customWidth="1" min="30" max="30" width="20.57"/>
    <col customWidth="1" min="31" max="32" width="8.71"/>
    <col customWidth="1" min="33" max="33" width="15.29"/>
    <col customWidth="1" min="34" max="34" width="29.71"/>
    <col customWidth="1" min="35" max="35" width="13.29"/>
    <col customWidth="1" min="36" max="36" width="14.71"/>
    <col customWidth="1" min="37" max="43" width="18.71"/>
    <col customWidth="1" min="44" max="44" width="40.71"/>
    <col customWidth="1" min="45" max="45" width="12.29"/>
    <col customWidth="1" min="46" max="46" width="19.29"/>
    <col customWidth="1" min="47" max="47" width="13.57"/>
    <col customWidth="1" min="48" max="48" width="9.29"/>
    <col customWidth="1" min="49" max="49" width="8.71"/>
    <col customWidth="1" min="50" max="50" width="27.14"/>
    <col customWidth="1" min="51" max="52" width="8.71"/>
    <col customWidth="1" min="53" max="53" width="19.29"/>
    <col customWidth="1" min="54" max="54" width="38.71"/>
    <col customWidth="1" min="55" max="55" width="11.29"/>
    <col customWidth="1" min="56" max="56" width="34.57"/>
    <col customWidth="1" min="57" max="57" width="31.29"/>
    <col customWidth="1" min="58" max="61" width="8.71"/>
    <col customWidth="1" min="62" max="62" width="17.14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3" t="s">
        <v>30</v>
      </c>
      <c r="AF1" s="3" t="s">
        <v>31</v>
      </c>
      <c r="AG1" s="4" t="s">
        <v>32</v>
      </c>
      <c r="AH1" s="3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6" t="s">
        <v>40</v>
      </c>
      <c r="AP1" s="6" t="s">
        <v>41</v>
      </c>
      <c r="AQ1" s="7" t="s">
        <v>42</v>
      </c>
      <c r="AR1" s="3" t="s">
        <v>43</v>
      </c>
      <c r="AS1" s="8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10"/>
      <c r="BH1" s="10"/>
      <c r="BI1" s="10"/>
      <c r="BJ1" s="10"/>
    </row>
    <row r="2">
      <c r="A2" s="11">
        <v>4305081.0</v>
      </c>
      <c r="B2" s="12"/>
      <c r="C2" s="13" t="s">
        <v>58</v>
      </c>
      <c r="D2" s="14">
        <v>43692.0</v>
      </c>
      <c r="E2" s="14">
        <v>44705.0</v>
      </c>
      <c r="F2" s="14">
        <v>44768.0</v>
      </c>
      <c r="G2" s="12" t="s">
        <v>59</v>
      </c>
      <c r="H2" s="12" t="s">
        <v>60</v>
      </c>
      <c r="I2" s="15">
        <v>59600.08</v>
      </c>
      <c r="J2" s="16">
        <v>0.71</v>
      </c>
      <c r="K2" s="12" t="s">
        <v>61</v>
      </c>
      <c r="L2" s="17">
        <v>2.0</v>
      </c>
      <c r="M2" s="17">
        <v>1.0</v>
      </c>
      <c r="N2" s="12" t="s">
        <v>62</v>
      </c>
      <c r="O2" s="12" t="s">
        <v>63</v>
      </c>
      <c r="P2" s="12" t="s">
        <v>64</v>
      </c>
      <c r="Q2" s="12" t="s">
        <v>65</v>
      </c>
      <c r="R2" s="12" t="s">
        <v>66</v>
      </c>
      <c r="S2" s="12" t="s">
        <v>67</v>
      </c>
      <c r="T2" s="12" t="s">
        <v>68</v>
      </c>
      <c r="U2" s="17">
        <v>22901.0</v>
      </c>
      <c r="V2" s="12" t="s">
        <v>69</v>
      </c>
      <c r="W2" s="12" t="s">
        <v>70</v>
      </c>
      <c r="X2" s="15">
        <v>285000.0</v>
      </c>
      <c r="Y2" s="15">
        <v>287000.0</v>
      </c>
      <c r="Z2" s="15">
        <v>9059.79</v>
      </c>
      <c r="AA2" s="12" t="s">
        <v>71</v>
      </c>
      <c r="AB2" s="12" t="s">
        <v>72</v>
      </c>
      <c r="AC2" s="12" t="s">
        <v>73</v>
      </c>
      <c r="AD2" s="15">
        <v>228000.0</v>
      </c>
      <c r="AE2" s="18">
        <v>0.04875</v>
      </c>
      <c r="AF2" s="17">
        <v>2.0</v>
      </c>
      <c r="AG2" s="15">
        <v>53000.0</v>
      </c>
      <c r="AH2" s="12" t="s">
        <v>74</v>
      </c>
      <c r="AI2" s="19">
        <f>IFERROR(__xludf.DUMMYFUNCTION("IF(REGEXMATCH(AH2:AH45, ""DHCD""), 1, 0)"),1.0)</f>
        <v>1</v>
      </c>
      <c r="AJ2" s="19">
        <f>IFERROR(__xludf.DUMMYFUNCTION("IF(REGEXMATCH(AH2:AH45, ""ACHAP""), 1,0)"),1.0)</f>
        <v>1</v>
      </c>
      <c r="AK2" s="19">
        <f>IFERROR(__xludf.DUMMYFUNCTION("IF(REGEXMATCH(AH2:AH45,""CDFI""),1,0)"),0.0)</f>
        <v>0</v>
      </c>
      <c r="AL2" s="19">
        <f>IFERROR(__xludf.DUMMYFUNCTION("IF(REGEXMATCH(AH2:AH45,""Regional""),1,0)"),0.0)</f>
        <v>0</v>
      </c>
      <c r="AM2" s="19">
        <f>IFERROR(__xludf.DUMMYFUNCTION("IF(REGEXMATCH(AH2:AH45,""City""),1,0)"),0.0)</f>
        <v>0</v>
      </c>
      <c r="AN2" s="19">
        <f>IFERROR(__xludf.DUMMYFUNCTION("IF(REGEXMATCH(AH2:AH45,""CAHF""),1,0)"),0.0)</f>
        <v>0</v>
      </c>
      <c r="AO2" s="19">
        <f>IFERROR(__xludf.DUMMYFUNCTION("IF(REGEXMATCH(AH2:AH45,""Recycled""),1,0)"),0.0)</f>
        <v>0</v>
      </c>
      <c r="AP2" s="19">
        <f>IFERROR(__xludf.DUMMYFUNCTION("IF(REGEXMATCH(AH2:AH45,""LCHAP""),1,0)"),0.0)</f>
        <v>0</v>
      </c>
      <c r="AQ2" s="19">
        <f t="shared" ref="AQ2:AQ45" si="1">SUM(AI2:AP2)</f>
        <v>2</v>
      </c>
      <c r="AR2" s="12" t="s">
        <v>75</v>
      </c>
      <c r="AS2" s="20">
        <v>4000.0</v>
      </c>
      <c r="AT2" s="12" t="s">
        <v>76</v>
      </c>
      <c r="AU2" s="12" t="s">
        <v>77</v>
      </c>
      <c r="AV2" s="12" t="s">
        <v>68</v>
      </c>
      <c r="AW2" s="17">
        <v>22959.0</v>
      </c>
      <c r="AX2" s="12" t="s">
        <v>69</v>
      </c>
      <c r="AY2" s="21" t="s">
        <v>78</v>
      </c>
      <c r="AZ2" s="12" t="s">
        <v>79</v>
      </c>
      <c r="BA2" s="12" t="s">
        <v>80</v>
      </c>
      <c r="BB2" s="12" t="s">
        <v>81</v>
      </c>
      <c r="BC2" s="12" t="s">
        <v>82</v>
      </c>
      <c r="BD2" s="12" t="s">
        <v>83</v>
      </c>
      <c r="BE2" s="12" t="s">
        <v>84</v>
      </c>
      <c r="BF2" s="12" t="s">
        <v>85</v>
      </c>
      <c r="BG2" s="22"/>
      <c r="BH2" s="22"/>
      <c r="BI2" s="22"/>
      <c r="BJ2" s="22"/>
    </row>
    <row r="3">
      <c r="A3" s="23">
        <v>4658207.0</v>
      </c>
      <c r="B3" s="19"/>
      <c r="C3" s="24" t="s">
        <v>86</v>
      </c>
      <c r="D3" s="25">
        <v>44166.0</v>
      </c>
      <c r="E3" s="25">
        <v>44737.0</v>
      </c>
      <c r="F3" s="25">
        <v>44775.0</v>
      </c>
      <c r="G3" s="19" t="s">
        <v>87</v>
      </c>
      <c r="H3" s="19" t="s">
        <v>88</v>
      </c>
      <c r="I3" s="26">
        <v>58323.44</v>
      </c>
      <c r="J3" s="27">
        <v>0.58</v>
      </c>
      <c r="K3" s="19" t="s">
        <v>61</v>
      </c>
      <c r="L3" s="28">
        <v>6.0</v>
      </c>
      <c r="M3" s="28">
        <v>1.0</v>
      </c>
      <c r="N3" s="19" t="s">
        <v>62</v>
      </c>
      <c r="O3" s="19" t="s">
        <v>63</v>
      </c>
      <c r="P3" s="19" t="s">
        <v>89</v>
      </c>
      <c r="Q3" s="19" t="s">
        <v>69</v>
      </c>
      <c r="R3" s="19" t="s">
        <v>90</v>
      </c>
      <c r="S3" s="19" t="s">
        <v>67</v>
      </c>
      <c r="T3" s="19" t="s">
        <v>68</v>
      </c>
      <c r="U3" s="28">
        <v>22901.0</v>
      </c>
      <c r="V3" s="19" t="s">
        <v>69</v>
      </c>
      <c r="W3" s="19" t="s">
        <v>70</v>
      </c>
      <c r="X3" s="26">
        <v>314000.0</v>
      </c>
      <c r="Y3" s="26">
        <v>314000.0</v>
      </c>
      <c r="Z3" s="26">
        <v>17542.16</v>
      </c>
      <c r="AA3" s="19" t="s">
        <v>91</v>
      </c>
      <c r="AB3" s="19" t="s">
        <v>92</v>
      </c>
      <c r="AC3" s="19" t="s">
        <v>73</v>
      </c>
      <c r="AD3" s="26">
        <v>244000.0</v>
      </c>
      <c r="AE3" s="29">
        <v>0.05875</v>
      </c>
      <c r="AF3" s="28">
        <v>3.0</v>
      </c>
      <c r="AG3" s="26">
        <v>60500.0</v>
      </c>
      <c r="AH3" s="19" t="s">
        <v>93</v>
      </c>
      <c r="AI3" s="19">
        <f>IFERROR(__xludf.DUMMYFUNCTION("IF(REGEXMATCH(AH3:AH46, ""DHCD""), 1, 0)"),0.0)</f>
        <v>0</v>
      </c>
      <c r="AJ3" s="19">
        <f>IFERROR(__xludf.DUMMYFUNCTION("IF(REGEXMATCH(AH3:AH46, ""ACHAP""), 1,0)"),1.0)</f>
        <v>1</v>
      </c>
      <c r="AK3" s="19">
        <f>IFERROR(__xludf.DUMMYFUNCTION("IF(REGEXMATCH(AH3:AH46,""CDFI""),1,0)"),1.0)</f>
        <v>1</v>
      </c>
      <c r="AL3" s="19">
        <f>IFERROR(__xludf.DUMMYFUNCTION("IF(REGEXMATCH(AH3:AH46,""Regional""),1,0)"),0.0)</f>
        <v>0</v>
      </c>
      <c r="AM3" s="19">
        <f>IFERROR(__xludf.DUMMYFUNCTION("IF(REGEXMATCH(AH3:AH46,""City""),1,0)"),0.0)</f>
        <v>0</v>
      </c>
      <c r="AN3" s="19">
        <f>IFERROR(__xludf.DUMMYFUNCTION("IF(REGEXMATCH(AH3:AH46,""CAHF""),1,0)"),0.0)</f>
        <v>0</v>
      </c>
      <c r="AO3" s="19">
        <f>IFERROR(__xludf.DUMMYFUNCTION("IF(REGEXMATCH(AH3:AH46,""Recycled""),1,0)"),0.0)</f>
        <v>0</v>
      </c>
      <c r="AP3" s="19">
        <f>IFERROR(__xludf.DUMMYFUNCTION("IF(REGEXMATCH(AH3:AH46,""LCHAP""),1,0)"),0.0)</f>
        <v>0</v>
      </c>
      <c r="AQ3" s="19">
        <f t="shared" si="1"/>
        <v>2</v>
      </c>
      <c r="AR3" s="19"/>
      <c r="AS3" s="30"/>
      <c r="AT3" s="19" t="s">
        <v>94</v>
      </c>
      <c r="AU3" s="19" t="s">
        <v>67</v>
      </c>
      <c r="AV3" s="19" t="s">
        <v>68</v>
      </c>
      <c r="AW3" s="28">
        <v>22911.0</v>
      </c>
      <c r="AX3" s="19" t="s">
        <v>69</v>
      </c>
      <c r="AY3" s="31" t="s">
        <v>95</v>
      </c>
      <c r="AZ3" s="31" t="s">
        <v>96</v>
      </c>
      <c r="BA3" s="31" t="s">
        <v>97</v>
      </c>
      <c r="BB3" s="19" t="s">
        <v>98</v>
      </c>
      <c r="BC3" s="19" t="s">
        <v>82</v>
      </c>
      <c r="BD3" s="19" t="s">
        <v>83</v>
      </c>
      <c r="BE3" s="19" t="s">
        <v>84</v>
      </c>
      <c r="BF3" s="19" t="s">
        <v>99</v>
      </c>
      <c r="BG3" s="32"/>
      <c r="BH3" s="32"/>
      <c r="BI3" s="32"/>
      <c r="BJ3" s="33"/>
    </row>
    <row r="4">
      <c r="A4" s="34">
        <v>4650788.0</v>
      </c>
      <c r="B4" s="12"/>
      <c r="C4" s="13" t="s">
        <v>100</v>
      </c>
      <c r="D4" s="14">
        <v>44152.0</v>
      </c>
      <c r="E4" s="14">
        <v>44398.0</v>
      </c>
      <c r="F4" s="14">
        <v>44429.0</v>
      </c>
      <c r="G4" s="12" t="s">
        <v>101</v>
      </c>
      <c r="H4" s="12" t="s">
        <v>102</v>
      </c>
      <c r="I4" s="15">
        <v>55016.0</v>
      </c>
      <c r="J4" s="16">
        <v>0.78</v>
      </c>
      <c r="K4" s="12" t="s">
        <v>61</v>
      </c>
      <c r="L4" s="35">
        <v>1.0</v>
      </c>
      <c r="M4" s="17">
        <v>1.0</v>
      </c>
      <c r="N4" s="12" t="s">
        <v>62</v>
      </c>
      <c r="O4" s="12" t="s">
        <v>103</v>
      </c>
      <c r="P4" s="12" t="s">
        <v>104</v>
      </c>
      <c r="Q4" s="12" t="s">
        <v>105</v>
      </c>
      <c r="R4" s="12" t="s">
        <v>106</v>
      </c>
      <c r="S4" s="12" t="s">
        <v>107</v>
      </c>
      <c r="T4" s="12" t="s">
        <v>68</v>
      </c>
      <c r="U4" s="17">
        <v>22191.0</v>
      </c>
      <c r="V4" s="12" t="s">
        <v>105</v>
      </c>
      <c r="W4" s="12" t="s">
        <v>70</v>
      </c>
      <c r="X4" s="15">
        <v>332500.0</v>
      </c>
      <c r="Y4" s="36" t="s">
        <v>108</v>
      </c>
      <c r="Z4" s="15">
        <v>5197.18</v>
      </c>
      <c r="AA4" s="12" t="s">
        <v>109</v>
      </c>
      <c r="AB4" s="12" t="s">
        <v>110</v>
      </c>
      <c r="AC4" s="12" t="s">
        <v>73</v>
      </c>
      <c r="AD4" s="15">
        <v>315875.0</v>
      </c>
      <c r="AE4" s="18">
        <v>0.02625</v>
      </c>
      <c r="AF4" s="17">
        <v>0.0</v>
      </c>
      <c r="AG4" s="15">
        <v>0.0</v>
      </c>
      <c r="AH4" s="12" t="s">
        <v>111</v>
      </c>
      <c r="AI4" s="19">
        <f>IFERROR(__xludf.DUMMYFUNCTION("IF(REGEXMATCH(AH4:AH47, ""DHCD""), 1, 0)"),0.0)</f>
        <v>0</v>
      </c>
      <c r="AJ4" s="19">
        <f>IFERROR(__xludf.DUMMYFUNCTION("IF(REGEXMATCH(AH4:AH47, ""ACHAP""), 1,0)"),0.0)</f>
        <v>0</v>
      </c>
      <c r="AK4" s="19">
        <f>IFERROR(__xludf.DUMMYFUNCTION("IF(REGEXMATCH(AH4:AH47,""CDFI""),1,0)"),0.0)</f>
        <v>0</v>
      </c>
      <c r="AL4" s="19">
        <f>IFERROR(__xludf.DUMMYFUNCTION("IF(REGEXMATCH(AH4:AH47,""Regional""),1,0)"),0.0)</f>
        <v>0</v>
      </c>
      <c r="AM4" s="19">
        <f>IFERROR(__xludf.DUMMYFUNCTION("IF(REGEXMATCH(AH4:AH47,""City""),1,0)"),0.0)</f>
        <v>0</v>
      </c>
      <c r="AN4" s="19">
        <f>IFERROR(__xludf.DUMMYFUNCTION("IF(REGEXMATCH(AH4:AH47,""CAHF""),1,0)"),0.0)</f>
        <v>0</v>
      </c>
      <c r="AO4" s="19">
        <f>IFERROR(__xludf.DUMMYFUNCTION("IF(REGEXMATCH(AH4:AH47,""Recycled""),1,0)"),0.0)</f>
        <v>0</v>
      </c>
      <c r="AP4" s="19">
        <f>IFERROR(__xludf.DUMMYFUNCTION("IF(REGEXMATCH(AH4:AH47,""LCHAP""),1,0)"),0.0)</f>
        <v>0</v>
      </c>
      <c r="AQ4" s="19">
        <f t="shared" si="1"/>
        <v>0</v>
      </c>
      <c r="AR4" s="12" t="s">
        <v>112</v>
      </c>
      <c r="AS4" s="37">
        <v>4000.0</v>
      </c>
      <c r="AT4" s="12" t="s">
        <v>113</v>
      </c>
      <c r="AU4" s="12" t="s">
        <v>107</v>
      </c>
      <c r="AV4" s="12" t="s">
        <v>68</v>
      </c>
      <c r="AW4" s="17">
        <v>22191.0</v>
      </c>
      <c r="AX4" s="12" t="s">
        <v>114</v>
      </c>
      <c r="AY4" s="21" t="s">
        <v>115</v>
      </c>
      <c r="AZ4" s="12" t="s">
        <v>116</v>
      </c>
      <c r="BA4" s="12" t="s">
        <v>97</v>
      </c>
      <c r="BB4" s="12" t="s">
        <v>117</v>
      </c>
      <c r="BC4" s="12" t="s">
        <v>82</v>
      </c>
      <c r="BD4" s="12" t="s">
        <v>118</v>
      </c>
      <c r="BE4" s="12" t="s">
        <v>84</v>
      </c>
      <c r="BF4" s="12"/>
      <c r="BG4" s="22"/>
      <c r="BH4" s="22"/>
      <c r="BI4" s="22"/>
      <c r="BJ4" s="38"/>
    </row>
    <row r="5">
      <c r="A5" s="23">
        <v>4721465.0</v>
      </c>
      <c r="B5" s="19"/>
      <c r="C5" s="24" t="s">
        <v>119</v>
      </c>
      <c r="D5" s="25">
        <v>44264.0</v>
      </c>
      <c r="E5" s="25">
        <v>44375.0</v>
      </c>
      <c r="F5" s="25">
        <v>44429.0</v>
      </c>
      <c r="G5" s="19" t="s">
        <v>120</v>
      </c>
      <c r="H5" s="19" t="s">
        <v>121</v>
      </c>
      <c r="I5" s="26">
        <v>35459.84</v>
      </c>
      <c r="J5" s="27">
        <v>0.61</v>
      </c>
      <c r="K5" s="19" t="s">
        <v>61</v>
      </c>
      <c r="L5" s="28">
        <v>2.0</v>
      </c>
      <c r="M5" s="28">
        <v>1.0</v>
      </c>
      <c r="N5" s="19" t="s">
        <v>62</v>
      </c>
      <c r="O5" s="19" t="s">
        <v>103</v>
      </c>
      <c r="P5" s="19" t="s">
        <v>122</v>
      </c>
      <c r="Q5" s="19" t="s">
        <v>69</v>
      </c>
      <c r="R5" s="19" t="s">
        <v>123</v>
      </c>
      <c r="S5" s="19" t="s">
        <v>124</v>
      </c>
      <c r="T5" s="19" t="s">
        <v>68</v>
      </c>
      <c r="U5" s="28">
        <v>23093.0</v>
      </c>
      <c r="V5" s="19" t="s">
        <v>125</v>
      </c>
      <c r="W5" s="19" t="s">
        <v>70</v>
      </c>
      <c r="X5" s="26">
        <v>170000.0</v>
      </c>
      <c r="Y5" s="26">
        <v>173000.0</v>
      </c>
      <c r="Z5" s="26">
        <v>9617.33</v>
      </c>
      <c r="AA5" s="19" t="s">
        <v>126</v>
      </c>
      <c r="AB5" s="19" t="s">
        <v>127</v>
      </c>
      <c r="AC5" s="19" t="s">
        <v>128</v>
      </c>
      <c r="AD5" s="26">
        <v>160765.0</v>
      </c>
      <c r="AE5" s="29">
        <v>0.0225</v>
      </c>
      <c r="AF5" s="28">
        <v>1.0</v>
      </c>
      <c r="AG5" s="26">
        <v>17000.0</v>
      </c>
      <c r="AH5" s="19" t="s">
        <v>34</v>
      </c>
      <c r="AI5" s="19">
        <f>IFERROR(__xludf.DUMMYFUNCTION("IF(REGEXMATCH(AH5:AH48, ""DHCD""), 1, 0)"),1.0)</f>
        <v>1</v>
      </c>
      <c r="AJ5" s="19">
        <f>IFERROR(__xludf.DUMMYFUNCTION("IF(REGEXMATCH(AH5:AH48, ""ACHAP""), 1,0)"),0.0)</f>
        <v>0</v>
      </c>
      <c r="AK5" s="19">
        <f>IFERROR(__xludf.DUMMYFUNCTION("IF(REGEXMATCH(AH5:AH48,""CDFI""),1,0)"),0.0)</f>
        <v>0</v>
      </c>
      <c r="AL5" s="19">
        <f>IFERROR(__xludf.DUMMYFUNCTION("IF(REGEXMATCH(AH5:AH48,""Regional""),1,0)"),0.0)</f>
        <v>0</v>
      </c>
      <c r="AM5" s="19">
        <f>IFERROR(__xludf.DUMMYFUNCTION("IF(REGEXMATCH(AH5:AH48,""City""),1,0)"),0.0)</f>
        <v>0</v>
      </c>
      <c r="AN5" s="19">
        <f>IFERROR(__xludf.DUMMYFUNCTION("IF(REGEXMATCH(AH5:AH48,""CAHF""),1,0)"),0.0)</f>
        <v>0</v>
      </c>
      <c r="AO5" s="19">
        <f>IFERROR(__xludf.DUMMYFUNCTION("IF(REGEXMATCH(AH5:AH48,""Recycled""),1,0)"),0.0)</f>
        <v>0</v>
      </c>
      <c r="AP5" s="19">
        <f>IFERROR(__xludf.DUMMYFUNCTION("IF(REGEXMATCH(AH5:AH48,""LCHAP""),1,0)"),0.0)</f>
        <v>0</v>
      </c>
      <c r="AQ5" s="19">
        <f t="shared" si="1"/>
        <v>1</v>
      </c>
      <c r="AR5" s="19" t="s">
        <v>129</v>
      </c>
      <c r="AS5" s="30"/>
      <c r="AT5" s="19" t="s">
        <v>130</v>
      </c>
      <c r="AU5" s="19" t="s">
        <v>131</v>
      </c>
      <c r="AV5" s="19" t="s">
        <v>68</v>
      </c>
      <c r="AW5" s="28">
        <v>22942.0</v>
      </c>
      <c r="AX5" s="19" t="s">
        <v>132</v>
      </c>
      <c r="AY5" s="39" t="s">
        <v>133</v>
      </c>
      <c r="AZ5" s="19" t="s">
        <v>134</v>
      </c>
      <c r="BA5" s="19" t="s">
        <v>97</v>
      </c>
      <c r="BB5" s="19" t="s">
        <v>117</v>
      </c>
      <c r="BC5" s="19" t="s">
        <v>82</v>
      </c>
      <c r="BD5" s="19" t="s">
        <v>83</v>
      </c>
      <c r="BE5" s="19" t="s">
        <v>84</v>
      </c>
      <c r="BF5" s="19"/>
      <c r="BG5" s="32"/>
      <c r="BH5" s="32"/>
      <c r="BI5" s="32"/>
      <c r="BJ5" s="32"/>
    </row>
    <row r="6">
      <c r="A6" s="34">
        <v>4762987.0</v>
      </c>
      <c r="B6" s="12"/>
      <c r="C6" s="13" t="s">
        <v>135</v>
      </c>
      <c r="D6" s="14">
        <v>44319.0</v>
      </c>
      <c r="E6" s="14">
        <v>44352.0</v>
      </c>
      <c r="F6" s="14">
        <v>44404.0</v>
      </c>
      <c r="G6" s="12" t="s">
        <v>136</v>
      </c>
      <c r="H6" s="12" t="s">
        <v>137</v>
      </c>
      <c r="I6" s="15">
        <v>50430.04</v>
      </c>
      <c r="J6" s="16">
        <v>0.77</v>
      </c>
      <c r="K6" s="12" t="s">
        <v>61</v>
      </c>
      <c r="L6" s="17">
        <v>1.0</v>
      </c>
      <c r="M6" s="17">
        <v>1.0</v>
      </c>
      <c r="N6" s="12" t="s">
        <v>62</v>
      </c>
      <c r="O6" s="12" t="s">
        <v>103</v>
      </c>
      <c r="P6" s="12" t="s">
        <v>138</v>
      </c>
      <c r="Q6" s="12" t="s">
        <v>69</v>
      </c>
      <c r="R6" s="12" t="s">
        <v>139</v>
      </c>
      <c r="S6" s="12" t="s">
        <v>67</v>
      </c>
      <c r="T6" s="12" t="s">
        <v>68</v>
      </c>
      <c r="U6" s="17">
        <v>22902.0</v>
      </c>
      <c r="V6" s="12" t="s">
        <v>69</v>
      </c>
      <c r="W6" s="40" t="s">
        <v>70</v>
      </c>
      <c r="X6" s="15">
        <v>243750.0</v>
      </c>
      <c r="Y6" s="15">
        <v>245000.0</v>
      </c>
      <c r="Z6" s="15">
        <v>7991.75</v>
      </c>
      <c r="AA6" s="12" t="s">
        <v>140</v>
      </c>
      <c r="AB6" s="12" t="s">
        <v>92</v>
      </c>
      <c r="AC6" s="12" t="s">
        <v>73</v>
      </c>
      <c r="AD6" s="15">
        <v>195000.0</v>
      </c>
      <c r="AE6" s="18">
        <v>0.035</v>
      </c>
      <c r="AF6" s="17">
        <v>2.0</v>
      </c>
      <c r="AG6" s="15">
        <v>48750.0</v>
      </c>
      <c r="AH6" s="12" t="s">
        <v>141</v>
      </c>
      <c r="AI6" s="19">
        <f>IFERROR(__xludf.DUMMYFUNCTION("IF(REGEXMATCH(AH6:AH49, ""DHCD""), 1, 0)"),1.0)</f>
        <v>1</v>
      </c>
      <c r="AJ6" s="19">
        <f>IFERROR(__xludf.DUMMYFUNCTION("IF(REGEXMATCH(AH6:AH49, ""ACHAP""), 1,0)"),1.0)</f>
        <v>1</v>
      </c>
      <c r="AK6" s="19">
        <f>IFERROR(__xludf.DUMMYFUNCTION("IF(REGEXMATCH(AH6:AH49,""CDFI""),1,0)"),0.0)</f>
        <v>0</v>
      </c>
      <c r="AL6" s="19">
        <f>IFERROR(__xludf.DUMMYFUNCTION("IF(REGEXMATCH(AH6:AH49,""Regional""),1,0)"),0.0)</f>
        <v>0</v>
      </c>
      <c r="AM6" s="19">
        <f>IFERROR(__xludf.DUMMYFUNCTION("IF(REGEXMATCH(AH6:AH49,""City""),1,0)"),0.0)</f>
        <v>0</v>
      </c>
      <c r="AN6" s="19">
        <f>IFERROR(__xludf.DUMMYFUNCTION("IF(REGEXMATCH(AH6:AH49,""CAHF""),1,0)"),0.0)</f>
        <v>0</v>
      </c>
      <c r="AO6" s="19">
        <f>IFERROR(__xludf.DUMMYFUNCTION("IF(REGEXMATCH(AH6:AH49,""Recycled""),1,0)"),0.0)</f>
        <v>0</v>
      </c>
      <c r="AP6" s="19">
        <f>IFERROR(__xludf.DUMMYFUNCTION("IF(REGEXMATCH(AH6:AH49,""LCHAP""),1,0)"),0.0)</f>
        <v>0</v>
      </c>
      <c r="AQ6" s="19">
        <f t="shared" si="1"/>
        <v>2</v>
      </c>
      <c r="AR6" s="12"/>
      <c r="AS6" s="41"/>
      <c r="AT6" s="12" t="s">
        <v>142</v>
      </c>
      <c r="AU6" s="12" t="s">
        <v>143</v>
      </c>
      <c r="AV6" s="12" t="s">
        <v>68</v>
      </c>
      <c r="AW6" s="17">
        <v>24503.0</v>
      </c>
      <c r="AX6" s="12" t="s">
        <v>144</v>
      </c>
      <c r="AY6" s="21" t="s">
        <v>145</v>
      </c>
      <c r="AZ6" s="12" t="s">
        <v>146</v>
      </c>
      <c r="BA6" s="12" t="s">
        <v>80</v>
      </c>
      <c r="BB6" s="12" t="s">
        <v>81</v>
      </c>
      <c r="BC6" s="12" t="s">
        <v>82</v>
      </c>
      <c r="BD6" s="12" t="s">
        <v>118</v>
      </c>
      <c r="BE6" s="12" t="s">
        <v>84</v>
      </c>
      <c r="BF6" s="12"/>
      <c r="BG6" s="22"/>
      <c r="BH6" s="22"/>
      <c r="BI6" s="22"/>
      <c r="BJ6" s="22"/>
    </row>
    <row r="7" ht="15.75" customHeight="1">
      <c r="A7" s="23">
        <v>4678353.0</v>
      </c>
      <c r="B7" s="19"/>
      <c r="C7" s="24" t="s">
        <v>147</v>
      </c>
      <c r="D7" s="25">
        <v>44201.0</v>
      </c>
      <c r="E7" s="25">
        <v>44381.0</v>
      </c>
      <c r="F7" s="25">
        <v>44431.0</v>
      </c>
      <c r="G7" s="19" t="s">
        <v>148</v>
      </c>
      <c r="H7" s="19" t="s">
        <v>149</v>
      </c>
      <c r="I7" s="26">
        <v>48308.58</v>
      </c>
      <c r="J7" s="27">
        <v>0.53</v>
      </c>
      <c r="K7" s="19" t="s">
        <v>61</v>
      </c>
      <c r="L7" s="28">
        <v>4.0</v>
      </c>
      <c r="M7" s="28">
        <v>2.0</v>
      </c>
      <c r="N7" s="19" t="s">
        <v>62</v>
      </c>
      <c r="O7" s="19" t="s">
        <v>103</v>
      </c>
      <c r="P7" s="19" t="s">
        <v>150</v>
      </c>
      <c r="Q7" s="19" t="s">
        <v>69</v>
      </c>
      <c r="R7" s="19" t="s">
        <v>151</v>
      </c>
      <c r="S7" s="19" t="s">
        <v>67</v>
      </c>
      <c r="T7" s="19" t="s">
        <v>68</v>
      </c>
      <c r="U7" s="28">
        <v>22901.0</v>
      </c>
      <c r="V7" s="19" t="s">
        <v>69</v>
      </c>
      <c r="W7" s="42" t="s">
        <v>70</v>
      </c>
      <c r="X7" s="26">
        <v>235000.0</v>
      </c>
      <c r="Y7" s="26">
        <v>235000.0</v>
      </c>
      <c r="Z7" s="26">
        <v>6805.04</v>
      </c>
      <c r="AA7" s="19" t="s">
        <v>152</v>
      </c>
      <c r="AB7" s="19" t="s">
        <v>153</v>
      </c>
      <c r="AC7" s="19" t="s">
        <v>73</v>
      </c>
      <c r="AD7" s="26">
        <v>188000.0</v>
      </c>
      <c r="AE7" s="29">
        <v>0.02875</v>
      </c>
      <c r="AF7" s="28">
        <v>2.0</v>
      </c>
      <c r="AG7" s="26">
        <v>47000.0</v>
      </c>
      <c r="AH7" s="19" t="s">
        <v>141</v>
      </c>
      <c r="AI7" s="19">
        <f>IFERROR(__xludf.DUMMYFUNCTION("IF(REGEXMATCH(AH7:AH50, ""DHCD""), 1, 0)"),1.0)</f>
        <v>1</v>
      </c>
      <c r="AJ7" s="19">
        <f>IFERROR(__xludf.DUMMYFUNCTION("IF(REGEXMATCH(AH7:AH50, ""ACHAP""), 1,0)"),1.0)</f>
        <v>1</v>
      </c>
      <c r="AK7" s="19">
        <f>IFERROR(__xludf.DUMMYFUNCTION("IF(REGEXMATCH(AH7:AH50,""CDFI""),1,0)"),0.0)</f>
        <v>0</v>
      </c>
      <c r="AL7" s="19">
        <f>IFERROR(__xludf.DUMMYFUNCTION("IF(REGEXMATCH(AH7:AH50,""Regional""),1,0)"),0.0)</f>
        <v>0</v>
      </c>
      <c r="AM7" s="19">
        <f>IFERROR(__xludf.DUMMYFUNCTION("IF(REGEXMATCH(AH7:AH50,""City""),1,0)"),0.0)</f>
        <v>0</v>
      </c>
      <c r="AN7" s="19">
        <f>IFERROR(__xludf.DUMMYFUNCTION("IF(REGEXMATCH(AH7:AH50,""CAHF""),1,0)"),0.0)</f>
        <v>0</v>
      </c>
      <c r="AO7" s="19">
        <f>IFERROR(__xludf.DUMMYFUNCTION("IF(REGEXMATCH(AH7:AH50,""Recycled""),1,0)"),0.0)</f>
        <v>0</v>
      </c>
      <c r="AP7" s="19">
        <f>IFERROR(__xludf.DUMMYFUNCTION("IF(REGEXMATCH(AH7:AH50,""LCHAP""),1,0)"),0.0)</f>
        <v>0</v>
      </c>
      <c r="AQ7" s="19">
        <f t="shared" si="1"/>
        <v>2</v>
      </c>
      <c r="AR7" s="19"/>
      <c r="AS7" s="30"/>
      <c r="AT7" s="19" t="s">
        <v>154</v>
      </c>
      <c r="AU7" s="19" t="s">
        <v>67</v>
      </c>
      <c r="AV7" s="19" t="s">
        <v>68</v>
      </c>
      <c r="AW7" s="28">
        <v>22901.0</v>
      </c>
      <c r="AX7" s="19" t="s">
        <v>69</v>
      </c>
      <c r="AY7" s="39" t="s">
        <v>155</v>
      </c>
      <c r="AZ7" s="19" t="s">
        <v>156</v>
      </c>
      <c r="BA7" s="19" t="s">
        <v>97</v>
      </c>
      <c r="BB7" s="19" t="s">
        <v>157</v>
      </c>
      <c r="BC7" s="19" t="s">
        <v>82</v>
      </c>
      <c r="BD7" s="19" t="s">
        <v>118</v>
      </c>
      <c r="BE7" s="19" t="s">
        <v>84</v>
      </c>
      <c r="BF7" s="19"/>
      <c r="BG7" s="32"/>
      <c r="BH7" s="32"/>
      <c r="BI7" s="32"/>
      <c r="BJ7" s="32"/>
    </row>
    <row r="8">
      <c r="A8" s="34">
        <v>4174728.0</v>
      </c>
      <c r="B8" s="12"/>
      <c r="C8" s="13" t="s">
        <v>158</v>
      </c>
      <c r="D8" s="14">
        <v>43549.0</v>
      </c>
      <c r="E8" s="14">
        <v>44439.0</v>
      </c>
      <c r="F8" s="14">
        <v>44482.0</v>
      </c>
      <c r="G8" s="12" t="s">
        <v>159</v>
      </c>
      <c r="H8" s="12" t="s">
        <v>160</v>
      </c>
      <c r="I8" s="15">
        <v>49463.2</v>
      </c>
      <c r="J8" s="16">
        <v>0.66</v>
      </c>
      <c r="K8" s="12" t="s">
        <v>61</v>
      </c>
      <c r="L8" s="17">
        <v>2.0</v>
      </c>
      <c r="M8" s="17">
        <v>1.0</v>
      </c>
      <c r="N8" s="12" t="s">
        <v>62</v>
      </c>
      <c r="O8" s="12" t="s">
        <v>103</v>
      </c>
      <c r="P8" s="12" t="s">
        <v>161</v>
      </c>
      <c r="Q8" s="12" t="s">
        <v>65</v>
      </c>
      <c r="R8" s="12" t="s">
        <v>162</v>
      </c>
      <c r="S8" s="12" t="s">
        <v>67</v>
      </c>
      <c r="T8" s="12" t="s">
        <v>68</v>
      </c>
      <c r="U8" s="17">
        <v>22901.0</v>
      </c>
      <c r="V8" s="12" t="s">
        <v>69</v>
      </c>
      <c r="W8" s="12" t="s">
        <v>70</v>
      </c>
      <c r="X8" s="15">
        <v>243500.0</v>
      </c>
      <c r="Y8" s="15">
        <v>247000.0</v>
      </c>
      <c r="Z8" s="15">
        <v>6447.74</v>
      </c>
      <c r="AA8" s="12" t="s">
        <v>126</v>
      </c>
      <c r="AB8" s="12" t="s">
        <v>127</v>
      </c>
      <c r="AC8" s="12" t="s">
        <v>73</v>
      </c>
      <c r="AD8" s="15">
        <v>194800.0</v>
      </c>
      <c r="AE8" s="18">
        <v>0.0275</v>
      </c>
      <c r="AF8" s="17">
        <v>2.0</v>
      </c>
      <c r="AG8" s="15">
        <v>47625.0</v>
      </c>
      <c r="AH8" s="12" t="s">
        <v>141</v>
      </c>
      <c r="AI8" s="19">
        <f>IFERROR(__xludf.DUMMYFUNCTION("IF(REGEXMATCH(AH8:AH51, ""DHCD""), 1, 0)"),1.0)</f>
        <v>1</v>
      </c>
      <c r="AJ8" s="19">
        <f>IFERROR(__xludf.DUMMYFUNCTION("IF(REGEXMATCH(AH8:AH51, ""ACHAP""), 1,0)"),1.0)</f>
        <v>1</v>
      </c>
      <c r="AK8" s="19">
        <f>IFERROR(__xludf.DUMMYFUNCTION("IF(REGEXMATCH(AH8:AH51,""CDFI""),1,0)"),0.0)</f>
        <v>0</v>
      </c>
      <c r="AL8" s="19">
        <f>IFERROR(__xludf.DUMMYFUNCTION("IF(REGEXMATCH(AH8:AH51,""Regional""),1,0)"),0.0)</f>
        <v>0</v>
      </c>
      <c r="AM8" s="19">
        <f>IFERROR(__xludf.DUMMYFUNCTION("IF(REGEXMATCH(AH8:AH51,""City""),1,0)"),0.0)</f>
        <v>0</v>
      </c>
      <c r="AN8" s="19">
        <f>IFERROR(__xludf.DUMMYFUNCTION("IF(REGEXMATCH(AH8:AH51,""CAHF""),1,0)"),0.0)</f>
        <v>0</v>
      </c>
      <c r="AO8" s="19">
        <f>IFERROR(__xludf.DUMMYFUNCTION("IF(REGEXMATCH(AH8:AH51,""Recycled""),1,0)"),0.0)</f>
        <v>0</v>
      </c>
      <c r="AP8" s="19">
        <f>IFERROR(__xludf.DUMMYFUNCTION("IF(REGEXMATCH(AH8:AH51,""LCHAP""),1,0)"),0.0)</f>
        <v>0</v>
      </c>
      <c r="AQ8" s="19">
        <f t="shared" si="1"/>
        <v>2</v>
      </c>
      <c r="AR8" s="12" t="s">
        <v>129</v>
      </c>
      <c r="AS8" s="41"/>
      <c r="AT8" s="12" t="s">
        <v>163</v>
      </c>
      <c r="AU8" s="12" t="s">
        <v>67</v>
      </c>
      <c r="AV8" s="12" t="s">
        <v>68</v>
      </c>
      <c r="AW8" s="17">
        <v>22903.0</v>
      </c>
      <c r="AX8" s="12" t="s">
        <v>69</v>
      </c>
      <c r="AY8" s="43" t="s">
        <v>164</v>
      </c>
      <c r="AZ8" s="43" t="s">
        <v>165</v>
      </c>
      <c r="BA8" s="12" t="s">
        <v>97</v>
      </c>
      <c r="BB8" s="12" t="s">
        <v>117</v>
      </c>
      <c r="BC8" s="12" t="s">
        <v>82</v>
      </c>
      <c r="BD8" s="12" t="s">
        <v>118</v>
      </c>
      <c r="BE8" s="12" t="s">
        <v>84</v>
      </c>
      <c r="BF8" s="12"/>
      <c r="BG8" s="22"/>
      <c r="BH8" s="22"/>
      <c r="BI8" s="22"/>
      <c r="BJ8" s="22"/>
    </row>
    <row r="9">
      <c r="A9" s="44">
        <v>4818114.0</v>
      </c>
      <c r="B9" s="45"/>
      <c r="C9" s="46" t="s">
        <v>166</v>
      </c>
      <c r="D9" s="47">
        <v>44405.0</v>
      </c>
      <c r="E9" s="25">
        <v>44481.0</v>
      </c>
      <c r="F9" s="25">
        <v>44544.0</v>
      </c>
      <c r="G9" s="19" t="s">
        <v>167</v>
      </c>
      <c r="H9" s="19" t="s">
        <v>168</v>
      </c>
      <c r="I9" s="26">
        <v>59945.02</v>
      </c>
      <c r="J9" s="27">
        <v>0.59</v>
      </c>
      <c r="K9" s="19" t="s">
        <v>169</v>
      </c>
      <c r="L9" s="28">
        <v>5.0</v>
      </c>
      <c r="M9" s="28">
        <v>2.0</v>
      </c>
      <c r="N9" s="19" t="s">
        <v>62</v>
      </c>
      <c r="O9" s="19" t="s">
        <v>63</v>
      </c>
      <c r="P9" s="19" t="s">
        <v>170</v>
      </c>
      <c r="Q9" s="19" t="s">
        <v>65</v>
      </c>
      <c r="R9" s="19" t="s">
        <v>171</v>
      </c>
      <c r="S9" s="19" t="s">
        <v>172</v>
      </c>
      <c r="T9" s="19" t="s">
        <v>68</v>
      </c>
      <c r="U9" s="28">
        <v>22963.0</v>
      </c>
      <c r="V9" s="19" t="s">
        <v>173</v>
      </c>
      <c r="W9" s="19" t="s">
        <v>70</v>
      </c>
      <c r="X9" s="26">
        <v>268000.0</v>
      </c>
      <c r="Y9" s="26">
        <v>270000.0</v>
      </c>
      <c r="Z9" s="26">
        <v>8240.49</v>
      </c>
      <c r="AA9" s="19" t="s">
        <v>71</v>
      </c>
      <c r="AB9" s="19" t="s">
        <v>72</v>
      </c>
      <c r="AC9" s="19" t="s">
        <v>73</v>
      </c>
      <c r="AD9" s="26">
        <v>241200.0</v>
      </c>
      <c r="AE9" s="29">
        <v>0.0275</v>
      </c>
      <c r="AF9" s="28">
        <v>1.0</v>
      </c>
      <c r="AG9" s="26">
        <v>26800.0</v>
      </c>
      <c r="AH9" s="19" t="s">
        <v>34</v>
      </c>
      <c r="AI9" s="19">
        <f>IFERROR(__xludf.DUMMYFUNCTION("IF(REGEXMATCH(AH9:AH52, ""DHCD""), 1, 0)"),1.0)</f>
        <v>1</v>
      </c>
      <c r="AJ9" s="19">
        <f>IFERROR(__xludf.DUMMYFUNCTION("IF(REGEXMATCH(AH9:AH52, ""ACHAP""), 1,0)"),0.0)</f>
        <v>0</v>
      </c>
      <c r="AK9" s="19">
        <f>IFERROR(__xludf.DUMMYFUNCTION("IF(REGEXMATCH(AH9:AH52,""CDFI""),1,0)"),0.0)</f>
        <v>0</v>
      </c>
      <c r="AL9" s="19">
        <f>IFERROR(__xludf.DUMMYFUNCTION("IF(REGEXMATCH(AH9:AH52,""Regional""),1,0)"),0.0)</f>
        <v>0</v>
      </c>
      <c r="AM9" s="19">
        <f>IFERROR(__xludf.DUMMYFUNCTION("IF(REGEXMATCH(AH9:AH52,""City""),1,0)"),0.0)</f>
        <v>0</v>
      </c>
      <c r="AN9" s="19">
        <f>IFERROR(__xludf.DUMMYFUNCTION("IF(REGEXMATCH(AH9:AH52,""CAHF""),1,0)"),0.0)</f>
        <v>0</v>
      </c>
      <c r="AO9" s="19">
        <f>IFERROR(__xludf.DUMMYFUNCTION("IF(REGEXMATCH(AH9:AH52,""Recycled""),1,0)"),0.0)</f>
        <v>0</v>
      </c>
      <c r="AP9" s="19">
        <f>IFERROR(__xludf.DUMMYFUNCTION("IF(REGEXMATCH(AH9:AH52,""LCHAP""),1,0)"),0.0)</f>
        <v>0</v>
      </c>
      <c r="AQ9" s="19">
        <f t="shared" si="1"/>
        <v>1</v>
      </c>
      <c r="AR9" s="19" t="s">
        <v>129</v>
      </c>
      <c r="AS9" s="30"/>
      <c r="AT9" s="19" t="s">
        <v>174</v>
      </c>
      <c r="AU9" s="19" t="s">
        <v>67</v>
      </c>
      <c r="AV9" s="19" t="s">
        <v>175</v>
      </c>
      <c r="AW9" s="28">
        <v>22901.0</v>
      </c>
      <c r="AX9" s="19" t="s">
        <v>65</v>
      </c>
      <c r="AY9" s="48" t="s">
        <v>176</v>
      </c>
      <c r="AZ9" s="48" t="s">
        <v>177</v>
      </c>
      <c r="BA9" s="19" t="s">
        <v>81</v>
      </c>
      <c r="BB9" s="19" t="s">
        <v>117</v>
      </c>
      <c r="BC9" s="19" t="s">
        <v>82</v>
      </c>
      <c r="BD9" s="19" t="s">
        <v>118</v>
      </c>
      <c r="BE9" s="19" t="s">
        <v>84</v>
      </c>
      <c r="BF9" s="19"/>
      <c r="BG9" s="32"/>
      <c r="BH9" s="32"/>
      <c r="BI9" s="32"/>
      <c r="BJ9" s="32"/>
    </row>
    <row r="10">
      <c r="A10" s="11">
        <v>4521883.0</v>
      </c>
      <c r="B10" s="12"/>
      <c r="C10" s="13" t="s">
        <v>178</v>
      </c>
      <c r="D10" s="14">
        <v>43958.0</v>
      </c>
      <c r="E10" s="14">
        <v>44133.0</v>
      </c>
      <c r="F10" s="14">
        <v>44462.0</v>
      </c>
      <c r="G10" s="12" t="s">
        <v>179</v>
      </c>
      <c r="H10" s="12" t="s">
        <v>180</v>
      </c>
      <c r="I10" s="15">
        <v>37222.95</v>
      </c>
      <c r="J10" s="16">
        <v>0.4</v>
      </c>
      <c r="K10" s="12" t="s">
        <v>61</v>
      </c>
      <c r="L10" s="17">
        <v>4.0</v>
      </c>
      <c r="M10" s="17">
        <v>1.0</v>
      </c>
      <c r="N10" s="12" t="s">
        <v>62</v>
      </c>
      <c r="O10" s="12" t="s">
        <v>63</v>
      </c>
      <c r="P10" s="12" t="s">
        <v>138</v>
      </c>
      <c r="Q10" s="12" t="s">
        <v>69</v>
      </c>
      <c r="R10" s="12" t="s">
        <v>181</v>
      </c>
      <c r="S10" s="12" t="s">
        <v>172</v>
      </c>
      <c r="T10" s="12" t="s">
        <v>68</v>
      </c>
      <c r="U10" s="17">
        <v>22963.0</v>
      </c>
      <c r="V10" s="12" t="s">
        <v>173</v>
      </c>
      <c r="W10" s="12" t="s">
        <v>70</v>
      </c>
      <c r="X10" s="15">
        <v>278636.0</v>
      </c>
      <c r="Y10" s="36" t="s">
        <v>108</v>
      </c>
      <c r="Z10" s="15">
        <v>16450.95</v>
      </c>
      <c r="AA10" s="12" t="s">
        <v>182</v>
      </c>
      <c r="AB10" s="12" t="s">
        <v>183</v>
      </c>
      <c r="AC10" s="12" t="s">
        <v>128</v>
      </c>
      <c r="AD10" s="15">
        <v>273588.0</v>
      </c>
      <c r="AE10" s="18">
        <v>0.0175</v>
      </c>
      <c r="AF10" s="17">
        <v>0.0</v>
      </c>
      <c r="AG10" s="15">
        <v>0.0</v>
      </c>
      <c r="AH10" s="12" t="s">
        <v>111</v>
      </c>
      <c r="AI10" s="19">
        <f>IFERROR(__xludf.DUMMYFUNCTION("IF(REGEXMATCH(AH10:AH53, ""DHCD""), 1, 0)"),0.0)</f>
        <v>0</v>
      </c>
      <c r="AJ10" s="19">
        <f>IFERROR(__xludf.DUMMYFUNCTION("IF(REGEXMATCH(AH10:AH53, ""ACHAP""), 1,0)"),0.0)</f>
        <v>0</v>
      </c>
      <c r="AK10" s="19">
        <f>IFERROR(__xludf.DUMMYFUNCTION("IF(REGEXMATCH(AH10:AH53,""CDFI""),1,0)"),0.0)</f>
        <v>0</v>
      </c>
      <c r="AL10" s="19">
        <f>IFERROR(__xludf.DUMMYFUNCTION("IF(REGEXMATCH(AH10:AH53,""Regional""),1,0)"),0.0)</f>
        <v>0</v>
      </c>
      <c r="AM10" s="19">
        <f>IFERROR(__xludf.DUMMYFUNCTION("IF(REGEXMATCH(AH10:AH53,""City""),1,0)"),0.0)</f>
        <v>0</v>
      </c>
      <c r="AN10" s="19">
        <f>IFERROR(__xludf.DUMMYFUNCTION("IF(REGEXMATCH(AH10:AH53,""CAHF""),1,0)"),0.0)</f>
        <v>0</v>
      </c>
      <c r="AO10" s="19">
        <f>IFERROR(__xludf.DUMMYFUNCTION("IF(REGEXMATCH(AH10:AH53,""Recycled""),1,0)"),0.0)</f>
        <v>0</v>
      </c>
      <c r="AP10" s="19">
        <f>IFERROR(__xludf.DUMMYFUNCTION("IF(REGEXMATCH(AH10:AH53,""LCHAP""),1,0)"),0.0)</f>
        <v>0</v>
      </c>
      <c r="AQ10" s="19">
        <f t="shared" si="1"/>
        <v>0</v>
      </c>
      <c r="AR10" s="12" t="s">
        <v>75</v>
      </c>
      <c r="AS10" s="37">
        <v>4000.0</v>
      </c>
      <c r="AT10" s="12" t="s">
        <v>184</v>
      </c>
      <c r="AU10" s="12" t="s">
        <v>67</v>
      </c>
      <c r="AV10" s="12" t="s">
        <v>68</v>
      </c>
      <c r="AW10" s="17">
        <v>22903.0</v>
      </c>
      <c r="AX10" s="12" t="s">
        <v>65</v>
      </c>
      <c r="AY10" s="43" t="s">
        <v>185</v>
      </c>
      <c r="AZ10" s="43" t="s">
        <v>186</v>
      </c>
      <c r="BA10" s="12" t="s">
        <v>97</v>
      </c>
      <c r="BB10" s="12" t="s">
        <v>117</v>
      </c>
      <c r="BC10" s="12" t="s">
        <v>187</v>
      </c>
      <c r="BD10" s="12" t="s">
        <v>118</v>
      </c>
      <c r="BE10" s="12" t="s">
        <v>84</v>
      </c>
      <c r="BF10" s="12"/>
      <c r="BG10" s="22"/>
      <c r="BH10" s="22"/>
      <c r="BI10" s="22"/>
      <c r="BJ10" s="22"/>
    </row>
    <row r="11">
      <c r="A11" s="23">
        <v>3110090.0</v>
      </c>
      <c r="B11" s="19"/>
      <c r="C11" s="24" t="s">
        <v>188</v>
      </c>
      <c r="D11" s="25">
        <v>42283.0</v>
      </c>
      <c r="E11" s="25">
        <v>44547.0</v>
      </c>
      <c r="F11" s="25">
        <v>44620.0</v>
      </c>
      <c r="G11" s="19" t="s">
        <v>189</v>
      </c>
      <c r="H11" s="19" t="s">
        <v>190</v>
      </c>
      <c r="I11" s="26">
        <v>85764.0</v>
      </c>
      <c r="J11" s="27">
        <v>0.79</v>
      </c>
      <c r="K11" s="19" t="s">
        <v>61</v>
      </c>
      <c r="L11" s="28">
        <v>6.0</v>
      </c>
      <c r="M11" s="28">
        <v>1.0</v>
      </c>
      <c r="N11" s="19" t="s">
        <v>62</v>
      </c>
      <c r="O11" s="19" t="s">
        <v>63</v>
      </c>
      <c r="P11" s="19" t="s">
        <v>191</v>
      </c>
      <c r="Q11" s="19" t="s">
        <v>69</v>
      </c>
      <c r="R11" s="19" t="s">
        <v>192</v>
      </c>
      <c r="S11" s="19" t="s">
        <v>67</v>
      </c>
      <c r="T11" s="19" t="s">
        <v>68</v>
      </c>
      <c r="U11" s="28">
        <v>22911.0</v>
      </c>
      <c r="V11" s="19" t="s">
        <v>69</v>
      </c>
      <c r="W11" s="19" t="s">
        <v>70</v>
      </c>
      <c r="X11" s="26">
        <v>200000.0</v>
      </c>
      <c r="Y11" s="49" t="s">
        <v>108</v>
      </c>
      <c r="Z11" s="26">
        <v>11651.98</v>
      </c>
      <c r="AA11" s="19" t="s">
        <v>182</v>
      </c>
      <c r="AB11" s="19" t="s">
        <v>193</v>
      </c>
      <c r="AC11" s="19" t="s">
        <v>194</v>
      </c>
      <c r="AD11" s="26">
        <v>200000.0</v>
      </c>
      <c r="AE11" s="29">
        <v>0.0225</v>
      </c>
      <c r="AF11" s="28">
        <v>0.0</v>
      </c>
      <c r="AG11" s="26">
        <v>0.0</v>
      </c>
      <c r="AH11" s="19" t="s">
        <v>111</v>
      </c>
      <c r="AI11" s="19">
        <f>IFERROR(__xludf.DUMMYFUNCTION("IF(REGEXMATCH(AH11:AH54, ""DHCD""), 1, 0)"),0.0)</f>
        <v>0</v>
      </c>
      <c r="AJ11" s="19">
        <f>IFERROR(__xludf.DUMMYFUNCTION("IF(REGEXMATCH(AH11:AH54, ""ACHAP""), 1,0)"),0.0)</f>
        <v>0</v>
      </c>
      <c r="AK11" s="19">
        <f>IFERROR(__xludf.DUMMYFUNCTION("IF(REGEXMATCH(AH11:AH54,""CDFI""),1,0)"),0.0)</f>
        <v>0</v>
      </c>
      <c r="AL11" s="19">
        <f>IFERROR(__xludf.DUMMYFUNCTION("IF(REGEXMATCH(AH11:AH54,""Regional""),1,0)"),0.0)</f>
        <v>0</v>
      </c>
      <c r="AM11" s="19">
        <f>IFERROR(__xludf.DUMMYFUNCTION("IF(REGEXMATCH(AH11:AH54,""City""),1,0)"),0.0)</f>
        <v>0</v>
      </c>
      <c r="AN11" s="19">
        <f>IFERROR(__xludf.DUMMYFUNCTION("IF(REGEXMATCH(AH11:AH54,""CAHF""),1,0)"),0.0)</f>
        <v>0</v>
      </c>
      <c r="AO11" s="19">
        <f>IFERROR(__xludf.DUMMYFUNCTION("IF(REGEXMATCH(AH11:AH54,""Recycled""),1,0)"),0.0)</f>
        <v>0</v>
      </c>
      <c r="AP11" s="19">
        <f>IFERROR(__xludf.DUMMYFUNCTION("IF(REGEXMATCH(AH11:AH54,""LCHAP""),1,0)"),0.0)</f>
        <v>0</v>
      </c>
      <c r="AQ11" s="19">
        <f t="shared" si="1"/>
        <v>0</v>
      </c>
      <c r="AR11" s="19" t="s">
        <v>195</v>
      </c>
      <c r="AS11" s="50">
        <v>4000.0</v>
      </c>
      <c r="AT11" s="19" t="s">
        <v>196</v>
      </c>
      <c r="AU11" s="19" t="s">
        <v>67</v>
      </c>
      <c r="AV11" s="19" t="s">
        <v>68</v>
      </c>
      <c r="AW11" s="28">
        <v>22911.0</v>
      </c>
      <c r="AX11" s="19" t="s">
        <v>69</v>
      </c>
      <c r="AY11" s="39" t="s">
        <v>197</v>
      </c>
      <c r="AZ11" s="19" t="s">
        <v>198</v>
      </c>
      <c r="BA11" s="19" t="s">
        <v>97</v>
      </c>
      <c r="BB11" s="19" t="s">
        <v>117</v>
      </c>
      <c r="BC11" s="19" t="s">
        <v>82</v>
      </c>
      <c r="BD11" s="19" t="s">
        <v>118</v>
      </c>
      <c r="BE11" s="19" t="s">
        <v>84</v>
      </c>
      <c r="BF11" s="19"/>
      <c r="BG11" s="32"/>
      <c r="BH11" s="32"/>
      <c r="BI11" s="32"/>
      <c r="BJ11" s="32"/>
    </row>
    <row r="12">
      <c r="A12" s="51">
        <v>4537406.0</v>
      </c>
      <c r="B12" s="52"/>
      <c r="C12" s="53" t="s">
        <v>199</v>
      </c>
      <c r="D12" s="54">
        <v>43987.0</v>
      </c>
      <c r="E12" s="54">
        <v>43983.0</v>
      </c>
      <c r="F12" s="54">
        <v>44027.0</v>
      </c>
      <c r="G12" s="55" t="s">
        <v>200</v>
      </c>
      <c r="H12" s="55" t="s">
        <v>201</v>
      </c>
      <c r="I12" s="56">
        <v>52434.46</v>
      </c>
      <c r="J12" s="57">
        <v>0.8</v>
      </c>
      <c r="K12" s="52" t="s">
        <v>61</v>
      </c>
      <c r="L12" s="51">
        <v>1.0</v>
      </c>
      <c r="M12" s="51">
        <v>1.0</v>
      </c>
      <c r="N12" s="52" t="s">
        <v>202</v>
      </c>
      <c r="O12" s="52" t="s">
        <v>103</v>
      </c>
      <c r="P12" s="52" t="s">
        <v>203</v>
      </c>
      <c r="Q12" s="52" t="s">
        <v>69</v>
      </c>
      <c r="R12" s="52" t="s">
        <v>204</v>
      </c>
      <c r="S12" s="52" t="s">
        <v>172</v>
      </c>
      <c r="T12" s="52" t="s">
        <v>68</v>
      </c>
      <c r="U12" s="51">
        <v>22963.0</v>
      </c>
      <c r="V12" s="52" t="s">
        <v>173</v>
      </c>
      <c r="W12" s="52" t="s">
        <v>70</v>
      </c>
      <c r="X12" s="56">
        <v>172000.0</v>
      </c>
      <c r="Y12" s="56">
        <v>172000.0</v>
      </c>
      <c r="Z12" s="56">
        <v>12542.1</v>
      </c>
      <c r="AA12" s="52" t="s">
        <v>205</v>
      </c>
      <c r="AB12" s="52" t="s">
        <v>206</v>
      </c>
      <c r="AC12" s="52" t="s">
        <v>207</v>
      </c>
      <c r="AD12" s="56">
        <v>173737.0</v>
      </c>
      <c r="AE12" s="58">
        <v>0.03625</v>
      </c>
      <c r="AF12" s="51">
        <v>1.0</v>
      </c>
      <c r="AG12" s="56">
        <v>6293.98</v>
      </c>
      <c r="AH12" s="52" t="s">
        <v>36</v>
      </c>
      <c r="AI12" s="19">
        <f>IFERROR(__xludf.DUMMYFUNCTION("IF(REGEXMATCH(AH12:AH55, ""DHCD""), 1, 0)"),0.0)</f>
        <v>0</v>
      </c>
      <c r="AJ12" s="19">
        <f>IFERROR(__xludf.DUMMYFUNCTION("IF(REGEXMATCH(AH12:AH55, ""ACHAP""), 1,0)"),0.0)</f>
        <v>0</v>
      </c>
      <c r="AK12" s="19">
        <f>IFERROR(__xludf.DUMMYFUNCTION("IF(REGEXMATCH(AH12:AH55,""CDFI""),1,0)"),1.0)</f>
        <v>1</v>
      </c>
      <c r="AL12" s="19">
        <f>IFERROR(__xludf.DUMMYFUNCTION("IF(REGEXMATCH(AH12:AH55,""Regional""),1,0)"),0.0)</f>
        <v>0</v>
      </c>
      <c r="AM12" s="19">
        <f>IFERROR(__xludf.DUMMYFUNCTION("IF(REGEXMATCH(AH12:AH55,""City""),1,0)"),0.0)</f>
        <v>0</v>
      </c>
      <c r="AN12" s="19">
        <f>IFERROR(__xludf.DUMMYFUNCTION("IF(REGEXMATCH(AH12:AH55,""CAHF""),1,0)"),0.0)</f>
        <v>0</v>
      </c>
      <c r="AO12" s="19">
        <f>IFERROR(__xludf.DUMMYFUNCTION("IF(REGEXMATCH(AH12:AH55,""Recycled""),1,0)"),0.0)</f>
        <v>0</v>
      </c>
      <c r="AP12" s="19">
        <f>IFERROR(__xludf.DUMMYFUNCTION("IF(REGEXMATCH(AH12:AH55,""LCHAP""),1,0)"),0.0)</f>
        <v>0</v>
      </c>
      <c r="AQ12" s="19">
        <f t="shared" si="1"/>
        <v>1</v>
      </c>
      <c r="AR12" s="52"/>
      <c r="AS12" s="59"/>
      <c r="AT12" s="52" t="s">
        <v>208</v>
      </c>
      <c r="AU12" s="52" t="s">
        <v>67</v>
      </c>
      <c r="AV12" s="52" t="s">
        <v>68</v>
      </c>
      <c r="AW12" s="51">
        <v>22901.0</v>
      </c>
      <c r="AX12" s="52" t="s">
        <v>69</v>
      </c>
      <c r="AY12" s="21"/>
      <c r="AZ12" s="52"/>
      <c r="BA12" s="52" t="s">
        <v>97</v>
      </c>
      <c r="BB12" s="52" t="s">
        <v>117</v>
      </c>
      <c r="BC12" s="52" t="s">
        <v>209</v>
      </c>
      <c r="BD12" s="52" t="s">
        <v>83</v>
      </c>
      <c r="BE12" s="52" t="s">
        <v>84</v>
      </c>
      <c r="BF12" s="52"/>
      <c r="BG12" s="60"/>
      <c r="BH12" s="60"/>
      <c r="BI12" s="60"/>
      <c r="BJ12" s="60"/>
    </row>
    <row r="13">
      <c r="A13" s="61">
        <v>4344979.0</v>
      </c>
      <c r="B13" s="62"/>
      <c r="C13" s="63" t="s">
        <v>210</v>
      </c>
      <c r="D13" s="64">
        <v>43728.0</v>
      </c>
      <c r="E13" s="64">
        <v>44011.0</v>
      </c>
      <c r="F13" s="64">
        <v>44064.0</v>
      </c>
      <c r="G13" s="65" t="s">
        <v>211</v>
      </c>
      <c r="H13" s="65" t="s">
        <v>212</v>
      </c>
      <c r="I13" s="66">
        <v>44234.04</v>
      </c>
      <c r="J13" s="67">
        <v>0.44</v>
      </c>
      <c r="K13" s="62" t="s">
        <v>61</v>
      </c>
      <c r="L13" s="61">
        <v>5.0</v>
      </c>
      <c r="M13" s="61">
        <v>1.0</v>
      </c>
      <c r="N13" s="62" t="s">
        <v>62</v>
      </c>
      <c r="O13" s="62" t="s">
        <v>103</v>
      </c>
      <c r="P13" s="62" t="s">
        <v>213</v>
      </c>
      <c r="Q13" s="62" t="s">
        <v>65</v>
      </c>
      <c r="R13" s="62" t="s">
        <v>214</v>
      </c>
      <c r="S13" s="62" t="s">
        <v>67</v>
      </c>
      <c r="T13" s="62" t="s">
        <v>68</v>
      </c>
      <c r="U13" s="61">
        <v>22903.0</v>
      </c>
      <c r="V13" s="62" t="s">
        <v>69</v>
      </c>
      <c r="W13" s="62" t="s">
        <v>70</v>
      </c>
      <c r="X13" s="66">
        <v>221170.0</v>
      </c>
      <c r="Y13" s="66">
        <v>221170.0</v>
      </c>
      <c r="Z13" s="66">
        <v>7009.86</v>
      </c>
      <c r="AA13" s="62" t="s">
        <v>215</v>
      </c>
      <c r="AB13" s="62" t="s">
        <v>216</v>
      </c>
      <c r="AC13" s="62" t="s">
        <v>217</v>
      </c>
      <c r="AD13" s="66">
        <v>176936.0</v>
      </c>
      <c r="AE13" s="68">
        <v>0.025</v>
      </c>
      <c r="AF13" s="61">
        <v>2.0</v>
      </c>
      <c r="AG13" s="66">
        <v>44234.0</v>
      </c>
      <c r="AH13" s="62" t="s">
        <v>218</v>
      </c>
      <c r="AI13" s="19">
        <f>IFERROR(__xludf.DUMMYFUNCTION("IF(REGEXMATCH(AH13:AH56, ""DHCD""), 1, 0)"),1.0)</f>
        <v>1</v>
      </c>
      <c r="AJ13" s="19">
        <f>IFERROR(__xludf.DUMMYFUNCTION("IF(REGEXMATCH(AH13:AH56, ""ACHAP""), 1,0)"),1.0)</f>
        <v>1</v>
      </c>
      <c r="AK13" s="19">
        <f>IFERROR(__xludf.DUMMYFUNCTION("IF(REGEXMATCH(AH13:AH56,""CDFI""),1,0)"),0.0)</f>
        <v>0</v>
      </c>
      <c r="AL13" s="19">
        <f>IFERROR(__xludf.DUMMYFUNCTION("IF(REGEXMATCH(AH13:AH56,""Regional""),1,0)"),0.0)</f>
        <v>0</v>
      </c>
      <c r="AM13" s="19">
        <f>IFERROR(__xludf.DUMMYFUNCTION("IF(REGEXMATCH(AH13:AH56,""City""),1,0)"),0.0)</f>
        <v>0</v>
      </c>
      <c r="AN13" s="19">
        <f>IFERROR(__xludf.DUMMYFUNCTION("IF(REGEXMATCH(AH13:AH56,""CAHF""),1,0)"),0.0)</f>
        <v>0</v>
      </c>
      <c r="AO13" s="19">
        <f>IFERROR(__xludf.DUMMYFUNCTION("IF(REGEXMATCH(AH13:AH56,""Recycled""),1,0)"),0.0)</f>
        <v>0</v>
      </c>
      <c r="AP13" s="19">
        <f>IFERROR(__xludf.DUMMYFUNCTION("IF(REGEXMATCH(AH13:AH56,""LCHAP""),1,0)"),0.0)</f>
        <v>0</v>
      </c>
      <c r="AQ13" s="19">
        <f t="shared" si="1"/>
        <v>2</v>
      </c>
      <c r="AR13" s="62"/>
      <c r="AS13" s="69"/>
      <c r="AT13" s="62" t="s">
        <v>219</v>
      </c>
      <c r="AU13" s="62" t="s">
        <v>67</v>
      </c>
      <c r="AV13" s="62" t="s">
        <v>68</v>
      </c>
      <c r="AW13" s="61">
        <v>22902.0</v>
      </c>
      <c r="AX13" s="62" t="s">
        <v>65</v>
      </c>
      <c r="AY13" s="39" t="s">
        <v>220</v>
      </c>
      <c r="AZ13" s="62" t="s">
        <v>221</v>
      </c>
      <c r="BA13" s="62" t="s">
        <v>97</v>
      </c>
      <c r="BB13" s="62" t="s">
        <v>157</v>
      </c>
      <c r="BC13" s="62" t="s">
        <v>187</v>
      </c>
      <c r="BD13" s="62" t="s">
        <v>118</v>
      </c>
      <c r="BE13" s="62" t="s">
        <v>222</v>
      </c>
      <c r="BF13" s="62"/>
      <c r="BG13" s="70"/>
      <c r="BH13" s="70"/>
      <c r="BI13" s="70"/>
      <c r="BJ13" s="70"/>
    </row>
    <row r="14">
      <c r="A14" s="51">
        <v>4563447.0</v>
      </c>
      <c r="B14" s="52"/>
      <c r="C14" s="53" t="s">
        <v>223</v>
      </c>
      <c r="D14" s="54">
        <v>44027.0</v>
      </c>
      <c r="E14" s="54">
        <v>44061.0</v>
      </c>
      <c r="F14" s="54">
        <v>44113.0</v>
      </c>
      <c r="G14" s="55" t="s">
        <v>224</v>
      </c>
      <c r="H14" s="55" t="s">
        <v>225</v>
      </c>
      <c r="I14" s="56">
        <v>52919.98</v>
      </c>
      <c r="J14" s="57">
        <v>0.56</v>
      </c>
      <c r="K14" s="52" t="s">
        <v>61</v>
      </c>
      <c r="L14" s="51">
        <v>2.0</v>
      </c>
      <c r="M14" s="51">
        <v>1.0</v>
      </c>
      <c r="N14" s="52" t="s">
        <v>62</v>
      </c>
      <c r="O14" s="52" t="s">
        <v>103</v>
      </c>
      <c r="P14" s="52" t="s">
        <v>226</v>
      </c>
      <c r="Q14" s="52" t="s">
        <v>69</v>
      </c>
      <c r="R14" s="52" t="s">
        <v>227</v>
      </c>
      <c r="S14" s="52" t="s">
        <v>67</v>
      </c>
      <c r="T14" s="52" t="s">
        <v>68</v>
      </c>
      <c r="U14" s="51">
        <v>22911.0</v>
      </c>
      <c r="V14" s="52" t="s">
        <v>69</v>
      </c>
      <c r="W14" s="52" t="s">
        <v>70</v>
      </c>
      <c r="X14" s="56">
        <v>264599.0</v>
      </c>
      <c r="Y14" s="56">
        <v>264599.0</v>
      </c>
      <c r="Z14" s="56">
        <v>10887.87</v>
      </c>
      <c r="AA14" s="52" t="s">
        <v>228</v>
      </c>
      <c r="AB14" s="52" t="s">
        <v>229</v>
      </c>
      <c r="AC14" s="52" t="s">
        <v>128</v>
      </c>
      <c r="AD14" s="56">
        <v>215383.0</v>
      </c>
      <c r="AE14" s="58">
        <v>0.02</v>
      </c>
      <c r="AF14" s="51">
        <v>2.0</v>
      </c>
      <c r="AG14" s="56">
        <v>52919.0</v>
      </c>
      <c r="AH14" s="52" t="s">
        <v>218</v>
      </c>
      <c r="AI14" s="19">
        <f>IFERROR(__xludf.DUMMYFUNCTION("IF(REGEXMATCH(AH14:AH57, ""DHCD""), 1, 0)"),1.0)</f>
        <v>1</v>
      </c>
      <c r="AJ14" s="19">
        <f>IFERROR(__xludf.DUMMYFUNCTION("IF(REGEXMATCH(AH14:AH57, ""ACHAP""), 1,0)"),1.0)</f>
        <v>1</v>
      </c>
      <c r="AK14" s="19">
        <f>IFERROR(__xludf.DUMMYFUNCTION("IF(REGEXMATCH(AH14:AH57,""CDFI""),1,0)"),0.0)</f>
        <v>0</v>
      </c>
      <c r="AL14" s="19">
        <f>IFERROR(__xludf.DUMMYFUNCTION("IF(REGEXMATCH(AH14:AH57,""Regional""),1,0)"),0.0)</f>
        <v>0</v>
      </c>
      <c r="AM14" s="19">
        <f>IFERROR(__xludf.DUMMYFUNCTION("IF(REGEXMATCH(AH14:AH57,""City""),1,0)"),0.0)</f>
        <v>0</v>
      </c>
      <c r="AN14" s="19">
        <f>IFERROR(__xludf.DUMMYFUNCTION("IF(REGEXMATCH(AH14:AH57,""CAHF""),1,0)"),0.0)</f>
        <v>0</v>
      </c>
      <c r="AO14" s="19">
        <f>IFERROR(__xludf.DUMMYFUNCTION("IF(REGEXMATCH(AH14:AH57,""Recycled""),1,0)"),0.0)</f>
        <v>0</v>
      </c>
      <c r="AP14" s="19">
        <f>IFERROR(__xludf.DUMMYFUNCTION("IF(REGEXMATCH(AH14:AH57,""LCHAP""),1,0)"),0.0)</f>
        <v>0</v>
      </c>
      <c r="AQ14" s="19">
        <f t="shared" si="1"/>
        <v>2</v>
      </c>
      <c r="AR14" s="52" t="s">
        <v>129</v>
      </c>
      <c r="AS14" s="59"/>
      <c r="AT14" s="52" t="s">
        <v>230</v>
      </c>
      <c r="AU14" s="52" t="s">
        <v>67</v>
      </c>
      <c r="AV14" s="52" t="s">
        <v>68</v>
      </c>
      <c r="AW14" s="51">
        <v>22901.0</v>
      </c>
      <c r="AX14" s="52" t="s">
        <v>65</v>
      </c>
      <c r="AY14" s="21" t="s">
        <v>231</v>
      </c>
      <c r="AZ14" s="52" t="s">
        <v>232</v>
      </c>
      <c r="BA14" s="52" t="s">
        <v>97</v>
      </c>
      <c r="BB14" s="52" t="s">
        <v>233</v>
      </c>
      <c r="BC14" s="52" t="s">
        <v>82</v>
      </c>
      <c r="BD14" s="52" t="s">
        <v>118</v>
      </c>
      <c r="BE14" s="52" t="s">
        <v>84</v>
      </c>
      <c r="BF14" s="52"/>
      <c r="BG14" s="60"/>
      <c r="BH14" s="60"/>
      <c r="BI14" s="60"/>
      <c r="BJ14" s="60"/>
    </row>
    <row r="15">
      <c r="A15" s="71">
        <v>4545129.0</v>
      </c>
      <c r="B15" s="62"/>
      <c r="C15" s="63" t="s">
        <v>234</v>
      </c>
      <c r="D15" s="64">
        <v>44063.0</v>
      </c>
      <c r="E15" s="64">
        <v>44013.0</v>
      </c>
      <c r="F15" s="64">
        <v>44180.0</v>
      </c>
      <c r="G15" s="72" t="s">
        <v>235</v>
      </c>
      <c r="H15" s="72" t="s">
        <v>236</v>
      </c>
      <c r="I15" s="66">
        <v>31054.92</v>
      </c>
      <c r="J15" s="67">
        <v>0.47</v>
      </c>
      <c r="K15" s="62" t="s">
        <v>61</v>
      </c>
      <c r="L15" s="61">
        <v>1.0</v>
      </c>
      <c r="M15" s="61">
        <v>1.0</v>
      </c>
      <c r="N15" s="62" t="s">
        <v>62</v>
      </c>
      <c r="O15" s="62" t="s">
        <v>103</v>
      </c>
      <c r="P15" s="62" t="s">
        <v>237</v>
      </c>
      <c r="Q15" s="62" t="s">
        <v>69</v>
      </c>
      <c r="R15" s="62" t="s">
        <v>238</v>
      </c>
      <c r="S15" s="62" t="s">
        <v>67</v>
      </c>
      <c r="T15" s="62" t="s">
        <v>68</v>
      </c>
      <c r="U15" s="61">
        <v>22901.0</v>
      </c>
      <c r="V15" s="62" t="s">
        <v>65</v>
      </c>
      <c r="W15" s="62" t="s">
        <v>70</v>
      </c>
      <c r="X15" s="66">
        <v>271900.0</v>
      </c>
      <c r="Y15" s="66">
        <v>271900.0</v>
      </c>
      <c r="Z15" s="66">
        <v>5344.6</v>
      </c>
      <c r="AA15" s="62" t="s">
        <v>239</v>
      </c>
      <c r="AB15" s="62" t="s">
        <v>240</v>
      </c>
      <c r="AC15" s="62" t="s">
        <v>241</v>
      </c>
      <c r="AD15" s="66">
        <v>170274.0</v>
      </c>
      <c r="AE15" s="68">
        <v>0.0</v>
      </c>
      <c r="AF15" s="61">
        <v>2.0</v>
      </c>
      <c r="AG15" s="66">
        <v>13595.0</v>
      </c>
      <c r="AH15" s="73" t="s">
        <v>242</v>
      </c>
      <c r="AI15" s="19">
        <f>IFERROR(__xludf.DUMMYFUNCTION("IF(REGEXMATCH(AH15:AH58, ""DHCD""), 1, 0)"),0.0)</f>
        <v>0</v>
      </c>
      <c r="AJ15" s="19">
        <f>IFERROR(__xludf.DUMMYFUNCTION("IF(REGEXMATCH(AH15:AH58, ""ACHAP""), 1,0)"),0.0)</f>
        <v>0</v>
      </c>
      <c r="AK15" s="19">
        <f>IFERROR(__xludf.DUMMYFUNCTION("IF(REGEXMATCH(AH15:AH58,""CDFI""),1,0)"),0.0)</f>
        <v>0</v>
      </c>
      <c r="AL15" s="19">
        <f>IFERROR(__xludf.DUMMYFUNCTION("IF(REGEXMATCH(AH15:AH58,""Regional""),1,0)"),1.0)</f>
        <v>1</v>
      </c>
      <c r="AM15" s="19">
        <f>IFERROR(__xludf.DUMMYFUNCTION("IF(REGEXMATCH(AH15:AH58,""City""),1,0)"),1.0)</f>
        <v>1</v>
      </c>
      <c r="AN15" s="19">
        <f>IFERROR(__xludf.DUMMYFUNCTION("IF(REGEXMATCH(AH15:AH58,""CAHF""),1,0)"),0.0)</f>
        <v>0</v>
      </c>
      <c r="AO15" s="19">
        <f>IFERROR(__xludf.DUMMYFUNCTION("IF(REGEXMATCH(AH15:AH58,""Recycled""),1,0)"),0.0)</f>
        <v>0</v>
      </c>
      <c r="AP15" s="19">
        <f>IFERROR(__xludf.DUMMYFUNCTION("IF(REGEXMATCH(AH15:AH58,""LCHAP""),1,0)"),0.0)</f>
        <v>0</v>
      </c>
      <c r="AQ15" s="19">
        <f t="shared" si="1"/>
        <v>2</v>
      </c>
      <c r="AR15" s="62"/>
      <c r="AS15" s="69"/>
      <c r="AT15" s="62" t="s">
        <v>238</v>
      </c>
      <c r="AU15" s="62" t="s">
        <v>67</v>
      </c>
      <c r="AV15" s="62" t="s">
        <v>68</v>
      </c>
      <c r="AW15" s="61">
        <v>22902.0</v>
      </c>
      <c r="AX15" s="62" t="s">
        <v>65</v>
      </c>
      <c r="AY15" s="39" t="s">
        <v>243</v>
      </c>
      <c r="AZ15" s="62" t="s">
        <v>244</v>
      </c>
      <c r="BA15" s="62" t="s">
        <v>97</v>
      </c>
      <c r="BB15" s="62" t="s">
        <v>117</v>
      </c>
      <c r="BC15" s="62" t="s">
        <v>187</v>
      </c>
      <c r="BD15" s="62" t="s">
        <v>118</v>
      </c>
      <c r="BE15" s="62" t="s">
        <v>84</v>
      </c>
      <c r="BF15" s="62"/>
      <c r="BG15" s="70"/>
      <c r="BH15" s="70"/>
      <c r="BI15" s="70"/>
      <c r="BJ15" s="70"/>
    </row>
    <row r="16">
      <c r="A16" s="74">
        <v>4492259.0</v>
      </c>
      <c r="B16" s="52"/>
      <c r="C16" s="53" t="s">
        <v>245</v>
      </c>
      <c r="D16" s="54">
        <v>43896.0</v>
      </c>
      <c r="E16" s="54">
        <v>44111.0</v>
      </c>
      <c r="F16" s="54">
        <v>44180.0</v>
      </c>
      <c r="G16" s="52" t="s">
        <v>246</v>
      </c>
      <c r="H16" s="52" t="s">
        <v>247</v>
      </c>
      <c r="I16" s="56">
        <v>54754.18</v>
      </c>
      <c r="J16" s="57">
        <v>0.74</v>
      </c>
      <c r="K16" s="52" t="s">
        <v>61</v>
      </c>
      <c r="L16" s="51">
        <v>4.0</v>
      </c>
      <c r="M16" s="51">
        <v>3.0</v>
      </c>
      <c r="N16" s="52" t="s">
        <v>62</v>
      </c>
      <c r="O16" s="52" t="s">
        <v>103</v>
      </c>
      <c r="P16" s="52" t="s">
        <v>248</v>
      </c>
      <c r="Q16" s="52" t="s">
        <v>69</v>
      </c>
      <c r="R16" s="52" t="s">
        <v>249</v>
      </c>
      <c r="S16" s="52" t="s">
        <v>67</v>
      </c>
      <c r="T16" s="52" t="s">
        <v>68</v>
      </c>
      <c r="U16" s="51">
        <v>22901.0</v>
      </c>
      <c r="V16" s="52" t="s">
        <v>69</v>
      </c>
      <c r="W16" s="52" t="s">
        <v>70</v>
      </c>
      <c r="X16" s="56">
        <v>260000.0</v>
      </c>
      <c r="Y16" s="56">
        <v>260000.0</v>
      </c>
      <c r="Z16" s="56">
        <v>6906.37</v>
      </c>
      <c r="AA16" s="52" t="s">
        <v>250</v>
      </c>
      <c r="AB16" s="52" t="s">
        <v>251</v>
      </c>
      <c r="AC16" s="52" t="s">
        <v>73</v>
      </c>
      <c r="AD16" s="56">
        <v>208000.0</v>
      </c>
      <c r="AE16" s="58">
        <v>0.03</v>
      </c>
      <c r="AF16" s="51">
        <v>2.0</v>
      </c>
      <c r="AG16" s="56">
        <v>52000.0</v>
      </c>
      <c r="AH16" s="52" t="s">
        <v>218</v>
      </c>
      <c r="AI16" s="19">
        <f>IFERROR(__xludf.DUMMYFUNCTION("IF(REGEXMATCH(AH16:AH59, ""DHCD""), 1, 0)"),1.0)</f>
        <v>1</v>
      </c>
      <c r="AJ16" s="19">
        <f>IFERROR(__xludf.DUMMYFUNCTION("IF(REGEXMATCH(AH16:AH59, ""ACHAP""), 1,0)"),1.0)</f>
        <v>1</v>
      </c>
      <c r="AK16" s="19">
        <f>IFERROR(__xludf.DUMMYFUNCTION("IF(REGEXMATCH(AH16:AH59,""CDFI""),1,0)"),0.0)</f>
        <v>0</v>
      </c>
      <c r="AL16" s="19">
        <f>IFERROR(__xludf.DUMMYFUNCTION("IF(REGEXMATCH(AH16:AH59,""Regional""),1,0)"),0.0)</f>
        <v>0</v>
      </c>
      <c r="AM16" s="19">
        <f>IFERROR(__xludf.DUMMYFUNCTION("IF(REGEXMATCH(AH16:AH59,""City""),1,0)"),0.0)</f>
        <v>0</v>
      </c>
      <c r="AN16" s="19">
        <f>IFERROR(__xludf.DUMMYFUNCTION("IF(REGEXMATCH(AH16:AH59,""CAHF""),1,0)"),0.0)</f>
        <v>0</v>
      </c>
      <c r="AO16" s="19">
        <f>IFERROR(__xludf.DUMMYFUNCTION("IF(REGEXMATCH(AH16:AH59,""Recycled""),1,0)"),0.0)</f>
        <v>0</v>
      </c>
      <c r="AP16" s="19">
        <f>IFERROR(__xludf.DUMMYFUNCTION("IF(REGEXMATCH(AH16:AH59,""LCHAP""),1,0)"),0.0)</f>
        <v>0</v>
      </c>
      <c r="AQ16" s="19">
        <f t="shared" si="1"/>
        <v>2</v>
      </c>
      <c r="AR16" s="52"/>
      <c r="AS16" s="59"/>
      <c r="AT16" s="52" t="s">
        <v>252</v>
      </c>
      <c r="AU16" s="52" t="s">
        <v>67</v>
      </c>
      <c r="AV16" s="52" t="s">
        <v>68</v>
      </c>
      <c r="AW16" s="51">
        <v>22902.0</v>
      </c>
      <c r="AX16" s="52" t="s">
        <v>69</v>
      </c>
      <c r="AY16" s="21" t="s">
        <v>253</v>
      </c>
      <c r="AZ16" s="52" t="s">
        <v>254</v>
      </c>
      <c r="BA16" s="52" t="s">
        <v>97</v>
      </c>
      <c r="BB16" s="52" t="s">
        <v>233</v>
      </c>
      <c r="BC16" s="52" t="s">
        <v>82</v>
      </c>
      <c r="BD16" s="52" t="s">
        <v>83</v>
      </c>
      <c r="BE16" s="52" t="s">
        <v>84</v>
      </c>
      <c r="BF16" s="52"/>
      <c r="BG16" s="60"/>
      <c r="BH16" s="60"/>
      <c r="BI16" s="60"/>
      <c r="BJ16" s="60"/>
    </row>
    <row r="17">
      <c r="A17" s="75">
        <v>4597563.0</v>
      </c>
      <c r="B17" s="62"/>
      <c r="C17" s="63" t="s">
        <v>255</v>
      </c>
      <c r="D17" s="64">
        <v>44077.0</v>
      </c>
      <c r="E17" s="64">
        <v>43991.0</v>
      </c>
      <c r="F17" s="64">
        <v>44194.0</v>
      </c>
      <c r="G17" s="62" t="s">
        <v>256</v>
      </c>
      <c r="H17" s="62" t="s">
        <v>257</v>
      </c>
      <c r="I17" s="66">
        <v>27852.5</v>
      </c>
      <c r="J17" s="67">
        <v>0.45</v>
      </c>
      <c r="K17" s="62" t="s">
        <v>61</v>
      </c>
      <c r="L17" s="61">
        <v>1.0</v>
      </c>
      <c r="M17" s="61">
        <v>1.0</v>
      </c>
      <c r="N17" s="62" t="s">
        <v>62</v>
      </c>
      <c r="O17" s="62" t="s">
        <v>103</v>
      </c>
      <c r="P17" s="62" t="s">
        <v>258</v>
      </c>
      <c r="Q17" s="62" t="s">
        <v>69</v>
      </c>
      <c r="R17" s="62" t="s">
        <v>259</v>
      </c>
      <c r="S17" s="62" t="s">
        <v>67</v>
      </c>
      <c r="T17" s="62" t="s">
        <v>68</v>
      </c>
      <c r="U17" s="61">
        <v>22903.0</v>
      </c>
      <c r="V17" s="62" t="s">
        <v>65</v>
      </c>
      <c r="W17" s="62" t="s">
        <v>70</v>
      </c>
      <c r="X17" s="66">
        <v>254900.0</v>
      </c>
      <c r="Y17" s="66">
        <v>254900.0</v>
      </c>
      <c r="Z17" s="66">
        <v>6369.25</v>
      </c>
      <c r="AA17" s="62" t="s">
        <v>239</v>
      </c>
      <c r="AB17" s="62" t="s">
        <v>240</v>
      </c>
      <c r="AC17" s="62" t="s">
        <v>241</v>
      </c>
      <c r="AD17" s="66">
        <v>118155.0</v>
      </c>
      <c r="AE17" s="68">
        <v>0.0</v>
      </c>
      <c r="AF17" s="61">
        <v>1.0</v>
      </c>
      <c r="AG17" s="66">
        <v>12500.0</v>
      </c>
      <c r="AH17" s="62" t="s">
        <v>260</v>
      </c>
      <c r="AI17" s="19">
        <f>IFERROR(__xludf.DUMMYFUNCTION("IF(REGEXMATCH(AH17:AH60, ""DHCD""), 1, 0)"),0.0)</f>
        <v>0</v>
      </c>
      <c r="AJ17" s="19">
        <f>IFERROR(__xludf.DUMMYFUNCTION("IF(REGEXMATCH(AH17:AH60, ""ACHAP""), 1,0)"),0.0)</f>
        <v>0</v>
      </c>
      <c r="AK17" s="19">
        <f>IFERROR(__xludf.DUMMYFUNCTION("IF(REGEXMATCH(AH17:AH60,""CDFI""),1,0)"),0.0)</f>
        <v>0</v>
      </c>
      <c r="AL17" s="19">
        <f>IFERROR(__xludf.DUMMYFUNCTION("IF(REGEXMATCH(AH17:AH60,""Regional""),1,0)"),1.0)</f>
        <v>1</v>
      </c>
      <c r="AM17" s="19">
        <f>IFERROR(__xludf.DUMMYFUNCTION("IF(REGEXMATCH(AH17:AH60,""City""),1,0)"),0.0)</f>
        <v>0</v>
      </c>
      <c r="AN17" s="19">
        <f>IFERROR(__xludf.DUMMYFUNCTION("IF(REGEXMATCH(AH17:AH60,""CAHF""),1,0)"),0.0)</f>
        <v>0</v>
      </c>
      <c r="AO17" s="19">
        <f>IFERROR(__xludf.DUMMYFUNCTION("IF(REGEXMATCH(AH17:AH60,""Recycled""),1,0)"),0.0)</f>
        <v>0</v>
      </c>
      <c r="AP17" s="19">
        <f>IFERROR(__xludf.DUMMYFUNCTION("IF(REGEXMATCH(AH17:AH60,""LCHAP""),1,0)"),0.0)</f>
        <v>0</v>
      </c>
      <c r="AQ17" s="19">
        <f t="shared" si="1"/>
        <v>1</v>
      </c>
      <c r="AR17" s="62"/>
      <c r="AS17" s="69"/>
      <c r="AT17" s="62" t="s">
        <v>261</v>
      </c>
      <c r="AU17" s="62" t="s">
        <v>67</v>
      </c>
      <c r="AV17" s="62" t="s">
        <v>68</v>
      </c>
      <c r="AW17" s="61">
        <v>22902.0</v>
      </c>
      <c r="AX17" s="62" t="s">
        <v>65</v>
      </c>
      <c r="AY17" s="39" t="s">
        <v>262</v>
      </c>
      <c r="AZ17" s="62" t="s">
        <v>263</v>
      </c>
      <c r="BA17" s="62" t="s">
        <v>97</v>
      </c>
      <c r="BB17" s="62" t="s">
        <v>117</v>
      </c>
      <c r="BC17" s="62" t="s">
        <v>187</v>
      </c>
      <c r="BD17" s="62" t="s">
        <v>118</v>
      </c>
      <c r="BE17" s="62" t="s">
        <v>84</v>
      </c>
      <c r="BF17" s="62"/>
      <c r="BG17" s="70"/>
      <c r="BH17" s="70"/>
      <c r="BI17" s="70"/>
      <c r="BJ17" s="70"/>
    </row>
    <row r="18">
      <c r="A18" s="51">
        <v>4156078.0</v>
      </c>
      <c r="B18" s="52"/>
      <c r="C18" s="53" t="s">
        <v>264</v>
      </c>
      <c r="D18" s="54">
        <v>43531.0</v>
      </c>
      <c r="E18" s="54">
        <v>43815.0</v>
      </c>
      <c r="F18" s="54">
        <v>43815.0</v>
      </c>
      <c r="G18" s="52" t="s">
        <v>265</v>
      </c>
      <c r="H18" s="52" t="s">
        <v>266</v>
      </c>
      <c r="I18" s="56">
        <v>49860.0</v>
      </c>
      <c r="J18" s="57">
        <v>0.55</v>
      </c>
      <c r="K18" s="52" t="s">
        <v>267</v>
      </c>
      <c r="L18" s="51">
        <v>4.0</v>
      </c>
      <c r="M18" s="51">
        <v>1.0</v>
      </c>
      <c r="N18" s="52" t="s">
        <v>62</v>
      </c>
      <c r="O18" s="52" t="s">
        <v>268</v>
      </c>
      <c r="P18" s="52" t="s">
        <v>269</v>
      </c>
      <c r="Q18" s="52" t="s">
        <v>65</v>
      </c>
      <c r="R18" s="52" t="s">
        <v>270</v>
      </c>
      <c r="S18" s="52" t="s">
        <v>67</v>
      </c>
      <c r="T18" s="12" t="s">
        <v>68</v>
      </c>
      <c r="U18" s="51">
        <v>22911.0</v>
      </c>
      <c r="V18" s="52" t="s">
        <v>69</v>
      </c>
      <c r="W18" s="52" t="s">
        <v>70</v>
      </c>
      <c r="X18" s="56">
        <v>200000.0</v>
      </c>
      <c r="Y18" s="56">
        <v>250000.0</v>
      </c>
      <c r="Z18" s="56">
        <v>7382.83</v>
      </c>
      <c r="AA18" s="52" t="s">
        <v>271</v>
      </c>
      <c r="AB18" s="52" t="s">
        <v>272</v>
      </c>
      <c r="AC18" s="52" t="s">
        <v>73</v>
      </c>
      <c r="AD18" s="56">
        <v>249300.0</v>
      </c>
      <c r="AE18" s="58">
        <v>0.0325</v>
      </c>
      <c r="AF18" s="51">
        <v>1.0</v>
      </c>
      <c r="AG18" s="56">
        <v>19100.0</v>
      </c>
      <c r="AH18" s="52" t="s">
        <v>35</v>
      </c>
      <c r="AI18" s="19">
        <f>IFERROR(__xludf.DUMMYFUNCTION("IF(REGEXMATCH(AH18:AH61, ""DHCD""), 1, 0)"),0.0)</f>
        <v>0</v>
      </c>
      <c r="AJ18" s="19">
        <f>IFERROR(__xludf.DUMMYFUNCTION("IF(REGEXMATCH(AH18:AH61, ""ACHAP""), 1,0)"),1.0)</f>
        <v>1</v>
      </c>
      <c r="AK18" s="19">
        <f>IFERROR(__xludf.DUMMYFUNCTION("IF(REGEXMATCH(AH18:AH61,""CDFI""),1,0)"),0.0)</f>
        <v>0</v>
      </c>
      <c r="AL18" s="19">
        <f>IFERROR(__xludf.DUMMYFUNCTION("IF(REGEXMATCH(AH18:AH61,""Regional""),1,0)"),0.0)</f>
        <v>0</v>
      </c>
      <c r="AM18" s="19">
        <f>IFERROR(__xludf.DUMMYFUNCTION("IF(REGEXMATCH(AH18:AH61,""City""),1,0)"),0.0)</f>
        <v>0</v>
      </c>
      <c r="AN18" s="19">
        <f>IFERROR(__xludf.DUMMYFUNCTION("IF(REGEXMATCH(AH18:AH61,""CAHF""),1,0)"),0.0)</f>
        <v>0</v>
      </c>
      <c r="AO18" s="19">
        <f>IFERROR(__xludf.DUMMYFUNCTION("IF(REGEXMATCH(AH18:AH61,""Recycled""),1,0)"),0.0)</f>
        <v>0</v>
      </c>
      <c r="AP18" s="19">
        <f>IFERROR(__xludf.DUMMYFUNCTION("IF(REGEXMATCH(AH18:AH61,""LCHAP""),1,0)"),0.0)</f>
        <v>0</v>
      </c>
      <c r="AQ18" s="19">
        <f t="shared" si="1"/>
        <v>1</v>
      </c>
      <c r="AR18" s="52"/>
      <c r="AS18" s="59"/>
      <c r="AT18" s="52" t="s">
        <v>273</v>
      </c>
      <c r="AU18" s="52" t="s">
        <v>67</v>
      </c>
      <c r="AV18" s="52" t="s">
        <v>68</v>
      </c>
      <c r="AW18" s="51">
        <v>22902.0</v>
      </c>
      <c r="AX18" s="52" t="s">
        <v>65</v>
      </c>
      <c r="AY18" s="21" t="s">
        <v>274</v>
      </c>
      <c r="AZ18" s="52" t="s">
        <v>275</v>
      </c>
      <c r="BA18" s="52" t="s">
        <v>97</v>
      </c>
      <c r="BB18" s="52" t="s">
        <v>98</v>
      </c>
      <c r="BC18" s="52" t="s">
        <v>82</v>
      </c>
      <c r="BD18" s="52" t="s">
        <v>83</v>
      </c>
      <c r="BE18" s="52" t="s">
        <v>84</v>
      </c>
      <c r="BF18" s="52" t="s">
        <v>85</v>
      </c>
      <c r="BG18" s="76"/>
      <c r="BH18" s="76"/>
      <c r="BI18" s="76"/>
      <c r="BJ18" s="76"/>
    </row>
    <row r="19">
      <c r="A19" s="61">
        <v>4137443.0</v>
      </c>
      <c r="B19" s="62"/>
      <c r="C19" s="63" t="s">
        <v>276</v>
      </c>
      <c r="D19" s="64">
        <v>43507.0</v>
      </c>
      <c r="E19" s="64">
        <v>43782.0</v>
      </c>
      <c r="F19" s="64">
        <v>43832.0</v>
      </c>
      <c r="G19" s="65" t="s">
        <v>277</v>
      </c>
      <c r="H19" s="65" t="s">
        <v>278</v>
      </c>
      <c r="I19" s="66">
        <v>40154.0</v>
      </c>
      <c r="J19" s="67">
        <v>0.36</v>
      </c>
      <c r="K19" s="62" t="s">
        <v>267</v>
      </c>
      <c r="L19" s="61">
        <v>7.0</v>
      </c>
      <c r="M19" s="61">
        <v>2.0</v>
      </c>
      <c r="N19" s="62" t="s">
        <v>62</v>
      </c>
      <c r="O19" s="62" t="s">
        <v>268</v>
      </c>
      <c r="P19" s="62" t="s">
        <v>279</v>
      </c>
      <c r="Q19" s="62" t="s">
        <v>69</v>
      </c>
      <c r="R19" s="62" t="s">
        <v>280</v>
      </c>
      <c r="S19" s="62" t="s">
        <v>281</v>
      </c>
      <c r="T19" s="19" t="s">
        <v>68</v>
      </c>
      <c r="U19" s="61">
        <v>22968.0</v>
      </c>
      <c r="V19" s="62" t="s">
        <v>282</v>
      </c>
      <c r="W19" s="19" t="s">
        <v>70</v>
      </c>
      <c r="X19" s="66">
        <v>200000.0</v>
      </c>
      <c r="Y19" s="66">
        <v>214000.0</v>
      </c>
      <c r="Z19" s="66">
        <v>7182.87</v>
      </c>
      <c r="AA19" s="62" t="s">
        <v>215</v>
      </c>
      <c r="AB19" s="62" t="s">
        <v>216</v>
      </c>
      <c r="AC19" s="62" t="s">
        <v>73</v>
      </c>
      <c r="AD19" s="66">
        <v>180000.0</v>
      </c>
      <c r="AE19" s="68">
        <v>0.0325</v>
      </c>
      <c r="AF19" s="61">
        <v>1.0</v>
      </c>
      <c r="AG19" s="66">
        <v>20000.0</v>
      </c>
      <c r="AH19" s="62" t="s">
        <v>36</v>
      </c>
      <c r="AI19" s="19">
        <f>IFERROR(__xludf.DUMMYFUNCTION("IF(REGEXMATCH(AH19:AH62, ""DHCD""), 1, 0)"),0.0)</f>
        <v>0</v>
      </c>
      <c r="AJ19" s="19">
        <f>IFERROR(__xludf.DUMMYFUNCTION("IF(REGEXMATCH(AH19:AH62, ""ACHAP""), 1,0)"),0.0)</f>
        <v>0</v>
      </c>
      <c r="AK19" s="19">
        <f>IFERROR(__xludf.DUMMYFUNCTION("IF(REGEXMATCH(AH19:AH62,""CDFI""),1,0)"),1.0)</f>
        <v>1</v>
      </c>
      <c r="AL19" s="19">
        <f>IFERROR(__xludf.DUMMYFUNCTION("IF(REGEXMATCH(AH19:AH62,""Regional""),1,0)"),0.0)</f>
        <v>0</v>
      </c>
      <c r="AM19" s="19">
        <f>IFERROR(__xludf.DUMMYFUNCTION("IF(REGEXMATCH(AH19:AH62,""City""),1,0)"),0.0)</f>
        <v>0</v>
      </c>
      <c r="AN19" s="19">
        <f>IFERROR(__xludf.DUMMYFUNCTION("IF(REGEXMATCH(AH19:AH62,""CAHF""),1,0)"),0.0)</f>
        <v>0</v>
      </c>
      <c r="AO19" s="19">
        <f>IFERROR(__xludf.DUMMYFUNCTION("IF(REGEXMATCH(AH19:AH62,""Recycled""),1,0)"),0.0)</f>
        <v>0</v>
      </c>
      <c r="AP19" s="19">
        <f>IFERROR(__xludf.DUMMYFUNCTION("IF(REGEXMATCH(AH19:AH62,""LCHAP""),1,0)"),0.0)</f>
        <v>0</v>
      </c>
      <c r="AQ19" s="19">
        <f t="shared" si="1"/>
        <v>1</v>
      </c>
      <c r="AR19" s="62"/>
      <c r="AS19" s="69"/>
      <c r="AT19" s="73" t="s">
        <v>283</v>
      </c>
      <c r="AU19" s="62" t="s">
        <v>67</v>
      </c>
      <c r="AV19" s="62" t="s">
        <v>68</v>
      </c>
      <c r="AW19" s="61">
        <v>22903.0</v>
      </c>
      <c r="AX19" s="62" t="s">
        <v>65</v>
      </c>
      <c r="AY19" s="62"/>
      <c r="AZ19" s="62"/>
      <c r="BA19" s="62" t="s">
        <v>97</v>
      </c>
      <c r="BB19" s="62" t="s">
        <v>157</v>
      </c>
      <c r="BC19" s="62" t="s">
        <v>82</v>
      </c>
      <c r="BD19" s="62" t="s">
        <v>118</v>
      </c>
      <c r="BE19" s="62" t="s">
        <v>222</v>
      </c>
      <c r="BF19" s="62"/>
      <c r="BG19" s="77"/>
      <c r="BH19" s="77"/>
      <c r="BI19" s="77"/>
      <c r="BJ19" s="77"/>
    </row>
    <row r="20">
      <c r="A20" s="51">
        <v>4429823.0</v>
      </c>
      <c r="B20" s="52"/>
      <c r="C20" s="53" t="s">
        <v>284</v>
      </c>
      <c r="D20" s="54">
        <v>43811.0</v>
      </c>
      <c r="E20" s="54">
        <v>43801.0</v>
      </c>
      <c r="F20" s="54">
        <v>43850.0</v>
      </c>
      <c r="G20" s="55" t="s">
        <v>285</v>
      </c>
      <c r="H20" s="55" t="s">
        <v>286</v>
      </c>
      <c r="I20" s="56">
        <v>36088.0</v>
      </c>
      <c r="J20" s="57">
        <v>0.4</v>
      </c>
      <c r="K20" s="52" t="s">
        <v>267</v>
      </c>
      <c r="L20" s="51">
        <v>4.0</v>
      </c>
      <c r="M20" s="51">
        <v>1.0</v>
      </c>
      <c r="N20" s="52" t="s">
        <v>62</v>
      </c>
      <c r="O20" s="52" t="s">
        <v>268</v>
      </c>
      <c r="P20" s="52" t="s">
        <v>287</v>
      </c>
      <c r="Q20" s="52" t="s">
        <v>65</v>
      </c>
      <c r="R20" s="52" t="s">
        <v>288</v>
      </c>
      <c r="S20" s="52" t="s">
        <v>281</v>
      </c>
      <c r="T20" s="12" t="s">
        <v>68</v>
      </c>
      <c r="U20" s="51">
        <v>22968.0</v>
      </c>
      <c r="V20" s="52" t="s">
        <v>282</v>
      </c>
      <c r="W20" s="12" t="s">
        <v>70</v>
      </c>
      <c r="X20" s="56">
        <v>183505.0</v>
      </c>
      <c r="Y20" s="56">
        <v>203000.0</v>
      </c>
      <c r="Z20" s="56">
        <v>7530.73</v>
      </c>
      <c r="AA20" s="52" t="s">
        <v>271</v>
      </c>
      <c r="AB20" s="52" t="s">
        <v>272</v>
      </c>
      <c r="AC20" s="52" t="s">
        <v>73</v>
      </c>
      <c r="AD20" s="56">
        <v>170653.0</v>
      </c>
      <c r="AE20" s="58">
        <v>0.02625</v>
      </c>
      <c r="AF20" s="51">
        <v>1.0</v>
      </c>
      <c r="AG20" s="56">
        <v>14680.0</v>
      </c>
      <c r="AH20" s="52" t="s">
        <v>36</v>
      </c>
      <c r="AI20" s="19">
        <f>IFERROR(__xludf.DUMMYFUNCTION("IF(REGEXMATCH(AH20:AH63, ""DHCD""), 1, 0)"),0.0)</f>
        <v>0</v>
      </c>
      <c r="AJ20" s="19">
        <f>IFERROR(__xludf.DUMMYFUNCTION("IF(REGEXMATCH(AH20:AH63, ""ACHAP""), 1,0)"),0.0)</f>
        <v>0</v>
      </c>
      <c r="AK20" s="19">
        <f>IFERROR(__xludf.DUMMYFUNCTION("IF(REGEXMATCH(AH20:AH63,""CDFI""),1,0)"),1.0)</f>
        <v>1</v>
      </c>
      <c r="AL20" s="19">
        <f>IFERROR(__xludf.DUMMYFUNCTION("IF(REGEXMATCH(AH20:AH63,""Regional""),1,0)"),0.0)</f>
        <v>0</v>
      </c>
      <c r="AM20" s="19">
        <f>IFERROR(__xludf.DUMMYFUNCTION("IF(REGEXMATCH(AH20:AH63,""City""),1,0)"),0.0)</f>
        <v>0</v>
      </c>
      <c r="AN20" s="19">
        <f>IFERROR(__xludf.DUMMYFUNCTION("IF(REGEXMATCH(AH20:AH63,""CAHF""),1,0)"),0.0)</f>
        <v>0</v>
      </c>
      <c r="AO20" s="19">
        <f>IFERROR(__xludf.DUMMYFUNCTION("IF(REGEXMATCH(AH20:AH63,""Recycled""),1,0)"),0.0)</f>
        <v>0</v>
      </c>
      <c r="AP20" s="19">
        <f>IFERROR(__xludf.DUMMYFUNCTION("IF(REGEXMATCH(AH20:AH63,""LCHAP""),1,0)"),0.0)</f>
        <v>0</v>
      </c>
      <c r="AQ20" s="19">
        <f t="shared" si="1"/>
        <v>1</v>
      </c>
      <c r="AR20" s="78" t="s">
        <v>129</v>
      </c>
      <c r="AS20" s="59"/>
      <c r="AT20" s="52" t="s">
        <v>289</v>
      </c>
      <c r="AU20" s="52" t="s">
        <v>67</v>
      </c>
      <c r="AV20" s="52" t="s">
        <v>68</v>
      </c>
      <c r="AW20" s="51">
        <v>22901.0</v>
      </c>
      <c r="AX20" s="52" t="s">
        <v>69</v>
      </c>
      <c r="AY20" s="52"/>
      <c r="AZ20" s="52"/>
      <c r="BA20" s="52" t="s">
        <v>97</v>
      </c>
      <c r="BB20" s="52" t="s">
        <v>98</v>
      </c>
      <c r="BC20" s="52" t="s">
        <v>187</v>
      </c>
      <c r="BD20" s="52" t="s">
        <v>118</v>
      </c>
      <c r="BE20" s="52" t="s">
        <v>84</v>
      </c>
      <c r="BF20" s="52"/>
      <c r="BG20" s="79"/>
      <c r="BH20" s="79"/>
      <c r="BI20" s="79"/>
      <c r="BJ20" s="79"/>
    </row>
    <row r="21" ht="15.75" customHeight="1">
      <c r="A21" s="61">
        <v>4198590.0</v>
      </c>
      <c r="B21" s="62"/>
      <c r="C21" s="63" t="s">
        <v>290</v>
      </c>
      <c r="D21" s="64">
        <v>43571.0</v>
      </c>
      <c r="E21" s="64">
        <v>43775.0</v>
      </c>
      <c r="F21" s="64">
        <v>43858.0</v>
      </c>
      <c r="G21" s="65" t="s">
        <v>291</v>
      </c>
      <c r="H21" s="65" t="s">
        <v>292</v>
      </c>
      <c r="I21" s="66">
        <v>54432.0</v>
      </c>
      <c r="J21" s="67">
        <v>0.59</v>
      </c>
      <c r="K21" s="62" t="s">
        <v>267</v>
      </c>
      <c r="L21" s="61">
        <v>5.0</v>
      </c>
      <c r="M21" s="61">
        <v>2.0</v>
      </c>
      <c r="N21" s="62" t="s">
        <v>62</v>
      </c>
      <c r="O21" s="62" t="s">
        <v>268</v>
      </c>
      <c r="P21" s="62" t="s">
        <v>293</v>
      </c>
      <c r="Q21" s="62" t="s">
        <v>65</v>
      </c>
      <c r="R21" s="62" t="s">
        <v>294</v>
      </c>
      <c r="S21" s="62" t="s">
        <v>67</v>
      </c>
      <c r="T21" s="19" t="s">
        <v>68</v>
      </c>
      <c r="U21" s="61">
        <v>22902.0</v>
      </c>
      <c r="V21" s="62" t="s">
        <v>69</v>
      </c>
      <c r="W21" s="19" t="s">
        <v>70</v>
      </c>
      <c r="X21" s="66">
        <v>229900.0</v>
      </c>
      <c r="Y21" s="66">
        <v>235000.0</v>
      </c>
      <c r="Z21" s="66">
        <v>11694.35</v>
      </c>
      <c r="AA21" s="62" t="s">
        <v>71</v>
      </c>
      <c r="AB21" s="62" t="s">
        <v>72</v>
      </c>
      <c r="AC21" s="62" t="s">
        <v>73</v>
      </c>
      <c r="AD21" s="66">
        <v>187138.0</v>
      </c>
      <c r="AE21" s="68">
        <v>0.025</v>
      </c>
      <c r="AF21" s="61">
        <v>2.0</v>
      </c>
      <c r="AG21" s="66">
        <v>45980.0</v>
      </c>
      <c r="AH21" s="62" t="s">
        <v>295</v>
      </c>
      <c r="AI21" s="19">
        <f>IFERROR(__xludf.DUMMYFUNCTION("IF(REGEXMATCH(AH21:AH64, ""DHCD""), 1, 0)"),0.0)</f>
        <v>0</v>
      </c>
      <c r="AJ21" s="19">
        <f>IFERROR(__xludf.DUMMYFUNCTION("IF(REGEXMATCH(AH21:AH64, ""ACHAP""), 1,0)"),1.0)</f>
        <v>1</v>
      </c>
      <c r="AK21" s="19">
        <f>IFERROR(__xludf.DUMMYFUNCTION("IF(REGEXMATCH(AH21:AH64,""CDFI""),1,0)"),1.0)</f>
        <v>1</v>
      </c>
      <c r="AL21" s="19">
        <f>IFERROR(__xludf.DUMMYFUNCTION("IF(REGEXMATCH(AH21:AH64,""Regional""),1,0)"),0.0)</f>
        <v>0</v>
      </c>
      <c r="AM21" s="19">
        <f>IFERROR(__xludf.DUMMYFUNCTION("IF(REGEXMATCH(AH21:AH64,""City""),1,0)"),0.0)</f>
        <v>0</v>
      </c>
      <c r="AN21" s="19">
        <f>IFERROR(__xludf.DUMMYFUNCTION("IF(REGEXMATCH(AH21:AH64,""CAHF""),1,0)"),0.0)</f>
        <v>0</v>
      </c>
      <c r="AO21" s="19">
        <f>IFERROR(__xludf.DUMMYFUNCTION("IF(REGEXMATCH(AH21:AH64,""Recycled""),1,0)"),0.0)</f>
        <v>0</v>
      </c>
      <c r="AP21" s="19">
        <f>IFERROR(__xludf.DUMMYFUNCTION("IF(REGEXMATCH(AH21:AH64,""LCHAP""),1,0)"),0.0)</f>
        <v>0</v>
      </c>
      <c r="AQ21" s="19">
        <f t="shared" si="1"/>
        <v>2</v>
      </c>
      <c r="AR21" s="62"/>
      <c r="AS21" s="69"/>
      <c r="AT21" s="62" t="s">
        <v>296</v>
      </c>
      <c r="AU21" s="62" t="s">
        <v>67</v>
      </c>
      <c r="AV21" s="62" t="s">
        <v>68</v>
      </c>
      <c r="AW21" s="61">
        <v>22901.0</v>
      </c>
      <c r="AX21" s="62" t="s">
        <v>69</v>
      </c>
      <c r="AY21" s="39" t="s">
        <v>297</v>
      </c>
      <c r="AZ21" s="62" t="s">
        <v>298</v>
      </c>
      <c r="BA21" s="62" t="s">
        <v>97</v>
      </c>
      <c r="BB21" s="62" t="s">
        <v>299</v>
      </c>
      <c r="BC21" s="80"/>
      <c r="BD21" s="62" t="s">
        <v>83</v>
      </c>
      <c r="BE21" s="62" t="s">
        <v>84</v>
      </c>
      <c r="BF21" s="62"/>
      <c r="BG21" s="77"/>
      <c r="BH21" s="77"/>
      <c r="BI21" s="77"/>
      <c r="BJ21" s="77"/>
    </row>
    <row r="22" ht="15.75" customHeight="1">
      <c r="A22" s="51">
        <v>4467690.0</v>
      </c>
      <c r="B22" s="52"/>
      <c r="C22" s="53" t="s">
        <v>300</v>
      </c>
      <c r="D22" s="54">
        <v>43868.0</v>
      </c>
      <c r="E22" s="54">
        <v>43672.0</v>
      </c>
      <c r="F22" s="54">
        <v>43875.0</v>
      </c>
      <c r="G22" s="55" t="s">
        <v>301</v>
      </c>
      <c r="H22" s="55" t="s">
        <v>302</v>
      </c>
      <c r="I22" s="56">
        <v>57008.12</v>
      </c>
      <c r="J22" s="57">
        <v>0.8</v>
      </c>
      <c r="K22" s="52" t="s">
        <v>267</v>
      </c>
      <c r="L22" s="51">
        <v>1.0</v>
      </c>
      <c r="M22" s="51">
        <v>1.0</v>
      </c>
      <c r="N22" s="52" t="s">
        <v>62</v>
      </c>
      <c r="O22" s="52" t="s">
        <v>268</v>
      </c>
      <c r="P22" s="52" t="s">
        <v>303</v>
      </c>
      <c r="Q22" s="52" t="s">
        <v>65</v>
      </c>
      <c r="R22" s="52" t="s">
        <v>304</v>
      </c>
      <c r="S22" s="52" t="s">
        <v>67</v>
      </c>
      <c r="T22" s="12" t="s">
        <v>68</v>
      </c>
      <c r="U22" s="51">
        <v>22902.0</v>
      </c>
      <c r="V22" s="52" t="s">
        <v>65</v>
      </c>
      <c r="W22" s="12" t="s">
        <v>70</v>
      </c>
      <c r="X22" s="56">
        <v>215000.0</v>
      </c>
      <c r="Y22" s="56">
        <v>225000.0</v>
      </c>
      <c r="Z22" s="56">
        <v>6380.97</v>
      </c>
      <c r="AA22" s="52" t="s">
        <v>91</v>
      </c>
      <c r="AB22" s="52" t="s">
        <v>92</v>
      </c>
      <c r="AC22" s="52" t="s">
        <v>73</v>
      </c>
      <c r="AD22" s="56">
        <v>178000.0</v>
      </c>
      <c r="AE22" s="58">
        <v>0.04375</v>
      </c>
      <c r="AF22" s="51">
        <v>1.0</v>
      </c>
      <c r="AG22" s="56">
        <v>37000.0</v>
      </c>
      <c r="AH22" s="81" t="s">
        <v>305</v>
      </c>
      <c r="AI22" s="19">
        <f>IFERROR(__xludf.DUMMYFUNCTION("IF(REGEXMATCH(AH22:AH65, ""DHCD""), 1, 0)"),0.0)</f>
        <v>0</v>
      </c>
      <c r="AJ22" s="19">
        <f>IFERROR(__xludf.DUMMYFUNCTION("IF(REGEXMATCH(AH22:AH65, ""ACHAP""), 1,0)"),0.0)</f>
        <v>0</v>
      </c>
      <c r="AK22" s="19">
        <f>IFERROR(__xludf.DUMMYFUNCTION("IF(REGEXMATCH(AH22:AH65,""CDFI""),1,0)"),0.0)</f>
        <v>0</v>
      </c>
      <c r="AL22" s="19">
        <f>IFERROR(__xludf.DUMMYFUNCTION("IF(REGEXMATCH(AH22:AH65,""Regional""),1,0)"),0.0)</f>
        <v>0</v>
      </c>
      <c r="AM22" s="19">
        <f>IFERROR(__xludf.DUMMYFUNCTION("IF(REGEXMATCH(AH22:AH65,""City""),1,0)"),1.0)</f>
        <v>1</v>
      </c>
      <c r="AN22" s="19">
        <f>IFERROR(__xludf.DUMMYFUNCTION("IF(REGEXMATCH(AH22:AH65,""CAHF""),1,0)"),0.0)</f>
        <v>0</v>
      </c>
      <c r="AO22" s="19">
        <f>IFERROR(__xludf.DUMMYFUNCTION("IF(REGEXMATCH(AH22:AH65,""Recycled""),1,0)"),0.0)</f>
        <v>0</v>
      </c>
      <c r="AP22" s="19">
        <f>IFERROR(__xludf.DUMMYFUNCTION("IF(REGEXMATCH(AH22:AH65,""LCHAP""),1,0)"),0.0)</f>
        <v>0</v>
      </c>
      <c r="AQ22" s="19">
        <f t="shared" si="1"/>
        <v>1</v>
      </c>
      <c r="AR22" s="52"/>
      <c r="AS22" s="59"/>
      <c r="AT22" s="52" t="s">
        <v>306</v>
      </c>
      <c r="AU22" s="52" t="s">
        <v>67</v>
      </c>
      <c r="AV22" s="52" t="s">
        <v>68</v>
      </c>
      <c r="AW22" s="51">
        <v>22903.0</v>
      </c>
      <c r="AX22" s="52" t="s">
        <v>65</v>
      </c>
      <c r="AY22" s="52"/>
      <c r="AZ22" s="52"/>
      <c r="BA22" s="52" t="s">
        <v>97</v>
      </c>
      <c r="BB22" s="52" t="s">
        <v>98</v>
      </c>
      <c r="BC22" s="52" t="s">
        <v>82</v>
      </c>
      <c r="BD22" s="52" t="s">
        <v>118</v>
      </c>
      <c r="BE22" s="52" t="s">
        <v>84</v>
      </c>
      <c r="BF22" s="52"/>
      <c r="BG22" s="79"/>
      <c r="BH22" s="79"/>
      <c r="BI22" s="79"/>
      <c r="BJ22" s="79"/>
    </row>
    <row r="23" ht="15.75" customHeight="1">
      <c r="A23" s="61">
        <v>4166861.0</v>
      </c>
      <c r="B23" s="62"/>
      <c r="C23" s="63" t="s">
        <v>307</v>
      </c>
      <c r="D23" s="64">
        <v>43546.0</v>
      </c>
      <c r="E23" s="64">
        <v>43672.0</v>
      </c>
      <c r="F23" s="64">
        <v>43879.0</v>
      </c>
      <c r="G23" s="82" t="s">
        <v>308</v>
      </c>
      <c r="H23" s="82" t="s">
        <v>309</v>
      </c>
      <c r="I23" s="66">
        <v>56867.0</v>
      </c>
      <c r="J23" s="67">
        <v>0.57</v>
      </c>
      <c r="K23" s="62" t="s">
        <v>267</v>
      </c>
      <c r="L23" s="61">
        <v>6.0</v>
      </c>
      <c r="M23" s="61">
        <v>2.0</v>
      </c>
      <c r="N23" s="62" t="s">
        <v>62</v>
      </c>
      <c r="O23" s="62" t="s">
        <v>268</v>
      </c>
      <c r="P23" s="62" t="s">
        <v>310</v>
      </c>
      <c r="Q23" s="62" t="s">
        <v>65</v>
      </c>
      <c r="R23" s="62" t="s">
        <v>311</v>
      </c>
      <c r="S23" s="62" t="s">
        <v>67</v>
      </c>
      <c r="T23" s="19" t="s">
        <v>68</v>
      </c>
      <c r="U23" s="61">
        <v>22902.0</v>
      </c>
      <c r="V23" s="62" t="s">
        <v>65</v>
      </c>
      <c r="W23" s="83" t="s">
        <v>70</v>
      </c>
      <c r="X23" s="66">
        <v>215000.0</v>
      </c>
      <c r="Y23" s="66">
        <v>225000.0</v>
      </c>
      <c r="Z23" s="84"/>
      <c r="AA23" s="62" t="s">
        <v>91</v>
      </c>
      <c r="AB23" s="62" t="s">
        <v>92</v>
      </c>
      <c r="AC23" s="62" t="s">
        <v>73</v>
      </c>
      <c r="AD23" s="66">
        <v>181750.0</v>
      </c>
      <c r="AE23" s="68">
        <v>0.04125</v>
      </c>
      <c r="AF23" s="61">
        <v>1.0</v>
      </c>
      <c r="AG23" s="66">
        <v>33250.0</v>
      </c>
      <c r="AH23" s="62" t="s">
        <v>305</v>
      </c>
      <c r="AI23" s="19">
        <f>IFERROR(__xludf.DUMMYFUNCTION("IF(REGEXMATCH(AH23:AH66, ""DHCD""), 1, 0)"),0.0)</f>
        <v>0</v>
      </c>
      <c r="AJ23" s="19">
        <f>IFERROR(__xludf.DUMMYFUNCTION("IF(REGEXMATCH(AH23:AH66, ""ACHAP""), 1,0)"),0.0)</f>
        <v>0</v>
      </c>
      <c r="AK23" s="19">
        <f>IFERROR(__xludf.DUMMYFUNCTION("IF(REGEXMATCH(AH23:AH66,""CDFI""),1,0)"),0.0)</f>
        <v>0</v>
      </c>
      <c r="AL23" s="19">
        <f>IFERROR(__xludf.DUMMYFUNCTION("IF(REGEXMATCH(AH23:AH66,""Regional""),1,0)"),0.0)</f>
        <v>0</v>
      </c>
      <c r="AM23" s="19">
        <f>IFERROR(__xludf.DUMMYFUNCTION("IF(REGEXMATCH(AH23:AH66,""City""),1,0)"),1.0)</f>
        <v>1</v>
      </c>
      <c r="AN23" s="19">
        <f>IFERROR(__xludf.DUMMYFUNCTION("IF(REGEXMATCH(AH23:AH66,""CAHF""),1,0)"),0.0)</f>
        <v>0</v>
      </c>
      <c r="AO23" s="19">
        <f>IFERROR(__xludf.DUMMYFUNCTION("IF(REGEXMATCH(AH23:AH66,""Recycled""),1,0)"),0.0)</f>
        <v>0</v>
      </c>
      <c r="AP23" s="19">
        <f>IFERROR(__xludf.DUMMYFUNCTION("IF(REGEXMATCH(AH23:AH66,""LCHAP""),1,0)"),0.0)</f>
        <v>0</v>
      </c>
      <c r="AQ23" s="19">
        <f t="shared" si="1"/>
        <v>1</v>
      </c>
      <c r="AR23" s="62"/>
      <c r="AS23" s="69"/>
      <c r="AT23" s="62" t="s">
        <v>312</v>
      </c>
      <c r="AU23" s="62" t="s">
        <v>67</v>
      </c>
      <c r="AV23" s="62" t="s">
        <v>68</v>
      </c>
      <c r="AW23" s="61">
        <v>22903.0</v>
      </c>
      <c r="AX23" s="62" t="s">
        <v>65</v>
      </c>
      <c r="AY23" s="85"/>
      <c r="AZ23" s="62"/>
      <c r="BA23" s="62" t="s">
        <v>81</v>
      </c>
      <c r="BB23" s="62" t="s">
        <v>157</v>
      </c>
      <c r="BC23" s="62" t="s">
        <v>187</v>
      </c>
      <c r="BD23" s="62" t="s">
        <v>118</v>
      </c>
      <c r="BE23" s="62" t="s">
        <v>222</v>
      </c>
      <c r="BF23" s="62"/>
      <c r="BG23" s="77"/>
      <c r="BH23" s="77"/>
      <c r="BI23" s="77"/>
      <c r="BJ23" s="77"/>
    </row>
    <row r="24" ht="15.75" customHeight="1">
      <c r="A24" s="51">
        <v>4419275.0</v>
      </c>
      <c r="B24" s="52"/>
      <c r="C24" s="53" t="s">
        <v>313</v>
      </c>
      <c r="D24" s="54">
        <v>43794.0</v>
      </c>
      <c r="E24" s="54">
        <v>43804.0</v>
      </c>
      <c r="F24" s="54">
        <v>43896.0</v>
      </c>
      <c r="G24" s="55" t="s">
        <v>314</v>
      </c>
      <c r="H24" s="55" t="s">
        <v>315</v>
      </c>
      <c r="I24" s="56">
        <v>78622.96</v>
      </c>
      <c r="J24" s="57">
        <v>0.88</v>
      </c>
      <c r="K24" s="52" t="s">
        <v>267</v>
      </c>
      <c r="L24" s="51">
        <v>4.0</v>
      </c>
      <c r="M24" s="52"/>
      <c r="N24" s="52" t="s">
        <v>62</v>
      </c>
      <c r="O24" s="52" t="s">
        <v>268</v>
      </c>
      <c r="P24" s="52" t="s">
        <v>316</v>
      </c>
      <c r="Q24" s="52" t="s">
        <v>65</v>
      </c>
      <c r="R24" s="52" t="s">
        <v>317</v>
      </c>
      <c r="S24" s="52" t="s">
        <v>67</v>
      </c>
      <c r="T24" s="12" t="s">
        <v>68</v>
      </c>
      <c r="U24" s="51">
        <v>22911.0</v>
      </c>
      <c r="V24" s="52" t="s">
        <v>69</v>
      </c>
      <c r="W24" s="86" t="s">
        <v>70</v>
      </c>
      <c r="X24" s="56">
        <v>257000.0</v>
      </c>
      <c r="Y24" s="56">
        <v>257000.0</v>
      </c>
      <c r="Z24" s="56">
        <v>9644.7</v>
      </c>
      <c r="AA24" s="52" t="s">
        <v>91</v>
      </c>
      <c r="AB24" s="52" t="s">
        <v>92</v>
      </c>
      <c r="AC24" s="52" t="s">
        <v>73</v>
      </c>
      <c r="AD24" s="56">
        <v>218450.0</v>
      </c>
      <c r="AE24" s="58">
        <v>0.03875</v>
      </c>
      <c r="AF24" s="51">
        <v>1.0</v>
      </c>
      <c r="AG24" s="56">
        <v>38550.0</v>
      </c>
      <c r="AH24" s="81" t="s">
        <v>40</v>
      </c>
      <c r="AI24" s="19">
        <f>IFERROR(__xludf.DUMMYFUNCTION("IF(REGEXMATCH(AH24:AH67, ""DHCD""), 1, 0)"),0.0)</f>
        <v>0</v>
      </c>
      <c r="AJ24" s="19">
        <f>IFERROR(__xludf.DUMMYFUNCTION("IF(REGEXMATCH(AH24:AH67, ""ACHAP""), 1,0)"),0.0)</f>
        <v>0</v>
      </c>
      <c r="AK24" s="19">
        <f>IFERROR(__xludf.DUMMYFUNCTION("IF(REGEXMATCH(AH24:AH67,""CDFI""),1,0)"),0.0)</f>
        <v>0</v>
      </c>
      <c r="AL24" s="19">
        <f>IFERROR(__xludf.DUMMYFUNCTION("IF(REGEXMATCH(AH24:AH67,""Regional""),1,0)"),0.0)</f>
        <v>0</v>
      </c>
      <c r="AM24" s="19">
        <f>IFERROR(__xludf.DUMMYFUNCTION("IF(REGEXMATCH(AH24:AH67,""City""),1,0)"),0.0)</f>
        <v>0</v>
      </c>
      <c r="AN24" s="19">
        <f>IFERROR(__xludf.DUMMYFUNCTION("IF(REGEXMATCH(AH24:AH67,""CAHF""),1,0)"),0.0)</f>
        <v>0</v>
      </c>
      <c r="AO24" s="19">
        <f>IFERROR(__xludf.DUMMYFUNCTION("IF(REGEXMATCH(AH24:AH67,""Recycled""),1,0)"),1.0)</f>
        <v>1</v>
      </c>
      <c r="AP24" s="19">
        <f>IFERROR(__xludf.DUMMYFUNCTION("IF(REGEXMATCH(AH24:AH67,""LCHAP""),1,0)"),0.0)</f>
        <v>0</v>
      </c>
      <c r="AQ24" s="19">
        <f t="shared" si="1"/>
        <v>1</v>
      </c>
      <c r="AR24" s="52"/>
      <c r="AS24" s="59"/>
      <c r="AT24" s="52" t="s">
        <v>318</v>
      </c>
      <c r="AU24" s="52" t="s">
        <v>67</v>
      </c>
      <c r="AV24" s="52" t="s">
        <v>68</v>
      </c>
      <c r="AW24" s="51">
        <v>22901.0</v>
      </c>
      <c r="AX24" s="52" t="s">
        <v>69</v>
      </c>
      <c r="AY24" s="52"/>
      <c r="AZ24" s="52"/>
      <c r="BA24" s="52" t="s">
        <v>97</v>
      </c>
      <c r="BB24" s="52" t="s">
        <v>117</v>
      </c>
      <c r="BC24" s="52" t="s">
        <v>82</v>
      </c>
      <c r="BD24" s="52" t="s">
        <v>118</v>
      </c>
      <c r="BE24" s="52" t="s">
        <v>84</v>
      </c>
      <c r="BF24" s="52"/>
      <c r="BG24" s="87"/>
      <c r="BH24" s="87"/>
      <c r="BI24" s="87"/>
      <c r="BJ24" s="87"/>
    </row>
    <row r="25" ht="15.75" customHeight="1">
      <c r="A25" s="61">
        <v>4284472.0</v>
      </c>
      <c r="B25" s="62"/>
      <c r="C25" s="63" t="s">
        <v>319</v>
      </c>
      <c r="D25" s="64">
        <v>43669.0</v>
      </c>
      <c r="E25" s="64">
        <v>43669.0</v>
      </c>
      <c r="F25" s="64">
        <v>43896.0</v>
      </c>
      <c r="G25" s="62" t="s">
        <v>179</v>
      </c>
      <c r="H25" s="62" t="s">
        <v>320</v>
      </c>
      <c r="I25" s="66">
        <v>40140.0</v>
      </c>
      <c r="J25" s="67">
        <v>0.76</v>
      </c>
      <c r="K25" s="62" t="s">
        <v>267</v>
      </c>
      <c r="L25" s="61">
        <v>1.0</v>
      </c>
      <c r="M25" s="61">
        <v>1.0</v>
      </c>
      <c r="N25" s="62" t="s">
        <v>62</v>
      </c>
      <c r="O25" s="62" t="s">
        <v>268</v>
      </c>
      <c r="P25" s="62" t="s">
        <v>321</v>
      </c>
      <c r="Q25" s="62" t="s">
        <v>173</v>
      </c>
      <c r="R25" s="73" t="s">
        <v>322</v>
      </c>
      <c r="S25" s="62" t="s">
        <v>172</v>
      </c>
      <c r="T25" s="19" t="s">
        <v>68</v>
      </c>
      <c r="U25" s="61">
        <v>22963.0</v>
      </c>
      <c r="V25" s="62" t="s">
        <v>173</v>
      </c>
      <c r="W25" s="19" t="s">
        <v>70</v>
      </c>
      <c r="X25" s="66">
        <v>177514.0</v>
      </c>
      <c r="Y25" s="66">
        <v>183000.0</v>
      </c>
      <c r="Z25" s="66">
        <v>7585.98</v>
      </c>
      <c r="AA25" s="62" t="s">
        <v>71</v>
      </c>
      <c r="AB25" s="62" t="s">
        <v>72</v>
      </c>
      <c r="AC25" s="62" t="s">
        <v>73</v>
      </c>
      <c r="AD25" s="66">
        <v>159763.0</v>
      </c>
      <c r="AE25" s="68">
        <v>0.0425</v>
      </c>
      <c r="AF25" s="61">
        <v>1.0</v>
      </c>
      <c r="AG25" s="66">
        <v>17751.0</v>
      </c>
      <c r="AH25" s="62" t="s">
        <v>36</v>
      </c>
      <c r="AI25" s="19">
        <f>IFERROR(__xludf.DUMMYFUNCTION("IF(REGEXMATCH(AH25:AH68, ""DHCD""), 1, 0)"),0.0)</f>
        <v>0</v>
      </c>
      <c r="AJ25" s="19">
        <f>IFERROR(__xludf.DUMMYFUNCTION("IF(REGEXMATCH(AH25:AH68, ""ACHAP""), 1,0)"),0.0)</f>
        <v>0</v>
      </c>
      <c r="AK25" s="19">
        <f>IFERROR(__xludf.DUMMYFUNCTION("IF(REGEXMATCH(AH25:AH68,""CDFI""),1,0)"),1.0)</f>
        <v>1</v>
      </c>
      <c r="AL25" s="19">
        <f>IFERROR(__xludf.DUMMYFUNCTION("IF(REGEXMATCH(AH25:AH68,""Regional""),1,0)"),0.0)</f>
        <v>0</v>
      </c>
      <c r="AM25" s="19">
        <f>IFERROR(__xludf.DUMMYFUNCTION("IF(REGEXMATCH(AH25:AH68,""City""),1,0)"),0.0)</f>
        <v>0</v>
      </c>
      <c r="AN25" s="19">
        <f>IFERROR(__xludf.DUMMYFUNCTION("IF(REGEXMATCH(AH25:AH68,""CAHF""),1,0)"),0.0)</f>
        <v>0</v>
      </c>
      <c r="AO25" s="19">
        <f>IFERROR(__xludf.DUMMYFUNCTION("IF(REGEXMATCH(AH25:AH68,""Recycled""),1,0)"),0.0)</f>
        <v>0</v>
      </c>
      <c r="AP25" s="19">
        <f>IFERROR(__xludf.DUMMYFUNCTION("IF(REGEXMATCH(AH25:AH68,""LCHAP""),1,0)"),0.0)</f>
        <v>0</v>
      </c>
      <c r="AQ25" s="19">
        <f t="shared" si="1"/>
        <v>1</v>
      </c>
      <c r="AR25" s="62"/>
      <c r="AS25" s="69"/>
      <c r="AT25" s="62" t="s">
        <v>323</v>
      </c>
      <c r="AU25" s="62" t="s">
        <v>324</v>
      </c>
      <c r="AV25" s="62" t="s">
        <v>68</v>
      </c>
      <c r="AW25" s="61">
        <v>23038.0</v>
      </c>
      <c r="AX25" s="62" t="s">
        <v>173</v>
      </c>
      <c r="AY25" s="39"/>
      <c r="AZ25" s="62"/>
      <c r="BA25" s="62" t="s">
        <v>97</v>
      </c>
      <c r="BB25" s="62" t="s">
        <v>299</v>
      </c>
      <c r="BC25" s="62" t="s">
        <v>82</v>
      </c>
      <c r="BD25" s="62" t="s">
        <v>83</v>
      </c>
      <c r="BE25" s="62" t="s">
        <v>84</v>
      </c>
      <c r="BF25" s="62"/>
      <c r="BG25" s="70"/>
      <c r="BH25" s="70"/>
      <c r="BI25" s="70"/>
      <c r="BJ25" s="70"/>
    </row>
    <row r="26" ht="15.75" customHeight="1">
      <c r="A26" s="51">
        <v>4467690.0</v>
      </c>
      <c r="B26" s="52"/>
      <c r="C26" s="53" t="s">
        <v>325</v>
      </c>
      <c r="D26" s="54">
        <v>43466.0</v>
      </c>
      <c r="E26" s="54">
        <v>43861.0</v>
      </c>
      <c r="F26" s="54">
        <v>43917.0</v>
      </c>
      <c r="G26" s="55" t="s">
        <v>326</v>
      </c>
      <c r="H26" s="55" t="s">
        <v>327</v>
      </c>
      <c r="I26" s="56">
        <v>37017.0</v>
      </c>
      <c r="J26" s="57">
        <v>0.59</v>
      </c>
      <c r="K26" s="52" t="s">
        <v>267</v>
      </c>
      <c r="L26" s="51">
        <v>1.0</v>
      </c>
      <c r="M26" s="51">
        <v>1.0</v>
      </c>
      <c r="N26" s="52" t="s">
        <v>62</v>
      </c>
      <c r="O26" s="52" t="s">
        <v>268</v>
      </c>
      <c r="P26" s="52" t="s">
        <v>328</v>
      </c>
      <c r="Q26" s="52"/>
      <c r="R26" s="52" t="s">
        <v>329</v>
      </c>
      <c r="S26" s="52" t="s">
        <v>67</v>
      </c>
      <c r="T26" s="12" t="s">
        <v>68</v>
      </c>
      <c r="U26" s="51">
        <v>22911.0</v>
      </c>
      <c r="V26" s="52" t="s">
        <v>69</v>
      </c>
      <c r="W26" s="12" t="s">
        <v>70</v>
      </c>
      <c r="X26" s="56">
        <v>163000.0</v>
      </c>
      <c r="Y26" s="56">
        <v>163000.0</v>
      </c>
      <c r="Z26" s="56">
        <v>5435.08</v>
      </c>
      <c r="AA26" s="52" t="s">
        <v>215</v>
      </c>
      <c r="AB26" s="52" t="s">
        <v>216</v>
      </c>
      <c r="AC26" s="52" t="s">
        <v>73</v>
      </c>
      <c r="AD26" s="56">
        <v>138550.0</v>
      </c>
      <c r="AE26" s="58">
        <v>0.02875</v>
      </c>
      <c r="AF26" s="51">
        <v>1.0</v>
      </c>
      <c r="AG26" s="56">
        <v>24450.0</v>
      </c>
      <c r="AH26" s="52" t="s">
        <v>330</v>
      </c>
      <c r="AI26" s="19">
        <f>IFERROR(__xludf.DUMMYFUNCTION("IF(REGEXMATCH(AH26:AH69, ""DHCD""), 1, 0)"),1.0)</f>
        <v>1</v>
      </c>
      <c r="AJ26" s="19">
        <f>IFERROR(__xludf.DUMMYFUNCTION("IF(REGEXMATCH(AH26:AH69, ""ACHAP""), 1,0)"),0.0)</f>
        <v>0</v>
      </c>
      <c r="AK26" s="19">
        <f>IFERROR(__xludf.DUMMYFUNCTION("IF(REGEXMATCH(AH26:AH69,""CDFI""),1,0)"),0.0)</f>
        <v>0</v>
      </c>
      <c r="AL26" s="19">
        <f>IFERROR(__xludf.DUMMYFUNCTION("IF(REGEXMATCH(AH26:AH69,""Regional""),1,0)"),0.0)</f>
        <v>0</v>
      </c>
      <c r="AM26" s="19">
        <f>IFERROR(__xludf.DUMMYFUNCTION("IF(REGEXMATCH(AH26:AH69,""City""),1,0)"),0.0)</f>
        <v>0</v>
      </c>
      <c r="AN26" s="19">
        <f>IFERROR(__xludf.DUMMYFUNCTION("IF(REGEXMATCH(AH26:AH69,""CAHF""),1,0)"),0.0)</f>
        <v>0</v>
      </c>
      <c r="AO26" s="19">
        <f>IFERROR(__xludf.DUMMYFUNCTION("IF(REGEXMATCH(AH26:AH69,""Recycled""),1,0)"),0.0)</f>
        <v>0</v>
      </c>
      <c r="AP26" s="19">
        <f>IFERROR(__xludf.DUMMYFUNCTION("IF(REGEXMATCH(AH26:AH69,""LCHAP""),1,0)"),0.0)</f>
        <v>0</v>
      </c>
      <c r="AQ26" s="19">
        <f t="shared" si="1"/>
        <v>1</v>
      </c>
      <c r="AR26" s="52"/>
      <c r="AS26" s="59"/>
      <c r="AT26" s="52" t="s">
        <v>331</v>
      </c>
      <c r="AU26" s="52" t="s">
        <v>67</v>
      </c>
      <c r="AV26" s="52" t="s">
        <v>68</v>
      </c>
      <c r="AW26" s="51">
        <v>22901.0</v>
      </c>
      <c r="AX26" s="52" t="s">
        <v>69</v>
      </c>
      <c r="AY26" s="52"/>
      <c r="AZ26" s="52"/>
      <c r="BA26" s="52" t="s">
        <v>97</v>
      </c>
      <c r="BB26" s="52" t="s">
        <v>98</v>
      </c>
      <c r="BC26" s="52" t="s">
        <v>82</v>
      </c>
      <c r="BD26" s="52" t="s">
        <v>118</v>
      </c>
      <c r="BE26" s="52" t="s">
        <v>84</v>
      </c>
      <c r="BF26" s="52" t="s">
        <v>332</v>
      </c>
      <c r="BG26" s="76"/>
      <c r="BH26" s="76"/>
      <c r="BI26" s="76"/>
      <c r="BJ26" s="76"/>
    </row>
    <row r="27" ht="15.75" customHeight="1">
      <c r="A27" s="23">
        <v>3998379.0</v>
      </c>
      <c r="B27" s="62"/>
      <c r="C27" s="63" t="s">
        <v>333</v>
      </c>
      <c r="D27" s="64">
        <v>43306.0</v>
      </c>
      <c r="E27" s="64">
        <v>43917.0</v>
      </c>
      <c r="F27" s="64">
        <v>43979.0</v>
      </c>
      <c r="G27" s="65" t="s">
        <v>334</v>
      </c>
      <c r="H27" s="65" t="s">
        <v>335</v>
      </c>
      <c r="I27" s="66">
        <v>58249.04</v>
      </c>
      <c r="J27" s="67">
        <v>0.53</v>
      </c>
      <c r="K27" s="62" t="s">
        <v>267</v>
      </c>
      <c r="L27" s="61">
        <v>7.0</v>
      </c>
      <c r="M27" s="61">
        <v>2.0</v>
      </c>
      <c r="N27" s="62" t="s">
        <v>62</v>
      </c>
      <c r="O27" s="62" t="s">
        <v>268</v>
      </c>
      <c r="P27" s="62" t="s">
        <v>336</v>
      </c>
      <c r="Q27" s="62" t="s">
        <v>65</v>
      </c>
      <c r="R27" s="62" t="s">
        <v>337</v>
      </c>
      <c r="S27" s="62" t="s">
        <v>67</v>
      </c>
      <c r="T27" s="19" t="s">
        <v>68</v>
      </c>
      <c r="U27" s="61">
        <v>22902.0</v>
      </c>
      <c r="V27" s="62" t="s">
        <v>65</v>
      </c>
      <c r="W27" s="19" t="s">
        <v>70</v>
      </c>
      <c r="X27" s="66">
        <v>231000.0</v>
      </c>
      <c r="Y27" s="66">
        <v>224000.0</v>
      </c>
      <c r="Z27" s="66">
        <v>6038.0</v>
      </c>
      <c r="AA27" s="62" t="s">
        <v>338</v>
      </c>
      <c r="AB27" s="62" t="s">
        <v>339</v>
      </c>
      <c r="AC27" s="62" t="s">
        <v>73</v>
      </c>
      <c r="AD27" s="66">
        <v>200000.0</v>
      </c>
      <c r="AE27" s="68">
        <v>0.03625</v>
      </c>
      <c r="AF27" s="61">
        <v>1.0</v>
      </c>
      <c r="AG27" s="66">
        <v>24000.0</v>
      </c>
      <c r="AH27" s="62" t="s">
        <v>305</v>
      </c>
      <c r="AI27" s="19">
        <f>IFERROR(__xludf.DUMMYFUNCTION("IF(REGEXMATCH(AH27:AH70, ""DHCD""), 1, 0)"),0.0)</f>
        <v>0</v>
      </c>
      <c r="AJ27" s="19">
        <f>IFERROR(__xludf.DUMMYFUNCTION("IF(REGEXMATCH(AH27:AH70, ""ACHAP""), 1,0)"),0.0)</f>
        <v>0</v>
      </c>
      <c r="AK27" s="19">
        <f>IFERROR(__xludf.DUMMYFUNCTION("IF(REGEXMATCH(AH27:AH70,""CDFI""),1,0)"),0.0)</f>
        <v>0</v>
      </c>
      <c r="AL27" s="19">
        <f>IFERROR(__xludf.DUMMYFUNCTION("IF(REGEXMATCH(AH27:AH70,""Regional""),1,0)"),0.0)</f>
        <v>0</v>
      </c>
      <c r="AM27" s="19">
        <f>IFERROR(__xludf.DUMMYFUNCTION("IF(REGEXMATCH(AH27:AH70,""City""),1,0)"),1.0)</f>
        <v>1</v>
      </c>
      <c r="AN27" s="19">
        <f>IFERROR(__xludf.DUMMYFUNCTION("IF(REGEXMATCH(AH27:AH70,""CAHF""),1,0)"),0.0)</f>
        <v>0</v>
      </c>
      <c r="AO27" s="19">
        <f>IFERROR(__xludf.DUMMYFUNCTION("IF(REGEXMATCH(AH27:AH70,""Recycled""),1,0)"),0.0)</f>
        <v>0</v>
      </c>
      <c r="AP27" s="19">
        <f>IFERROR(__xludf.DUMMYFUNCTION("IF(REGEXMATCH(AH27:AH70,""LCHAP""),1,0)"),0.0)</f>
        <v>0</v>
      </c>
      <c r="AQ27" s="19">
        <f t="shared" si="1"/>
        <v>1</v>
      </c>
      <c r="AR27" s="62"/>
      <c r="AS27" s="69"/>
      <c r="AT27" s="62" t="s">
        <v>337</v>
      </c>
      <c r="AU27" s="62" t="s">
        <v>67</v>
      </c>
      <c r="AV27" s="62" t="s">
        <v>68</v>
      </c>
      <c r="AW27" s="61">
        <v>22902.0</v>
      </c>
      <c r="AX27" s="62" t="s">
        <v>65</v>
      </c>
      <c r="AY27" s="62"/>
      <c r="AZ27" s="62"/>
      <c r="BA27" s="62" t="s">
        <v>97</v>
      </c>
      <c r="BB27" s="62" t="s">
        <v>233</v>
      </c>
      <c r="BC27" s="62" t="s">
        <v>187</v>
      </c>
      <c r="BD27" s="62" t="s">
        <v>118</v>
      </c>
      <c r="BE27" s="62" t="s">
        <v>84</v>
      </c>
      <c r="BF27" s="62"/>
      <c r="BG27" s="77"/>
      <c r="BH27" s="77"/>
      <c r="BI27" s="77"/>
      <c r="BJ27" s="77"/>
    </row>
    <row r="28" ht="15.75" customHeight="1">
      <c r="A28" s="51">
        <v>4267141.0</v>
      </c>
      <c r="B28" s="12"/>
      <c r="C28" s="13" t="s">
        <v>340</v>
      </c>
      <c r="D28" s="14">
        <v>43648.0</v>
      </c>
      <c r="E28" s="14">
        <v>43943.0</v>
      </c>
      <c r="F28" s="54">
        <v>43991.0</v>
      </c>
      <c r="G28" s="88" t="s">
        <v>341</v>
      </c>
      <c r="H28" s="88" t="s">
        <v>342</v>
      </c>
      <c r="I28" s="15">
        <v>33280.0</v>
      </c>
      <c r="J28" s="16">
        <v>0.46</v>
      </c>
      <c r="K28" s="52" t="s">
        <v>267</v>
      </c>
      <c r="L28" s="51">
        <v>2.0</v>
      </c>
      <c r="M28" s="51">
        <v>1.0</v>
      </c>
      <c r="N28" s="52" t="s">
        <v>62</v>
      </c>
      <c r="O28" s="52" t="s">
        <v>268</v>
      </c>
      <c r="P28" s="52" t="s">
        <v>343</v>
      </c>
      <c r="Q28" s="12" t="s">
        <v>69</v>
      </c>
      <c r="R28" s="52" t="s">
        <v>344</v>
      </c>
      <c r="S28" s="52" t="s">
        <v>172</v>
      </c>
      <c r="T28" s="52" t="s">
        <v>68</v>
      </c>
      <c r="U28" s="51">
        <v>22963.0</v>
      </c>
      <c r="V28" s="12" t="s">
        <v>173</v>
      </c>
      <c r="W28" s="12" t="s">
        <v>70</v>
      </c>
      <c r="X28" s="15">
        <v>166400.0</v>
      </c>
      <c r="Y28" s="15">
        <v>168000.0</v>
      </c>
      <c r="Z28" s="15">
        <v>2500.0</v>
      </c>
      <c r="AA28" s="52" t="s">
        <v>91</v>
      </c>
      <c r="AB28" s="52" t="s">
        <v>92</v>
      </c>
      <c r="AC28" s="52" t="s">
        <v>73</v>
      </c>
      <c r="AD28" s="15">
        <v>144768.0</v>
      </c>
      <c r="AE28" s="18">
        <v>0.03375</v>
      </c>
      <c r="AF28" s="17">
        <v>1.0</v>
      </c>
      <c r="AG28" s="15">
        <v>16640.0</v>
      </c>
      <c r="AH28" s="12" t="s">
        <v>330</v>
      </c>
      <c r="AI28" s="19">
        <f>IFERROR(__xludf.DUMMYFUNCTION("IF(REGEXMATCH(AH28:AH71, ""DHCD""), 1, 0)"),1.0)</f>
        <v>1</v>
      </c>
      <c r="AJ28" s="19">
        <f>IFERROR(__xludf.DUMMYFUNCTION("IF(REGEXMATCH(AH28:AH71, ""ACHAP""), 1,0)"),0.0)</f>
        <v>0</v>
      </c>
      <c r="AK28" s="19">
        <f>IFERROR(__xludf.DUMMYFUNCTION("IF(REGEXMATCH(AH28:AH71,""CDFI""),1,0)"),0.0)</f>
        <v>0</v>
      </c>
      <c r="AL28" s="19">
        <f>IFERROR(__xludf.DUMMYFUNCTION("IF(REGEXMATCH(AH28:AH71,""Regional""),1,0)"),0.0)</f>
        <v>0</v>
      </c>
      <c r="AM28" s="19">
        <f>IFERROR(__xludf.DUMMYFUNCTION("IF(REGEXMATCH(AH28:AH71,""City""),1,0)"),0.0)</f>
        <v>0</v>
      </c>
      <c r="AN28" s="19">
        <f>IFERROR(__xludf.DUMMYFUNCTION("IF(REGEXMATCH(AH28:AH71,""CAHF""),1,0)"),0.0)</f>
        <v>0</v>
      </c>
      <c r="AO28" s="19">
        <f>IFERROR(__xludf.DUMMYFUNCTION("IF(REGEXMATCH(AH28:AH71,""Recycled""),1,0)"),0.0)</f>
        <v>0</v>
      </c>
      <c r="AP28" s="19">
        <f>IFERROR(__xludf.DUMMYFUNCTION("IF(REGEXMATCH(AH28:AH71,""LCHAP""),1,0)"),0.0)</f>
        <v>0</v>
      </c>
      <c r="AQ28" s="19">
        <f t="shared" si="1"/>
        <v>1</v>
      </c>
      <c r="AR28" s="12"/>
      <c r="AS28" s="41"/>
      <c r="AT28" s="52" t="s">
        <v>345</v>
      </c>
      <c r="AU28" s="52" t="s">
        <v>67</v>
      </c>
      <c r="AV28" s="52" t="s">
        <v>68</v>
      </c>
      <c r="AW28" s="51">
        <v>22903.0</v>
      </c>
      <c r="AX28" s="12" t="s">
        <v>69</v>
      </c>
      <c r="AY28" s="12"/>
      <c r="AZ28" s="12"/>
      <c r="BA28" s="12" t="s">
        <v>97</v>
      </c>
      <c r="BB28" s="12" t="s">
        <v>157</v>
      </c>
      <c r="BC28" s="12" t="s">
        <v>187</v>
      </c>
      <c r="BD28" s="12" t="s">
        <v>118</v>
      </c>
      <c r="BE28" s="12" t="s">
        <v>84</v>
      </c>
      <c r="BF28" s="12"/>
      <c r="BG28" s="89"/>
      <c r="BH28" s="89"/>
      <c r="BI28" s="89"/>
      <c r="BJ28" s="89"/>
    </row>
    <row r="29" ht="15.75" customHeight="1">
      <c r="A29" s="62" t="s">
        <v>241</v>
      </c>
      <c r="B29" s="62" t="s">
        <v>346</v>
      </c>
      <c r="C29" s="63" t="s">
        <v>347</v>
      </c>
      <c r="D29" s="62" t="s">
        <v>111</v>
      </c>
      <c r="E29" s="64">
        <v>43220.0</v>
      </c>
      <c r="F29" s="64">
        <v>43299.0</v>
      </c>
      <c r="G29" s="62" t="s">
        <v>348</v>
      </c>
      <c r="H29" s="62" t="s">
        <v>349</v>
      </c>
      <c r="I29" s="66">
        <v>15342.08</v>
      </c>
      <c r="J29" s="67">
        <v>0.22</v>
      </c>
      <c r="K29" s="62" t="s">
        <v>350</v>
      </c>
      <c r="L29" s="61">
        <v>2.0</v>
      </c>
      <c r="M29" s="61">
        <v>1.0</v>
      </c>
      <c r="N29" s="62" t="s">
        <v>62</v>
      </c>
      <c r="O29" s="62" t="s">
        <v>63</v>
      </c>
      <c r="P29" s="62" t="s">
        <v>351</v>
      </c>
      <c r="Q29" s="62" t="s">
        <v>65</v>
      </c>
      <c r="R29" s="62" t="s">
        <v>352</v>
      </c>
      <c r="S29" s="62" t="s">
        <v>67</v>
      </c>
      <c r="T29" s="62" t="s">
        <v>68</v>
      </c>
      <c r="U29" s="61">
        <v>22903.0</v>
      </c>
      <c r="V29" s="62" t="s">
        <v>65</v>
      </c>
      <c r="W29" s="19" t="s">
        <v>70</v>
      </c>
      <c r="X29" s="66">
        <v>170000.0</v>
      </c>
      <c r="Y29" s="66">
        <v>222000.0</v>
      </c>
      <c r="Z29" s="66">
        <v>1250.0</v>
      </c>
      <c r="AA29" s="62" t="s">
        <v>64</v>
      </c>
      <c r="AB29" s="62" t="s">
        <v>240</v>
      </c>
      <c r="AC29" s="62" t="s">
        <v>241</v>
      </c>
      <c r="AD29" s="66">
        <v>170000.0</v>
      </c>
      <c r="AE29" s="68">
        <v>0.0</v>
      </c>
      <c r="AF29" s="61">
        <v>1.0</v>
      </c>
      <c r="AG29" s="66">
        <v>10500.0</v>
      </c>
      <c r="AH29" s="62" t="s">
        <v>39</v>
      </c>
      <c r="AI29" s="19">
        <f>IFERROR(__xludf.DUMMYFUNCTION("IF(REGEXMATCH(AH29:AH72, ""DHCD""), 1, 0)"),0.0)</f>
        <v>0</v>
      </c>
      <c r="AJ29" s="19">
        <f>IFERROR(__xludf.DUMMYFUNCTION("IF(REGEXMATCH(AH29:AH72, ""ACHAP""), 1,0)"),0.0)</f>
        <v>0</v>
      </c>
      <c r="AK29" s="19">
        <f>IFERROR(__xludf.DUMMYFUNCTION("IF(REGEXMATCH(AH29:AH72,""CDFI""),1,0)"),0.0)</f>
        <v>0</v>
      </c>
      <c r="AL29" s="19">
        <f>IFERROR(__xludf.DUMMYFUNCTION("IF(REGEXMATCH(AH29:AH72,""Regional""),1,0)"),0.0)</f>
        <v>0</v>
      </c>
      <c r="AM29" s="19">
        <f>IFERROR(__xludf.DUMMYFUNCTION("IF(REGEXMATCH(AH29:AH72,""City""),1,0)"),0.0)</f>
        <v>0</v>
      </c>
      <c r="AN29" s="19">
        <f>IFERROR(__xludf.DUMMYFUNCTION("IF(REGEXMATCH(AH29:AH72,""CAHF""),1,0)"),1.0)</f>
        <v>1</v>
      </c>
      <c r="AO29" s="19">
        <f>IFERROR(__xludf.DUMMYFUNCTION("IF(REGEXMATCH(AH29:AH72,""Recycled""),1,0)"),0.0)</f>
        <v>0</v>
      </c>
      <c r="AP29" s="19">
        <f>IFERROR(__xludf.DUMMYFUNCTION("IF(REGEXMATCH(AH29:AH72,""LCHAP""),1,0)"),0.0)</f>
        <v>0</v>
      </c>
      <c r="AQ29" s="19">
        <f t="shared" si="1"/>
        <v>1</v>
      </c>
      <c r="AR29" s="62" t="s">
        <v>353</v>
      </c>
      <c r="AS29" s="90">
        <v>75528.0</v>
      </c>
      <c r="AT29" s="62" t="s">
        <v>354</v>
      </c>
      <c r="AU29" s="62" t="s">
        <v>67</v>
      </c>
      <c r="AV29" s="62" t="s">
        <v>68</v>
      </c>
      <c r="AW29" s="61">
        <v>22903.0</v>
      </c>
      <c r="AX29" s="62" t="s">
        <v>65</v>
      </c>
      <c r="AY29" s="62"/>
      <c r="AZ29" s="62" t="s">
        <v>355</v>
      </c>
      <c r="BA29" s="62" t="s">
        <v>97</v>
      </c>
      <c r="BB29" s="62" t="s">
        <v>98</v>
      </c>
      <c r="BC29" s="62" t="s">
        <v>356</v>
      </c>
      <c r="BD29" s="62" t="s">
        <v>118</v>
      </c>
      <c r="BE29" s="62" t="s">
        <v>222</v>
      </c>
      <c r="BF29" s="62"/>
      <c r="BG29" s="70"/>
      <c r="BH29" s="70"/>
      <c r="BI29" s="70"/>
      <c r="BJ29" s="70"/>
    </row>
    <row r="30" ht="15.75" customHeight="1">
      <c r="A30" s="51">
        <v>3875759.0</v>
      </c>
      <c r="B30" s="52" t="s">
        <v>346</v>
      </c>
      <c r="C30" s="53" t="s">
        <v>357</v>
      </c>
      <c r="D30" s="54">
        <v>43160.0</v>
      </c>
      <c r="E30" s="54">
        <v>43278.0</v>
      </c>
      <c r="F30" s="54">
        <v>43311.0</v>
      </c>
      <c r="G30" s="52" t="s">
        <v>358</v>
      </c>
      <c r="H30" s="52" t="s">
        <v>359</v>
      </c>
      <c r="I30" s="56">
        <v>37865.19</v>
      </c>
      <c r="J30" s="57">
        <v>0.62</v>
      </c>
      <c r="K30" s="52" t="s">
        <v>350</v>
      </c>
      <c r="L30" s="51">
        <v>2.0</v>
      </c>
      <c r="M30" s="51">
        <v>1.0</v>
      </c>
      <c r="N30" s="52" t="s">
        <v>62</v>
      </c>
      <c r="O30" s="52" t="s">
        <v>63</v>
      </c>
      <c r="P30" s="52" t="s">
        <v>360</v>
      </c>
      <c r="Q30" s="52" t="s">
        <v>69</v>
      </c>
      <c r="R30" s="52" t="s">
        <v>361</v>
      </c>
      <c r="S30" s="52" t="s">
        <v>67</v>
      </c>
      <c r="T30" s="52" t="s">
        <v>68</v>
      </c>
      <c r="U30" s="51">
        <v>22901.0</v>
      </c>
      <c r="V30" s="52" t="s">
        <v>69</v>
      </c>
      <c r="W30" s="12" t="s">
        <v>70</v>
      </c>
      <c r="X30" s="56">
        <v>189300.0</v>
      </c>
      <c r="Y30" s="56">
        <v>190000.0</v>
      </c>
      <c r="Z30" s="56">
        <v>7118.58</v>
      </c>
      <c r="AA30" s="52" t="s">
        <v>362</v>
      </c>
      <c r="AB30" s="52" t="s">
        <v>216</v>
      </c>
      <c r="AC30" s="52" t="s">
        <v>363</v>
      </c>
      <c r="AD30" s="56">
        <v>151440.0</v>
      </c>
      <c r="AE30" s="58">
        <v>0.04375</v>
      </c>
      <c r="AF30" s="51">
        <v>1.0</v>
      </c>
      <c r="AG30" s="56">
        <v>37860.0</v>
      </c>
      <c r="AH30" s="52" t="s">
        <v>330</v>
      </c>
      <c r="AI30" s="19">
        <f>IFERROR(__xludf.DUMMYFUNCTION("IF(REGEXMATCH(AH30:AH73, ""DHCD""), 1, 0)"),1.0)</f>
        <v>1</v>
      </c>
      <c r="AJ30" s="19">
        <f>IFERROR(__xludf.DUMMYFUNCTION("IF(REGEXMATCH(AH30:AH73, ""ACHAP""), 1,0)"),0.0)</f>
        <v>0</v>
      </c>
      <c r="AK30" s="19">
        <f>IFERROR(__xludf.DUMMYFUNCTION("IF(REGEXMATCH(AH30:AH73,""CDFI""),1,0)"),0.0)</f>
        <v>0</v>
      </c>
      <c r="AL30" s="19">
        <f>IFERROR(__xludf.DUMMYFUNCTION("IF(REGEXMATCH(AH30:AH73,""Regional""),1,0)"),0.0)</f>
        <v>0</v>
      </c>
      <c r="AM30" s="19">
        <f>IFERROR(__xludf.DUMMYFUNCTION("IF(REGEXMATCH(AH30:AH73,""City""),1,0)"),0.0)</f>
        <v>0</v>
      </c>
      <c r="AN30" s="19">
        <f>IFERROR(__xludf.DUMMYFUNCTION("IF(REGEXMATCH(AH30:AH73,""CAHF""),1,0)"),0.0)</f>
        <v>0</v>
      </c>
      <c r="AO30" s="19">
        <f>IFERROR(__xludf.DUMMYFUNCTION("IF(REGEXMATCH(AH30:AH73,""Recycled""),1,0)"),0.0)</f>
        <v>0</v>
      </c>
      <c r="AP30" s="19">
        <f>IFERROR(__xludf.DUMMYFUNCTION("IF(REGEXMATCH(AH30:AH73,""LCHAP""),1,0)"),0.0)</f>
        <v>0</v>
      </c>
      <c r="AQ30" s="19">
        <f t="shared" si="1"/>
        <v>1</v>
      </c>
      <c r="AR30" s="52"/>
      <c r="AS30" s="59"/>
      <c r="AT30" s="52" t="s">
        <v>364</v>
      </c>
      <c r="AU30" s="52" t="s">
        <v>67</v>
      </c>
      <c r="AV30" s="52" t="s">
        <v>68</v>
      </c>
      <c r="AW30" s="51">
        <v>22903.0</v>
      </c>
      <c r="AX30" s="52" t="s">
        <v>69</v>
      </c>
      <c r="AY30" s="91" t="s">
        <v>365</v>
      </c>
      <c r="AZ30" s="52" t="s">
        <v>366</v>
      </c>
      <c r="BA30" s="52" t="s">
        <v>97</v>
      </c>
      <c r="BB30" s="52" t="s">
        <v>98</v>
      </c>
      <c r="BC30" s="52" t="s">
        <v>82</v>
      </c>
      <c r="BD30" s="52" t="s">
        <v>118</v>
      </c>
      <c r="BE30" s="52" t="s">
        <v>84</v>
      </c>
      <c r="BF30" s="52"/>
      <c r="BG30" s="60"/>
      <c r="BH30" s="60"/>
      <c r="BI30" s="60"/>
      <c r="BJ30" s="60"/>
    </row>
    <row r="31" ht="15.75" customHeight="1">
      <c r="A31" s="62" t="s">
        <v>241</v>
      </c>
      <c r="B31" s="62" t="s">
        <v>346</v>
      </c>
      <c r="C31" s="63" t="s">
        <v>367</v>
      </c>
      <c r="D31" s="64">
        <v>43291.0</v>
      </c>
      <c r="E31" s="64">
        <v>43292.0</v>
      </c>
      <c r="F31" s="64">
        <v>43353.0</v>
      </c>
      <c r="G31" s="65" t="s">
        <v>368</v>
      </c>
      <c r="H31" s="65" t="s">
        <v>369</v>
      </c>
      <c r="I31" s="66">
        <v>37735.0</v>
      </c>
      <c r="J31" s="67">
        <v>0.49</v>
      </c>
      <c r="K31" s="62" t="s">
        <v>350</v>
      </c>
      <c r="L31" s="61">
        <v>3.0</v>
      </c>
      <c r="M31" s="61">
        <v>1.0</v>
      </c>
      <c r="N31" s="62" t="s">
        <v>62</v>
      </c>
      <c r="O31" s="62" t="s">
        <v>63</v>
      </c>
      <c r="P31" s="62" t="s">
        <v>370</v>
      </c>
      <c r="Q31" s="62" t="s">
        <v>173</v>
      </c>
      <c r="R31" s="62" t="s">
        <v>371</v>
      </c>
      <c r="S31" s="62" t="s">
        <v>172</v>
      </c>
      <c r="T31" s="62" t="s">
        <v>68</v>
      </c>
      <c r="U31" s="61">
        <v>22963.0</v>
      </c>
      <c r="V31" s="62" t="s">
        <v>173</v>
      </c>
      <c r="W31" s="19" t="s">
        <v>70</v>
      </c>
      <c r="X31" s="66">
        <v>134000.0</v>
      </c>
      <c r="Y31" s="84"/>
      <c r="Z31" s="66">
        <v>4501.71</v>
      </c>
      <c r="AA31" s="62" t="s">
        <v>372</v>
      </c>
      <c r="AB31" s="62" t="s">
        <v>373</v>
      </c>
      <c r="AC31" s="62" t="s">
        <v>374</v>
      </c>
      <c r="AD31" s="66">
        <v>134000.0</v>
      </c>
      <c r="AE31" s="68">
        <v>0.0375</v>
      </c>
      <c r="AF31" s="61">
        <v>1.0</v>
      </c>
      <c r="AG31" s="66">
        <v>6480.85</v>
      </c>
      <c r="AH31" s="62" t="s">
        <v>375</v>
      </c>
      <c r="AI31" s="19">
        <f>IFERROR(__xludf.DUMMYFUNCTION("IF(REGEXMATCH(AH31:AH74, ""DHCD""), 1, 0)"),0.0)</f>
        <v>0</v>
      </c>
      <c r="AJ31" s="19">
        <f>IFERROR(__xludf.DUMMYFUNCTION("IF(REGEXMATCH(AH31:AH74, ""ACHAP""), 1,0)"),0.0)</f>
        <v>0</v>
      </c>
      <c r="AK31" s="19">
        <f>IFERROR(__xludf.DUMMYFUNCTION("IF(REGEXMATCH(AH31:AH74,""CDFI""),1,0)"),0.0)</f>
        <v>0</v>
      </c>
      <c r="AL31" s="19">
        <f>IFERROR(__xludf.DUMMYFUNCTION("IF(REGEXMATCH(AH31:AH74,""Regional""),1,0)"),0.0)</f>
        <v>0</v>
      </c>
      <c r="AM31" s="19">
        <f>IFERROR(__xludf.DUMMYFUNCTION("IF(REGEXMATCH(AH31:AH74,""City""),1,0)"),0.0)</f>
        <v>0</v>
      </c>
      <c r="AN31" s="19">
        <f>IFERROR(__xludf.DUMMYFUNCTION("IF(REGEXMATCH(AH31:AH74,""CAHF""),1,0)"),0.0)</f>
        <v>0</v>
      </c>
      <c r="AO31" s="19">
        <f>IFERROR(__xludf.DUMMYFUNCTION("IF(REGEXMATCH(AH31:AH74,""Recycled""),1,0)"),1.0)</f>
        <v>1</v>
      </c>
      <c r="AP31" s="19">
        <f>IFERROR(__xludf.DUMMYFUNCTION("IF(REGEXMATCH(AH31:AH74,""LCHAP""),1,0)"),0.0)</f>
        <v>0</v>
      </c>
      <c r="AQ31" s="19">
        <f t="shared" si="1"/>
        <v>1</v>
      </c>
      <c r="AR31" s="62" t="s">
        <v>376</v>
      </c>
      <c r="AS31" s="69"/>
      <c r="AT31" s="62" t="s">
        <v>377</v>
      </c>
      <c r="AU31" s="62" t="s">
        <v>172</v>
      </c>
      <c r="AV31" s="62" t="s">
        <v>68</v>
      </c>
      <c r="AW31" s="61">
        <v>22963.0</v>
      </c>
      <c r="AX31" s="62" t="s">
        <v>173</v>
      </c>
      <c r="AY31" s="39" t="s">
        <v>378</v>
      </c>
      <c r="AZ31" s="62" t="s">
        <v>379</v>
      </c>
      <c r="BA31" s="62" t="s">
        <v>97</v>
      </c>
      <c r="BB31" s="62" t="s">
        <v>117</v>
      </c>
      <c r="BC31" s="62" t="s">
        <v>187</v>
      </c>
      <c r="BD31" s="62" t="s">
        <v>83</v>
      </c>
      <c r="BE31" s="62" t="s">
        <v>84</v>
      </c>
      <c r="BF31" s="62"/>
      <c r="BG31" s="70"/>
      <c r="BH31" s="70"/>
      <c r="BI31" s="70"/>
      <c r="BJ31" s="70"/>
    </row>
    <row r="32" ht="15.75" customHeight="1">
      <c r="A32" s="51">
        <v>4023880.0</v>
      </c>
      <c r="B32" s="52" t="s">
        <v>346</v>
      </c>
      <c r="C32" s="53" t="s">
        <v>380</v>
      </c>
      <c r="D32" s="54">
        <v>43369.0</v>
      </c>
      <c r="E32" s="54">
        <v>43370.0</v>
      </c>
      <c r="F32" s="54">
        <v>43403.0</v>
      </c>
      <c r="G32" s="92" t="s">
        <v>381</v>
      </c>
      <c r="H32" s="92" t="s">
        <v>382</v>
      </c>
      <c r="I32" s="56">
        <v>49500.0</v>
      </c>
      <c r="J32" s="57">
        <v>0.78</v>
      </c>
      <c r="K32" s="52" t="s">
        <v>350</v>
      </c>
      <c r="L32" s="51">
        <v>2.0</v>
      </c>
      <c r="M32" s="51">
        <v>1.0</v>
      </c>
      <c r="N32" s="52" t="s">
        <v>62</v>
      </c>
      <c r="O32" s="52" t="s">
        <v>63</v>
      </c>
      <c r="P32" s="52" t="s">
        <v>383</v>
      </c>
      <c r="Q32" s="52" t="s">
        <v>65</v>
      </c>
      <c r="R32" s="52" t="s">
        <v>384</v>
      </c>
      <c r="S32" s="52" t="s">
        <v>67</v>
      </c>
      <c r="T32" s="52" t="s">
        <v>68</v>
      </c>
      <c r="U32" s="51">
        <v>22901.0</v>
      </c>
      <c r="V32" s="52" t="s">
        <v>69</v>
      </c>
      <c r="W32" s="12" t="s">
        <v>70</v>
      </c>
      <c r="X32" s="56">
        <v>233000.0</v>
      </c>
      <c r="Y32" s="56">
        <v>235000.0</v>
      </c>
      <c r="Z32" s="56">
        <v>7444.58</v>
      </c>
      <c r="AA32" s="52" t="s">
        <v>250</v>
      </c>
      <c r="AB32" s="52" t="s">
        <v>251</v>
      </c>
      <c r="AC32" s="52" t="s">
        <v>385</v>
      </c>
      <c r="AD32" s="56">
        <v>186400.0</v>
      </c>
      <c r="AE32" s="58">
        <v>0.04625</v>
      </c>
      <c r="AF32" s="51">
        <v>1.0</v>
      </c>
      <c r="AG32" s="56">
        <v>46600.0</v>
      </c>
      <c r="AH32" s="52" t="s">
        <v>386</v>
      </c>
      <c r="AI32" s="19">
        <f>IFERROR(__xludf.DUMMYFUNCTION("IF(REGEXMATCH(AH32:AH75, ""DHCD""), 1, 0)"),1.0)</f>
        <v>1</v>
      </c>
      <c r="AJ32" s="19">
        <f>IFERROR(__xludf.DUMMYFUNCTION("IF(REGEXMATCH(AH32:AH75, ""ACHAP""), 1,0)"),0.0)</f>
        <v>0</v>
      </c>
      <c r="AK32" s="19">
        <f>IFERROR(__xludf.DUMMYFUNCTION("IF(REGEXMATCH(AH32:AH75,""CDFI""),1,0)"),0.0)</f>
        <v>0</v>
      </c>
      <c r="AL32" s="19">
        <f>IFERROR(__xludf.DUMMYFUNCTION("IF(REGEXMATCH(AH32:AH75,""Regional""),1,0)"),0.0)</f>
        <v>0</v>
      </c>
      <c r="AM32" s="19">
        <f>IFERROR(__xludf.DUMMYFUNCTION("IF(REGEXMATCH(AH32:AH75,""City""),1,0)"),0.0)</f>
        <v>0</v>
      </c>
      <c r="AN32" s="19">
        <f>IFERROR(__xludf.DUMMYFUNCTION("IF(REGEXMATCH(AH32:AH75,""CAHF""),1,0)"),0.0)</f>
        <v>0</v>
      </c>
      <c r="AO32" s="19">
        <f>IFERROR(__xludf.DUMMYFUNCTION("IF(REGEXMATCH(AH32:AH75,""Recycled""),1,0)"),0.0)</f>
        <v>0</v>
      </c>
      <c r="AP32" s="19">
        <f>IFERROR(__xludf.DUMMYFUNCTION("IF(REGEXMATCH(AH32:AH75,""LCHAP""),1,0)"),0.0)</f>
        <v>0</v>
      </c>
      <c r="AQ32" s="19">
        <f t="shared" si="1"/>
        <v>1</v>
      </c>
      <c r="AR32" s="52" t="s">
        <v>376</v>
      </c>
      <c r="AS32" s="93" t="s">
        <v>387</v>
      </c>
      <c r="AT32" s="52" t="s">
        <v>388</v>
      </c>
      <c r="AU32" s="52" t="s">
        <v>67</v>
      </c>
      <c r="AV32" s="52" t="s">
        <v>68</v>
      </c>
      <c r="AW32" s="51">
        <v>22901.0</v>
      </c>
      <c r="AX32" s="52" t="s">
        <v>69</v>
      </c>
      <c r="AY32" s="91" t="s">
        <v>389</v>
      </c>
      <c r="AZ32" s="52" t="s">
        <v>390</v>
      </c>
      <c r="BA32" s="52" t="s">
        <v>97</v>
      </c>
      <c r="BB32" s="52" t="s">
        <v>98</v>
      </c>
      <c r="BC32" s="52" t="s">
        <v>82</v>
      </c>
      <c r="BD32" s="52" t="s">
        <v>118</v>
      </c>
      <c r="BE32" s="52" t="s">
        <v>84</v>
      </c>
      <c r="BF32" s="52" t="s">
        <v>85</v>
      </c>
      <c r="BG32" s="60"/>
      <c r="BH32" s="60"/>
      <c r="BI32" s="60"/>
      <c r="BJ32" s="60"/>
    </row>
    <row r="33" ht="15.75" customHeight="1">
      <c r="A33" s="61">
        <v>4051871.0</v>
      </c>
      <c r="B33" s="62" t="s">
        <v>391</v>
      </c>
      <c r="C33" s="63" t="s">
        <v>392</v>
      </c>
      <c r="D33" s="64">
        <v>43378.0</v>
      </c>
      <c r="E33" s="64">
        <v>43432.0</v>
      </c>
      <c r="F33" s="64">
        <v>43461.0</v>
      </c>
      <c r="G33" s="65" t="s">
        <v>393</v>
      </c>
      <c r="H33" s="65" t="s">
        <v>394</v>
      </c>
      <c r="I33" s="66">
        <v>38833.6</v>
      </c>
      <c r="J33" s="67">
        <v>0.65</v>
      </c>
      <c r="K33" s="62" t="s">
        <v>395</v>
      </c>
      <c r="L33" s="61">
        <v>1.0</v>
      </c>
      <c r="M33" s="61">
        <v>1.0</v>
      </c>
      <c r="N33" s="62" t="s">
        <v>62</v>
      </c>
      <c r="O33" s="62" t="s">
        <v>63</v>
      </c>
      <c r="P33" s="62" t="s">
        <v>396</v>
      </c>
      <c r="Q33" s="62" t="s">
        <v>65</v>
      </c>
      <c r="R33" s="62" t="s">
        <v>397</v>
      </c>
      <c r="S33" s="62" t="s">
        <v>124</v>
      </c>
      <c r="T33" s="62" t="s">
        <v>68</v>
      </c>
      <c r="U33" s="61">
        <v>23093.0</v>
      </c>
      <c r="V33" s="62" t="s">
        <v>173</v>
      </c>
      <c r="W33" s="83" t="s">
        <v>70</v>
      </c>
      <c r="X33" s="66">
        <v>128000.0</v>
      </c>
      <c r="Y33" s="66">
        <v>138000.0</v>
      </c>
      <c r="Z33" s="66">
        <v>8422.31</v>
      </c>
      <c r="AA33" s="62" t="s">
        <v>250</v>
      </c>
      <c r="AB33" s="62" t="s">
        <v>251</v>
      </c>
      <c r="AC33" s="62" t="s">
        <v>398</v>
      </c>
      <c r="AD33" s="66">
        <v>117216.0</v>
      </c>
      <c r="AE33" s="68">
        <v>0.03875</v>
      </c>
      <c r="AF33" s="61">
        <v>1.0</v>
      </c>
      <c r="AG33" s="66">
        <v>14563.16</v>
      </c>
      <c r="AH33" s="62" t="s">
        <v>36</v>
      </c>
      <c r="AI33" s="19">
        <f>IFERROR(__xludf.DUMMYFUNCTION("IF(REGEXMATCH(AH33:AH76, ""DHCD""), 1, 0)"),0.0)</f>
        <v>0</v>
      </c>
      <c r="AJ33" s="19">
        <f>IFERROR(__xludf.DUMMYFUNCTION("IF(REGEXMATCH(AH33:AH76, ""ACHAP""), 1,0)"),0.0)</f>
        <v>0</v>
      </c>
      <c r="AK33" s="19">
        <f>IFERROR(__xludf.DUMMYFUNCTION("IF(REGEXMATCH(AH33:AH76,""CDFI""),1,0)"),1.0)</f>
        <v>1</v>
      </c>
      <c r="AL33" s="19">
        <f>IFERROR(__xludf.DUMMYFUNCTION("IF(REGEXMATCH(AH33:AH76,""Regional""),1,0)"),0.0)</f>
        <v>0</v>
      </c>
      <c r="AM33" s="19">
        <f>IFERROR(__xludf.DUMMYFUNCTION("IF(REGEXMATCH(AH33:AH76,""City""),1,0)"),0.0)</f>
        <v>0</v>
      </c>
      <c r="AN33" s="19">
        <f>IFERROR(__xludf.DUMMYFUNCTION("IF(REGEXMATCH(AH33:AH76,""CAHF""),1,0)"),0.0)</f>
        <v>0</v>
      </c>
      <c r="AO33" s="19">
        <f>IFERROR(__xludf.DUMMYFUNCTION("IF(REGEXMATCH(AH33:AH76,""Recycled""),1,0)"),0.0)</f>
        <v>0</v>
      </c>
      <c r="AP33" s="19">
        <f>IFERROR(__xludf.DUMMYFUNCTION("IF(REGEXMATCH(AH33:AH76,""LCHAP""),1,0)"),0.0)</f>
        <v>0</v>
      </c>
      <c r="AQ33" s="19">
        <f t="shared" si="1"/>
        <v>1</v>
      </c>
      <c r="AR33" s="62" t="s">
        <v>399</v>
      </c>
      <c r="AS33" s="90">
        <v>3200.0</v>
      </c>
      <c r="AT33" s="62" t="s">
        <v>400</v>
      </c>
      <c r="AU33" s="62" t="s">
        <v>172</v>
      </c>
      <c r="AV33" s="62" t="s">
        <v>68</v>
      </c>
      <c r="AW33" s="61">
        <v>22963.0</v>
      </c>
      <c r="AX33" s="62" t="s">
        <v>173</v>
      </c>
      <c r="AY33" s="39" t="s">
        <v>401</v>
      </c>
      <c r="AZ33" s="62" t="s">
        <v>402</v>
      </c>
      <c r="BA33" s="62" t="s">
        <v>97</v>
      </c>
      <c r="BB33" s="62" t="s">
        <v>403</v>
      </c>
      <c r="BC33" s="62" t="s">
        <v>82</v>
      </c>
      <c r="BD33" s="62" t="s">
        <v>83</v>
      </c>
      <c r="BE33" s="62" t="s">
        <v>84</v>
      </c>
      <c r="BF33" s="62"/>
      <c r="BG33" s="94"/>
      <c r="BH33" s="94"/>
      <c r="BI33" s="94"/>
      <c r="BJ33" s="94"/>
    </row>
    <row r="34" ht="15.75" customHeight="1">
      <c r="A34" s="52"/>
      <c r="B34" s="52" t="s">
        <v>346</v>
      </c>
      <c r="C34" s="53" t="s">
        <v>404</v>
      </c>
      <c r="D34" s="54">
        <v>41863.0</v>
      </c>
      <c r="E34" s="54">
        <v>43455.0</v>
      </c>
      <c r="F34" s="54">
        <v>43489.0</v>
      </c>
      <c r="G34" s="55" t="s">
        <v>405</v>
      </c>
      <c r="H34" s="55" t="s">
        <v>406</v>
      </c>
      <c r="I34" s="56">
        <v>36691.2</v>
      </c>
      <c r="J34" s="57">
        <v>0.61</v>
      </c>
      <c r="K34" s="52" t="s">
        <v>350</v>
      </c>
      <c r="L34" s="51">
        <v>1.0</v>
      </c>
      <c r="M34" s="51">
        <v>1.0</v>
      </c>
      <c r="N34" s="52" t="s">
        <v>62</v>
      </c>
      <c r="O34" s="52" t="s">
        <v>63</v>
      </c>
      <c r="P34" s="52" t="s">
        <v>407</v>
      </c>
      <c r="Q34" s="52" t="s">
        <v>65</v>
      </c>
      <c r="R34" s="52" t="s">
        <v>408</v>
      </c>
      <c r="S34" s="52" t="s">
        <v>67</v>
      </c>
      <c r="T34" s="52" t="s">
        <v>68</v>
      </c>
      <c r="U34" s="51">
        <v>22911.0</v>
      </c>
      <c r="V34" s="52" t="s">
        <v>69</v>
      </c>
      <c r="W34" s="86" t="s">
        <v>70</v>
      </c>
      <c r="X34" s="56">
        <v>181000.0</v>
      </c>
      <c r="Y34" s="56">
        <v>182000.0</v>
      </c>
      <c r="Z34" s="56">
        <v>6557.72</v>
      </c>
      <c r="AA34" s="52" t="s">
        <v>338</v>
      </c>
      <c r="AB34" s="52" t="s">
        <v>339</v>
      </c>
      <c r="AC34" s="52" t="s">
        <v>409</v>
      </c>
      <c r="AD34" s="56">
        <v>144800.0</v>
      </c>
      <c r="AE34" s="58">
        <v>0.04</v>
      </c>
      <c r="AF34" s="51">
        <v>1.0</v>
      </c>
      <c r="AG34" s="56">
        <v>36200.0</v>
      </c>
      <c r="AH34" s="52" t="s">
        <v>330</v>
      </c>
      <c r="AI34" s="19">
        <f>IFERROR(__xludf.DUMMYFUNCTION("IF(REGEXMATCH(AH34:AH77, ""DHCD""), 1, 0)"),1.0)</f>
        <v>1</v>
      </c>
      <c r="AJ34" s="19">
        <f>IFERROR(__xludf.DUMMYFUNCTION("IF(REGEXMATCH(AH34:AH77, ""ACHAP""), 1,0)"),0.0)</f>
        <v>0</v>
      </c>
      <c r="AK34" s="19">
        <f>IFERROR(__xludf.DUMMYFUNCTION("IF(REGEXMATCH(AH34:AH77,""CDFI""),1,0)"),0.0)</f>
        <v>0</v>
      </c>
      <c r="AL34" s="19">
        <f>IFERROR(__xludf.DUMMYFUNCTION("IF(REGEXMATCH(AH34:AH77,""Regional""),1,0)"),0.0)</f>
        <v>0</v>
      </c>
      <c r="AM34" s="19">
        <f>IFERROR(__xludf.DUMMYFUNCTION("IF(REGEXMATCH(AH34:AH77,""City""),1,0)"),0.0)</f>
        <v>0</v>
      </c>
      <c r="AN34" s="19">
        <f>IFERROR(__xludf.DUMMYFUNCTION("IF(REGEXMATCH(AH34:AH77,""CAHF""),1,0)"),0.0)</f>
        <v>0</v>
      </c>
      <c r="AO34" s="19">
        <f>IFERROR(__xludf.DUMMYFUNCTION("IF(REGEXMATCH(AH34:AH77,""Recycled""),1,0)"),0.0)</f>
        <v>0</v>
      </c>
      <c r="AP34" s="19">
        <f>IFERROR(__xludf.DUMMYFUNCTION("IF(REGEXMATCH(AH34:AH77,""LCHAP""),1,0)"),0.0)</f>
        <v>0</v>
      </c>
      <c r="AQ34" s="19">
        <f t="shared" si="1"/>
        <v>1</v>
      </c>
      <c r="AR34" s="52"/>
      <c r="AS34" s="59"/>
      <c r="AT34" s="52" t="s">
        <v>410</v>
      </c>
      <c r="AU34" s="52" t="s">
        <v>67</v>
      </c>
      <c r="AV34" s="52" t="s">
        <v>68</v>
      </c>
      <c r="AW34" s="51">
        <v>22903.0</v>
      </c>
      <c r="AX34" s="52" t="s">
        <v>65</v>
      </c>
      <c r="AY34" s="91" t="s">
        <v>411</v>
      </c>
      <c r="AZ34" s="52" t="s">
        <v>412</v>
      </c>
      <c r="BA34" s="52" t="s">
        <v>97</v>
      </c>
      <c r="BB34" s="52" t="s">
        <v>117</v>
      </c>
      <c r="BC34" s="52" t="s">
        <v>82</v>
      </c>
      <c r="BD34" s="52" t="s">
        <v>118</v>
      </c>
      <c r="BE34" s="52" t="s">
        <v>84</v>
      </c>
      <c r="BF34" s="52"/>
      <c r="BG34" s="60"/>
      <c r="BH34" s="60"/>
      <c r="BI34" s="60"/>
      <c r="BJ34" s="60"/>
    </row>
    <row r="35" ht="15.75" customHeight="1">
      <c r="A35" s="62"/>
      <c r="B35" s="62" t="s">
        <v>346</v>
      </c>
      <c r="C35" s="63" t="s">
        <v>413</v>
      </c>
      <c r="D35" s="64">
        <v>42809.0</v>
      </c>
      <c r="E35" s="64">
        <v>43542.0</v>
      </c>
      <c r="F35" s="64">
        <v>43585.0</v>
      </c>
      <c r="G35" s="62" t="s">
        <v>414</v>
      </c>
      <c r="H35" s="62" t="s">
        <v>415</v>
      </c>
      <c r="I35" s="66">
        <v>67478.46</v>
      </c>
      <c r="J35" s="67">
        <v>0.79</v>
      </c>
      <c r="K35" s="62" t="s">
        <v>350</v>
      </c>
      <c r="L35" s="61">
        <v>4.0</v>
      </c>
      <c r="M35" s="61">
        <v>2.0</v>
      </c>
      <c r="N35" s="62" t="s">
        <v>62</v>
      </c>
      <c r="O35" s="62" t="s">
        <v>268</v>
      </c>
      <c r="P35" s="62" t="s">
        <v>416</v>
      </c>
      <c r="Q35" s="62" t="s">
        <v>69</v>
      </c>
      <c r="R35" s="62" t="s">
        <v>417</v>
      </c>
      <c r="S35" s="62" t="s">
        <v>67</v>
      </c>
      <c r="T35" s="62" t="s">
        <v>68</v>
      </c>
      <c r="U35" s="61">
        <v>22911.0</v>
      </c>
      <c r="V35" s="62" t="s">
        <v>69</v>
      </c>
      <c r="W35" s="19" t="s">
        <v>70</v>
      </c>
      <c r="X35" s="66">
        <v>245000.0</v>
      </c>
      <c r="Y35" s="66">
        <v>245000.0</v>
      </c>
      <c r="Z35" s="66">
        <v>7855.49</v>
      </c>
      <c r="AA35" s="62" t="s">
        <v>71</v>
      </c>
      <c r="AB35" s="62" t="s">
        <v>72</v>
      </c>
      <c r="AC35" s="62" t="s">
        <v>73</v>
      </c>
      <c r="AD35" s="66">
        <v>196000.0</v>
      </c>
      <c r="AE35" s="68">
        <v>0.0475</v>
      </c>
      <c r="AF35" s="61">
        <v>1.0</v>
      </c>
      <c r="AG35" s="66">
        <v>49000.0</v>
      </c>
      <c r="AH35" s="73" t="s">
        <v>330</v>
      </c>
      <c r="AI35" s="19">
        <f>IFERROR(__xludf.DUMMYFUNCTION("IF(REGEXMATCH(AH35:AH78, ""DHCD""), 1, 0)"),1.0)</f>
        <v>1</v>
      </c>
      <c r="AJ35" s="19">
        <f>IFERROR(__xludf.DUMMYFUNCTION("IF(REGEXMATCH(AH35:AH78, ""ACHAP""), 1,0)"),0.0)</f>
        <v>0</v>
      </c>
      <c r="AK35" s="19">
        <f>IFERROR(__xludf.DUMMYFUNCTION("IF(REGEXMATCH(AH35:AH78,""CDFI""),1,0)"),0.0)</f>
        <v>0</v>
      </c>
      <c r="AL35" s="19">
        <f>IFERROR(__xludf.DUMMYFUNCTION("IF(REGEXMATCH(AH35:AH78,""Regional""),1,0)"),0.0)</f>
        <v>0</v>
      </c>
      <c r="AM35" s="19">
        <f>IFERROR(__xludf.DUMMYFUNCTION("IF(REGEXMATCH(AH35:AH78,""City""),1,0)"),0.0)</f>
        <v>0</v>
      </c>
      <c r="AN35" s="19">
        <f>IFERROR(__xludf.DUMMYFUNCTION("IF(REGEXMATCH(AH35:AH78,""CAHF""),1,0)"),0.0)</f>
        <v>0</v>
      </c>
      <c r="AO35" s="19">
        <f>IFERROR(__xludf.DUMMYFUNCTION("IF(REGEXMATCH(AH35:AH78,""Recycled""),1,0)"),0.0)</f>
        <v>0</v>
      </c>
      <c r="AP35" s="19">
        <f>IFERROR(__xludf.DUMMYFUNCTION("IF(REGEXMATCH(AH35:AH78,""LCHAP""),1,0)"),0.0)</f>
        <v>0</v>
      </c>
      <c r="AQ35" s="19">
        <f t="shared" si="1"/>
        <v>1</v>
      </c>
      <c r="AR35" s="62" t="s">
        <v>418</v>
      </c>
      <c r="AS35" s="69"/>
      <c r="AT35" s="62" t="s">
        <v>419</v>
      </c>
      <c r="AU35" s="62" t="s">
        <v>67</v>
      </c>
      <c r="AV35" s="62" t="s">
        <v>68</v>
      </c>
      <c r="AW35" s="61">
        <v>22901.0</v>
      </c>
      <c r="AX35" s="62" t="s">
        <v>69</v>
      </c>
      <c r="AY35" s="62"/>
      <c r="AZ35" s="62"/>
      <c r="BA35" s="62" t="s">
        <v>97</v>
      </c>
      <c r="BB35" s="62" t="s">
        <v>98</v>
      </c>
      <c r="BC35" s="62" t="s">
        <v>82</v>
      </c>
      <c r="BD35" s="62" t="s">
        <v>118</v>
      </c>
      <c r="BE35" s="62" t="s">
        <v>222</v>
      </c>
      <c r="BF35" s="62" t="s">
        <v>85</v>
      </c>
      <c r="BG35" s="70"/>
      <c r="BH35" s="70"/>
      <c r="BI35" s="70"/>
      <c r="BJ35" s="70"/>
    </row>
    <row r="36" ht="15.75" customHeight="1">
      <c r="A36" s="17">
        <v>4132721.0</v>
      </c>
      <c r="B36" s="52" t="s">
        <v>376</v>
      </c>
      <c r="C36" s="13" t="s">
        <v>420</v>
      </c>
      <c r="D36" s="14">
        <v>43502.0</v>
      </c>
      <c r="E36" s="14">
        <v>43551.0</v>
      </c>
      <c r="F36" s="14">
        <v>43605.0</v>
      </c>
      <c r="G36" s="52" t="s">
        <v>421</v>
      </c>
      <c r="H36" s="52" t="s">
        <v>422</v>
      </c>
      <c r="I36" s="15">
        <v>33280.0</v>
      </c>
      <c r="J36" s="16">
        <v>0.33</v>
      </c>
      <c r="K36" s="12" t="s">
        <v>267</v>
      </c>
      <c r="L36" s="17">
        <v>6.0</v>
      </c>
      <c r="M36" s="51">
        <v>2.0</v>
      </c>
      <c r="N36" s="12" t="s">
        <v>62</v>
      </c>
      <c r="O36" s="12" t="s">
        <v>268</v>
      </c>
      <c r="P36" s="12" t="s">
        <v>423</v>
      </c>
      <c r="Q36" s="12" t="s">
        <v>65</v>
      </c>
      <c r="R36" s="12" t="s">
        <v>424</v>
      </c>
      <c r="S36" s="12" t="s">
        <v>67</v>
      </c>
      <c r="T36" s="12" t="s">
        <v>68</v>
      </c>
      <c r="U36" s="17">
        <v>22901.0</v>
      </c>
      <c r="V36" s="12" t="s">
        <v>65</v>
      </c>
      <c r="W36" s="12" t="s">
        <v>70</v>
      </c>
      <c r="X36" s="15">
        <v>155000.0</v>
      </c>
      <c r="Y36" s="15">
        <v>155000.0</v>
      </c>
      <c r="Z36" s="15">
        <v>31000.0</v>
      </c>
      <c r="AA36" s="12" t="s">
        <v>425</v>
      </c>
      <c r="AB36" s="12" t="s">
        <v>251</v>
      </c>
      <c r="AC36" s="12" t="s">
        <v>73</v>
      </c>
      <c r="AD36" s="15">
        <v>124000.0</v>
      </c>
      <c r="AE36" s="18">
        <v>0.04625</v>
      </c>
      <c r="AF36" s="17">
        <v>1.0</v>
      </c>
      <c r="AG36" s="15">
        <v>31000.0</v>
      </c>
      <c r="AH36" s="12" t="s">
        <v>39</v>
      </c>
      <c r="AI36" s="19">
        <f>IFERROR(__xludf.DUMMYFUNCTION("IF(REGEXMATCH(AH36:AH79, ""DHCD""), 1, 0)"),0.0)</f>
        <v>0</v>
      </c>
      <c r="AJ36" s="19">
        <f>IFERROR(__xludf.DUMMYFUNCTION("IF(REGEXMATCH(AH36:AH79, ""ACHAP""), 1,0)"),0.0)</f>
        <v>0</v>
      </c>
      <c r="AK36" s="19">
        <f>IFERROR(__xludf.DUMMYFUNCTION("IF(REGEXMATCH(AH36:AH79,""CDFI""),1,0)"),0.0)</f>
        <v>0</v>
      </c>
      <c r="AL36" s="19">
        <f>IFERROR(__xludf.DUMMYFUNCTION("IF(REGEXMATCH(AH36:AH79,""Regional""),1,0)"),0.0)</f>
        <v>0</v>
      </c>
      <c r="AM36" s="19">
        <f>IFERROR(__xludf.DUMMYFUNCTION("IF(REGEXMATCH(AH36:AH79,""City""),1,0)"),0.0)</f>
        <v>0</v>
      </c>
      <c r="AN36" s="19">
        <f>IFERROR(__xludf.DUMMYFUNCTION("IF(REGEXMATCH(AH36:AH79,""CAHF""),1,0)"),1.0)</f>
        <v>1</v>
      </c>
      <c r="AO36" s="19">
        <f>IFERROR(__xludf.DUMMYFUNCTION("IF(REGEXMATCH(AH36:AH79,""Recycled""),1,0)"),0.0)</f>
        <v>0</v>
      </c>
      <c r="AP36" s="19">
        <f>IFERROR(__xludf.DUMMYFUNCTION("IF(REGEXMATCH(AH36:AH79,""LCHAP""),1,0)"),0.0)</f>
        <v>0</v>
      </c>
      <c r="AQ36" s="19">
        <f t="shared" si="1"/>
        <v>1</v>
      </c>
      <c r="AR36" s="12" t="s">
        <v>418</v>
      </c>
      <c r="AS36" s="41"/>
      <c r="AT36" s="12" t="s">
        <v>426</v>
      </c>
      <c r="AU36" s="12" t="s">
        <v>67</v>
      </c>
      <c r="AV36" s="12" t="s">
        <v>68</v>
      </c>
      <c r="AW36" s="17">
        <v>22901.0</v>
      </c>
      <c r="AX36" s="12" t="s">
        <v>65</v>
      </c>
      <c r="AY36" s="95" t="s">
        <v>427</v>
      </c>
      <c r="AZ36" s="12" t="s">
        <v>428</v>
      </c>
      <c r="BA36" s="12" t="s">
        <v>97</v>
      </c>
      <c r="BB36" s="12" t="s">
        <v>98</v>
      </c>
      <c r="BC36" s="12" t="s">
        <v>82</v>
      </c>
      <c r="BD36" s="12" t="s">
        <v>118</v>
      </c>
      <c r="BE36" s="12" t="s">
        <v>222</v>
      </c>
      <c r="BF36" s="12"/>
      <c r="BG36" s="60"/>
      <c r="BH36" s="60"/>
      <c r="BI36" s="60"/>
      <c r="BJ36" s="60"/>
    </row>
    <row r="37" ht="15.75" customHeight="1">
      <c r="A37" s="28">
        <v>3900509.0</v>
      </c>
      <c r="B37" s="62" t="s">
        <v>429</v>
      </c>
      <c r="C37" s="24" t="s">
        <v>108</v>
      </c>
      <c r="D37" s="25">
        <v>43188.0</v>
      </c>
      <c r="E37" s="25">
        <v>43544.0</v>
      </c>
      <c r="F37" s="25">
        <v>43621.0</v>
      </c>
      <c r="G37" s="62" t="s">
        <v>430</v>
      </c>
      <c r="H37" s="62" t="s">
        <v>431</v>
      </c>
      <c r="I37" s="26">
        <v>39624.0</v>
      </c>
      <c r="J37" s="27">
        <v>0.79</v>
      </c>
      <c r="K37" s="19" t="s">
        <v>350</v>
      </c>
      <c r="L37" s="28">
        <v>1.0</v>
      </c>
      <c r="M37" s="61">
        <v>1.0</v>
      </c>
      <c r="N37" s="19" t="s">
        <v>62</v>
      </c>
      <c r="O37" s="19" t="s">
        <v>63</v>
      </c>
      <c r="P37" s="19" t="s">
        <v>293</v>
      </c>
      <c r="Q37" s="19" t="s">
        <v>65</v>
      </c>
      <c r="R37" s="19" t="s">
        <v>432</v>
      </c>
      <c r="S37" s="19" t="s">
        <v>172</v>
      </c>
      <c r="T37" s="19" t="s">
        <v>68</v>
      </c>
      <c r="U37" s="28">
        <v>22963.0</v>
      </c>
      <c r="V37" s="19" t="s">
        <v>173</v>
      </c>
      <c r="W37" s="19" t="s">
        <v>70</v>
      </c>
      <c r="X37" s="26">
        <v>159900.0</v>
      </c>
      <c r="Y37" s="26">
        <v>160000.0</v>
      </c>
      <c r="Z37" s="26">
        <v>8035.41</v>
      </c>
      <c r="AA37" s="19" t="s">
        <v>433</v>
      </c>
      <c r="AB37" s="19" t="s">
        <v>434</v>
      </c>
      <c r="AC37" s="19" t="s">
        <v>128</v>
      </c>
      <c r="AD37" s="26">
        <v>146428.0</v>
      </c>
      <c r="AE37" s="29">
        <v>0.05</v>
      </c>
      <c r="AF37" s="28">
        <v>1.0</v>
      </c>
      <c r="AG37" s="26">
        <v>15990.0</v>
      </c>
      <c r="AH37" s="19" t="s">
        <v>375</v>
      </c>
      <c r="AI37" s="19">
        <f>IFERROR(__xludf.DUMMYFUNCTION("IF(REGEXMATCH(AH37:AH80, ""DHCD""), 1, 0)"),0.0)</f>
        <v>0</v>
      </c>
      <c r="AJ37" s="19">
        <f>IFERROR(__xludf.DUMMYFUNCTION("IF(REGEXMATCH(AH37:AH80, ""ACHAP""), 1,0)"),0.0)</f>
        <v>0</v>
      </c>
      <c r="AK37" s="19">
        <f>IFERROR(__xludf.DUMMYFUNCTION("IF(REGEXMATCH(AH37:AH80,""CDFI""),1,0)"),0.0)</f>
        <v>0</v>
      </c>
      <c r="AL37" s="19">
        <f>IFERROR(__xludf.DUMMYFUNCTION("IF(REGEXMATCH(AH37:AH80,""Regional""),1,0)"),0.0)</f>
        <v>0</v>
      </c>
      <c r="AM37" s="19">
        <f>IFERROR(__xludf.DUMMYFUNCTION("IF(REGEXMATCH(AH37:AH80,""City""),1,0)"),0.0)</f>
        <v>0</v>
      </c>
      <c r="AN37" s="19">
        <f>IFERROR(__xludf.DUMMYFUNCTION("IF(REGEXMATCH(AH37:AH80,""CAHF""),1,0)"),0.0)</f>
        <v>0</v>
      </c>
      <c r="AO37" s="19">
        <f>IFERROR(__xludf.DUMMYFUNCTION("IF(REGEXMATCH(AH37:AH80,""Recycled""),1,0)"),1.0)</f>
        <v>1</v>
      </c>
      <c r="AP37" s="19">
        <f>IFERROR(__xludf.DUMMYFUNCTION("IF(REGEXMATCH(AH37:AH80,""LCHAP""),1,0)"),0.0)</f>
        <v>0</v>
      </c>
      <c r="AQ37" s="19">
        <f t="shared" si="1"/>
        <v>1</v>
      </c>
      <c r="AR37" s="19" t="s">
        <v>418</v>
      </c>
      <c r="AS37" s="30"/>
      <c r="AT37" s="19" t="s">
        <v>435</v>
      </c>
      <c r="AU37" s="19" t="s">
        <v>67</v>
      </c>
      <c r="AV37" s="19" t="s">
        <v>68</v>
      </c>
      <c r="AW37" s="28">
        <v>22903.0</v>
      </c>
      <c r="AX37" s="19" t="s">
        <v>65</v>
      </c>
      <c r="AY37" s="39"/>
      <c r="AZ37" s="19"/>
      <c r="BA37" s="19" t="s">
        <v>97</v>
      </c>
      <c r="BB37" s="62" t="s">
        <v>117</v>
      </c>
      <c r="BC37" s="62" t="s">
        <v>82</v>
      </c>
      <c r="BD37" s="62" t="s">
        <v>118</v>
      </c>
      <c r="BE37" s="62" t="s">
        <v>222</v>
      </c>
      <c r="BF37" s="19"/>
      <c r="BG37" s="32"/>
      <c r="BH37" s="32"/>
      <c r="BI37" s="32"/>
      <c r="BJ37" s="32"/>
    </row>
    <row r="38" ht="15.75" customHeight="1">
      <c r="A38" s="96">
        <v>4002970.0</v>
      </c>
      <c r="B38" s="97"/>
      <c r="C38" s="98" t="s">
        <v>436</v>
      </c>
      <c r="D38" s="99">
        <v>43542.0</v>
      </c>
      <c r="E38" s="99">
        <v>43600.0</v>
      </c>
      <c r="F38" s="99">
        <v>43644.0</v>
      </c>
      <c r="G38" s="100" t="s">
        <v>437</v>
      </c>
      <c r="H38" s="100" t="s">
        <v>438</v>
      </c>
      <c r="I38" s="101">
        <v>47840.0</v>
      </c>
      <c r="J38" s="102">
        <v>0.7</v>
      </c>
      <c r="K38" s="100" t="s">
        <v>267</v>
      </c>
      <c r="L38" s="96">
        <v>2.0</v>
      </c>
      <c r="M38" s="103">
        <v>1.0</v>
      </c>
      <c r="N38" s="97" t="s">
        <v>62</v>
      </c>
      <c r="O38" s="100" t="s">
        <v>268</v>
      </c>
      <c r="P38" s="100" t="s">
        <v>293</v>
      </c>
      <c r="Q38" s="97" t="s">
        <v>65</v>
      </c>
      <c r="R38" s="100" t="s">
        <v>439</v>
      </c>
      <c r="S38" s="100" t="s">
        <v>67</v>
      </c>
      <c r="T38" s="100" t="s">
        <v>68</v>
      </c>
      <c r="U38" s="103">
        <v>22901.0</v>
      </c>
      <c r="V38" s="97" t="s">
        <v>65</v>
      </c>
      <c r="W38" s="97" t="s">
        <v>70</v>
      </c>
      <c r="X38" s="101">
        <v>186000.0</v>
      </c>
      <c r="Y38" s="101">
        <v>186000.0</v>
      </c>
      <c r="Z38" s="101">
        <v>6875.0</v>
      </c>
      <c r="AA38" s="100" t="s">
        <v>250</v>
      </c>
      <c r="AB38" s="97" t="s">
        <v>251</v>
      </c>
      <c r="AC38" s="97" t="s">
        <v>73</v>
      </c>
      <c r="AD38" s="101">
        <v>148800.0</v>
      </c>
      <c r="AE38" s="104">
        <v>0.03</v>
      </c>
      <c r="AF38" s="96">
        <v>2.0</v>
      </c>
      <c r="AG38" s="101">
        <v>18100.0</v>
      </c>
      <c r="AH38" s="97" t="s">
        <v>440</v>
      </c>
      <c r="AI38" s="19">
        <f>IFERROR(__xludf.DUMMYFUNCTION("IF(REGEXMATCH(AH38:AH81, ""DHCD""), 1, 0)"),0.0)</f>
        <v>0</v>
      </c>
      <c r="AJ38" s="19">
        <f>IFERROR(__xludf.DUMMYFUNCTION("IF(REGEXMATCH(AH38:AH81, ""ACHAP""), 1,0)"),1.0)</f>
        <v>1</v>
      </c>
      <c r="AK38" s="19">
        <f>IFERROR(__xludf.DUMMYFUNCTION("IF(REGEXMATCH(AH38:AH81,""CDFI""),1,0)"),0.0)</f>
        <v>0</v>
      </c>
      <c r="AL38" s="19">
        <f>IFERROR(__xludf.DUMMYFUNCTION("IF(REGEXMATCH(AH38:AH81,""Regional""),1,0)"),0.0)</f>
        <v>0</v>
      </c>
      <c r="AM38" s="19">
        <f>IFERROR(__xludf.DUMMYFUNCTION("IF(REGEXMATCH(AH38:AH81,""City""),1,0)"),0.0)</f>
        <v>0</v>
      </c>
      <c r="AN38" s="19">
        <f>IFERROR(__xludf.DUMMYFUNCTION("IF(REGEXMATCH(AH38:AH81,""CAHF""),1,0)"),0.0)</f>
        <v>0</v>
      </c>
      <c r="AO38" s="19">
        <f>IFERROR(__xludf.DUMMYFUNCTION("IF(REGEXMATCH(AH38:AH81,""Recycled""),1,0)"),0.0)</f>
        <v>0</v>
      </c>
      <c r="AP38" s="19">
        <f>IFERROR(__xludf.DUMMYFUNCTION("IF(REGEXMATCH(AH38:AH81,""LCHAP""),1,0)"),0.0)</f>
        <v>0</v>
      </c>
      <c r="AQ38" s="19">
        <f t="shared" si="1"/>
        <v>1</v>
      </c>
      <c r="AR38" s="97" t="s">
        <v>418</v>
      </c>
      <c r="AS38" s="105"/>
      <c r="AT38" s="100" t="s">
        <v>439</v>
      </c>
      <c r="AU38" s="100" t="s">
        <v>67</v>
      </c>
      <c r="AV38" s="100" t="s">
        <v>68</v>
      </c>
      <c r="AW38" s="103">
        <v>22901.0</v>
      </c>
      <c r="AX38" s="100" t="s">
        <v>65</v>
      </c>
      <c r="AY38" s="106" t="s">
        <v>441</v>
      </c>
      <c r="AZ38" s="100" t="s">
        <v>442</v>
      </c>
      <c r="BA38" s="97" t="s">
        <v>97</v>
      </c>
      <c r="BB38" s="97" t="s">
        <v>117</v>
      </c>
      <c r="BC38" s="97" t="s">
        <v>82</v>
      </c>
      <c r="BD38" s="97" t="s">
        <v>83</v>
      </c>
      <c r="BE38" s="97" t="s">
        <v>84</v>
      </c>
      <c r="BF38" s="97"/>
      <c r="BG38" s="107"/>
      <c r="BH38" s="107"/>
      <c r="BI38" s="107"/>
      <c r="BJ38" s="107"/>
    </row>
    <row r="39" ht="15.75" customHeight="1">
      <c r="A39" s="28">
        <v>3401712.0</v>
      </c>
      <c r="B39" s="19" t="s">
        <v>346</v>
      </c>
      <c r="C39" s="24" t="s">
        <v>443</v>
      </c>
      <c r="D39" s="25">
        <v>42598.0</v>
      </c>
      <c r="E39" s="25">
        <v>42829.0</v>
      </c>
      <c r="F39" s="25">
        <v>42929.0</v>
      </c>
      <c r="G39" s="19" t="s">
        <v>444</v>
      </c>
      <c r="H39" s="19" t="s">
        <v>445</v>
      </c>
      <c r="I39" s="26">
        <v>27937.0</v>
      </c>
      <c r="J39" s="27">
        <v>0.51</v>
      </c>
      <c r="K39" s="19" t="s">
        <v>446</v>
      </c>
      <c r="L39" s="28">
        <v>2.0</v>
      </c>
      <c r="M39" s="28">
        <v>1.0</v>
      </c>
      <c r="N39" s="19" t="s">
        <v>62</v>
      </c>
      <c r="O39" s="19" t="s">
        <v>63</v>
      </c>
      <c r="P39" s="19" t="s">
        <v>447</v>
      </c>
      <c r="Q39" s="19" t="s">
        <v>125</v>
      </c>
      <c r="R39" s="19" t="s">
        <v>448</v>
      </c>
      <c r="S39" s="19" t="s">
        <v>124</v>
      </c>
      <c r="T39" s="19" t="s">
        <v>68</v>
      </c>
      <c r="U39" s="28">
        <v>23903.0</v>
      </c>
      <c r="V39" s="19" t="s">
        <v>125</v>
      </c>
      <c r="W39" s="62" t="s">
        <v>70</v>
      </c>
      <c r="X39" s="26">
        <v>152944.0</v>
      </c>
      <c r="Y39" s="26">
        <v>165000.0</v>
      </c>
      <c r="Z39" s="26">
        <v>7642.0</v>
      </c>
      <c r="AA39" s="19" t="s">
        <v>207</v>
      </c>
      <c r="AB39" s="19" t="s">
        <v>373</v>
      </c>
      <c r="AC39" s="19" t="s">
        <v>449</v>
      </c>
      <c r="AD39" s="26">
        <v>125000.0</v>
      </c>
      <c r="AE39" s="29">
        <v>0.0325</v>
      </c>
      <c r="AF39" s="28">
        <v>1.0</v>
      </c>
      <c r="AG39" s="26">
        <v>10000.0</v>
      </c>
      <c r="AH39" s="19" t="s">
        <v>41</v>
      </c>
      <c r="AI39" s="19">
        <f>IFERROR(__xludf.DUMMYFUNCTION("IF(REGEXMATCH(AH39:AH82, ""DHCD""), 1, 0)"),0.0)</f>
        <v>0</v>
      </c>
      <c r="AJ39" s="19">
        <f>IFERROR(__xludf.DUMMYFUNCTION("IF(REGEXMATCH(AH39:AH82, ""ACHAP""), 1,0)"),0.0)</f>
        <v>0</v>
      </c>
      <c r="AK39" s="19">
        <f>IFERROR(__xludf.DUMMYFUNCTION("IF(REGEXMATCH(AH39:AH82,""CDFI""),1,0)"),0.0)</f>
        <v>0</v>
      </c>
      <c r="AL39" s="19">
        <f>IFERROR(__xludf.DUMMYFUNCTION("IF(REGEXMATCH(AH39:AH82,""Regional""),1,0)"),0.0)</f>
        <v>0</v>
      </c>
      <c r="AM39" s="19">
        <f>IFERROR(__xludf.DUMMYFUNCTION("IF(REGEXMATCH(AH39:AH82,""City""),1,0)"),0.0)</f>
        <v>0</v>
      </c>
      <c r="AN39" s="19">
        <f>IFERROR(__xludf.DUMMYFUNCTION("IF(REGEXMATCH(AH39:AH82,""CAHF""),1,0)"),0.0)</f>
        <v>0</v>
      </c>
      <c r="AO39" s="19">
        <f>IFERROR(__xludf.DUMMYFUNCTION("IF(REGEXMATCH(AH39:AH82,""Recycled""),1,0)"),0.0)</f>
        <v>0</v>
      </c>
      <c r="AP39" s="19">
        <f>IFERROR(__xludf.DUMMYFUNCTION("IF(REGEXMATCH(AH39:AH82,""LCHAP""),1,0)"),1.0)</f>
        <v>1</v>
      </c>
      <c r="AQ39" s="19">
        <f t="shared" si="1"/>
        <v>1</v>
      </c>
      <c r="AR39" s="19" t="s">
        <v>112</v>
      </c>
      <c r="AS39" s="50">
        <v>4545.0</v>
      </c>
      <c r="AT39" s="19" t="s">
        <v>450</v>
      </c>
      <c r="AU39" s="19" t="s">
        <v>131</v>
      </c>
      <c r="AV39" s="19" t="s">
        <v>68</v>
      </c>
      <c r="AW39" s="28">
        <v>22942.0</v>
      </c>
      <c r="AX39" s="19" t="s">
        <v>125</v>
      </c>
      <c r="AY39" s="39" t="s">
        <v>451</v>
      </c>
      <c r="AZ39" s="19" t="s">
        <v>452</v>
      </c>
      <c r="BA39" s="19" t="s">
        <v>97</v>
      </c>
      <c r="BB39" s="19" t="s">
        <v>117</v>
      </c>
      <c r="BC39" s="19" t="s">
        <v>82</v>
      </c>
      <c r="BD39" s="19" t="s">
        <v>83</v>
      </c>
      <c r="BE39" s="19" t="s">
        <v>84</v>
      </c>
      <c r="BF39" s="19" t="s">
        <v>453</v>
      </c>
      <c r="BG39" s="94"/>
      <c r="BH39" s="94"/>
      <c r="BI39" s="94"/>
      <c r="BJ39" s="94"/>
    </row>
    <row r="40" ht="15.75" customHeight="1">
      <c r="A40" s="17">
        <v>3446690.0</v>
      </c>
      <c r="B40" s="12" t="s">
        <v>346</v>
      </c>
      <c r="C40" s="13" t="s">
        <v>454</v>
      </c>
      <c r="D40" s="14">
        <v>42643.0</v>
      </c>
      <c r="E40" s="14">
        <v>42915.0</v>
      </c>
      <c r="F40" s="14">
        <v>42965.0</v>
      </c>
      <c r="G40" s="12" t="s">
        <v>455</v>
      </c>
      <c r="H40" s="12" t="s">
        <v>456</v>
      </c>
      <c r="I40" s="15">
        <v>42176.33</v>
      </c>
      <c r="J40" s="16">
        <v>0.75</v>
      </c>
      <c r="K40" s="12" t="s">
        <v>350</v>
      </c>
      <c r="L40" s="17">
        <v>1.0</v>
      </c>
      <c r="M40" s="17">
        <v>1.0</v>
      </c>
      <c r="N40" s="12" t="s">
        <v>62</v>
      </c>
      <c r="O40" s="12" t="s">
        <v>63</v>
      </c>
      <c r="P40" s="12" t="s">
        <v>457</v>
      </c>
      <c r="Q40" s="12" t="s">
        <v>69</v>
      </c>
      <c r="R40" s="12" t="s">
        <v>458</v>
      </c>
      <c r="S40" s="12" t="s">
        <v>67</v>
      </c>
      <c r="T40" s="12" t="s">
        <v>68</v>
      </c>
      <c r="U40" s="17">
        <v>22901.0</v>
      </c>
      <c r="V40" s="12" t="s">
        <v>69</v>
      </c>
      <c r="W40" s="52" t="s">
        <v>70</v>
      </c>
      <c r="X40" s="15">
        <v>174000.0</v>
      </c>
      <c r="Y40" s="15">
        <v>174000.0</v>
      </c>
      <c r="Z40" s="15">
        <v>6012.73</v>
      </c>
      <c r="AA40" s="12" t="s">
        <v>459</v>
      </c>
      <c r="AB40" s="12" t="s">
        <v>216</v>
      </c>
      <c r="AC40" s="12" t="s">
        <v>363</v>
      </c>
      <c r="AD40" s="15">
        <v>139200.0</v>
      </c>
      <c r="AE40" s="18">
        <v>0.04375</v>
      </c>
      <c r="AF40" s="17">
        <v>1.0</v>
      </c>
      <c r="AG40" s="15">
        <v>34800.0</v>
      </c>
      <c r="AH40" s="12" t="s">
        <v>330</v>
      </c>
      <c r="AI40" s="19">
        <f>IFERROR(__xludf.DUMMYFUNCTION("IF(REGEXMATCH(AH40:AH83, ""DHCD""), 1, 0)"),1.0)</f>
        <v>1</v>
      </c>
      <c r="AJ40" s="19">
        <f>IFERROR(__xludf.DUMMYFUNCTION("IF(REGEXMATCH(AH40:AH83, ""ACHAP""), 1,0)"),0.0)</f>
        <v>0</v>
      </c>
      <c r="AK40" s="19">
        <f>IFERROR(__xludf.DUMMYFUNCTION("IF(REGEXMATCH(AH40:AH83,""CDFI""),1,0)"),0.0)</f>
        <v>0</v>
      </c>
      <c r="AL40" s="19">
        <f>IFERROR(__xludf.DUMMYFUNCTION("IF(REGEXMATCH(AH40:AH83,""Regional""),1,0)"),0.0)</f>
        <v>0</v>
      </c>
      <c r="AM40" s="19">
        <f>IFERROR(__xludf.DUMMYFUNCTION("IF(REGEXMATCH(AH40:AH83,""City""),1,0)"),0.0)</f>
        <v>0</v>
      </c>
      <c r="AN40" s="19">
        <f>IFERROR(__xludf.DUMMYFUNCTION("IF(REGEXMATCH(AH40:AH83,""CAHF""),1,0)"),0.0)</f>
        <v>0</v>
      </c>
      <c r="AO40" s="19">
        <f>IFERROR(__xludf.DUMMYFUNCTION("IF(REGEXMATCH(AH40:AH83,""Recycled""),1,0)"),0.0)</f>
        <v>0</v>
      </c>
      <c r="AP40" s="19">
        <f>IFERROR(__xludf.DUMMYFUNCTION("IF(REGEXMATCH(AH40:AH83,""LCHAP""),1,0)"),0.0)</f>
        <v>0</v>
      </c>
      <c r="AQ40" s="19">
        <f t="shared" si="1"/>
        <v>1</v>
      </c>
      <c r="AR40" s="12" t="s">
        <v>346</v>
      </c>
      <c r="AS40" s="20" t="s">
        <v>387</v>
      </c>
      <c r="AT40" s="12" t="s">
        <v>460</v>
      </c>
      <c r="AU40" s="12" t="s">
        <v>67</v>
      </c>
      <c r="AV40" s="12" t="s">
        <v>68</v>
      </c>
      <c r="AW40" s="17">
        <v>22901.0</v>
      </c>
      <c r="AX40" s="12" t="s">
        <v>69</v>
      </c>
      <c r="AY40" s="21" t="s">
        <v>461</v>
      </c>
      <c r="AZ40" s="12" t="s">
        <v>462</v>
      </c>
      <c r="BA40" s="12" t="s">
        <v>97</v>
      </c>
      <c r="BB40" s="12" t="s">
        <v>299</v>
      </c>
      <c r="BC40" s="12" t="s">
        <v>209</v>
      </c>
      <c r="BD40" s="12" t="s">
        <v>118</v>
      </c>
      <c r="BE40" s="12" t="s">
        <v>84</v>
      </c>
      <c r="BF40" s="12" t="s">
        <v>463</v>
      </c>
      <c r="BG40" s="22"/>
      <c r="BH40" s="22"/>
      <c r="BI40" s="22"/>
      <c r="BJ40" s="22"/>
    </row>
    <row r="41" ht="15.75" customHeight="1">
      <c r="A41" s="28">
        <v>3582550.0</v>
      </c>
      <c r="B41" s="19" t="s">
        <v>346</v>
      </c>
      <c r="C41" s="24" t="s">
        <v>464</v>
      </c>
      <c r="D41" s="25">
        <v>42810.0</v>
      </c>
      <c r="E41" s="25">
        <v>42864.0</v>
      </c>
      <c r="F41" s="25">
        <v>42971.0</v>
      </c>
      <c r="G41" s="19" t="s">
        <v>465</v>
      </c>
      <c r="H41" s="19" t="s">
        <v>466</v>
      </c>
      <c r="I41" s="26">
        <v>37582.08</v>
      </c>
      <c r="J41" s="27">
        <v>0.67</v>
      </c>
      <c r="K41" s="19" t="s">
        <v>350</v>
      </c>
      <c r="L41" s="28">
        <v>1.0</v>
      </c>
      <c r="M41" s="28">
        <v>1.0</v>
      </c>
      <c r="N41" s="19" t="s">
        <v>62</v>
      </c>
      <c r="O41" s="19" t="s">
        <v>63</v>
      </c>
      <c r="P41" s="19" t="s">
        <v>467</v>
      </c>
      <c r="Q41" s="19" t="s">
        <v>65</v>
      </c>
      <c r="R41" s="19" t="s">
        <v>468</v>
      </c>
      <c r="S41" s="19" t="s">
        <v>67</v>
      </c>
      <c r="T41" s="19" t="s">
        <v>68</v>
      </c>
      <c r="U41" s="28">
        <v>22901.0</v>
      </c>
      <c r="V41" s="19" t="s">
        <v>65</v>
      </c>
      <c r="W41" s="62" t="s">
        <v>70</v>
      </c>
      <c r="X41" s="26">
        <v>178700.0</v>
      </c>
      <c r="Y41" s="26">
        <v>180000.0</v>
      </c>
      <c r="Z41" s="26">
        <v>6001.9</v>
      </c>
      <c r="AA41" s="19" t="s">
        <v>469</v>
      </c>
      <c r="AB41" s="19" t="s">
        <v>216</v>
      </c>
      <c r="AC41" s="19" t="s">
        <v>363</v>
      </c>
      <c r="AD41" s="26">
        <v>142960.0</v>
      </c>
      <c r="AE41" s="29">
        <v>0.04375</v>
      </c>
      <c r="AF41" s="28">
        <v>1.0</v>
      </c>
      <c r="AG41" s="26">
        <v>35740.0</v>
      </c>
      <c r="AH41" s="19" t="s">
        <v>39</v>
      </c>
      <c r="AI41" s="19">
        <f>IFERROR(__xludf.DUMMYFUNCTION("IF(REGEXMATCH(AH41:AH84, ""DHCD""), 1, 0)"),0.0)</f>
        <v>0</v>
      </c>
      <c r="AJ41" s="19">
        <f>IFERROR(__xludf.DUMMYFUNCTION("IF(REGEXMATCH(AH41:AH84, ""ACHAP""), 1,0)"),0.0)</f>
        <v>0</v>
      </c>
      <c r="AK41" s="19">
        <f>IFERROR(__xludf.DUMMYFUNCTION("IF(REGEXMATCH(AH41:AH84,""CDFI""),1,0)"),0.0)</f>
        <v>0</v>
      </c>
      <c r="AL41" s="19">
        <f>IFERROR(__xludf.DUMMYFUNCTION("IF(REGEXMATCH(AH41:AH84,""Regional""),1,0)"),0.0)</f>
        <v>0</v>
      </c>
      <c r="AM41" s="19">
        <f>IFERROR(__xludf.DUMMYFUNCTION("IF(REGEXMATCH(AH41:AH84,""City""),1,0)"),0.0)</f>
        <v>0</v>
      </c>
      <c r="AN41" s="19">
        <f>IFERROR(__xludf.DUMMYFUNCTION("IF(REGEXMATCH(AH41:AH84,""CAHF""),1,0)"),1.0)</f>
        <v>1</v>
      </c>
      <c r="AO41" s="19">
        <f>IFERROR(__xludf.DUMMYFUNCTION("IF(REGEXMATCH(AH41:AH84,""Recycled""),1,0)"),0.0)</f>
        <v>0</v>
      </c>
      <c r="AP41" s="19">
        <f>IFERROR(__xludf.DUMMYFUNCTION("IF(REGEXMATCH(AH41:AH84,""LCHAP""),1,0)"),0.0)</f>
        <v>0</v>
      </c>
      <c r="AQ41" s="19">
        <f t="shared" si="1"/>
        <v>1</v>
      </c>
      <c r="AR41" s="19" t="s">
        <v>470</v>
      </c>
      <c r="AS41" s="50">
        <v>1500.0</v>
      </c>
      <c r="AT41" s="19" t="s">
        <v>471</v>
      </c>
      <c r="AU41" s="19" t="s">
        <v>67</v>
      </c>
      <c r="AV41" s="19" t="s">
        <v>68</v>
      </c>
      <c r="AW41" s="28">
        <v>22901.0</v>
      </c>
      <c r="AX41" s="19" t="s">
        <v>69</v>
      </c>
      <c r="AY41" s="39" t="s">
        <v>472</v>
      </c>
      <c r="AZ41" s="19" t="s">
        <v>473</v>
      </c>
      <c r="BA41" s="19" t="s">
        <v>97</v>
      </c>
      <c r="BB41" s="19" t="s">
        <v>98</v>
      </c>
      <c r="BC41" s="19" t="s">
        <v>82</v>
      </c>
      <c r="BD41" s="19" t="s">
        <v>118</v>
      </c>
      <c r="BE41" s="19" t="s">
        <v>84</v>
      </c>
      <c r="BF41" s="19" t="s">
        <v>463</v>
      </c>
      <c r="BG41" s="32"/>
      <c r="BH41" s="32"/>
      <c r="BI41" s="32"/>
      <c r="BJ41" s="32"/>
    </row>
    <row r="42" ht="15.75" customHeight="1">
      <c r="A42" s="17">
        <v>3672178.0</v>
      </c>
      <c r="B42" s="12" t="s">
        <v>346</v>
      </c>
      <c r="C42" s="13" t="s">
        <v>474</v>
      </c>
      <c r="D42" s="14">
        <v>42902.0</v>
      </c>
      <c r="E42" s="14">
        <v>43292.0</v>
      </c>
      <c r="F42" s="14">
        <v>42986.0</v>
      </c>
      <c r="G42" s="12" t="s">
        <v>475</v>
      </c>
      <c r="H42" s="12" t="s">
        <v>476</v>
      </c>
      <c r="I42" s="15">
        <v>36068.0</v>
      </c>
      <c r="J42" s="16">
        <v>0.59</v>
      </c>
      <c r="K42" s="12" t="s">
        <v>350</v>
      </c>
      <c r="L42" s="17">
        <v>2.0</v>
      </c>
      <c r="M42" s="17">
        <v>1.0</v>
      </c>
      <c r="N42" s="12" t="s">
        <v>62</v>
      </c>
      <c r="O42" s="12" t="s">
        <v>63</v>
      </c>
      <c r="P42" s="12" t="s">
        <v>477</v>
      </c>
      <c r="Q42" s="12" t="s">
        <v>65</v>
      </c>
      <c r="R42" s="12" t="s">
        <v>478</v>
      </c>
      <c r="S42" s="12" t="s">
        <v>67</v>
      </c>
      <c r="T42" s="12" t="s">
        <v>68</v>
      </c>
      <c r="U42" s="17">
        <v>22901.0</v>
      </c>
      <c r="V42" s="12" t="s">
        <v>69</v>
      </c>
      <c r="W42" s="52" t="s">
        <v>70</v>
      </c>
      <c r="X42" s="15">
        <v>156688.0</v>
      </c>
      <c r="Y42" s="15">
        <v>157000.0</v>
      </c>
      <c r="Z42" s="15">
        <v>4998.63</v>
      </c>
      <c r="AA42" s="12" t="s">
        <v>479</v>
      </c>
      <c r="AB42" s="12" t="s">
        <v>480</v>
      </c>
      <c r="AC42" s="12" t="s">
        <v>73</v>
      </c>
      <c r="AD42" s="15">
        <v>125351.0</v>
      </c>
      <c r="AE42" s="18">
        <v>0.042</v>
      </c>
      <c r="AF42" s="17">
        <v>2.0</v>
      </c>
      <c r="AG42" s="15">
        <v>31338.0</v>
      </c>
      <c r="AH42" s="12" t="s">
        <v>481</v>
      </c>
      <c r="AI42" s="19">
        <f>IFERROR(__xludf.DUMMYFUNCTION("IF(REGEXMATCH(AH42:AH85, ""DHCD""), 1, 0)"),1.0)</f>
        <v>1</v>
      </c>
      <c r="AJ42" s="19">
        <f>IFERROR(__xludf.DUMMYFUNCTION("IF(REGEXMATCH(AH42:AH85, ""ACHAP""), 1,0)"),0.0)</f>
        <v>0</v>
      </c>
      <c r="AK42" s="19">
        <f>IFERROR(__xludf.DUMMYFUNCTION("IF(REGEXMATCH(AH42:AH85,""CDFI""),1,0)"),0.0)</f>
        <v>0</v>
      </c>
      <c r="AL42" s="19">
        <f>IFERROR(__xludf.DUMMYFUNCTION("IF(REGEXMATCH(AH42:AH85,""Regional""),1,0)"),0.0)</f>
        <v>0</v>
      </c>
      <c r="AM42" s="19">
        <f>IFERROR(__xludf.DUMMYFUNCTION("IF(REGEXMATCH(AH42:AH85,""City""),1,0)"),0.0)</f>
        <v>0</v>
      </c>
      <c r="AN42" s="19">
        <f>IFERROR(__xludf.DUMMYFUNCTION("IF(REGEXMATCH(AH42:AH85,""CAHF""),1,0)"),0.0)</f>
        <v>0</v>
      </c>
      <c r="AO42" s="19">
        <f>IFERROR(__xludf.DUMMYFUNCTION("IF(REGEXMATCH(AH42:AH85,""Recycled""),1,0)"),1.0)</f>
        <v>1</v>
      </c>
      <c r="AP42" s="19">
        <f>IFERROR(__xludf.DUMMYFUNCTION("IF(REGEXMATCH(AH42:AH85,""LCHAP""),1,0)"),0.0)</f>
        <v>0</v>
      </c>
      <c r="AQ42" s="19">
        <f t="shared" si="1"/>
        <v>2</v>
      </c>
      <c r="AR42" s="12" t="s">
        <v>346</v>
      </c>
      <c r="AS42" s="20" t="s">
        <v>387</v>
      </c>
      <c r="AT42" s="12" t="s">
        <v>482</v>
      </c>
      <c r="AU42" s="12" t="s">
        <v>67</v>
      </c>
      <c r="AV42" s="12" t="s">
        <v>68</v>
      </c>
      <c r="AW42" s="17">
        <v>22903.0</v>
      </c>
      <c r="AX42" s="12" t="s">
        <v>69</v>
      </c>
      <c r="AY42" s="21" t="s">
        <v>483</v>
      </c>
      <c r="AZ42" s="12" t="s">
        <v>484</v>
      </c>
      <c r="BA42" s="12" t="s">
        <v>97</v>
      </c>
      <c r="BB42" s="12" t="s">
        <v>98</v>
      </c>
      <c r="BC42" s="12" t="s">
        <v>82</v>
      </c>
      <c r="BD42" s="12" t="s">
        <v>83</v>
      </c>
      <c r="BE42" s="12" t="s">
        <v>84</v>
      </c>
      <c r="BF42" s="12" t="s">
        <v>85</v>
      </c>
      <c r="BG42" s="22"/>
      <c r="BH42" s="22"/>
      <c r="BI42" s="22"/>
      <c r="BJ42" s="22"/>
    </row>
    <row r="43" ht="15.75" customHeight="1">
      <c r="A43" s="28">
        <v>3798316.0</v>
      </c>
      <c r="B43" s="19" t="s">
        <v>346</v>
      </c>
      <c r="C43" s="24" t="s">
        <v>485</v>
      </c>
      <c r="D43" s="25">
        <v>43049.0</v>
      </c>
      <c r="E43" s="25">
        <v>43043.0</v>
      </c>
      <c r="F43" s="25">
        <v>43074.0</v>
      </c>
      <c r="G43" s="19" t="s">
        <v>486</v>
      </c>
      <c r="H43" s="19" t="s">
        <v>487</v>
      </c>
      <c r="I43" s="26">
        <v>40735.0</v>
      </c>
      <c r="J43" s="27">
        <v>0.66</v>
      </c>
      <c r="K43" s="19" t="s">
        <v>488</v>
      </c>
      <c r="L43" s="28">
        <v>2.0</v>
      </c>
      <c r="M43" s="28">
        <v>1.0</v>
      </c>
      <c r="N43" s="19" t="s">
        <v>62</v>
      </c>
      <c r="O43" s="19" t="s">
        <v>63</v>
      </c>
      <c r="P43" s="19" t="s">
        <v>489</v>
      </c>
      <c r="Q43" s="19" t="s">
        <v>65</v>
      </c>
      <c r="R43" s="19" t="s">
        <v>490</v>
      </c>
      <c r="S43" s="19" t="s">
        <v>67</v>
      </c>
      <c r="T43" s="19" t="s">
        <v>68</v>
      </c>
      <c r="U43" s="28">
        <v>22903.0</v>
      </c>
      <c r="V43" s="19" t="s">
        <v>65</v>
      </c>
      <c r="W43" s="62" t="s">
        <v>70</v>
      </c>
      <c r="X43" s="26">
        <v>126000.0</v>
      </c>
      <c r="Y43" s="26">
        <v>127000.0</v>
      </c>
      <c r="Z43" s="26">
        <v>5149.36</v>
      </c>
      <c r="AA43" s="19" t="s">
        <v>250</v>
      </c>
      <c r="AB43" s="19" t="s">
        <v>491</v>
      </c>
      <c r="AC43" s="19" t="s">
        <v>492</v>
      </c>
      <c r="AD43" s="26">
        <v>100800.0</v>
      </c>
      <c r="AE43" s="29">
        <v>0.0375</v>
      </c>
      <c r="AF43" s="28">
        <v>2.0</v>
      </c>
      <c r="AG43" s="26">
        <v>25200.0</v>
      </c>
      <c r="AH43" s="19" t="s">
        <v>493</v>
      </c>
      <c r="AI43" s="19">
        <f>IFERROR(__xludf.DUMMYFUNCTION("IF(REGEXMATCH(AH43:AH86, ""DHCD""), 1, 0)"),0.0)</f>
        <v>0</v>
      </c>
      <c r="AJ43" s="19">
        <f>IFERROR(__xludf.DUMMYFUNCTION("IF(REGEXMATCH(AH43:AH86, ""ACHAP""), 1,0)"),0.0)</f>
        <v>0</v>
      </c>
      <c r="AK43" s="19">
        <f>IFERROR(__xludf.DUMMYFUNCTION("IF(REGEXMATCH(AH43:AH86,""CDFI""),1,0)"),0.0)</f>
        <v>0</v>
      </c>
      <c r="AL43" s="19">
        <f>IFERROR(__xludf.DUMMYFUNCTION("IF(REGEXMATCH(AH43:AH86,""Regional""),1,0)"),0.0)</f>
        <v>0</v>
      </c>
      <c r="AM43" s="19">
        <f>IFERROR(__xludf.DUMMYFUNCTION("IF(REGEXMATCH(AH43:AH86,""City""),1,0)"),0.0)</f>
        <v>0</v>
      </c>
      <c r="AN43" s="19">
        <f>IFERROR(__xludf.DUMMYFUNCTION("IF(REGEXMATCH(AH43:AH86,""CAHF""),1,0)"),1.0)</f>
        <v>1</v>
      </c>
      <c r="AO43" s="19">
        <f>IFERROR(__xludf.DUMMYFUNCTION("IF(REGEXMATCH(AH43:AH86,""Recycled""),1,0)"),1.0)</f>
        <v>1</v>
      </c>
      <c r="AP43" s="19">
        <f>IFERROR(__xludf.DUMMYFUNCTION("IF(REGEXMATCH(AH43:AH86,""LCHAP""),1,0)"),0.0)</f>
        <v>0</v>
      </c>
      <c r="AQ43" s="19">
        <f t="shared" si="1"/>
        <v>2</v>
      </c>
      <c r="AR43" s="108" t="s">
        <v>494</v>
      </c>
      <c r="AS43" s="50">
        <v>3910.27</v>
      </c>
      <c r="AT43" s="19" t="s">
        <v>495</v>
      </c>
      <c r="AU43" s="19" t="s">
        <v>67</v>
      </c>
      <c r="AV43" s="19" t="s">
        <v>68</v>
      </c>
      <c r="AW43" s="28">
        <v>22903.0</v>
      </c>
      <c r="AX43" s="19" t="s">
        <v>65</v>
      </c>
      <c r="AY43" s="39" t="s">
        <v>496</v>
      </c>
      <c r="AZ43" s="19" t="s">
        <v>497</v>
      </c>
      <c r="BA43" s="19" t="s">
        <v>80</v>
      </c>
      <c r="BB43" s="19" t="s">
        <v>98</v>
      </c>
      <c r="BC43" s="19" t="s">
        <v>82</v>
      </c>
      <c r="BD43" s="19" t="s">
        <v>118</v>
      </c>
      <c r="BE43" s="19" t="s">
        <v>84</v>
      </c>
      <c r="BF43" s="19" t="s">
        <v>498</v>
      </c>
      <c r="BG43" s="94"/>
      <c r="BH43" s="94"/>
      <c r="BI43" s="94"/>
      <c r="BJ43" s="94"/>
    </row>
    <row r="44" ht="15.75" customHeight="1">
      <c r="A44" s="17">
        <v>2251384.0</v>
      </c>
      <c r="B44" s="12" t="s">
        <v>346</v>
      </c>
      <c r="C44" s="13" t="s">
        <v>499</v>
      </c>
      <c r="D44" s="14">
        <v>42807.0</v>
      </c>
      <c r="E44" s="14">
        <v>43153.0</v>
      </c>
      <c r="F44" s="14">
        <v>43195.0</v>
      </c>
      <c r="G44" s="12" t="s">
        <v>500</v>
      </c>
      <c r="H44" s="12" t="s">
        <v>501</v>
      </c>
      <c r="I44" s="15">
        <v>39595.44</v>
      </c>
      <c r="J44" s="16">
        <v>0.74</v>
      </c>
      <c r="K44" s="12" t="s">
        <v>350</v>
      </c>
      <c r="L44" s="17">
        <v>1.0</v>
      </c>
      <c r="M44" s="17">
        <v>1.0</v>
      </c>
      <c r="N44" s="12" t="s">
        <v>62</v>
      </c>
      <c r="O44" s="12" t="s">
        <v>63</v>
      </c>
      <c r="P44" s="12" t="s">
        <v>360</v>
      </c>
      <c r="Q44" s="12" t="s">
        <v>65</v>
      </c>
      <c r="R44" s="12" t="s">
        <v>502</v>
      </c>
      <c r="S44" s="12" t="s">
        <v>67</v>
      </c>
      <c r="T44" s="12" t="s">
        <v>68</v>
      </c>
      <c r="U44" s="17">
        <v>22901.0</v>
      </c>
      <c r="V44" s="12" t="s">
        <v>69</v>
      </c>
      <c r="W44" s="52" t="s">
        <v>70</v>
      </c>
      <c r="X44" s="15">
        <v>181000.0</v>
      </c>
      <c r="Y44" s="15">
        <v>181000.0</v>
      </c>
      <c r="Z44" s="15">
        <v>7114.03</v>
      </c>
      <c r="AA44" s="12" t="s">
        <v>503</v>
      </c>
      <c r="AB44" s="12" t="s">
        <v>504</v>
      </c>
      <c r="AC44" s="12" t="s">
        <v>505</v>
      </c>
      <c r="AD44" s="15">
        <v>147500.0</v>
      </c>
      <c r="AE44" s="18">
        <v>0.04875</v>
      </c>
      <c r="AF44" s="17">
        <v>1.0</v>
      </c>
      <c r="AG44" s="15">
        <v>36200.0</v>
      </c>
      <c r="AH44" s="12" t="s">
        <v>330</v>
      </c>
      <c r="AI44" s="19">
        <f>IFERROR(__xludf.DUMMYFUNCTION("IF(REGEXMATCH(AH44:AH87, ""DHCD""), 1, 0)"),1.0)</f>
        <v>1</v>
      </c>
      <c r="AJ44" s="19">
        <f>IFERROR(__xludf.DUMMYFUNCTION("IF(REGEXMATCH(AH44:AH87, ""ACHAP""), 1,0)"),0.0)</f>
        <v>0</v>
      </c>
      <c r="AK44" s="19">
        <f>IFERROR(__xludf.DUMMYFUNCTION("IF(REGEXMATCH(AH44:AH87,""CDFI""),1,0)"),0.0)</f>
        <v>0</v>
      </c>
      <c r="AL44" s="19">
        <f>IFERROR(__xludf.DUMMYFUNCTION("IF(REGEXMATCH(AH44:AH87,""Regional""),1,0)"),0.0)</f>
        <v>0</v>
      </c>
      <c r="AM44" s="19">
        <f>IFERROR(__xludf.DUMMYFUNCTION("IF(REGEXMATCH(AH44:AH87,""City""),1,0)"),0.0)</f>
        <v>0</v>
      </c>
      <c r="AN44" s="19">
        <f>IFERROR(__xludf.DUMMYFUNCTION("IF(REGEXMATCH(AH44:AH87,""CAHF""),1,0)"),0.0)</f>
        <v>0</v>
      </c>
      <c r="AO44" s="19">
        <f>IFERROR(__xludf.DUMMYFUNCTION("IF(REGEXMATCH(AH44:AH87,""Recycled""),1,0)"),0.0)</f>
        <v>0</v>
      </c>
      <c r="AP44" s="19">
        <f>IFERROR(__xludf.DUMMYFUNCTION("IF(REGEXMATCH(AH44:AH87,""LCHAP""),1,0)"),0.0)</f>
        <v>0</v>
      </c>
      <c r="AQ44" s="19">
        <f t="shared" si="1"/>
        <v>1</v>
      </c>
      <c r="AR44" s="12" t="s">
        <v>346</v>
      </c>
      <c r="AS44" s="20" t="s">
        <v>387</v>
      </c>
      <c r="AT44" s="12" t="s">
        <v>506</v>
      </c>
      <c r="AU44" s="12" t="s">
        <v>67</v>
      </c>
      <c r="AV44" s="12" t="s">
        <v>68</v>
      </c>
      <c r="AW44" s="17">
        <v>22911.0</v>
      </c>
      <c r="AX44" s="12" t="s">
        <v>69</v>
      </c>
      <c r="AY44" s="21" t="s">
        <v>507</v>
      </c>
      <c r="AZ44" s="12" t="s">
        <v>508</v>
      </c>
      <c r="BA44" s="12" t="s">
        <v>97</v>
      </c>
      <c r="BB44" s="12" t="s">
        <v>98</v>
      </c>
      <c r="BC44" s="12" t="s">
        <v>209</v>
      </c>
      <c r="BD44" s="12" t="s">
        <v>83</v>
      </c>
      <c r="BE44" s="12" t="s">
        <v>84</v>
      </c>
      <c r="BF44" s="12" t="s">
        <v>509</v>
      </c>
      <c r="BG44" s="22"/>
      <c r="BH44" s="22"/>
      <c r="BI44" s="22"/>
      <c r="BJ44" s="22"/>
    </row>
    <row r="45" ht="15.75" customHeight="1">
      <c r="A45" s="28">
        <v>3818559.0</v>
      </c>
      <c r="B45" s="19" t="s">
        <v>346</v>
      </c>
      <c r="C45" s="24" t="s">
        <v>510</v>
      </c>
      <c r="D45" s="25">
        <v>43081.0</v>
      </c>
      <c r="E45" s="25">
        <v>43164.0</v>
      </c>
      <c r="F45" s="25">
        <v>43216.0</v>
      </c>
      <c r="G45" s="19" t="s">
        <v>511</v>
      </c>
      <c r="H45" s="19" t="s">
        <v>278</v>
      </c>
      <c r="I45" s="26">
        <v>35384.0</v>
      </c>
      <c r="J45" s="27">
        <v>0.4</v>
      </c>
      <c r="K45" s="19" t="s">
        <v>488</v>
      </c>
      <c r="L45" s="28">
        <v>6.0</v>
      </c>
      <c r="M45" s="28">
        <v>1.0</v>
      </c>
      <c r="N45" s="19" t="s">
        <v>62</v>
      </c>
      <c r="O45" s="19" t="s">
        <v>63</v>
      </c>
      <c r="P45" s="19" t="s">
        <v>416</v>
      </c>
      <c r="Q45" s="19" t="s">
        <v>65</v>
      </c>
      <c r="R45" s="19" t="s">
        <v>512</v>
      </c>
      <c r="S45" s="19" t="s">
        <v>67</v>
      </c>
      <c r="T45" s="19" t="s">
        <v>68</v>
      </c>
      <c r="U45" s="28">
        <v>22903.0</v>
      </c>
      <c r="V45" s="19" t="s">
        <v>65</v>
      </c>
      <c r="W45" s="62" t="s">
        <v>70</v>
      </c>
      <c r="X45" s="26">
        <v>145000.0</v>
      </c>
      <c r="Y45" s="26">
        <v>145000.0</v>
      </c>
      <c r="Z45" s="26">
        <v>5754.78</v>
      </c>
      <c r="AA45" s="19" t="s">
        <v>250</v>
      </c>
      <c r="AB45" s="19" t="s">
        <v>491</v>
      </c>
      <c r="AC45" s="19" t="s">
        <v>492</v>
      </c>
      <c r="AD45" s="26">
        <v>116000.0</v>
      </c>
      <c r="AE45" s="29">
        <v>0.04375</v>
      </c>
      <c r="AF45" s="28">
        <v>2.0</v>
      </c>
      <c r="AG45" s="26">
        <v>29000.0</v>
      </c>
      <c r="AH45" s="19" t="s">
        <v>493</v>
      </c>
      <c r="AI45" s="19">
        <f>IFERROR(__xludf.DUMMYFUNCTION("IF(REGEXMATCH(AH45:AH88, ""DHCD""), 1, 0)"),0.0)</f>
        <v>0</v>
      </c>
      <c r="AJ45" s="19">
        <f>IFERROR(__xludf.DUMMYFUNCTION("IF(REGEXMATCH(AH45:AH88, ""ACHAP""), 1,0)"),0.0)</f>
        <v>0</v>
      </c>
      <c r="AK45" s="19">
        <f>IFERROR(__xludf.DUMMYFUNCTION("IF(REGEXMATCH(AH45:AH88,""CDFI""),1,0)"),0.0)</f>
        <v>0</v>
      </c>
      <c r="AL45" s="19">
        <f>IFERROR(__xludf.DUMMYFUNCTION("IF(REGEXMATCH(AH45:AH88,""Regional""),1,0)"),0.0)</f>
        <v>0</v>
      </c>
      <c r="AM45" s="19">
        <f>IFERROR(__xludf.DUMMYFUNCTION("IF(REGEXMATCH(AH45:AH88,""City""),1,0)"),0.0)</f>
        <v>0</v>
      </c>
      <c r="AN45" s="19">
        <f>IFERROR(__xludf.DUMMYFUNCTION("IF(REGEXMATCH(AH45:AH88,""CAHF""),1,0)"),1.0)</f>
        <v>1</v>
      </c>
      <c r="AO45" s="19">
        <f>IFERROR(__xludf.DUMMYFUNCTION("IF(REGEXMATCH(AH45:AH88,""Recycled""),1,0)"),1.0)</f>
        <v>1</v>
      </c>
      <c r="AP45" s="19">
        <f>IFERROR(__xludf.DUMMYFUNCTION("IF(REGEXMATCH(AH45:AH88,""LCHAP""),1,0)"),0.0)</f>
        <v>0</v>
      </c>
      <c r="AQ45" s="19">
        <f t="shared" si="1"/>
        <v>2</v>
      </c>
      <c r="AR45" s="108" t="s">
        <v>513</v>
      </c>
      <c r="AS45" s="50">
        <v>3878.41</v>
      </c>
      <c r="AT45" s="19" t="s">
        <v>514</v>
      </c>
      <c r="AU45" s="19" t="s">
        <v>67</v>
      </c>
      <c r="AV45" s="19" t="s">
        <v>68</v>
      </c>
      <c r="AW45" s="28">
        <v>22903.0</v>
      </c>
      <c r="AX45" s="19" t="s">
        <v>65</v>
      </c>
      <c r="AY45" s="39" t="s">
        <v>515</v>
      </c>
      <c r="AZ45" s="19" t="s">
        <v>516</v>
      </c>
      <c r="BA45" s="19" t="s">
        <v>97</v>
      </c>
      <c r="BB45" s="19" t="s">
        <v>98</v>
      </c>
      <c r="BC45" s="19" t="s">
        <v>187</v>
      </c>
      <c r="BD45" s="19" t="s">
        <v>118</v>
      </c>
      <c r="BE45" s="19" t="s">
        <v>84</v>
      </c>
      <c r="BF45" s="19" t="s">
        <v>517</v>
      </c>
      <c r="BG45" s="94"/>
      <c r="BH45" s="94"/>
      <c r="BI45" s="94"/>
      <c r="BJ45" s="94"/>
    </row>
    <row r="46" ht="15.75" customHeight="1">
      <c r="X46" s="109"/>
      <c r="Y46" s="109"/>
      <c r="Z46" s="109"/>
      <c r="AD46" s="109"/>
      <c r="AG46" s="109"/>
    </row>
    <row r="47" ht="15.75" customHeight="1">
      <c r="X47" s="109"/>
      <c r="Y47" s="109"/>
      <c r="Z47" s="109"/>
      <c r="AD47" s="109"/>
      <c r="AG47" s="109"/>
    </row>
    <row r="48" ht="43.5" customHeight="1">
      <c r="J48" s="110">
        <f>AVERAGE(J2:J45)</f>
        <v>0.6061363636</v>
      </c>
      <c r="L48" s="111">
        <f>AVERAGE(L2:L45)</f>
        <v>2.909090909</v>
      </c>
      <c r="X48" s="109">
        <f>AVERAGE(X2:X45)</f>
        <v>207927.4091</v>
      </c>
      <c r="Y48" s="109"/>
      <c r="Z48" s="109"/>
      <c r="AD48" s="109"/>
      <c r="AG48" s="109"/>
      <c r="AI48" s="112">
        <f t="shared" ref="AI48:AQ48" si="2">SUM(AI2:AI45)</f>
        <v>18</v>
      </c>
      <c r="AJ48" s="113">
        <f t="shared" si="2"/>
        <v>11</v>
      </c>
      <c r="AK48" s="113">
        <f t="shared" si="2"/>
        <v>7</v>
      </c>
      <c r="AL48" s="113">
        <f t="shared" si="2"/>
        <v>2</v>
      </c>
      <c r="AM48" s="113">
        <f t="shared" si="2"/>
        <v>4</v>
      </c>
      <c r="AN48" s="113">
        <f t="shared" si="2"/>
        <v>5</v>
      </c>
      <c r="AO48" s="113">
        <f t="shared" si="2"/>
        <v>6</v>
      </c>
      <c r="AP48" s="113">
        <f t="shared" si="2"/>
        <v>1</v>
      </c>
      <c r="AQ48" s="114">
        <f t="shared" si="2"/>
        <v>54</v>
      </c>
      <c r="AR48" s="115" t="s">
        <v>518</v>
      </c>
    </row>
    <row r="49" ht="15.75" customHeight="1">
      <c r="X49" s="109"/>
      <c r="Y49" s="109"/>
      <c r="Z49" s="109"/>
      <c r="AD49" s="109"/>
      <c r="AG49" s="109"/>
    </row>
    <row r="50" ht="15.75" customHeight="1">
      <c r="X50" s="109"/>
      <c r="Y50" s="109"/>
      <c r="Z50" s="109"/>
      <c r="AD50" s="109"/>
      <c r="AG50" s="109"/>
    </row>
    <row r="51" ht="15.75" customHeight="1">
      <c r="X51" s="109"/>
      <c r="Y51" s="109"/>
      <c r="Z51" s="109"/>
      <c r="AD51" s="109"/>
      <c r="AG51" s="109"/>
    </row>
    <row r="52" ht="15.75" customHeight="1">
      <c r="X52" s="109"/>
      <c r="Y52" s="109"/>
      <c r="Z52" s="109"/>
      <c r="AD52" s="109"/>
      <c r="AG52" s="109"/>
    </row>
    <row r="53" ht="15.75" customHeight="1">
      <c r="X53" s="109"/>
      <c r="Y53" s="109"/>
      <c r="Z53" s="109"/>
      <c r="AD53" s="109"/>
      <c r="AG53" s="109"/>
    </row>
    <row r="54" ht="15.75" customHeight="1">
      <c r="X54" s="109"/>
      <c r="Y54" s="109"/>
      <c r="Z54" s="109"/>
      <c r="AD54" s="109"/>
      <c r="AG54" s="109"/>
    </row>
    <row r="55" ht="15.75" customHeight="1">
      <c r="X55" s="109"/>
      <c r="Y55" s="109"/>
      <c r="Z55" s="109"/>
      <c r="AD55" s="109"/>
      <c r="AG55" s="109"/>
    </row>
    <row r="56" ht="15.75" customHeight="1">
      <c r="X56" s="109"/>
      <c r="Y56" s="109"/>
      <c r="Z56" s="109"/>
      <c r="AD56" s="109"/>
      <c r="AG56" s="109"/>
    </row>
    <row r="57" ht="15.75" customHeight="1">
      <c r="X57" s="109"/>
      <c r="Y57" s="109"/>
      <c r="Z57" s="109"/>
      <c r="AD57" s="109"/>
      <c r="AG57" s="109"/>
    </row>
    <row r="58" ht="15.75" customHeight="1">
      <c r="X58" s="109"/>
      <c r="Y58" s="109"/>
      <c r="Z58" s="109"/>
      <c r="AD58" s="109"/>
      <c r="AG58" s="109"/>
    </row>
    <row r="59" ht="15.75" customHeight="1">
      <c r="X59" s="109"/>
      <c r="Y59" s="109"/>
      <c r="Z59" s="109"/>
      <c r="AD59" s="109"/>
      <c r="AG59" s="109"/>
    </row>
    <row r="60" ht="15.75" customHeight="1">
      <c r="X60" s="109"/>
      <c r="Y60" s="109"/>
      <c r="Z60" s="109"/>
      <c r="AD60" s="109"/>
      <c r="AG60" s="109"/>
    </row>
    <row r="61" ht="15.75" customHeight="1">
      <c r="X61" s="109"/>
      <c r="Y61" s="109"/>
      <c r="Z61" s="109"/>
      <c r="AD61" s="109"/>
      <c r="AG61" s="109"/>
    </row>
    <row r="62" ht="15.75" customHeight="1">
      <c r="X62" s="109"/>
      <c r="Y62" s="109"/>
      <c r="Z62" s="109"/>
      <c r="AD62" s="109"/>
      <c r="AG62" s="109"/>
    </row>
    <row r="63" ht="15.75" customHeight="1">
      <c r="X63" s="109"/>
      <c r="Y63" s="109"/>
      <c r="Z63" s="109"/>
      <c r="AD63" s="109"/>
      <c r="AG63" s="109"/>
    </row>
    <row r="64" ht="15.75" customHeight="1">
      <c r="X64" s="109"/>
      <c r="Y64" s="109"/>
      <c r="Z64" s="109"/>
      <c r="AD64" s="109"/>
      <c r="AG64" s="109"/>
    </row>
    <row r="65" ht="15.75" customHeight="1">
      <c r="X65" s="109"/>
      <c r="Y65" s="109"/>
      <c r="Z65" s="109"/>
      <c r="AD65" s="109"/>
      <c r="AG65" s="109"/>
    </row>
    <row r="66" ht="15.75" customHeight="1">
      <c r="X66" s="109"/>
      <c r="Y66" s="109"/>
      <c r="Z66" s="109"/>
      <c r="AD66" s="109"/>
      <c r="AG66" s="109"/>
    </row>
    <row r="67" ht="15.75" customHeight="1">
      <c r="X67" s="109"/>
      <c r="Y67" s="109"/>
      <c r="Z67" s="109"/>
      <c r="AD67" s="109"/>
      <c r="AG67" s="109"/>
    </row>
    <row r="68" ht="15.75" customHeight="1">
      <c r="X68" s="109"/>
      <c r="Y68" s="109"/>
      <c r="Z68" s="109"/>
      <c r="AD68" s="109"/>
      <c r="AG68" s="109"/>
    </row>
    <row r="69" ht="15.75" customHeight="1">
      <c r="X69" s="109"/>
      <c r="Y69" s="109"/>
      <c r="Z69" s="109"/>
      <c r="AD69" s="109"/>
      <c r="AG69" s="109"/>
    </row>
    <row r="70" ht="15.75" customHeight="1">
      <c r="X70" s="109"/>
      <c r="Y70" s="109"/>
      <c r="Z70" s="109"/>
      <c r="AD70" s="109"/>
      <c r="AG70" s="109"/>
    </row>
    <row r="71" ht="15.75" customHeight="1">
      <c r="X71" s="109"/>
      <c r="Y71" s="109"/>
      <c r="Z71" s="109"/>
      <c r="AD71" s="109"/>
      <c r="AG71" s="109"/>
    </row>
    <row r="72" ht="15.75" customHeight="1">
      <c r="X72" s="109"/>
      <c r="Y72" s="109"/>
      <c r="Z72" s="109"/>
      <c r="AD72" s="109"/>
      <c r="AG72" s="109"/>
    </row>
    <row r="73" ht="15.75" customHeight="1">
      <c r="X73" s="109"/>
      <c r="Y73" s="109"/>
      <c r="Z73" s="109"/>
      <c r="AD73" s="109"/>
      <c r="AG73" s="109"/>
    </row>
    <row r="74" ht="15.75" customHeight="1">
      <c r="X74" s="109"/>
      <c r="Y74" s="109"/>
      <c r="Z74" s="109"/>
      <c r="AD74" s="109"/>
      <c r="AG74" s="109"/>
    </row>
    <row r="75" ht="15.75" customHeight="1">
      <c r="X75" s="109"/>
      <c r="Y75" s="109"/>
      <c r="Z75" s="109"/>
      <c r="AD75" s="109"/>
      <c r="AG75" s="109"/>
    </row>
    <row r="76" ht="15.75" customHeight="1">
      <c r="X76" s="109"/>
      <c r="Y76" s="109"/>
      <c r="Z76" s="109"/>
      <c r="AD76" s="109"/>
      <c r="AG76" s="109"/>
    </row>
    <row r="77" ht="15.75" customHeight="1">
      <c r="X77" s="109"/>
      <c r="Y77" s="109"/>
      <c r="Z77" s="109"/>
      <c r="AD77" s="109"/>
      <c r="AG77" s="109"/>
    </row>
    <row r="78" ht="15.75" customHeight="1">
      <c r="X78" s="109"/>
      <c r="Y78" s="109"/>
      <c r="Z78" s="109"/>
      <c r="AD78" s="109"/>
      <c r="AG78" s="109"/>
    </row>
    <row r="79" ht="15.75" customHeight="1">
      <c r="X79" s="109"/>
      <c r="Y79" s="109"/>
      <c r="Z79" s="109"/>
      <c r="AD79" s="109"/>
      <c r="AG79" s="109"/>
    </row>
    <row r="80" ht="15.75" customHeight="1">
      <c r="X80" s="109"/>
      <c r="Y80" s="109"/>
      <c r="Z80" s="109"/>
      <c r="AD80" s="109"/>
      <c r="AG80" s="109"/>
    </row>
    <row r="81" ht="15.75" customHeight="1">
      <c r="X81" s="109"/>
      <c r="Y81" s="109"/>
      <c r="Z81" s="109"/>
      <c r="AD81" s="109"/>
      <c r="AG81" s="109"/>
    </row>
    <row r="82" ht="15.75" customHeight="1">
      <c r="X82" s="109"/>
      <c r="Y82" s="109"/>
      <c r="Z82" s="109"/>
      <c r="AD82" s="109"/>
      <c r="AG82" s="109"/>
    </row>
    <row r="83" ht="15.75" customHeight="1">
      <c r="X83" s="109"/>
      <c r="Y83" s="109"/>
      <c r="Z83" s="109"/>
      <c r="AD83" s="109"/>
      <c r="AG83" s="109"/>
    </row>
    <row r="84" ht="15.75" customHeight="1">
      <c r="X84" s="109"/>
      <c r="Y84" s="109"/>
      <c r="Z84" s="109"/>
      <c r="AD84" s="109"/>
      <c r="AG84" s="109"/>
    </row>
    <row r="85" ht="15.75" customHeight="1">
      <c r="X85" s="109"/>
      <c r="Y85" s="109"/>
      <c r="Z85" s="109"/>
      <c r="AD85" s="109"/>
      <c r="AG85" s="109"/>
    </row>
    <row r="86" ht="15.75" customHeight="1">
      <c r="X86" s="109"/>
      <c r="Y86" s="109"/>
      <c r="Z86" s="109"/>
      <c r="AD86" s="109"/>
      <c r="AG86" s="109"/>
    </row>
    <row r="87" ht="15.75" customHeight="1">
      <c r="X87" s="109"/>
      <c r="Y87" s="109"/>
      <c r="Z87" s="109"/>
      <c r="AD87" s="109"/>
      <c r="AG87" s="109"/>
    </row>
    <row r="88" ht="15.75" customHeight="1">
      <c r="X88" s="109"/>
      <c r="Y88" s="109"/>
      <c r="Z88" s="109"/>
      <c r="AD88" s="109"/>
      <c r="AG88" s="109"/>
    </row>
    <row r="89" ht="15.75" customHeight="1">
      <c r="X89" s="109"/>
      <c r="Y89" s="109"/>
      <c r="Z89" s="109"/>
      <c r="AD89" s="109"/>
      <c r="AG89" s="109"/>
    </row>
    <row r="90" ht="15.75" customHeight="1">
      <c r="X90" s="109"/>
      <c r="Y90" s="109"/>
      <c r="Z90" s="109"/>
      <c r="AD90" s="109"/>
      <c r="AG90" s="109"/>
    </row>
    <row r="91" ht="15.75" customHeight="1">
      <c r="X91" s="109"/>
      <c r="Y91" s="109"/>
      <c r="Z91" s="109"/>
      <c r="AD91" s="109"/>
      <c r="AG91" s="109"/>
    </row>
    <row r="92" ht="15.75" customHeight="1">
      <c r="X92" s="109"/>
      <c r="Y92" s="109"/>
      <c r="Z92" s="109"/>
      <c r="AD92" s="109"/>
      <c r="AG92" s="109"/>
    </row>
    <row r="93" ht="15.75" customHeight="1">
      <c r="X93" s="109"/>
      <c r="Y93" s="109"/>
      <c r="Z93" s="109"/>
      <c r="AD93" s="109"/>
      <c r="AG93" s="109"/>
    </row>
    <row r="94" ht="15.75" customHeight="1">
      <c r="X94" s="109"/>
      <c r="Y94" s="109"/>
      <c r="Z94" s="109"/>
      <c r="AD94" s="109"/>
      <c r="AG94" s="109"/>
    </row>
    <row r="95" ht="15.75" customHeight="1">
      <c r="X95" s="109"/>
      <c r="Y95" s="109"/>
      <c r="Z95" s="109"/>
      <c r="AD95" s="109"/>
      <c r="AG95" s="109"/>
    </row>
    <row r="96" ht="15.75" customHeight="1">
      <c r="X96" s="109"/>
      <c r="Y96" s="109"/>
      <c r="Z96" s="109"/>
      <c r="AD96" s="109"/>
      <c r="AG96" s="109"/>
    </row>
    <row r="97" ht="15.75" customHeight="1">
      <c r="X97" s="109"/>
      <c r="Y97" s="109"/>
      <c r="Z97" s="109"/>
      <c r="AD97" s="109"/>
      <c r="AG97" s="109"/>
    </row>
    <row r="98" ht="15.75" customHeight="1">
      <c r="X98" s="109"/>
      <c r="Y98" s="109"/>
      <c r="Z98" s="109"/>
      <c r="AD98" s="109"/>
      <c r="AG98" s="109"/>
    </row>
    <row r="99" ht="15.75" customHeight="1">
      <c r="X99" s="109"/>
      <c r="Y99" s="109"/>
      <c r="Z99" s="109"/>
      <c r="AD99" s="109"/>
      <c r="AG99" s="109"/>
    </row>
    <row r="100" ht="15.75" customHeight="1">
      <c r="X100" s="109"/>
      <c r="Y100" s="109"/>
      <c r="Z100" s="109"/>
      <c r="AD100" s="109"/>
      <c r="AG100" s="109"/>
    </row>
    <row r="101" ht="15.75" customHeight="1">
      <c r="X101" s="109"/>
      <c r="Y101" s="109"/>
      <c r="Z101" s="109"/>
      <c r="AD101" s="109"/>
      <c r="AG101" s="109"/>
    </row>
    <row r="102" ht="15.75" customHeight="1">
      <c r="X102" s="109"/>
      <c r="Y102" s="109"/>
      <c r="Z102" s="109"/>
      <c r="AD102" s="109"/>
      <c r="AG102" s="109"/>
    </row>
    <row r="103" ht="15.75" customHeight="1">
      <c r="X103" s="109"/>
      <c r="Y103" s="109"/>
      <c r="Z103" s="109"/>
      <c r="AD103" s="109"/>
      <c r="AG103" s="109"/>
    </row>
    <row r="104" ht="15.75" customHeight="1">
      <c r="X104" s="109"/>
      <c r="Y104" s="109"/>
      <c r="Z104" s="109"/>
      <c r="AD104" s="109"/>
      <c r="AG104" s="109"/>
    </row>
    <row r="105" ht="15.75" customHeight="1">
      <c r="X105" s="109"/>
      <c r="Y105" s="109"/>
      <c r="Z105" s="109"/>
      <c r="AD105" s="109"/>
      <c r="AG105" s="109"/>
    </row>
    <row r="106" ht="15.75" customHeight="1">
      <c r="X106" s="109"/>
      <c r="Y106" s="109"/>
      <c r="Z106" s="109"/>
      <c r="AD106" s="109"/>
      <c r="AG106" s="109"/>
    </row>
    <row r="107" ht="15.75" customHeight="1">
      <c r="X107" s="109"/>
      <c r="Y107" s="109"/>
      <c r="Z107" s="109"/>
      <c r="AD107" s="109"/>
      <c r="AG107" s="109"/>
    </row>
    <row r="108" ht="15.75" customHeight="1">
      <c r="X108" s="109"/>
      <c r="Y108" s="109"/>
      <c r="Z108" s="109"/>
      <c r="AD108" s="109"/>
      <c r="AG108" s="109"/>
    </row>
    <row r="109" ht="15.75" customHeight="1">
      <c r="X109" s="109"/>
      <c r="Y109" s="109"/>
      <c r="Z109" s="109"/>
      <c r="AD109" s="109"/>
      <c r="AG109" s="109"/>
    </row>
    <row r="110" ht="15.75" customHeight="1">
      <c r="X110" s="109"/>
      <c r="Y110" s="109"/>
      <c r="Z110" s="109"/>
      <c r="AD110" s="109"/>
      <c r="AG110" s="109"/>
    </row>
    <row r="111" ht="15.75" customHeight="1">
      <c r="X111" s="109"/>
      <c r="Y111" s="109"/>
      <c r="Z111" s="109"/>
      <c r="AD111" s="109"/>
      <c r="AG111" s="109"/>
    </row>
    <row r="112" ht="15.75" customHeight="1">
      <c r="X112" s="109"/>
      <c r="Y112" s="109"/>
      <c r="Z112" s="109"/>
      <c r="AD112" s="109"/>
      <c r="AG112" s="109"/>
    </row>
    <row r="113" ht="15.75" customHeight="1">
      <c r="X113" s="109"/>
      <c r="Y113" s="109"/>
      <c r="Z113" s="109"/>
      <c r="AD113" s="109"/>
      <c r="AG113" s="109"/>
    </row>
    <row r="114" ht="15.75" customHeight="1">
      <c r="X114" s="109"/>
      <c r="Y114" s="109"/>
      <c r="Z114" s="109"/>
      <c r="AD114" s="109"/>
      <c r="AG114" s="109"/>
    </row>
    <row r="115" ht="15.75" customHeight="1">
      <c r="X115" s="109"/>
      <c r="Y115" s="109"/>
      <c r="Z115" s="109"/>
      <c r="AD115" s="109"/>
      <c r="AG115" s="109"/>
    </row>
    <row r="116" ht="15.75" customHeight="1">
      <c r="X116" s="109"/>
      <c r="Y116" s="109"/>
      <c r="Z116" s="109"/>
      <c r="AD116" s="109"/>
      <c r="AG116" s="109"/>
    </row>
    <row r="117" ht="15.75" customHeight="1">
      <c r="X117" s="109"/>
      <c r="Y117" s="109"/>
      <c r="Z117" s="109"/>
      <c r="AD117" s="109"/>
      <c r="AG117" s="109"/>
    </row>
    <row r="118" ht="15.75" customHeight="1">
      <c r="X118" s="109"/>
      <c r="Y118" s="109"/>
      <c r="Z118" s="109"/>
      <c r="AD118" s="109"/>
      <c r="AG118" s="109"/>
    </row>
    <row r="119" ht="15.75" customHeight="1">
      <c r="X119" s="109"/>
      <c r="Y119" s="109"/>
      <c r="Z119" s="109"/>
      <c r="AD119" s="109"/>
      <c r="AG119" s="109"/>
    </row>
    <row r="120" ht="15.75" customHeight="1">
      <c r="X120" s="109"/>
      <c r="Y120" s="109"/>
      <c r="Z120" s="109"/>
      <c r="AD120" s="109"/>
      <c r="AG120" s="109"/>
    </row>
    <row r="121" ht="15.75" customHeight="1">
      <c r="X121" s="109"/>
      <c r="Y121" s="109"/>
      <c r="Z121" s="109"/>
      <c r="AD121" s="109"/>
      <c r="AG121" s="109"/>
    </row>
    <row r="122" ht="15.75" customHeight="1">
      <c r="X122" s="109"/>
      <c r="Y122" s="109"/>
      <c r="Z122" s="109"/>
      <c r="AD122" s="109"/>
      <c r="AG122" s="109"/>
    </row>
    <row r="123" ht="15.75" customHeight="1">
      <c r="X123" s="109"/>
      <c r="Y123" s="109"/>
      <c r="Z123" s="109"/>
      <c r="AD123" s="109"/>
      <c r="AG123" s="109"/>
    </row>
    <row r="124" ht="15.75" customHeight="1">
      <c r="X124" s="109"/>
      <c r="Y124" s="109"/>
      <c r="Z124" s="109"/>
      <c r="AD124" s="109"/>
      <c r="AG124" s="109"/>
    </row>
    <row r="125" ht="15.75" customHeight="1">
      <c r="X125" s="109"/>
      <c r="Y125" s="109"/>
      <c r="Z125" s="109"/>
      <c r="AD125" s="109"/>
      <c r="AG125" s="109"/>
    </row>
    <row r="126" ht="15.75" customHeight="1">
      <c r="X126" s="109"/>
      <c r="Y126" s="109"/>
      <c r="Z126" s="109"/>
      <c r="AD126" s="109"/>
      <c r="AG126" s="109"/>
    </row>
    <row r="127" ht="15.75" customHeight="1">
      <c r="X127" s="109"/>
      <c r="Y127" s="109"/>
      <c r="Z127" s="109"/>
      <c r="AD127" s="109"/>
      <c r="AG127" s="109"/>
    </row>
    <row r="128" ht="15.75" customHeight="1">
      <c r="X128" s="109"/>
      <c r="Y128" s="109"/>
      <c r="Z128" s="109"/>
      <c r="AD128" s="109"/>
      <c r="AG128" s="109"/>
    </row>
    <row r="129" ht="15.75" customHeight="1">
      <c r="X129" s="109"/>
      <c r="Y129" s="109"/>
      <c r="Z129" s="109"/>
      <c r="AD129" s="109"/>
      <c r="AG129" s="109"/>
    </row>
    <row r="130" ht="15.75" customHeight="1">
      <c r="X130" s="109"/>
      <c r="Y130" s="109"/>
      <c r="Z130" s="109"/>
      <c r="AD130" s="109"/>
      <c r="AG130" s="109"/>
    </row>
    <row r="131" ht="15.75" customHeight="1">
      <c r="X131" s="109"/>
      <c r="Y131" s="109"/>
      <c r="Z131" s="109"/>
      <c r="AD131" s="109"/>
      <c r="AG131" s="109"/>
    </row>
    <row r="132" ht="15.75" customHeight="1">
      <c r="X132" s="109"/>
      <c r="Y132" s="109"/>
      <c r="Z132" s="109"/>
      <c r="AD132" s="109"/>
      <c r="AG132" s="109"/>
    </row>
    <row r="133" ht="15.75" customHeight="1">
      <c r="X133" s="109"/>
      <c r="Y133" s="109"/>
      <c r="Z133" s="109"/>
      <c r="AD133" s="109"/>
      <c r="AG133" s="109"/>
    </row>
    <row r="134" ht="15.75" customHeight="1">
      <c r="X134" s="109"/>
      <c r="Y134" s="109"/>
      <c r="Z134" s="109"/>
      <c r="AD134" s="109"/>
      <c r="AG134" s="109"/>
    </row>
    <row r="135" ht="15.75" customHeight="1">
      <c r="X135" s="109"/>
      <c r="Y135" s="109"/>
      <c r="Z135" s="109"/>
      <c r="AD135" s="109"/>
      <c r="AG135" s="109"/>
    </row>
    <row r="136" ht="15.75" customHeight="1">
      <c r="X136" s="109"/>
      <c r="Y136" s="109"/>
      <c r="Z136" s="109"/>
      <c r="AD136" s="109"/>
      <c r="AG136" s="109"/>
    </row>
    <row r="137" ht="15.75" customHeight="1">
      <c r="X137" s="109"/>
      <c r="Y137" s="109"/>
      <c r="Z137" s="109"/>
      <c r="AD137" s="109"/>
      <c r="AG137" s="109"/>
    </row>
    <row r="138" ht="15.75" customHeight="1">
      <c r="X138" s="109"/>
      <c r="Y138" s="109"/>
      <c r="Z138" s="109"/>
      <c r="AD138" s="109"/>
      <c r="AG138" s="109"/>
    </row>
    <row r="139" ht="15.75" customHeight="1">
      <c r="X139" s="109"/>
      <c r="Y139" s="109"/>
      <c r="Z139" s="109"/>
      <c r="AD139" s="109"/>
      <c r="AG139" s="109"/>
    </row>
    <row r="140" ht="15.75" customHeight="1">
      <c r="X140" s="109"/>
      <c r="Y140" s="109"/>
      <c r="Z140" s="109"/>
      <c r="AD140" s="109"/>
      <c r="AG140" s="109"/>
    </row>
    <row r="141" ht="15.75" customHeight="1">
      <c r="X141" s="109"/>
      <c r="Y141" s="109"/>
      <c r="Z141" s="109"/>
      <c r="AD141" s="109"/>
      <c r="AG141" s="109"/>
    </row>
    <row r="142" ht="15.75" customHeight="1">
      <c r="X142" s="109"/>
      <c r="Y142" s="109"/>
      <c r="Z142" s="109"/>
      <c r="AD142" s="109"/>
      <c r="AG142" s="109"/>
    </row>
    <row r="143" ht="15.75" customHeight="1">
      <c r="X143" s="109"/>
      <c r="Y143" s="109"/>
      <c r="Z143" s="109"/>
      <c r="AD143" s="109"/>
      <c r="AG143" s="109"/>
    </row>
    <row r="144" ht="15.75" customHeight="1">
      <c r="X144" s="109"/>
      <c r="Y144" s="109"/>
      <c r="Z144" s="109"/>
      <c r="AD144" s="109"/>
      <c r="AG144" s="109"/>
    </row>
    <row r="145" ht="15.75" customHeight="1">
      <c r="X145" s="109"/>
      <c r="Y145" s="109"/>
      <c r="Z145" s="109"/>
      <c r="AD145" s="109"/>
      <c r="AG145" s="109"/>
    </row>
    <row r="146" ht="15.75" customHeight="1">
      <c r="X146" s="109"/>
      <c r="Y146" s="109"/>
      <c r="Z146" s="109"/>
      <c r="AD146" s="109"/>
      <c r="AG146" s="109"/>
    </row>
    <row r="147" ht="15.75" customHeight="1">
      <c r="X147" s="109"/>
      <c r="Y147" s="109"/>
      <c r="Z147" s="109"/>
      <c r="AD147" s="109"/>
      <c r="AG147" s="109"/>
    </row>
    <row r="148" ht="15.75" customHeight="1">
      <c r="X148" s="109"/>
      <c r="Y148" s="109"/>
      <c r="Z148" s="109"/>
      <c r="AD148" s="109"/>
      <c r="AG148" s="109"/>
    </row>
    <row r="149" ht="15.75" customHeight="1">
      <c r="X149" s="109"/>
      <c r="Y149" s="109"/>
      <c r="Z149" s="109"/>
      <c r="AD149" s="109"/>
      <c r="AG149" s="109"/>
    </row>
    <row r="150" ht="15.75" customHeight="1">
      <c r="X150" s="109"/>
      <c r="Y150" s="109"/>
      <c r="Z150" s="109"/>
      <c r="AD150" s="109"/>
      <c r="AG150" s="109"/>
    </row>
    <row r="151" ht="15.75" customHeight="1">
      <c r="X151" s="109"/>
      <c r="Y151" s="109"/>
      <c r="Z151" s="109"/>
      <c r="AD151" s="109"/>
      <c r="AG151" s="109"/>
    </row>
    <row r="152" ht="15.75" customHeight="1">
      <c r="X152" s="109"/>
      <c r="Y152" s="109"/>
      <c r="Z152" s="109"/>
      <c r="AD152" s="109"/>
      <c r="AG152" s="109"/>
    </row>
    <row r="153" ht="15.75" customHeight="1">
      <c r="X153" s="109"/>
      <c r="Y153" s="109"/>
      <c r="Z153" s="109"/>
      <c r="AD153" s="109"/>
      <c r="AG153" s="109"/>
    </row>
    <row r="154" ht="15.75" customHeight="1">
      <c r="X154" s="109"/>
      <c r="Y154" s="109"/>
      <c r="Z154" s="109"/>
      <c r="AD154" s="109"/>
      <c r="AG154" s="109"/>
    </row>
    <row r="155" ht="15.75" customHeight="1">
      <c r="X155" s="109"/>
      <c r="Y155" s="109"/>
      <c r="Z155" s="109"/>
      <c r="AD155" s="109"/>
      <c r="AG155" s="109"/>
    </row>
    <row r="156" ht="15.75" customHeight="1">
      <c r="X156" s="109"/>
      <c r="Y156" s="109"/>
      <c r="Z156" s="109"/>
      <c r="AD156" s="109"/>
      <c r="AG156" s="109"/>
    </row>
    <row r="157" ht="15.75" customHeight="1">
      <c r="X157" s="109"/>
      <c r="Y157" s="109"/>
      <c r="Z157" s="109"/>
      <c r="AD157" s="109"/>
      <c r="AG157" s="109"/>
    </row>
    <row r="158" ht="15.75" customHeight="1">
      <c r="X158" s="109"/>
      <c r="Y158" s="109"/>
      <c r="Z158" s="109"/>
      <c r="AD158" s="109"/>
      <c r="AG158" s="109"/>
    </row>
    <row r="159" ht="15.75" customHeight="1">
      <c r="X159" s="109"/>
      <c r="Y159" s="109"/>
      <c r="Z159" s="109"/>
      <c r="AD159" s="109"/>
      <c r="AG159" s="109"/>
    </row>
    <row r="160" ht="15.75" customHeight="1">
      <c r="X160" s="109"/>
      <c r="Y160" s="109"/>
      <c r="Z160" s="109"/>
      <c r="AD160" s="109"/>
      <c r="AG160" s="109"/>
    </row>
    <row r="161" ht="15.75" customHeight="1">
      <c r="X161" s="109"/>
      <c r="Y161" s="109"/>
      <c r="Z161" s="109"/>
      <c r="AD161" s="109"/>
      <c r="AG161" s="109"/>
    </row>
    <row r="162" ht="15.75" customHeight="1">
      <c r="X162" s="109"/>
      <c r="Y162" s="109"/>
      <c r="Z162" s="109"/>
      <c r="AD162" s="109"/>
      <c r="AG162" s="109"/>
    </row>
    <row r="163" ht="15.75" customHeight="1">
      <c r="X163" s="109"/>
      <c r="Y163" s="109"/>
      <c r="Z163" s="109"/>
      <c r="AD163" s="109"/>
      <c r="AG163" s="109"/>
    </row>
    <row r="164" ht="15.75" customHeight="1">
      <c r="X164" s="109"/>
      <c r="Y164" s="109"/>
      <c r="Z164" s="109"/>
      <c r="AD164" s="109"/>
      <c r="AG164" s="109"/>
    </row>
    <row r="165" ht="15.75" customHeight="1">
      <c r="X165" s="109"/>
      <c r="Y165" s="109"/>
      <c r="Z165" s="109"/>
      <c r="AD165" s="109"/>
      <c r="AG165" s="109"/>
    </row>
    <row r="166" ht="15.75" customHeight="1">
      <c r="X166" s="109"/>
      <c r="Y166" s="109"/>
      <c r="Z166" s="109"/>
      <c r="AD166" s="109"/>
      <c r="AG166" s="109"/>
    </row>
    <row r="167" ht="15.75" customHeight="1">
      <c r="X167" s="109"/>
      <c r="Y167" s="109"/>
      <c r="Z167" s="109"/>
      <c r="AD167" s="109"/>
      <c r="AG167" s="109"/>
    </row>
    <row r="168" ht="15.75" customHeight="1">
      <c r="X168" s="109"/>
      <c r="Y168" s="109"/>
      <c r="Z168" s="109"/>
      <c r="AD168" s="109"/>
      <c r="AG168" s="109"/>
    </row>
    <row r="169" ht="15.75" customHeight="1">
      <c r="X169" s="109"/>
      <c r="Y169" s="109"/>
      <c r="Z169" s="109"/>
      <c r="AD169" s="109"/>
      <c r="AG169" s="109"/>
    </row>
    <row r="170" ht="15.75" customHeight="1">
      <c r="X170" s="109"/>
      <c r="Y170" s="109"/>
      <c r="Z170" s="109"/>
      <c r="AD170" s="109"/>
      <c r="AG170" s="109"/>
    </row>
    <row r="171" ht="15.75" customHeight="1">
      <c r="X171" s="109"/>
      <c r="Y171" s="109"/>
      <c r="Z171" s="109"/>
      <c r="AD171" s="109"/>
      <c r="AG171" s="109"/>
    </row>
    <row r="172" ht="15.75" customHeight="1">
      <c r="X172" s="109"/>
      <c r="Y172" s="109"/>
      <c r="Z172" s="109"/>
      <c r="AD172" s="109"/>
      <c r="AG172" s="109"/>
    </row>
    <row r="173" ht="15.75" customHeight="1">
      <c r="X173" s="109"/>
      <c r="Y173" s="109"/>
      <c r="Z173" s="109"/>
      <c r="AD173" s="109"/>
      <c r="AG173" s="109"/>
    </row>
    <row r="174" ht="15.75" customHeight="1">
      <c r="X174" s="109"/>
      <c r="Y174" s="109"/>
      <c r="Z174" s="109"/>
      <c r="AD174" s="109"/>
      <c r="AG174" s="109"/>
    </row>
    <row r="175" ht="15.75" customHeight="1">
      <c r="X175" s="109"/>
      <c r="Y175" s="109"/>
      <c r="Z175" s="109"/>
      <c r="AD175" s="109"/>
      <c r="AG175" s="109"/>
    </row>
    <row r="176" ht="15.75" customHeight="1">
      <c r="X176" s="109"/>
      <c r="Y176" s="109"/>
      <c r="Z176" s="109"/>
      <c r="AD176" s="109"/>
      <c r="AG176" s="109"/>
    </row>
    <row r="177" ht="15.75" customHeight="1">
      <c r="X177" s="109"/>
      <c r="Y177" s="109"/>
      <c r="Z177" s="109"/>
      <c r="AD177" s="109"/>
      <c r="AG177" s="109"/>
    </row>
    <row r="178" ht="15.75" customHeight="1">
      <c r="X178" s="109"/>
      <c r="Y178" s="109"/>
      <c r="Z178" s="109"/>
      <c r="AD178" s="109"/>
      <c r="AG178" s="109"/>
    </row>
    <row r="179" ht="15.75" customHeight="1">
      <c r="X179" s="109"/>
      <c r="Y179" s="109"/>
      <c r="Z179" s="109"/>
      <c r="AD179" s="109"/>
      <c r="AG179" s="109"/>
    </row>
    <row r="180" ht="15.75" customHeight="1">
      <c r="X180" s="109"/>
      <c r="Y180" s="109"/>
      <c r="Z180" s="109"/>
      <c r="AD180" s="109"/>
      <c r="AG180" s="109"/>
    </row>
    <row r="181" ht="15.75" customHeight="1">
      <c r="X181" s="109"/>
      <c r="Y181" s="109"/>
      <c r="Z181" s="109"/>
      <c r="AD181" s="109"/>
      <c r="AG181" s="109"/>
    </row>
    <row r="182" ht="15.75" customHeight="1">
      <c r="X182" s="109"/>
      <c r="Y182" s="109"/>
      <c r="Z182" s="109"/>
      <c r="AD182" s="109"/>
      <c r="AG182" s="109"/>
    </row>
    <row r="183" ht="15.75" customHeight="1">
      <c r="X183" s="109"/>
      <c r="Y183" s="109"/>
      <c r="Z183" s="109"/>
      <c r="AD183" s="109"/>
      <c r="AG183" s="109"/>
    </row>
    <row r="184" ht="15.75" customHeight="1">
      <c r="X184" s="109"/>
      <c r="Y184" s="109"/>
      <c r="Z184" s="109"/>
      <c r="AD184" s="109"/>
      <c r="AG184" s="109"/>
    </row>
    <row r="185" ht="15.75" customHeight="1">
      <c r="X185" s="109"/>
      <c r="Y185" s="109"/>
      <c r="Z185" s="109"/>
      <c r="AD185" s="109"/>
      <c r="AG185" s="109"/>
    </row>
    <row r="186" ht="15.75" customHeight="1">
      <c r="X186" s="109"/>
      <c r="Y186" s="109"/>
      <c r="Z186" s="109"/>
      <c r="AD186" s="109"/>
      <c r="AG186" s="109"/>
    </row>
    <row r="187" ht="15.75" customHeight="1">
      <c r="X187" s="109"/>
      <c r="Y187" s="109"/>
      <c r="Z187" s="109"/>
      <c r="AD187" s="109"/>
      <c r="AG187" s="109"/>
    </row>
    <row r="188" ht="15.75" customHeight="1">
      <c r="X188" s="109"/>
      <c r="Y188" s="109"/>
      <c r="Z188" s="109"/>
      <c r="AD188" s="109"/>
      <c r="AG188" s="109"/>
    </row>
    <row r="189" ht="15.75" customHeight="1">
      <c r="X189" s="109"/>
      <c r="Y189" s="109"/>
      <c r="Z189" s="109"/>
      <c r="AD189" s="109"/>
      <c r="AG189" s="109"/>
    </row>
    <row r="190" ht="15.75" customHeight="1">
      <c r="X190" s="109"/>
      <c r="Y190" s="109"/>
      <c r="Z190" s="109"/>
      <c r="AD190" s="109"/>
      <c r="AG190" s="109"/>
    </row>
    <row r="191" ht="15.75" customHeight="1">
      <c r="X191" s="109"/>
      <c r="Y191" s="109"/>
      <c r="Z191" s="109"/>
      <c r="AD191" s="109"/>
      <c r="AG191" s="109"/>
    </row>
    <row r="192" ht="15.75" customHeight="1">
      <c r="X192" s="109"/>
      <c r="Y192" s="109"/>
      <c r="Z192" s="109"/>
      <c r="AD192" s="109"/>
      <c r="AG192" s="109"/>
    </row>
    <row r="193" ht="15.75" customHeight="1">
      <c r="X193" s="109"/>
      <c r="Y193" s="109"/>
      <c r="Z193" s="109"/>
      <c r="AD193" s="109"/>
      <c r="AG193" s="109"/>
    </row>
    <row r="194" ht="15.75" customHeight="1">
      <c r="X194" s="109"/>
      <c r="Y194" s="109"/>
      <c r="Z194" s="109"/>
      <c r="AD194" s="109"/>
      <c r="AG194" s="109"/>
    </row>
    <row r="195" ht="15.75" customHeight="1">
      <c r="X195" s="109"/>
      <c r="Y195" s="109"/>
      <c r="Z195" s="109"/>
      <c r="AD195" s="109"/>
      <c r="AG195" s="109"/>
    </row>
    <row r="196" ht="15.75" customHeight="1">
      <c r="X196" s="109"/>
      <c r="Y196" s="109"/>
      <c r="Z196" s="109"/>
      <c r="AD196" s="109"/>
      <c r="AG196" s="109"/>
    </row>
    <row r="197" ht="15.75" customHeight="1">
      <c r="X197" s="109"/>
      <c r="Y197" s="109"/>
      <c r="Z197" s="109"/>
      <c r="AD197" s="109"/>
      <c r="AG197" s="109"/>
    </row>
    <row r="198" ht="15.75" customHeight="1">
      <c r="X198" s="109"/>
      <c r="Y198" s="109"/>
      <c r="Z198" s="109"/>
      <c r="AD198" s="109"/>
      <c r="AG198" s="109"/>
    </row>
    <row r="199" ht="15.75" customHeight="1">
      <c r="X199" s="109"/>
      <c r="Y199" s="109"/>
      <c r="Z199" s="109"/>
      <c r="AD199" s="109"/>
      <c r="AG199" s="109"/>
    </row>
    <row r="200" ht="15.75" customHeight="1">
      <c r="X200" s="109"/>
      <c r="Y200" s="109"/>
      <c r="Z200" s="109"/>
      <c r="AD200" s="109"/>
      <c r="AG200" s="109"/>
    </row>
    <row r="201" ht="15.75" customHeight="1">
      <c r="X201" s="109"/>
      <c r="Y201" s="109"/>
      <c r="Z201" s="109"/>
      <c r="AD201" s="109"/>
      <c r="AG201" s="109"/>
    </row>
    <row r="202" ht="15.75" customHeight="1">
      <c r="X202" s="109"/>
      <c r="Y202" s="109"/>
      <c r="Z202" s="109"/>
      <c r="AD202" s="109"/>
      <c r="AG202" s="109"/>
    </row>
    <row r="203" ht="15.75" customHeight="1">
      <c r="X203" s="109"/>
      <c r="Y203" s="109"/>
      <c r="Z203" s="109"/>
      <c r="AD203" s="109"/>
      <c r="AG203" s="109"/>
    </row>
    <row r="204" ht="15.75" customHeight="1">
      <c r="X204" s="109"/>
      <c r="Y204" s="109"/>
      <c r="Z204" s="109"/>
      <c r="AD204" s="109"/>
      <c r="AG204" s="109"/>
    </row>
    <row r="205" ht="15.75" customHeight="1">
      <c r="X205" s="109"/>
      <c r="Y205" s="109"/>
      <c r="Z205" s="109"/>
      <c r="AD205" s="109"/>
      <c r="AG205" s="109"/>
    </row>
    <row r="206" ht="15.75" customHeight="1">
      <c r="X206" s="109"/>
      <c r="Y206" s="109"/>
      <c r="Z206" s="109"/>
      <c r="AD206" s="109"/>
      <c r="AG206" s="109"/>
    </row>
    <row r="207" ht="15.75" customHeight="1">
      <c r="X207" s="109"/>
      <c r="Y207" s="109"/>
      <c r="Z207" s="109"/>
      <c r="AD207" s="109"/>
      <c r="AG207" s="109"/>
    </row>
    <row r="208" ht="15.75" customHeight="1">
      <c r="X208" s="109"/>
      <c r="Y208" s="109"/>
      <c r="Z208" s="109"/>
      <c r="AD208" s="109"/>
      <c r="AG208" s="109"/>
    </row>
    <row r="209" ht="15.75" customHeight="1">
      <c r="X209" s="109"/>
      <c r="Y209" s="109"/>
      <c r="Z209" s="109"/>
      <c r="AD209" s="109"/>
      <c r="AG209" s="109"/>
    </row>
    <row r="210" ht="15.75" customHeight="1">
      <c r="X210" s="109"/>
      <c r="Y210" s="109"/>
      <c r="Z210" s="109"/>
      <c r="AD210" s="109"/>
      <c r="AG210" s="109"/>
    </row>
    <row r="211" ht="15.75" customHeight="1">
      <c r="X211" s="109"/>
      <c r="Y211" s="109"/>
      <c r="Z211" s="109"/>
      <c r="AD211" s="109"/>
      <c r="AG211" s="109"/>
    </row>
    <row r="212" ht="15.75" customHeight="1">
      <c r="X212" s="109"/>
      <c r="Y212" s="109"/>
      <c r="Z212" s="109"/>
      <c r="AD212" s="109"/>
      <c r="AG212" s="109"/>
    </row>
    <row r="213" ht="15.75" customHeight="1">
      <c r="X213" s="109"/>
      <c r="Y213" s="109"/>
      <c r="Z213" s="109"/>
      <c r="AD213" s="109"/>
      <c r="AG213" s="109"/>
    </row>
    <row r="214" ht="15.75" customHeight="1">
      <c r="X214" s="109"/>
      <c r="Y214" s="109"/>
      <c r="Z214" s="109"/>
      <c r="AD214" s="109"/>
      <c r="AG214" s="109"/>
    </row>
    <row r="215" ht="15.75" customHeight="1">
      <c r="X215" s="109"/>
      <c r="Y215" s="109"/>
      <c r="Z215" s="109"/>
      <c r="AD215" s="109"/>
      <c r="AG215" s="109"/>
    </row>
    <row r="216" ht="15.75" customHeight="1">
      <c r="X216" s="109"/>
      <c r="Y216" s="109"/>
      <c r="Z216" s="109"/>
      <c r="AD216" s="109"/>
      <c r="AG216" s="109"/>
    </row>
    <row r="217" ht="15.75" customHeight="1">
      <c r="X217" s="109"/>
      <c r="Y217" s="109"/>
      <c r="Z217" s="109"/>
      <c r="AD217" s="109"/>
      <c r="AG217" s="109"/>
    </row>
    <row r="218" ht="15.75" customHeight="1">
      <c r="X218" s="109"/>
      <c r="Y218" s="109"/>
      <c r="Z218" s="109"/>
      <c r="AD218" s="109"/>
      <c r="AG218" s="109"/>
    </row>
    <row r="219" ht="15.75" customHeight="1">
      <c r="X219" s="109"/>
      <c r="Y219" s="109"/>
      <c r="Z219" s="109"/>
      <c r="AD219" s="109"/>
      <c r="AG219" s="109"/>
    </row>
    <row r="220" ht="15.75" customHeight="1">
      <c r="X220" s="109"/>
      <c r="Y220" s="109"/>
      <c r="Z220" s="109"/>
      <c r="AD220" s="109"/>
      <c r="AG220" s="109"/>
    </row>
    <row r="221" ht="15.75" customHeight="1">
      <c r="X221" s="109"/>
      <c r="Y221" s="109"/>
      <c r="Z221" s="109"/>
      <c r="AD221" s="109"/>
      <c r="AG221" s="109"/>
    </row>
    <row r="222" ht="15.75" customHeight="1">
      <c r="X222" s="109"/>
      <c r="Y222" s="109"/>
      <c r="Z222" s="109"/>
      <c r="AD222" s="109"/>
      <c r="AG222" s="109"/>
    </row>
    <row r="223" ht="15.75" customHeight="1">
      <c r="X223" s="109"/>
      <c r="Y223" s="109"/>
      <c r="Z223" s="109"/>
      <c r="AD223" s="109"/>
      <c r="AG223" s="109"/>
    </row>
    <row r="224" ht="15.75" customHeight="1">
      <c r="X224" s="109"/>
      <c r="Y224" s="109"/>
      <c r="Z224" s="109"/>
      <c r="AD224" s="109"/>
      <c r="AG224" s="109"/>
    </row>
    <row r="225" ht="15.75" customHeight="1">
      <c r="X225" s="109"/>
      <c r="Y225" s="109"/>
      <c r="Z225" s="109"/>
      <c r="AD225" s="109"/>
      <c r="AG225" s="109"/>
    </row>
    <row r="226" ht="15.75" customHeight="1">
      <c r="X226" s="109"/>
      <c r="Y226" s="109"/>
      <c r="Z226" s="109"/>
      <c r="AD226" s="109"/>
      <c r="AG226" s="109"/>
    </row>
    <row r="227" ht="15.75" customHeight="1">
      <c r="X227" s="109"/>
      <c r="Y227" s="109"/>
      <c r="Z227" s="109"/>
      <c r="AD227" s="109"/>
      <c r="AG227" s="109"/>
    </row>
    <row r="228" ht="15.75" customHeight="1">
      <c r="X228" s="109"/>
      <c r="Y228" s="109"/>
      <c r="Z228" s="109"/>
      <c r="AD228" s="109"/>
      <c r="AG228" s="109"/>
    </row>
    <row r="229" ht="15.75" customHeight="1">
      <c r="X229" s="109"/>
      <c r="Y229" s="109"/>
      <c r="Z229" s="109"/>
      <c r="AD229" s="109"/>
      <c r="AG229" s="109"/>
    </row>
    <row r="230" ht="15.75" customHeight="1">
      <c r="X230" s="109"/>
      <c r="Y230" s="109"/>
      <c r="Z230" s="109"/>
      <c r="AD230" s="109"/>
      <c r="AG230" s="109"/>
    </row>
    <row r="231" ht="15.75" customHeight="1">
      <c r="X231" s="109"/>
      <c r="Y231" s="109"/>
      <c r="Z231" s="109"/>
      <c r="AD231" s="109"/>
      <c r="AG231" s="109"/>
    </row>
    <row r="232" ht="15.75" customHeight="1">
      <c r="X232" s="109"/>
      <c r="Y232" s="109"/>
      <c r="Z232" s="109"/>
      <c r="AD232" s="109"/>
      <c r="AG232" s="109"/>
    </row>
    <row r="233" ht="15.75" customHeight="1">
      <c r="X233" s="109"/>
      <c r="Y233" s="109"/>
      <c r="Z233" s="109"/>
      <c r="AD233" s="109"/>
      <c r="AG233" s="109"/>
    </row>
    <row r="234" ht="15.75" customHeight="1">
      <c r="X234" s="109"/>
      <c r="Y234" s="109"/>
      <c r="Z234" s="109"/>
      <c r="AD234" s="109"/>
      <c r="AG234" s="109"/>
    </row>
    <row r="235" ht="15.75" customHeight="1">
      <c r="X235" s="109"/>
      <c r="Y235" s="109"/>
      <c r="Z235" s="109"/>
      <c r="AD235" s="109"/>
      <c r="AG235" s="109"/>
    </row>
    <row r="236" ht="15.75" customHeight="1">
      <c r="X236" s="109"/>
      <c r="Y236" s="109"/>
      <c r="Z236" s="109"/>
      <c r="AD236" s="109"/>
      <c r="AG236" s="109"/>
    </row>
    <row r="237" ht="15.75" customHeight="1">
      <c r="X237" s="109"/>
      <c r="Y237" s="109"/>
      <c r="Z237" s="109"/>
      <c r="AD237" s="109"/>
      <c r="AG237" s="109"/>
    </row>
    <row r="238" ht="15.75" customHeight="1">
      <c r="X238" s="109"/>
      <c r="Y238" s="109"/>
      <c r="Z238" s="109"/>
      <c r="AD238" s="109"/>
      <c r="AG238" s="109"/>
    </row>
    <row r="239" ht="15.75" customHeight="1">
      <c r="X239" s="109"/>
      <c r="Y239" s="109"/>
      <c r="Z239" s="109"/>
      <c r="AD239" s="109"/>
      <c r="AG239" s="109"/>
    </row>
    <row r="240" ht="15.75" customHeight="1">
      <c r="X240" s="109"/>
      <c r="Y240" s="109"/>
      <c r="Z240" s="109"/>
      <c r="AD240" s="109"/>
      <c r="AG240" s="109"/>
    </row>
    <row r="241" ht="15.75" customHeight="1">
      <c r="X241" s="109"/>
      <c r="Y241" s="109"/>
      <c r="Z241" s="109"/>
      <c r="AD241" s="109"/>
      <c r="AG241" s="109"/>
    </row>
    <row r="242" ht="15.75" customHeight="1">
      <c r="X242" s="109"/>
      <c r="Y242" s="109"/>
      <c r="Z242" s="109"/>
      <c r="AD242" s="109"/>
      <c r="AG242" s="109"/>
    </row>
    <row r="243" ht="15.75" customHeight="1">
      <c r="X243" s="109"/>
      <c r="Y243" s="109"/>
      <c r="Z243" s="109"/>
      <c r="AD243" s="109"/>
      <c r="AG243" s="109"/>
    </row>
    <row r="244" ht="15.75" customHeight="1">
      <c r="X244" s="109"/>
      <c r="Y244" s="109"/>
      <c r="Z244" s="109"/>
      <c r="AD244" s="109"/>
      <c r="AG244" s="109"/>
    </row>
    <row r="245" ht="15.75" customHeight="1">
      <c r="X245" s="109"/>
      <c r="Y245" s="109"/>
      <c r="Z245" s="109"/>
      <c r="AD245" s="109"/>
      <c r="AG245" s="109"/>
    </row>
    <row r="246" ht="15.75" customHeight="1">
      <c r="X246" s="109"/>
      <c r="Y246" s="109"/>
      <c r="Z246" s="109"/>
      <c r="AD246" s="109"/>
      <c r="AG246" s="109"/>
    </row>
    <row r="247" ht="15.75" customHeight="1">
      <c r="X247" s="109"/>
      <c r="Y247" s="109"/>
      <c r="Z247" s="109"/>
      <c r="AD247" s="109"/>
      <c r="AG247" s="109"/>
    </row>
    <row r="248" ht="15.75" customHeight="1">
      <c r="X248" s="109"/>
      <c r="Y248" s="109"/>
      <c r="Z248" s="109"/>
      <c r="AD248" s="109"/>
      <c r="AG248" s="109"/>
    </row>
    <row r="249" ht="15.75" customHeight="1">
      <c r="X249" s="109"/>
      <c r="Y249" s="109"/>
      <c r="Z249" s="109"/>
      <c r="AD249" s="109"/>
      <c r="AG249" s="109"/>
    </row>
    <row r="250" ht="15.75" customHeight="1">
      <c r="X250" s="109"/>
      <c r="Y250" s="109"/>
      <c r="Z250" s="109"/>
      <c r="AD250" s="109"/>
      <c r="AG250" s="109"/>
    </row>
    <row r="251" ht="15.75" customHeight="1">
      <c r="X251" s="109"/>
      <c r="Y251" s="109"/>
      <c r="Z251" s="109"/>
      <c r="AD251" s="109"/>
      <c r="AG251" s="109"/>
    </row>
    <row r="252" ht="15.75" customHeight="1">
      <c r="X252" s="109"/>
      <c r="Y252" s="109"/>
      <c r="Z252" s="109"/>
      <c r="AD252" s="109"/>
      <c r="AG252" s="109"/>
    </row>
    <row r="253" ht="15.75" customHeight="1">
      <c r="X253" s="109"/>
      <c r="Y253" s="109"/>
      <c r="Z253" s="109"/>
      <c r="AD253" s="109"/>
      <c r="AG253" s="109"/>
    </row>
    <row r="254" ht="15.75" customHeight="1">
      <c r="X254" s="109"/>
      <c r="Y254" s="109"/>
      <c r="Z254" s="109"/>
      <c r="AD254" s="109"/>
      <c r="AG254" s="109"/>
    </row>
    <row r="255" ht="15.75" customHeight="1">
      <c r="X255" s="109"/>
      <c r="Y255" s="109"/>
      <c r="Z255" s="109"/>
      <c r="AD255" s="109"/>
      <c r="AG255" s="109"/>
    </row>
    <row r="256" ht="15.75" customHeight="1">
      <c r="X256" s="109"/>
      <c r="Y256" s="109"/>
      <c r="Z256" s="109"/>
      <c r="AD256" s="109"/>
      <c r="AG256" s="109"/>
    </row>
    <row r="257" ht="15.75" customHeight="1">
      <c r="X257" s="109"/>
      <c r="Y257" s="109"/>
      <c r="Z257" s="109"/>
      <c r="AD257" s="109"/>
      <c r="AG257" s="109"/>
    </row>
    <row r="258" ht="15.75" customHeight="1">
      <c r="X258" s="109"/>
      <c r="Y258" s="109"/>
      <c r="Z258" s="109"/>
      <c r="AD258" s="109"/>
      <c r="AG258" s="109"/>
    </row>
    <row r="259" ht="15.75" customHeight="1">
      <c r="X259" s="109"/>
      <c r="Y259" s="109"/>
      <c r="Z259" s="109"/>
      <c r="AD259" s="109"/>
      <c r="AG259" s="109"/>
    </row>
    <row r="260" ht="15.75" customHeight="1">
      <c r="X260" s="109"/>
      <c r="Y260" s="109"/>
      <c r="Z260" s="109"/>
      <c r="AD260" s="109"/>
      <c r="AG260" s="109"/>
    </row>
    <row r="261" ht="15.75" customHeight="1">
      <c r="X261" s="109"/>
      <c r="Y261" s="109"/>
      <c r="Z261" s="109"/>
      <c r="AD261" s="109"/>
      <c r="AG261" s="109"/>
    </row>
    <row r="262" ht="15.75" customHeight="1">
      <c r="X262" s="109"/>
      <c r="Y262" s="109"/>
      <c r="Z262" s="109"/>
      <c r="AD262" s="109"/>
      <c r="AG262" s="109"/>
    </row>
    <row r="263" ht="15.75" customHeight="1">
      <c r="X263" s="109"/>
      <c r="Y263" s="109"/>
      <c r="Z263" s="109"/>
      <c r="AD263" s="109"/>
      <c r="AG263" s="109"/>
    </row>
    <row r="264" ht="15.75" customHeight="1">
      <c r="X264" s="109"/>
      <c r="Y264" s="109"/>
      <c r="Z264" s="109"/>
      <c r="AD264" s="109"/>
      <c r="AG264" s="109"/>
    </row>
    <row r="265" ht="15.75" customHeight="1">
      <c r="X265" s="109"/>
      <c r="Y265" s="109"/>
      <c r="Z265" s="109"/>
      <c r="AD265" s="109"/>
      <c r="AG265" s="109"/>
    </row>
    <row r="266" ht="15.75" customHeight="1">
      <c r="X266" s="109"/>
      <c r="Y266" s="109"/>
      <c r="Z266" s="109"/>
      <c r="AD266" s="109"/>
      <c r="AG266" s="109"/>
    </row>
    <row r="267" ht="15.75" customHeight="1">
      <c r="X267" s="109"/>
      <c r="Y267" s="109"/>
      <c r="Z267" s="109"/>
      <c r="AD267" s="109"/>
      <c r="AG267" s="109"/>
    </row>
    <row r="268" ht="15.75" customHeight="1">
      <c r="X268" s="109"/>
      <c r="Y268" s="109"/>
      <c r="Z268" s="109"/>
      <c r="AD268" s="109"/>
      <c r="AG268" s="109"/>
    </row>
    <row r="269" ht="15.75" customHeight="1">
      <c r="X269" s="109"/>
      <c r="Y269" s="109"/>
      <c r="Z269" s="109"/>
      <c r="AD269" s="109"/>
      <c r="AG269" s="109"/>
    </row>
    <row r="270" ht="15.75" customHeight="1">
      <c r="X270" s="109"/>
      <c r="Y270" s="109"/>
      <c r="Z270" s="109"/>
      <c r="AD270" s="109"/>
      <c r="AG270" s="109"/>
    </row>
    <row r="271" ht="15.75" customHeight="1">
      <c r="X271" s="109"/>
      <c r="Y271" s="109"/>
      <c r="Z271" s="109"/>
      <c r="AD271" s="109"/>
      <c r="AG271" s="109"/>
    </row>
    <row r="272" ht="15.75" customHeight="1">
      <c r="X272" s="109"/>
      <c r="Y272" s="109"/>
      <c r="Z272" s="109"/>
      <c r="AD272" s="109"/>
      <c r="AG272" s="109"/>
    </row>
    <row r="273" ht="15.75" customHeight="1">
      <c r="X273" s="109"/>
      <c r="Y273" s="109"/>
      <c r="Z273" s="109"/>
      <c r="AD273" s="109"/>
      <c r="AG273" s="109"/>
    </row>
    <row r="274" ht="15.75" customHeight="1">
      <c r="X274" s="109"/>
      <c r="Y274" s="109"/>
      <c r="Z274" s="109"/>
      <c r="AD274" s="109"/>
      <c r="AG274" s="109"/>
    </row>
    <row r="275" ht="15.75" customHeight="1">
      <c r="X275" s="109"/>
      <c r="Y275" s="109"/>
      <c r="Z275" s="109"/>
      <c r="AD275" s="109"/>
      <c r="AG275" s="109"/>
    </row>
    <row r="276" ht="15.75" customHeight="1">
      <c r="X276" s="109"/>
      <c r="Y276" s="109"/>
      <c r="Z276" s="109"/>
      <c r="AD276" s="109"/>
      <c r="AG276" s="109"/>
    </row>
    <row r="277" ht="15.75" customHeight="1">
      <c r="X277" s="109"/>
      <c r="Y277" s="109"/>
      <c r="Z277" s="109"/>
      <c r="AD277" s="109"/>
      <c r="AG277" s="109"/>
    </row>
    <row r="278" ht="15.75" customHeight="1">
      <c r="X278" s="109"/>
      <c r="Y278" s="109"/>
      <c r="Z278" s="109"/>
      <c r="AD278" s="109"/>
      <c r="AG278" s="109"/>
    </row>
    <row r="279" ht="15.75" customHeight="1">
      <c r="X279" s="109"/>
      <c r="Y279" s="109"/>
      <c r="Z279" s="109"/>
      <c r="AD279" s="109"/>
      <c r="AG279" s="109"/>
    </row>
    <row r="280" ht="15.75" customHeight="1">
      <c r="X280" s="109"/>
      <c r="Y280" s="109"/>
      <c r="Z280" s="109"/>
      <c r="AD280" s="109"/>
      <c r="AG280" s="109"/>
    </row>
    <row r="281" ht="15.75" customHeight="1">
      <c r="X281" s="109"/>
      <c r="Y281" s="109"/>
      <c r="Z281" s="109"/>
      <c r="AD281" s="109"/>
      <c r="AG281" s="109"/>
    </row>
    <row r="282" ht="15.75" customHeight="1">
      <c r="X282" s="109"/>
      <c r="Y282" s="109"/>
      <c r="Z282" s="109"/>
      <c r="AD282" s="109"/>
      <c r="AG282" s="109"/>
    </row>
    <row r="283" ht="15.75" customHeight="1">
      <c r="X283" s="109"/>
      <c r="Y283" s="109"/>
      <c r="Z283" s="109"/>
      <c r="AD283" s="109"/>
      <c r="AG283" s="109"/>
    </row>
    <row r="284" ht="15.75" customHeight="1">
      <c r="X284" s="109"/>
      <c r="Y284" s="109"/>
      <c r="Z284" s="109"/>
      <c r="AD284" s="109"/>
      <c r="AG284" s="109"/>
    </row>
    <row r="285" ht="15.75" customHeight="1">
      <c r="X285" s="109"/>
      <c r="Y285" s="109"/>
      <c r="Z285" s="109"/>
      <c r="AD285" s="109"/>
      <c r="AG285" s="109"/>
    </row>
    <row r="286" ht="15.75" customHeight="1">
      <c r="X286" s="109"/>
      <c r="Y286" s="109"/>
      <c r="Z286" s="109"/>
      <c r="AD286" s="109"/>
      <c r="AG286" s="109"/>
    </row>
    <row r="287" ht="15.75" customHeight="1">
      <c r="X287" s="109"/>
      <c r="Y287" s="109"/>
      <c r="Z287" s="109"/>
      <c r="AD287" s="109"/>
      <c r="AG287" s="109"/>
    </row>
    <row r="288" ht="15.75" customHeight="1">
      <c r="X288" s="109"/>
      <c r="Y288" s="109"/>
      <c r="Z288" s="109"/>
      <c r="AD288" s="109"/>
      <c r="AG288" s="109"/>
    </row>
    <row r="289" ht="15.75" customHeight="1">
      <c r="X289" s="109"/>
      <c r="Y289" s="109"/>
      <c r="Z289" s="109"/>
      <c r="AD289" s="109"/>
      <c r="AG289" s="109"/>
    </row>
    <row r="290" ht="15.75" customHeight="1">
      <c r="X290" s="109"/>
      <c r="Y290" s="109"/>
      <c r="Z290" s="109"/>
      <c r="AD290" s="109"/>
      <c r="AG290" s="109"/>
    </row>
    <row r="291" ht="15.75" customHeight="1">
      <c r="X291" s="109"/>
      <c r="Y291" s="109"/>
      <c r="Z291" s="109"/>
      <c r="AD291" s="109"/>
      <c r="AG291" s="109"/>
    </row>
    <row r="292" ht="15.75" customHeight="1">
      <c r="X292" s="109"/>
      <c r="Y292" s="109"/>
      <c r="Z292" s="109"/>
      <c r="AD292" s="109"/>
      <c r="AG292" s="109"/>
    </row>
    <row r="293" ht="15.75" customHeight="1">
      <c r="X293" s="109"/>
      <c r="Y293" s="109"/>
      <c r="Z293" s="109"/>
      <c r="AD293" s="109"/>
      <c r="AG293" s="109"/>
    </row>
    <row r="294" ht="15.75" customHeight="1">
      <c r="X294" s="109"/>
      <c r="Y294" s="109"/>
      <c r="Z294" s="109"/>
      <c r="AD294" s="109"/>
      <c r="AG294" s="109"/>
    </row>
    <row r="295" ht="15.75" customHeight="1">
      <c r="X295" s="109"/>
      <c r="Y295" s="109"/>
      <c r="Z295" s="109"/>
      <c r="AD295" s="109"/>
      <c r="AG295" s="109"/>
    </row>
    <row r="296" ht="15.75" customHeight="1">
      <c r="X296" s="109"/>
      <c r="Y296" s="109"/>
      <c r="Z296" s="109"/>
      <c r="AD296" s="109"/>
      <c r="AG296" s="109"/>
    </row>
    <row r="297" ht="15.75" customHeight="1">
      <c r="X297" s="109"/>
      <c r="Y297" s="109"/>
      <c r="Z297" s="109"/>
      <c r="AD297" s="109"/>
      <c r="AG297" s="109"/>
    </row>
    <row r="298" ht="15.75" customHeight="1">
      <c r="X298" s="109"/>
      <c r="Y298" s="109"/>
      <c r="Z298" s="109"/>
      <c r="AD298" s="109"/>
      <c r="AG298" s="109"/>
    </row>
    <row r="299" ht="15.75" customHeight="1">
      <c r="X299" s="109"/>
      <c r="Y299" s="109"/>
      <c r="Z299" s="109"/>
      <c r="AD299" s="109"/>
      <c r="AG299" s="109"/>
    </row>
    <row r="300" ht="15.75" customHeight="1">
      <c r="X300" s="109"/>
      <c r="Y300" s="109"/>
      <c r="Z300" s="109"/>
      <c r="AD300" s="109"/>
      <c r="AG300" s="109"/>
    </row>
    <row r="301" ht="15.75" customHeight="1">
      <c r="X301" s="109"/>
      <c r="Y301" s="109"/>
      <c r="Z301" s="109"/>
      <c r="AD301" s="109"/>
      <c r="AG301" s="109"/>
    </row>
    <row r="302" ht="15.75" customHeight="1">
      <c r="X302" s="109"/>
      <c r="Y302" s="109"/>
      <c r="Z302" s="109"/>
      <c r="AD302" s="109"/>
      <c r="AG302" s="109"/>
    </row>
    <row r="303" ht="15.75" customHeight="1">
      <c r="X303" s="109"/>
      <c r="Y303" s="109"/>
      <c r="Z303" s="109"/>
      <c r="AD303" s="109"/>
      <c r="AG303" s="109"/>
    </row>
    <row r="304" ht="15.75" customHeight="1">
      <c r="X304" s="109"/>
      <c r="Y304" s="109"/>
      <c r="Z304" s="109"/>
      <c r="AD304" s="109"/>
      <c r="AG304" s="109"/>
    </row>
    <row r="305" ht="15.75" customHeight="1">
      <c r="X305" s="109"/>
      <c r="Y305" s="109"/>
      <c r="Z305" s="109"/>
      <c r="AD305" s="109"/>
      <c r="AG305" s="109"/>
    </row>
    <row r="306" ht="15.75" customHeight="1">
      <c r="X306" s="109"/>
      <c r="Y306" s="109"/>
      <c r="Z306" s="109"/>
      <c r="AD306" s="109"/>
      <c r="AG306" s="109"/>
    </row>
    <row r="307" ht="15.75" customHeight="1">
      <c r="X307" s="109"/>
      <c r="Y307" s="109"/>
      <c r="Z307" s="109"/>
      <c r="AD307" s="109"/>
      <c r="AG307" s="109"/>
    </row>
    <row r="308" ht="15.75" customHeight="1">
      <c r="X308" s="109"/>
      <c r="Y308" s="109"/>
      <c r="Z308" s="109"/>
      <c r="AD308" s="109"/>
      <c r="AG308" s="109"/>
    </row>
    <row r="309" ht="15.75" customHeight="1">
      <c r="X309" s="109"/>
      <c r="Y309" s="109"/>
      <c r="Z309" s="109"/>
      <c r="AD309" s="109"/>
      <c r="AG309" s="109"/>
    </row>
    <row r="310" ht="15.75" customHeight="1">
      <c r="X310" s="109"/>
      <c r="Y310" s="109"/>
      <c r="Z310" s="109"/>
      <c r="AD310" s="109"/>
      <c r="AG310" s="109"/>
    </row>
    <row r="311" ht="15.75" customHeight="1">
      <c r="X311" s="109"/>
      <c r="Y311" s="109"/>
      <c r="Z311" s="109"/>
      <c r="AD311" s="109"/>
      <c r="AG311" s="109"/>
    </row>
    <row r="312" ht="15.75" customHeight="1">
      <c r="X312" s="109"/>
      <c r="Y312" s="109"/>
      <c r="Z312" s="109"/>
      <c r="AD312" s="109"/>
      <c r="AG312" s="109"/>
    </row>
    <row r="313" ht="15.75" customHeight="1">
      <c r="X313" s="109"/>
      <c r="Y313" s="109"/>
      <c r="Z313" s="109"/>
      <c r="AD313" s="109"/>
      <c r="AG313" s="109"/>
    </row>
    <row r="314" ht="15.75" customHeight="1">
      <c r="X314" s="109"/>
      <c r="Y314" s="109"/>
      <c r="Z314" s="109"/>
      <c r="AD314" s="109"/>
      <c r="AG314" s="109"/>
    </row>
    <row r="315" ht="15.75" customHeight="1">
      <c r="X315" s="109"/>
      <c r="Y315" s="109"/>
      <c r="Z315" s="109"/>
      <c r="AD315" s="109"/>
      <c r="AG315" s="109"/>
    </row>
    <row r="316" ht="15.75" customHeight="1">
      <c r="X316" s="109"/>
      <c r="Y316" s="109"/>
      <c r="Z316" s="109"/>
      <c r="AD316" s="109"/>
      <c r="AG316" s="109"/>
    </row>
    <row r="317" ht="15.75" customHeight="1">
      <c r="X317" s="109"/>
      <c r="Y317" s="109"/>
      <c r="Z317" s="109"/>
      <c r="AD317" s="109"/>
      <c r="AG317" s="109"/>
    </row>
    <row r="318" ht="15.75" customHeight="1">
      <c r="X318" s="109"/>
      <c r="Y318" s="109"/>
      <c r="Z318" s="109"/>
      <c r="AD318" s="109"/>
      <c r="AG318" s="109"/>
    </row>
    <row r="319" ht="15.75" customHeight="1">
      <c r="X319" s="109"/>
      <c r="Y319" s="109"/>
      <c r="Z319" s="109"/>
      <c r="AD319" s="109"/>
      <c r="AG319" s="109"/>
    </row>
    <row r="320" ht="15.75" customHeight="1">
      <c r="X320" s="109"/>
      <c r="Y320" s="109"/>
      <c r="Z320" s="109"/>
      <c r="AD320" s="109"/>
      <c r="AG320" s="109"/>
    </row>
    <row r="321" ht="15.75" customHeight="1">
      <c r="X321" s="109"/>
      <c r="Y321" s="109"/>
      <c r="Z321" s="109"/>
      <c r="AD321" s="109"/>
      <c r="AG321" s="109"/>
    </row>
    <row r="322" ht="15.75" customHeight="1">
      <c r="X322" s="109"/>
      <c r="Y322" s="109"/>
      <c r="Z322" s="109"/>
      <c r="AD322" s="109"/>
      <c r="AG322" s="109"/>
    </row>
    <row r="323" ht="15.75" customHeight="1">
      <c r="X323" s="109"/>
      <c r="Y323" s="109"/>
      <c r="Z323" s="109"/>
      <c r="AD323" s="109"/>
      <c r="AG323" s="109"/>
    </row>
    <row r="324" ht="15.75" customHeight="1">
      <c r="X324" s="109"/>
      <c r="Y324" s="109"/>
      <c r="Z324" s="109"/>
      <c r="AD324" s="109"/>
      <c r="AG324" s="109"/>
    </row>
    <row r="325" ht="15.75" customHeight="1">
      <c r="X325" s="109"/>
      <c r="Y325" s="109"/>
      <c r="Z325" s="109"/>
      <c r="AD325" s="109"/>
      <c r="AG325" s="109"/>
    </row>
    <row r="326" ht="15.75" customHeight="1">
      <c r="X326" s="109"/>
      <c r="Y326" s="109"/>
      <c r="Z326" s="109"/>
      <c r="AD326" s="109"/>
      <c r="AG326" s="109"/>
    </row>
    <row r="327" ht="15.75" customHeight="1">
      <c r="X327" s="109"/>
      <c r="Y327" s="109"/>
      <c r="Z327" s="109"/>
      <c r="AD327" s="109"/>
      <c r="AG327" s="109"/>
    </row>
    <row r="328" ht="15.75" customHeight="1">
      <c r="X328" s="109"/>
      <c r="Y328" s="109"/>
      <c r="Z328" s="109"/>
      <c r="AD328" s="109"/>
      <c r="AG328" s="109"/>
    </row>
    <row r="329" ht="15.75" customHeight="1">
      <c r="X329" s="109"/>
      <c r="Y329" s="109"/>
      <c r="Z329" s="109"/>
      <c r="AD329" s="109"/>
      <c r="AG329" s="109"/>
    </row>
    <row r="330" ht="15.75" customHeight="1">
      <c r="X330" s="109"/>
      <c r="Y330" s="109"/>
      <c r="Z330" s="109"/>
      <c r="AD330" s="109"/>
      <c r="AG330" s="109"/>
    </row>
    <row r="331" ht="15.75" customHeight="1">
      <c r="X331" s="109"/>
      <c r="Y331" s="109"/>
      <c r="Z331" s="109"/>
      <c r="AD331" s="109"/>
      <c r="AG331" s="109"/>
    </row>
    <row r="332" ht="15.75" customHeight="1">
      <c r="X332" s="109"/>
      <c r="Y332" s="109"/>
      <c r="Z332" s="109"/>
      <c r="AD332" s="109"/>
      <c r="AG332" s="109"/>
    </row>
    <row r="333" ht="15.75" customHeight="1">
      <c r="X333" s="109"/>
      <c r="Y333" s="109"/>
      <c r="Z333" s="109"/>
      <c r="AD333" s="109"/>
      <c r="AG333" s="109"/>
    </row>
    <row r="334" ht="15.75" customHeight="1">
      <c r="X334" s="109"/>
      <c r="Y334" s="109"/>
      <c r="Z334" s="109"/>
      <c r="AD334" s="109"/>
      <c r="AG334" s="109"/>
    </row>
    <row r="335" ht="15.75" customHeight="1">
      <c r="X335" s="109"/>
      <c r="Y335" s="109"/>
      <c r="Z335" s="109"/>
      <c r="AD335" s="109"/>
      <c r="AG335" s="109"/>
    </row>
    <row r="336" ht="15.75" customHeight="1">
      <c r="X336" s="109"/>
      <c r="Y336" s="109"/>
      <c r="Z336" s="109"/>
      <c r="AD336" s="109"/>
      <c r="AG336" s="109"/>
    </row>
    <row r="337" ht="15.75" customHeight="1">
      <c r="X337" s="109"/>
      <c r="Y337" s="109"/>
      <c r="Z337" s="109"/>
      <c r="AD337" s="109"/>
      <c r="AG337" s="109"/>
    </row>
    <row r="338" ht="15.75" customHeight="1">
      <c r="X338" s="109"/>
      <c r="Y338" s="109"/>
      <c r="Z338" s="109"/>
      <c r="AD338" s="109"/>
      <c r="AG338" s="109"/>
    </row>
    <row r="339" ht="15.75" customHeight="1">
      <c r="X339" s="109"/>
      <c r="Y339" s="109"/>
      <c r="Z339" s="109"/>
      <c r="AD339" s="109"/>
      <c r="AG339" s="109"/>
    </row>
    <row r="340" ht="15.75" customHeight="1">
      <c r="X340" s="109"/>
      <c r="Y340" s="109"/>
      <c r="Z340" s="109"/>
      <c r="AD340" s="109"/>
      <c r="AG340" s="109"/>
    </row>
    <row r="341" ht="15.75" customHeight="1">
      <c r="X341" s="109"/>
      <c r="Y341" s="109"/>
      <c r="Z341" s="109"/>
      <c r="AD341" s="109"/>
      <c r="AG341" s="109"/>
    </row>
    <row r="342" ht="15.75" customHeight="1">
      <c r="X342" s="109"/>
      <c r="Y342" s="109"/>
      <c r="Z342" s="109"/>
      <c r="AD342" s="109"/>
      <c r="AG342" s="109"/>
    </row>
    <row r="343" ht="15.75" customHeight="1">
      <c r="X343" s="109"/>
      <c r="Y343" s="109"/>
      <c r="Z343" s="109"/>
      <c r="AD343" s="109"/>
      <c r="AG343" s="109"/>
    </row>
    <row r="344" ht="15.75" customHeight="1">
      <c r="X344" s="109"/>
      <c r="Y344" s="109"/>
      <c r="Z344" s="109"/>
      <c r="AD344" s="109"/>
      <c r="AG344" s="109"/>
    </row>
    <row r="345" ht="15.75" customHeight="1">
      <c r="X345" s="109"/>
      <c r="Y345" s="109"/>
      <c r="Z345" s="109"/>
      <c r="AD345" s="109"/>
      <c r="AG345" s="109"/>
    </row>
    <row r="346" ht="15.75" customHeight="1">
      <c r="X346" s="109"/>
      <c r="Y346" s="109"/>
      <c r="Z346" s="109"/>
      <c r="AD346" s="109"/>
      <c r="AG346" s="109"/>
    </row>
    <row r="347" ht="15.75" customHeight="1">
      <c r="X347" s="109"/>
      <c r="Y347" s="109"/>
      <c r="Z347" s="109"/>
      <c r="AD347" s="109"/>
      <c r="AG347" s="109"/>
    </row>
    <row r="348" ht="15.75" customHeight="1">
      <c r="X348" s="109"/>
      <c r="Y348" s="109"/>
      <c r="Z348" s="109"/>
      <c r="AD348" s="109"/>
      <c r="AG348" s="109"/>
    </row>
    <row r="349" ht="15.75" customHeight="1">
      <c r="X349" s="109"/>
      <c r="Y349" s="109"/>
      <c r="Z349" s="109"/>
      <c r="AD349" s="109"/>
      <c r="AG349" s="109"/>
    </row>
    <row r="350" ht="15.75" customHeight="1">
      <c r="X350" s="109"/>
      <c r="Y350" s="109"/>
      <c r="Z350" s="109"/>
      <c r="AD350" s="109"/>
      <c r="AG350" s="109"/>
    </row>
    <row r="351" ht="15.75" customHeight="1">
      <c r="X351" s="109"/>
      <c r="Y351" s="109"/>
      <c r="Z351" s="109"/>
      <c r="AD351" s="109"/>
      <c r="AG351" s="109"/>
    </row>
    <row r="352" ht="15.75" customHeight="1">
      <c r="X352" s="109"/>
      <c r="Y352" s="109"/>
      <c r="Z352" s="109"/>
      <c r="AD352" s="109"/>
      <c r="AG352" s="109"/>
    </row>
    <row r="353" ht="15.75" customHeight="1">
      <c r="X353" s="109"/>
      <c r="Y353" s="109"/>
      <c r="Z353" s="109"/>
      <c r="AD353" s="109"/>
      <c r="AG353" s="109"/>
    </row>
    <row r="354" ht="15.75" customHeight="1">
      <c r="X354" s="109"/>
      <c r="Y354" s="109"/>
      <c r="Z354" s="109"/>
      <c r="AD354" s="109"/>
      <c r="AG354" s="109"/>
    </row>
    <row r="355" ht="15.75" customHeight="1">
      <c r="X355" s="109"/>
      <c r="Y355" s="109"/>
      <c r="Z355" s="109"/>
      <c r="AD355" s="109"/>
      <c r="AG355" s="109"/>
    </row>
    <row r="356" ht="15.75" customHeight="1">
      <c r="X356" s="109"/>
      <c r="Y356" s="109"/>
      <c r="Z356" s="109"/>
      <c r="AD356" s="109"/>
      <c r="AG356" s="109"/>
    </row>
    <row r="357" ht="15.75" customHeight="1">
      <c r="X357" s="109"/>
      <c r="Y357" s="109"/>
      <c r="Z357" s="109"/>
      <c r="AD357" s="109"/>
      <c r="AG357" s="109"/>
    </row>
    <row r="358" ht="15.75" customHeight="1">
      <c r="X358" s="109"/>
      <c r="Y358" s="109"/>
      <c r="Z358" s="109"/>
      <c r="AD358" s="109"/>
      <c r="AG358" s="109"/>
    </row>
    <row r="359" ht="15.75" customHeight="1">
      <c r="X359" s="109"/>
      <c r="Y359" s="109"/>
      <c r="Z359" s="109"/>
      <c r="AD359" s="109"/>
      <c r="AG359" s="109"/>
    </row>
    <row r="360" ht="15.75" customHeight="1">
      <c r="X360" s="109"/>
      <c r="Y360" s="109"/>
      <c r="Z360" s="109"/>
      <c r="AD360" s="109"/>
      <c r="AG360" s="109"/>
    </row>
    <row r="361" ht="15.75" customHeight="1">
      <c r="X361" s="109"/>
      <c r="Y361" s="109"/>
      <c r="Z361" s="109"/>
      <c r="AD361" s="109"/>
      <c r="AG361" s="109"/>
    </row>
    <row r="362" ht="15.75" customHeight="1">
      <c r="X362" s="109"/>
      <c r="Y362" s="109"/>
      <c r="Z362" s="109"/>
      <c r="AD362" s="109"/>
      <c r="AG362" s="109"/>
    </row>
    <row r="363" ht="15.75" customHeight="1">
      <c r="X363" s="109"/>
      <c r="Y363" s="109"/>
      <c r="Z363" s="109"/>
      <c r="AD363" s="109"/>
      <c r="AG363" s="109"/>
    </row>
    <row r="364" ht="15.75" customHeight="1">
      <c r="X364" s="109"/>
      <c r="Y364" s="109"/>
      <c r="Z364" s="109"/>
      <c r="AD364" s="109"/>
      <c r="AG364" s="109"/>
    </row>
    <row r="365" ht="15.75" customHeight="1">
      <c r="X365" s="109"/>
      <c r="Y365" s="109"/>
      <c r="Z365" s="109"/>
      <c r="AD365" s="109"/>
      <c r="AG365" s="109"/>
    </row>
    <row r="366" ht="15.75" customHeight="1">
      <c r="X366" s="109"/>
      <c r="Y366" s="109"/>
      <c r="Z366" s="109"/>
      <c r="AD366" s="109"/>
      <c r="AG366" s="109"/>
    </row>
    <row r="367" ht="15.75" customHeight="1">
      <c r="X367" s="109"/>
      <c r="Y367" s="109"/>
      <c r="Z367" s="109"/>
      <c r="AD367" s="109"/>
      <c r="AG367" s="109"/>
    </row>
    <row r="368" ht="15.75" customHeight="1">
      <c r="X368" s="109"/>
      <c r="Y368" s="109"/>
      <c r="Z368" s="109"/>
      <c r="AD368" s="109"/>
      <c r="AG368" s="109"/>
    </row>
    <row r="369" ht="15.75" customHeight="1">
      <c r="X369" s="109"/>
      <c r="Y369" s="109"/>
      <c r="Z369" s="109"/>
      <c r="AD369" s="109"/>
      <c r="AG369" s="109"/>
    </row>
    <row r="370" ht="15.75" customHeight="1">
      <c r="X370" s="109"/>
      <c r="Y370" s="109"/>
      <c r="Z370" s="109"/>
      <c r="AD370" s="109"/>
      <c r="AG370" s="109"/>
    </row>
    <row r="371" ht="15.75" customHeight="1">
      <c r="X371" s="109"/>
      <c r="Y371" s="109"/>
      <c r="Z371" s="109"/>
      <c r="AD371" s="109"/>
      <c r="AG371" s="109"/>
    </row>
    <row r="372" ht="15.75" customHeight="1">
      <c r="X372" s="109"/>
      <c r="Y372" s="109"/>
      <c r="Z372" s="109"/>
      <c r="AD372" s="109"/>
      <c r="AG372" s="109"/>
    </row>
    <row r="373" ht="15.75" customHeight="1">
      <c r="X373" s="109"/>
      <c r="Y373" s="109"/>
      <c r="Z373" s="109"/>
      <c r="AD373" s="109"/>
      <c r="AG373" s="109"/>
    </row>
    <row r="374" ht="15.75" customHeight="1">
      <c r="X374" s="109"/>
      <c r="Y374" s="109"/>
      <c r="Z374" s="109"/>
      <c r="AD374" s="109"/>
      <c r="AG374" s="109"/>
    </row>
    <row r="375" ht="15.75" customHeight="1">
      <c r="X375" s="109"/>
      <c r="Y375" s="109"/>
      <c r="Z375" s="109"/>
      <c r="AD375" s="109"/>
      <c r="AG375" s="109"/>
    </row>
    <row r="376" ht="15.75" customHeight="1">
      <c r="X376" s="109"/>
      <c r="Y376" s="109"/>
      <c r="Z376" s="109"/>
      <c r="AD376" s="109"/>
      <c r="AG376" s="109"/>
    </row>
    <row r="377" ht="15.75" customHeight="1">
      <c r="X377" s="109"/>
      <c r="Y377" s="109"/>
      <c r="Z377" s="109"/>
      <c r="AD377" s="109"/>
      <c r="AG377" s="109"/>
    </row>
    <row r="378" ht="15.75" customHeight="1">
      <c r="X378" s="109"/>
      <c r="Y378" s="109"/>
      <c r="Z378" s="109"/>
      <c r="AD378" s="109"/>
      <c r="AG378" s="109"/>
    </row>
    <row r="379" ht="15.75" customHeight="1">
      <c r="X379" s="109"/>
      <c r="Y379" s="109"/>
      <c r="Z379" s="109"/>
      <c r="AD379" s="109"/>
      <c r="AG379" s="109"/>
    </row>
    <row r="380" ht="15.75" customHeight="1">
      <c r="X380" s="109"/>
      <c r="Y380" s="109"/>
      <c r="Z380" s="109"/>
      <c r="AD380" s="109"/>
      <c r="AG380" s="109"/>
    </row>
    <row r="381" ht="15.75" customHeight="1">
      <c r="X381" s="109"/>
      <c r="Y381" s="109"/>
      <c r="Z381" s="109"/>
      <c r="AD381" s="109"/>
      <c r="AG381" s="109"/>
    </row>
    <row r="382" ht="15.75" customHeight="1">
      <c r="X382" s="109"/>
      <c r="Y382" s="109"/>
      <c r="Z382" s="109"/>
      <c r="AD382" s="109"/>
      <c r="AG382" s="109"/>
    </row>
    <row r="383" ht="15.75" customHeight="1">
      <c r="X383" s="109"/>
      <c r="Y383" s="109"/>
      <c r="Z383" s="109"/>
      <c r="AD383" s="109"/>
      <c r="AG383" s="109"/>
    </row>
    <row r="384" ht="15.75" customHeight="1">
      <c r="X384" s="109"/>
      <c r="Y384" s="109"/>
      <c r="Z384" s="109"/>
      <c r="AD384" s="109"/>
      <c r="AG384" s="109"/>
    </row>
    <row r="385" ht="15.75" customHeight="1">
      <c r="X385" s="109"/>
      <c r="Y385" s="109"/>
      <c r="Z385" s="109"/>
      <c r="AD385" s="109"/>
      <c r="AG385" s="109"/>
    </row>
    <row r="386" ht="15.75" customHeight="1">
      <c r="X386" s="109"/>
      <c r="Y386" s="109"/>
      <c r="Z386" s="109"/>
      <c r="AD386" s="109"/>
      <c r="AG386" s="109"/>
    </row>
    <row r="387" ht="15.75" customHeight="1">
      <c r="X387" s="109"/>
      <c r="Y387" s="109"/>
      <c r="Z387" s="109"/>
      <c r="AD387" s="109"/>
      <c r="AG387" s="109"/>
    </row>
    <row r="388" ht="15.75" customHeight="1">
      <c r="X388" s="109"/>
      <c r="Y388" s="109"/>
      <c r="Z388" s="109"/>
      <c r="AD388" s="109"/>
      <c r="AG388" s="109"/>
    </row>
    <row r="389" ht="15.75" customHeight="1">
      <c r="X389" s="109"/>
      <c r="Y389" s="109"/>
      <c r="Z389" s="109"/>
      <c r="AD389" s="109"/>
      <c r="AG389" s="109"/>
    </row>
    <row r="390" ht="15.75" customHeight="1">
      <c r="X390" s="109"/>
      <c r="Y390" s="109"/>
      <c r="Z390" s="109"/>
      <c r="AD390" s="109"/>
      <c r="AG390" s="109"/>
    </row>
    <row r="391" ht="15.75" customHeight="1">
      <c r="X391" s="109"/>
      <c r="Y391" s="109"/>
      <c r="Z391" s="109"/>
      <c r="AD391" s="109"/>
      <c r="AG391" s="109"/>
    </row>
    <row r="392" ht="15.75" customHeight="1">
      <c r="X392" s="109"/>
      <c r="Y392" s="109"/>
      <c r="Z392" s="109"/>
      <c r="AD392" s="109"/>
      <c r="AG392" s="109"/>
    </row>
    <row r="393" ht="15.75" customHeight="1">
      <c r="X393" s="109"/>
      <c r="Y393" s="109"/>
      <c r="Z393" s="109"/>
      <c r="AD393" s="109"/>
      <c r="AG393" s="109"/>
    </row>
    <row r="394" ht="15.75" customHeight="1">
      <c r="X394" s="109"/>
      <c r="Y394" s="109"/>
      <c r="Z394" s="109"/>
      <c r="AD394" s="109"/>
      <c r="AG394" s="109"/>
    </row>
    <row r="395" ht="15.75" customHeight="1">
      <c r="X395" s="109"/>
      <c r="Y395" s="109"/>
      <c r="Z395" s="109"/>
      <c r="AD395" s="109"/>
      <c r="AG395" s="109"/>
    </row>
    <row r="396" ht="15.75" customHeight="1">
      <c r="X396" s="109"/>
      <c r="Y396" s="109"/>
      <c r="Z396" s="109"/>
      <c r="AD396" s="109"/>
      <c r="AG396" s="109"/>
    </row>
    <row r="397" ht="15.75" customHeight="1">
      <c r="X397" s="109"/>
      <c r="Y397" s="109"/>
      <c r="Z397" s="109"/>
      <c r="AD397" s="109"/>
      <c r="AG397" s="109"/>
    </row>
    <row r="398" ht="15.75" customHeight="1">
      <c r="X398" s="109"/>
      <c r="Y398" s="109"/>
      <c r="Z398" s="109"/>
      <c r="AD398" s="109"/>
      <c r="AG398" s="109"/>
    </row>
    <row r="399" ht="15.75" customHeight="1">
      <c r="X399" s="109"/>
      <c r="Y399" s="109"/>
      <c r="Z399" s="109"/>
      <c r="AD399" s="109"/>
      <c r="AG399" s="109"/>
    </row>
    <row r="400" ht="15.75" customHeight="1">
      <c r="X400" s="109"/>
      <c r="Y400" s="109"/>
      <c r="Z400" s="109"/>
      <c r="AD400" s="109"/>
      <c r="AG400" s="109"/>
    </row>
    <row r="401" ht="15.75" customHeight="1">
      <c r="X401" s="109"/>
      <c r="Y401" s="109"/>
      <c r="Z401" s="109"/>
      <c r="AD401" s="109"/>
      <c r="AG401" s="109"/>
    </row>
    <row r="402" ht="15.75" customHeight="1">
      <c r="X402" s="109"/>
      <c r="Y402" s="109"/>
      <c r="Z402" s="109"/>
      <c r="AD402" s="109"/>
      <c r="AG402" s="109"/>
    </row>
    <row r="403" ht="15.75" customHeight="1">
      <c r="X403" s="109"/>
      <c r="Y403" s="109"/>
      <c r="Z403" s="109"/>
      <c r="AD403" s="109"/>
      <c r="AG403" s="109"/>
    </row>
    <row r="404" ht="15.75" customHeight="1">
      <c r="X404" s="109"/>
      <c r="Y404" s="109"/>
      <c r="Z404" s="109"/>
      <c r="AD404" s="109"/>
      <c r="AG404" s="109"/>
    </row>
    <row r="405" ht="15.75" customHeight="1">
      <c r="X405" s="109"/>
      <c r="Y405" s="109"/>
      <c r="Z405" s="109"/>
      <c r="AD405" s="109"/>
      <c r="AG405" s="109"/>
    </row>
    <row r="406" ht="15.75" customHeight="1">
      <c r="X406" s="109"/>
      <c r="Y406" s="109"/>
      <c r="Z406" s="109"/>
      <c r="AD406" s="109"/>
      <c r="AG406" s="109"/>
    </row>
    <row r="407" ht="15.75" customHeight="1">
      <c r="X407" s="109"/>
      <c r="Y407" s="109"/>
      <c r="Z407" s="109"/>
      <c r="AD407" s="109"/>
      <c r="AG407" s="109"/>
    </row>
    <row r="408" ht="15.75" customHeight="1">
      <c r="X408" s="109"/>
      <c r="Y408" s="109"/>
      <c r="Z408" s="109"/>
      <c r="AD408" s="109"/>
      <c r="AG408" s="109"/>
    </row>
    <row r="409" ht="15.75" customHeight="1">
      <c r="X409" s="109"/>
      <c r="Y409" s="109"/>
      <c r="Z409" s="109"/>
      <c r="AD409" s="109"/>
      <c r="AG409" s="109"/>
    </row>
    <row r="410" ht="15.75" customHeight="1">
      <c r="X410" s="109"/>
      <c r="Y410" s="109"/>
      <c r="Z410" s="109"/>
      <c r="AD410" s="109"/>
      <c r="AG410" s="109"/>
    </row>
    <row r="411" ht="15.75" customHeight="1">
      <c r="X411" s="109"/>
      <c r="Y411" s="109"/>
      <c r="Z411" s="109"/>
      <c r="AD411" s="109"/>
      <c r="AG411" s="109"/>
    </row>
    <row r="412" ht="15.75" customHeight="1">
      <c r="X412" s="109"/>
      <c r="Y412" s="109"/>
      <c r="Z412" s="109"/>
      <c r="AD412" s="109"/>
      <c r="AG412" s="109"/>
    </row>
    <row r="413" ht="15.75" customHeight="1">
      <c r="X413" s="109"/>
      <c r="Y413" s="109"/>
      <c r="Z413" s="109"/>
      <c r="AD413" s="109"/>
      <c r="AG413" s="109"/>
    </row>
    <row r="414" ht="15.75" customHeight="1">
      <c r="X414" s="109"/>
      <c r="Y414" s="109"/>
      <c r="Z414" s="109"/>
      <c r="AD414" s="109"/>
      <c r="AG414" s="109"/>
    </row>
    <row r="415" ht="15.75" customHeight="1">
      <c r="X415" s="109"/>
      <c r="Y415" s="109"/>
      <c r="Z415" s="109"/>
      <c r="AD415" s="109"/>
      <c r="AG415" s="109"/>
    </row>
    <row r="416" ht="15.75" customHeight="1">
      <c r="X416" s="109"/>
      <c r="Y416" s="109"/>
      <c r="Z416" s="109"/>
      <c r="AD416" s="109"/>
      <c r="AG416" s="109"/>
    </row>
    <row r="417" ht="15.75" customHeight="1">
      <c r="X417" s="109"/>
      <c r="Y417" s="109"/>
      <c r="Z417" s="109"/>
      <c r="AD417" s="109"/>
      <c r="AG417" s="109"/>
    </row>
    <row r="418" ht="15.75" customHeight="1">
      <c r="X418" s="109"/>
      <c r="Y418" s="109"/>
      <c r="Z418" s="109"/>
      <c r="AD418" s="109"/>
      <c r="AG418" s="109"/>
    </row>
    <row r="419" ht="15.75" customHeight="1">
      <c r="X419" s="109"/>
      <c r="Y419" s="109"/>
      <c r="Z419" s="109"/>
      <c r="AD419" s="109"/>
      <c r="AG419" s="109"/>
    </row>
    <row r="420" ht="15.75" customHeight="1">
      <c r="X420" s="109"/>
      <c r="Y420" s="109"/>
      <c r="Z420" s="109"/>
      <c r="AD420" s="109"/>
      <c r="AG420" s="109"/>
    </row>
    <row r="421" ht="15.75" customHeight="1">
      <c r="X421" s="109"/>
      <c r="Y421" s="109"/>
      <c r="Z421" s="109"/>
      <c r="AD421" s="109"/>
      <c r="AG421" s="109"/>
    </row>
    <row r="422" ht="15.75" customHeight="1">
      <c r="X422" s="109"/>
      <c r="Y422" s="109"/>
      <c r="Z422" s="109"/>
      <c r="AD422" s="109"/>
      <c r="AG422" s="109"/>
    </row>
    <row r="423" ht="15.75" customHeight="1">
      <c r="X423" s="109"/>
      <c r="Y423" s="109"/>
      <c r="Z423" s="109"/>
      <c r="AD423" s="109"/>
      <c r="AG423" s="109"/>
    </row>
    <row r="424" ht="15.75" customHeight="1">
      <c r="X424" s="109"/>
      <c r="Y424" s="109"/>
      <c r="Z424" s="109"/>
      <c r="AD424" s="109"/>
      <c r="AG424" s="109"/>
    </row>
    <row r="425" ht="15.75" customHeight="1">
      <c r="X425" s="109"/>
      <c r="Y425" s="109"/>
      <c r="Z425" s="109"/>
      <c r="AD425" s="109"/>
      <c r="AG425" s="109"/>
    </row>
    <row r="426" ht="15.75" customHeight="1">
      <c r="X426" s="109"/>
      <c r="Y426" s="109"/>
      <c r="Z426" s="109"/>
      <c r="AD426" s="109"/>
      <c r="AG426" s="109"/>
    </row>
    <row r="427" ht="15.75" customHeight="1">
      <c r="X427" s="109"/>
      <c r="Y427" s="109"/>
      <c r="Z427" s="109"/>
      <c r="AD427" s="109"/>
      <c r="AG427" s="109"/>
    </row>
    <row r="428" ht="15.75" customHeight="1">
      <c r="X428" s="109"/>
      <c r="Y428" s="109"/>
      <c r="Z428" s="109"/>
      <c r="AD428" s="109"/>
      <c r="AG428" s="109"/>
    </row>
    <row r="429" ht="15.75" customHeight="1">
      <c r="X429" s="109"/>
      <c r="Y429" s="109"/>
      <c r="Z429" s="109"/>
      <c r="AD429" s="109"/>
      <c r="AG429" s="109"/>
    </row>
    <row r="430" ht="15.75" customHeight="1">
      <c r="X430" s="109"/>
      <c r="Y430" s="109"/>
      <c r="Z430" s="109"/>
      <c r="AD430" s="109"/>
      <c r="AG430" s="109"/>
    </row>
    <row r="431" ht="15.75" customHeight="1">
      <c r="X431" s="109"/>
      <c r="Y431" s="109"/>
      <c r="Z431" s="109"/>
      <c r="AD431" s="109"/>
      <c r="AG431" s="109"/>
    </row>
    <row r="432" ht="15.75" customHeight="1">
      <c r="X432" s="109"/>
      <c r="Y432" s="109"/>
      <c r="Z432" s="109"/>
      <c r="AD432" s="109"/>
      <c r="AG432" s="109"/>
    </row>
    <row r="433" ht="15.75" customHeight="1">
      <c r="X433" s="109"/>
      <c r="Y433" s="109"/>
      <c r="Z433" s="109"/>
      <c r="AD433" s="109"/>
      <c r="AG433" s="109"/>
    </row>
    <row r="434" ht="15.75" customHeight="1">
      <c r="X434" s="109"/>
      <c r="Y434" s="109"/>
      <c r="Z434" s="109"/>
      <c r="AD434" s="109"/>
      <c r="AG434" s="109"/>
    </row>
    <row r="435" ht="15.75" customHeight="1">
      <c r="X435" s="109"/>
      <c r="Y435" s="109"/>
      <c r="Z435" s="109"/>
      <c r="AD435" s="109"/>
      <c r="AG435" s="109"/>
    </row>
    <row r="436" ht="15.75" customHeight="1">
      <c r="X436" s="109"/>
      <c r="Y436" s="109"/>
      <c r="Z436" s="109"/>
      <c r="AD436" s="109"/>
      <c r="AG436" s="109"/>
    </row>
    <row r="437" ht="15.75" customHeight="1">
      <c r="X437" s="109"/>
      <c r="Y437" s="109"/>
      <c r="Z437" s="109"/>
      <c r="AD437" s="109"/>
      <c r="AG437" s="109"/>
    </row>
    <row r="438" ht="15.75" customHeight="1">
      <c r="X438" s="109"/>
      <c r="Y438" s="109"/>
      <c r="Z438" s="109"/>
      <c r="AD438" s="109"/>
      <c r="AG438" s="109"/>
    </row>
    <row r="439" ht="15.75" customHeight="1">
      <c r="X439" s="109"/>
      <c r="Y439" s="109"/>
      <c r="Z439" s="109"/>
      <c r="AD439" s="109"/>
      <c r="AG439" s="109"/>
    </row>
    <row r="440" ht="15.75" customHeight="1">
      <c r="X440" s="109"/>
      <c r="Y440" s="109"/>
      <c r="Z440" s="109"/>
      <c r="AD440" s="109"/>
      <c r="AG440" s="109"/>
    </row>
    <row r="441" ht="15.75" customHeight="1">
      <c r="X441" s="109"/>
      <c r="Y441" s="109"/>
      <c r="Z441" s="109"/>
      <c r="AD441" s="109"/>
      <c r="AG441" s="109"/>
    </row>
    <row r="442" ht="15.75" customHeight="1">
      <c r="X442" s="109"/>
      <c r="Y442" s="109"/>
      <c r="Z442" s="109"/>
      <c r="AD442" s="109"/>
      <c r="AG442" s="109"/>
    </row>
    <row r="443" ht="15.75" customHeight="1">
      <c r="X443" s="109"/>
      <c r="Y443" s="109"/>
      <c r="Z443" s="109"/>
      <c r="AD443" s="109"/>
      <c r="AG443" s="109"/>
    </row>
    <row r="444" ht="15.75" customHeight="1">
      <c r="X444" s="109"/>
      <c r="Y444" s="109"/>
      <c r="Z444" s="109"/>
      <c r="AD444" s="109"/>
      <c r="AG444" s="109"/>
    </row>
    <row r="445" ht="15.75" customHeight="1">
      <c r="X445" s="109"/>
      <c r="Y445" s="109"/>
      <c r="Z445" s="109"/>
      <c r="AD445" s="109"/>
      <c r="AG445" s="109"/>
    </row>
    <row r="446" ht="15.75" customHeight="1">
      <c r="X446" s="109"/>
      <c r="Y446" s="109"/>
      <c r="Z446" s="109"/>
      <c r="AD446" s="109"/>
      <c r="AG446" s="109"/>
    </row>
    <row r="447" ht="15.75" customHeight="1">
      <c r="X447" s="109"/>
      <c r="Y447" s="109"/>
      <c r="Z447" s="109"/>
      <c r="AD447" s="109"/>
      <c r="AG447" s="109"/>
    </row>
    <row r="448" ht="15.75" customHeight="1">
      <c r="X448" s="109"/>
      <c r="Y448" s="109"/>
      <c r="Z448" s="109"/>
      <c r="AD448" s="109"/>
      <c r="AG448" s="109"/>
    </row>
    <row r="449" ht="15.75" customHeight="1">
      <c r="X449" s="109"/>
      <c r="Y449" s="109"/>
      <c r="Z449" s="109"/>
      <c r="AD449" s="109"/>
      <c r="AG449" s="109"/>
    </row>
    <row r="450" ht="15.75" customHeight="1">
      <c r="X450" s="109"/>
      <c r="Y450" s="109"/>
      <c r="Z450" s="109"/>
      <c r="AD450" s="109"/>
      <c r="AG450" s="109"/>
    </row>
    <row r="451" ht="15.75" customHeight="1">
      <c r="X451" s="109"/>
      <c r="Y451" s="109"/>
      <c r="Z451" s="109"/>
      <c r="AD451" s="109"/>
      <c r="AG451" s="109"/>
    </row>
    <row r="452" ht="15.75" customHeight="1">
      <c r="X452" s="109"/>
      <c r="Y452" s="109"/>
      <c r="Z452" s="109"/>
      <c r="AD452" s="109"/>
      <c r="AG452" s="109"/>
    </row>
    <row r="453" ht="15.75" customHeight="1">
      <c r="X453" s="109"/>
      <c r="Y453" s="109"/>
      <c r="Z453" s="109"/>
      <c r="AD453" s="109"/>
      <c r="AG453" s="109"/>
    </row>
    <row r="454" ht="15.75" customHeight="1">
      <c r="X454" s="109"/>
      <c r="Y454" s="109"/>
      <c r="Z454" s="109"/>
      <c r="AD454" s="109"/>
      <c r="AG454" s="109"/>
    </row>
    <row r="455" ht="15.75" customHeight="1">
      <c r="X455" s="109"/>
      <c r="Y455" s="109"/>
      <c r="Z455" s="109"/>
      <c r="AD455" s="109"/>
      <c r="AG455" s="109"/>
    </row>
    <row r="456" ht="15.75" customHeight="1">
      <c r="X456" s="109"/>
      <c r="Y456" s="109"/>
      <c r="Z456" s="109"/>
      <c r="AD456" s="109"/>
      <c r="AG456" s="109"/>
    </row>
    <row r="457" ht="15.75" customHeight="1">
      <c r="X457" s="109"/>
      <c r="Y457" s="109"/>
      <c r="Z457" s="109"/>
      <c r="AD457" s="109"/>
      <c r="AG457" s="109"/>
    </row>
    <row r="458" ht="15.75" customHeight="1">
      <c r="X458" s="109"/>
      <c r="Y458" s="109"/>
      <c r="Z458" s="109"/>
      <c r="AD458" s="109"/>
      <c r="AG458" s="109"/>
    </row>
    <row r="459" ht="15.75" customHeight="1">
      <c r="X459" s="109"/>
      <c r="Y459" s="109"/>
      <c r="Z459" s="109"/>
      <c r="AD459" s="109"/>
      <c r="AG459" s="109"/>
    </row>
    <row r="460" ht="15.75" customHeight="1">
      <c r="X460" s="109"/>
      <c r="Y460" s="109"/>
      <c r="Z460" s="109"/>
      <c r="AD460" s="109"/>
      <c r="AG460" s="109"/>
    </row>
    <row r="461" ht="15.75" customHeight="1">
      <c r="X461" s="109"/>
      <c r="Y461" s="109"/>
      <c r="Z461" s="109"/>
      <c r="AD461" s="109"/>
      <c r="AG461" s="109"/>
    </row>
    <row r="462" ht="15.75" customHeight="1">
      <c r="X462" s="109"/>
      <c r="Y462" s="109"/>
      <c r="Z462" s="109"/>
      <c r="AD462" s="109"/>
      <c r="AG462" s="109"/>
    </row>
    <row r="463" ht="15.75" customHeight="1">
      <c r="X463" s="109"/>
      <c r="Y463" s="109"/>
      <c r="Z463" s="109"/>
      <c r="AD463" s="109"/>
      <c r="AG463" s="109"/>
    </row>
    <row r="464" ht="15.75" customHeight="1">
      <c r="X464" s="109"/>
      <c r="Y464" s="109"/>
      <c r="Z464" s="109"/>
      <c r="AD464" s="109"/>
      <c r="AG464" s="109"/>
    </row>
    <row r="465" ht="15.75" customHeight="1">
      <c r="X465" s="109"/>
      <c r="Y465" s="109"/>
      <c r="Z465" s="109"/>
      <c r="AD465" s="109"/>
      <c r="AG465" s="109"/>
    </row>
    <row r="466" ht="15.75" customHeight="1">
      <c r="X466" s="109"/>
      <c r="Y466" s="109"/>
      <c r="Z466" s="109"/>
      <c r="AD466" s="109"/>
      <c r="AG466" s="109"/>
    </row>
    <row r="467" ht="15.75" customHeight="1">
      <c r="X467" s="109"/>
      <c r="Y467" s="109"/>
      <c r="Z467" s="109"/>
      <c r="AD467" s="109"/>
      <c r="AG467" s="109"/>
    </row>
    <row r="468" ht="15.75" customHeight="1">
      <c r="X468" s="109"/>
      <c r="Y468" s="109"/>
      <c r="Z468" s="109"/>
      <c r="AD468" s="109"/>
      <c r="AG468" s="109"/>
    </row>
    <row r="469" ht="15.75" customHeight="1">
      <c r="X469" s="109"/>
      <c r="Y469" s="109"/>
      <c r="Z469" s="109"/>
      <c r="AD469" s="109"/>
      <c r="AG469" s="109"/>
    </row>
    <row r="470" ht="15.75" customHeight="1">
      <c r="X470" s="109"/>
      <c r="Y470" s="109"/>
      <c r="Z470" s="109"/>
      <c r="AD470" s="109"/>
      <c r="AG470" s="109"/>
    </row>
    <row r="471" ht="15.75" customHeight="1">
      <c r="X471" s="109"/>
      <c r="Y471" s="109"/>
      <c r="Z471" s="109"/>
      <c r="AD471" s="109"/>
      <c r="AG471" s="109"/>
    </row>
    <row r="472" ht="15.75" customHeight="1">
      <c r="X472" s="109"/>
      <c r="Y472" s="109"/>
      <c r="Z472" s="109"/>
      <c r="AD472" s="109"/>
      <c r="AG472" s="109"/>
    </row>
    <row r="473" ht="15.75" customHeight="1">
      <c r="X473" s="109"/>
      <c r="Y473" s="109"/>
      <c r="Z473" s="109"/>
      <c r="AD473" s="109"/>
      <c r="AG473" s="109"/>
    </row>
    <row r="474" ht="15.75" customHeight="1">
      <c r="X474" s="109"/>
      <c r="Y474" s="109"/>
      <c r="Z474" s="109"/>
      <c r="AD474" s="109"/>
      <c r="AG474" s="109"/>
    </row>
    <row r="475" ht="15.75" customHeight="1">
      <c r="X475" s="109"/>
      <c r="Y475" s="109"/>
      <c r="Z475" s="109"/>
      <c r="AD475" s="109"/>
      <c r="AG475" s="109"/>
    </row>
    <row r="476" ht="15.75" customHeight="1">
      <c r="X476" s="109"/>
      <c r="Y476" s="109"/>
      <c r="Z476" s="109"/>
      <c r="AD476" s="109"/>
      <c r="AG476" s="109"/>
    </row>
    <row r="477" ht="15.75" customHeight="1">
      <c r="X477" s="109"/>
      <c r="Y477" s="109"/>
      <c r="Z477" s="109"/>
      <c r="AD477" s="109"/>
      <c r="AG477" s="109"/>
    </row>
    <row r="478" ht="15.75" customHeight="1">
      <c r="X478" s="109"/>
      <c r="Y478" s="109"/>
      <c r="Z478" s="109"/>
      <c r="AD478" s="109"/>
      <c r="AG478" s="109"/>
    </row>
    <row r="479" ht="15.75" customHeight="1">
      <c r="X479" s="109"/>
      <c r="Y479" s="109"/>
      <c r="Z479" s="109"/>
      <c r="AD479" s="109"/>
      <c r="AG479" s="109"/>
    </row>
    <row r="480" ht="15.75" customHeight="1">
      <c r="X480" s="109"/>
      <c r="Y480" s="109"/>
      <c r="Z480" s="109"/>
      <c r="AD480" s="109"/>
      <c r="AG480" s="109"/>
    </row>
    <row r="481" ht="15.75" customHeight="1">
      <c r="X481" s="109"/>
      <c r="Y481" s="109"/>
      <c r="Z481" s="109"/>
      <c r="AD481" s="109"/>
      <c r="AG481" s="109"/>
    </row>
    <row r="482" ht="15.75" customHeight="1">
      <c r="X482" s="109"/>
      <c r="Y482" s="109"/>
      <c r="Z482" s="109"/>
      <c r="AD482" s="109"/>
      <c r="AG482" s="109"/>
    </row>
    <row r="483" ht="15.75" customHeight="1">
      <c r="X483" s="109"/>
      <c r="Y483" s="109"/>
      <c r="Z483" s="109"/>
      <c r="AD483" s="109"/>
      <c r="AG483" s="109"/>
    </row>
    <row r="484" ht="15.75" customHeight="1">
      <c r="X484" s="109"/>
      <c r="Y484" s="109"/>
      <c r="Z484" s="109"/>
      <c r="AD484" s="109"/>
      <c r="AG484" s="109"/>
    </row>
    <row r="485" ht="15.75" customHeight="1">
      <c r="X485" s="109"/>
      <c r="Y485" s="109"/>
      <c r="Z485" s="109"/>
      <c r="AD485" s="109"/>
      <c r="AG485" s="109"/>
    </row>
    <row r="486" ht="15.75" customHeight="1">
      <c r="X486" s="109"/>
      <c r="Y486" s="109"/>
      <c r="Z486" s="109"/>
      <c r="AD486" s="109"/>
      <c r="AG486" s="109"/>
    </row>
    <row r="487" ht="15.75" customHeight="1">
      <c r="X487" s="109"/>
      <c r="Y487" s="109"/>
      <c r="Z487" s="109"/>
      <c r="AD487" s="109"/>
      <c r="AG487" s="109"/>
    </row>
    <row r="488" ht="15.75" customHeight="1">
      <c r="X488" s="109"/>
      <c r="Y488" s="109"/>
      <c r="Z488" s="109"/>
      <c r="AD488" s="109"/>
      <c r="AG488" s="109"/>
    </row>
    <row r="489" ht="15.75" customHeight="1">
      <c r="X489" s="109"/>
      <c r="Y489" s="109"/>
      <c r="Z489" s="109"/>
      <c r="AD489" s="109"/>
      <c r="AG489" s="109"/>
    </row>
    <row r="490" ht="15.75" customHeight="1">
      <c r="X490" s="109"/>
      <c r="Y490" s="109"/>
      <c r="Z490" s="109"/>
      <c r="AD490" s="109"/>
      <c r="AG490" s="109"/>
    </row>
    <row r="491" ht="15.75" customHeight="1">
      <c r="X491" s="109"/>
      <c r="Y491" s="109"/>
      <c r="Z491" s="109"/>
      <c r="AD491" s="109"/>
      <c r="AG491" s="109"/>
    </row>
    <row r="492" ht="15.75" customHeight="1">
      <c r="X492" s="109"/>
      <c r="Y492" s="109"/>
      <c r="Z492" s="109"/>
      <c r="AD492" s="109"/>
      <c r="AG492" s="109"/>
    </row>
    <row r="493" ht="15.75" customHeight="1">
      <c r="X493" s="109"/>
      <c r="Y493" s="109"/>
      <c r="Z493" s="109"/>
      <c r="AD493" s="109"/>
      <c r="AG493" s="109"/>
    </row>
    <row r="494" ht="15.75" customHeight="1">
      <c r="X494" s="109"/>
      <c r="Y494" s="109"/>
      <c r="Z494" s="109"/>
      <c r="AD494" s="109"/>
      <c r="AG494" s="109"/>
    </row>
    <row r="495" ht="15.75" customHeight="1">
      <c r="X495" s="109"/>
      <c r="Y495" s="109"/>
      <c r="Z495" s="109"/>
      <c r="AD495" s="109"/>
      <c r="AG495" s="109"/>
    </row>
    <row r="496" ht="15.75" customHeight="1">
      <c r="X496" s="109"/>
      <c r="Y496" s="109"/>
      <c r="Z496" s="109"/>
      <c r="AD496" s="109"/>
      <c r="AG496" s="109"/>
    </row>
    <row r="497" ht="15.75" customHeight="1">
      <c r="X497" s="109"/>
      <c r="Y497" s="109"/>
      <c r="Z497" s="109"/>
      <c r="AD497" s="109"/>
      <c r="AG497" s="109"/>
    </row>
    <row r="498" ht="15.75" customHeight="1">
      <c r="X498" s="109"/>
      <c r="Y498" s="109"/>
      <c r="Z498" s="109"/>
      <c r="AD498" s="109"/>
      <c r="AG498" s="109"/>
    </row>
    <row r="499" ht="15.75" customHeight="1">
      <c r="X499" s="109"/>
      <c r="Y499" s="109"/>
      <c r="Z499" s="109"/>
      <c r="AD499" s="109"/>
      <c r="AG499" s="109"/>
    </row>
    <row r="500" ht="15.75" customHeight="1">
      <c r="X500" s="109"/>
      <c r="Y500" s="109"/>
      <c r="Z500" s="109"/>
      <c r="AD500" s="109"/>
      <c r="AG500" s="109"/>
    </row>
    <row r="501" ht="15.75" customHeight="1">
      <c r="X501" s="109"/>
      <c r="Y501" s="109"/>
      <c r="Z501" s="109"/>
      <c r="AD501" s="109"/>
      <c r="AG501" s="109"/>
    </row>
    <row r="502" ht="15.75" customHeight="1">
      <c r="X502" s="109"/>
      <c r="Y502" s="109"/>
      <c r="Z502" s="109"/>
      <c r="AD502" s="109"/>
      <c r="AG502" s="109"/>
    </row>
    <row r="503" ht="15.75" customHeight="1">
      <c r="X503" s="109"/>
      <c r="Y503" s="109"/>
      <c r="Z503" s="109"/>
      <c r="AD503" s="109"/>
      <c r="AG503" s="109"/>
    </row>
    <row r="504" ht="15.75" customHeight="1">
      <c r="X504" s="109"/>
      <c r="Y504" s="109"/>
      <c r="Z504" s="109"/>
      <c r="AD504" s="109"/>
      <c r="AG504" s="109"/>
    </row>
    <row r="505" ht="15.75" customHeight="1">
      <c r="X505" s="109"/>
      <c r="Y505" s="109"/>
      <c r="Z505" s="109"/>
      <c r="AD505" s="109"/>
      <c r="AG505" s="109"/>
    </row>
    <row r="506" ht="15.75" customHeight="1">
      <c r="X506" s="109"/>
      <c r="Y506" s="109"/>
      <c r="Z506" s="109"/>
      <c r="AD506" s="109"/>
      <c r="AG506" s="109"/>
    </row>
    <row r="507" ht="15.75" customHeight="1">
      <c r="X507" s="109"/>
      <c r="Y507" s="109"/>
      <c r="Z507" s="109"/>
      <c r="AD507" s="109"/>
      <c r="AG507" s="109"/>
    </row>
    <row r="508" ht="15.75" customHeight="1">
      <c r="X508" s="109"/>
      <c r="Y508" s="109"/>
      <c r="Z508" s="109"/>
      <c r="AD508" s="109"/>
      <c r="AG508" s="109"/>
    </row>
    <row r="509" ht="15.75" customHeight="1">
      <c r="X509" s="109"/>
      <c r="Y509" s="109"/>
      <c r="Z509" s="109"/>
      <c r="AD509" s="109"/>
      <c r="AG509" s="109"/>
    </row>
    <row r="510" ht="15.75" customHeight="1">
      <c r="X510" s="109"/>
      <c r="Y510" s="109"/>
      <c r="Z510" s="109"/>
      <c r="AD510" s="109"/>
      <c r="AG510" s="109"/>
    </row>
    <row r="511" ht="15.75" customHeight="1">
      <c r="X511" s="109"/>
      <c r="Y511" s="109"/>
      <c r="Z511" s="109"/>
      <c r="AD511" s="109"/>
      <c r="AG511" s="109"/>
    </row>
    <row r="512" ht="15.75" customHeight="1">
      <c r="X512" s="109"/>
      <c r="Y512" s="109"/>
      <c r="Z512" s="109"/>
      <c r="AD512" s="109"/>
      <c r="AG512" s="109"/>
    </row>
    <row r="513" ht="15.75" customHeight="1">
      <c r="X513" s="109"/>
      <c r="Y513" s="109"/>
      <c r="Z513" s="109"/>
      <c r="AD513" s="109"/>
      <c r="AG513" s="109"/>
    </row>
    <row r="514" ht="15.75" customHeight="1">
      <c r="X514" s="109"/>
      <c r="Y514" s="109"/>
      <c r="Z514" s="109"/>
      <c r="AD514" s="109"/>
      <c r="AG514" s="109"/>
    </row>
    <row r="515" ht="15.75" customHeight="1">
      <c r="X515" s="109"/>
      <c r="Y515" s="109"/>
      <c r="Z515" s="109"/>
      <c r="AD515" s="109"/>
      <c r="AG515" s="109"/>
    </row>
    <row r="516" ht="15.75" customHeight="1">
      <c r="X516" s="109"/>
      <c r="Y516" s="109"/>
      <c r="Z516" s="109"/>
      <c r="AD516" s="109"/>
      <c r="AG516" s="109"/>
    </row>
    <row r="517" ht="15.75" customHeight="1">
      <c r="X517" s="109"/>
      <c r="Y517" s="109"/>
      <c r="Z517" s="109"/>
      <c r="AD517" s="109"/>
      <c r="AG517" s="109"/>
    </row>
    <row r="518" ht="15.75" customHeight="1">
      <c r="X518" s="109"/>
      <c r="Y518" s="109"/>
      <c r="Z518" s="109"/>
      <c r="AD518" s="109"/>
      <c r="AG518" s="109"/>
    </row>
    <row r="519" ht="15.75" customHeight="1">
      <c r="X519" s="109"/>
      <c r="Y519" s="109"/>
      <c r="Z519" s="109"/>
      <c r="AD519" s="109"/>
      <c r="AG519" s="109"/>
    </row>
    <row r="520" ht="15.75" customHeight="1">
      <c r="X520" s="109"/>
      <c r="Y520" s="109"/>
      <c r="Z520" s="109"/>
      <c r="AD520" s="109"/>
      <c r="AG520" s="109"/>
    </row>
    <row r="521" ht="15.75" customHeight="1">
      <c r="X521" s="109"/>
      <c r="Y521" s="109"/>
      <c r="Z521" s="109"/>
      <c r="AD521" s="109"/>
      <c r="AG521" s="109"/>
    </row>
    <row r="522" ht="15.75" customHeight="1">
      <c r="X522" s="109"/>
      <c r="Y522" s="109"/>
      <c r="Z522" s="109"/>
      <c r="AD522" s="109"/>
      <c r="AG522" s="109"/>
    </row>
    <row r="523" ht="15.75" customHeight="1">
      <c r="X523" s="109"/>
      <c r="Y523" s="109"/>
      <c r="Z523" s="109"/>
      <c r="AD523" s="109"/>
      <c r="AG523" s="109"/>
    </row>
    <row r="524" ht="15.75" customHeight="1">
      <c r="X524" s="109"/>
      <c r="Y524" s="109"/>
      <c r="Z524" s="109"/>
      <c r="AD524" s="109"/>
      <c r="AG524" s="109"/>
    </row>
    <row r="525" ht="15.75" customHeight="1">
      <c r="X525" s="109"/>
      <c r="Y525" s="109"/>
      <c r="Z525" s="109"/>
      <c r="AD525" s="109"/>
      <c r="AG525" s="109"/>
    </row>
    <row r="526" ht="15.75" customHeight="1">
      <c r="X526" s="109"/>
      <c r="Y526" s="109"/>
      <c r="Z526" s="109"/>
      <c r="AD526" s="109"/>
      <c r="AG526" s="109"/>
    </row>
    <row r="527" ht="15.75" customHeight="1">
      <c r="X527" s="109"/>
      <c r="Y527" s="109"/>
      <c r="Z527" s="109"/>
      <c r="AD527" s="109"/>
      <c r="AG527" s="109"/>
    </row>
    <row r="528" ht="15.75" customHeight="1">
      <c r="X528" s="109"/>
      <c r="Y528" s="109"/>
      <c r="Z528" s="109"/>
      <c r="AD528" s="109"/>
      <c r="AG528" s="109"/>
    </row>
    <row r="529" ht="15.75" customHeight="1">
      <c r="X529" s="109"/>
      <c r="Y529" s="109"/>
      <c r="Z529" s="109"/>
      <c r="AD529" s="109"/>
      <c r="AG529" s="109"/>
    </row>
    <row r="530" ht="15.75" customHeight="1">
      <c r="X530" s="109"/>
      <c r="Y530" s="109"/>
      <c r="Z530" s="109"/>
      <c r="AD530" s="109"/>
      <c r="AG530" s="109"/>
    </row>
    <row r="531" ht="15.75" customHeight="1">
      <c r="X531" s="109"/>
      <c r="Y531" s="109"/>
      <c r="Z531" s="109"/>
      <c r="AD531" s="109"/>
      <c r="AG531" s="109"/>
    </row>
    <row r="532" ht="15.75" customHeight="1">
      <c r="X532" s="109"/>
      <c r="Y532" s="109"/>
      <c r="Z532" s="109"/>
      <c r="AD532" s="109"/>
      <c r="AG532" s="109"/>
    </row>
    <row r="533" ht="15.75" customHeight="1">
      <c r="X533" s="109"/>
      <c r="Y533" s="109"/>
      <c r="Z533" s="109"/>
      <c r="AD533" s="109"/>
      <c r="AG533" s="109"/>
    </row>
    <row r="534" ht="15.75" customHeight="1">
      <c r="X534" s="109"/>
      <c r="Y534" s="109"/>
      <c r="Z534" s="109"/>
      <c r="AD534" s="109"/>
      <c r="AG534" s="109"/>
    </row>
    <row r="535" ht="15.75" customHeight="1">
      <c r="X535" s="109"/>
      <c r="Y535" s="109"/>
      <c r="Z535" s="109"/>
      <c r="AD535" s="109"/>
      <c r="AG535" s="109"/>
    </row>
    <row r="536" ht="15.75" customHeight="1">
      <c r="X536" s="109"/>
      <c r="Y536" s="109"/>
      <c r="Z536" s="109"/>
      <c r="AD536" s="109"/>
      <c r="AG536" s="109"/>
    </row>
    <row r="537" ht="15.75" customHeight="1">
      <c r="X537" s="109"/>
      <c r="Y537" s="109"/>
      <c r="Z537" s="109"/>
      <c r="AD537" s="109"/>
      <c r="AG537" s="109"/>
    </row>
    <row r="538" ht="15.75" customHeight="1">
      <c r="X538" s="109"/>
      <c r="Y538" s="109"/>
      <c r="Z538" s="109"/>
      <c r="AD538" s="109"/>
      <c r="AG538" s="109"/>
    </row>
    <row r="539" ht="15.75" customHeight="1">
      <c r="X539" s="109"/>
      <c r="Y539" s="109"/>
      <c r="Z539" s="109"/>
      <c r="AD539" s="109"/>
      <c r="AG539" s="109"/>
    </row>
    <row r="540" ht="15.75" customHeight="1">
      <c r="X540" s="109"/>
      <c r="Y540" s="109"/>
      <c r="Z540" s="109"/>
      <c r="AD540" s="109"/>
      <c r="AG540" s="109"/>
    </row>
    <row r="541" ht="15.75" customHeight="1">
      <c r="X541" s="109"/>
      <c r="Y541" s="109"/>
      <c r="Z541" s="109"/>
      <c r="AD541" s="109"/>
      <c r="AG541" s="109"/>
    </row>
    <row r="542" ht="15.75" customHeight="1">
      <c r="X542" s="109"/>
      <c r="Y542" s="109"/>
      <c r="Z542" s="109"/>
      <c r="AD542" s="109"/>
      <c r="AG542" s="109"/>
    </row>
    <row r="543" ht="15.75" customHeight="1">
      <c r="X543" s="109"/>
      <c r="Y543" s="109"/>
      <c r="Z543" s="109"/>
      <c r="AD543" s="109"/>
      <c r="AG543" s="109"/>
    </row>
    <row r="544" ht="15.75" customHeight="1">
      <c r="X544" s="109"/>
      <c r="Y544" s="109"/>
      <c r="Z544" s="109"/>
      <c r="AD544" s="109"/>
      <c r="AG544" s="109"/>
    </row>
    <row r="545" ht="15.75" customHeight="1">
      <c r="X545" s="109"/>
      <c r="Y545" s="109"/>
      <c r="Z545" s="109"/>
      <c r="AD545" s="109"/>
      <c r="AG545" s="109"/>
    </row>
    <row r="546" ht="15.75" customHeight="1">
      <c r="X546" s="109"/>
      <c r="Y546" s="109"/>
      <c r="Z546" s="109"/>
      <c r="AD546" s="109"/>
      <c r="AG546" s="109"/>
    </row>
    <row r="547" ht="15.75" customHeight="1">
      <c r="X547" s="109"/>
      <c r="Y547" s="109"/>
      <c r="Z547" s="109"/>
      <c r="AD547" s="109"/>
      <c r="AG547" s="109"/>
    </row>
    <row r="548" ht="15.75" customHeight="1">
      <c r="X548" s="109"/>
      <c r="Y548" s="109"/>
      <c r="Z548" s="109"/>
      <c r="AD548" s="109"/>
      <c r="AG548" s="109"/>
    </row>
    <row r="549" ht="15.75" customHeight="1">
      <c r="X549" s="109"/>
      <c r="Y549" s="109"/>
      <c r="Z549" s="109"/>
      <c r="AD549" s="109"/>
      <c r="AG549" s="109"/>
    </row>
    <row r="550" ht="15.75" customHeight="1">
      <c r="X550" s="109"/>
      <c r="Y550" s="109"/>
      <c r="Z550" s="109"/>
      <c r="AD550" s="109"/>
      <c r="AG550" s="109"/>
    </row>
    <row r="551" ht="15.75" customHeight="1">
      <c r="X551" s="109"/>
      <c r="Y551" s="109"/>
      <c r="Z551" s="109"/>
      <c r="AD551" s="109"/>
      <c r="AG551" s="109"/>
    </row>
    <row r="552" ht="15.75" customHeight="1">
      <c r="X552" s="109"/>
      <c r="Y552" s="109"/>
      <c r="Z552" s="109"/>
      <c r="AD552" s="109"/>
      <c r="AG552" s="109"/>
    </row>
    <row r="553" ht="15.75" customHeight="1">
      <c r="X553" s="109"/>
      <c r="Y553" s="109"/>
      <c r="Z553" s="109"/>
      <c r="AD553" s="109"/>
      <c r="AG553" s="109"/>
    </row>
    <row r="554" ht="15.75" customHeight="1">
      <c r="X554" s="109"/>
      <c r="Y554" s="109"/>
      <c r="Z554" s="109"/>
      <c r="AD554" s="109"/>
      <c r="AG554" s="109"/>
    </row>
    <row r="555" ht="15.75" customHeight="1">
      <c r="X555" s="109"/>
      <c r="Y555" s="109"/>
      <c r="Z555" s="109"/>
      <c r="AD555" s="109"/>
      <c r="AG555" s="109"/>
    </row>
    <row r="556" ht="15.75" customHeight="1">
      <c r="X556" s="109"/>
      <c r="Y556" s="109"/>
      <c r="Z556" s="109"/>
      <c r="AD556" s="109"/>
      <c r="AG556" s="109"/>
    </row>
    <row r="557" ht="15.75" customHeight="1">
      <c r="X557" s="109"/>
      <c r="Y557" s="109"/>
      <c r="Z557" s="109"/>
      <c r="AD557" s="109"/>
      <c r="AG557" s="109"/>
    </row>
    <row r="558" ht="15.75" customHeight="1">
      <c r="X558" s="109"/>
      <c r="Y558" s="109"/>
      <c r="Z558" s="109"/>
      <c r="AD558" s="109"/>
      <c r="AG558" s="109"/>
    </row>
    <row r="559" ht="15.75" customHeight="1">
      <c r="X559" s="109"/>
      <c r="Y559" s="109"/>
      <c r="Z559" s="109"/>
      <c r="AD559" s="109"/>
      <c r="AG559" s="109"/>
    </row>
    <row r="560" ht="15.75" customHeight="1">
      <c r="X560" s="109"/>
      <c r="Y560" s="109"/>
      <c r="Z560" s="109"/>
      <c r="AD560" s="109"/>
      <c r="AG560" s="109"/>
    </row>
    <row r="561" ht="15.75" customHeight="1">
      <c r="X561" s="109"/>
      <c r="Y561" s="109"/>
      <c r="Z561" s="109"/>
      <c r="AD561" s="109"/>
      <c r="AG561" s="109"/>
    </row>
    <row r="562" ht="15.75" customHeight="1">
      <c r="X562" s="109"/>
      <c r="Y562" s="109"/>
      <c r="Z562" s="109"/>
      <c r="AD562" s="109"/>
      <c r="AG562" s="109"/>
    </row>
    <row r="563" ht="15.75" customHeight="1">
      <c r="X563" s="109"/>
      <c r="Y563" s="109"/>
      <c r="Z563" s="109"/>
      <c r="AD563" s="109"/>
      <c r="AG563" s="109"/>
    </row>
    <row r="564" ht="15.75" customHeight="1">
      <c r="X564" s="109"/>
      <c r="Y564" s="109"/>
      <c r="Z564" s="109"/>
      <c r="AD564" s="109"/>
      <c r="AG564" s="109"/>
    </row>
    <row r="565" ht="15.75" customHeight="1">
      <c r="X565" s="109"/>
      <c r="Y565" s="109"/>
      <c r="Z565" s="109"/>
      <c r="AD565" s="109"/>
      <c r="AG565" s="109"/>
    </row>
    <row r="566" ht="15.75" customHeight="1">
      <c r="X566" s="109"/>
      <c r="Y566" s="109"/>
      <c r="Z566" s="109"/>
      <c r="AD566" s="109"/>
      <c r="AG566" s="109"/>
    </row>
    <row r="567" ht="15.75" customHeight="1">
      <c r="X567" s="109"/>
      <c r="Y567" s="109"/>
      <c r="Z567" s="109"/>
      <c r="AD567" s="109"/>
      <c r="AG567" s="109"/>
    </row>
    <row r="568" ht="15.75" customHeight="1">
      <c r="X568" s="109"/>
      <c r="Y568" s="109"/>
      <c r="Z568" s="109"/>
      <c r="AD568" s="109"/>
      <c r="AG568" s="109"/>
    </row>
    <row r="569" ht="15.75" customHeight="1">
      <c r="X569" s="109"/>
      <c r="Y569" s="109"/>
      <c r="Z569" s="109"/>
      <c r="AD569" s="109"/>
      <c r="AG569" s="109"/>
    </row>
    <row r="570" ht="15.75" customHeight="1">
      <c r="X570" s="109"/>
      <c r="Y570" s="109"/>
      <c r="Z570" s="109"/>
      <c r="AD570" s="109"/>
      <c r="AG570" s="109"/>
    </row>
    <row r="571" ht="15.75" customHeight="1">
      <c r="X571" s="109"/>
      <c r="Y571" s="109"/>
      <c r="Z571" s="109"/>
      <c r="AD571" s="109"/>
      <c r="AG571" s="109"/>
    </row>
    <row r="572" ht="15.75" customHeight="1">
      <c r="X572" s="109"/>
      <c r="Y572" s="109"/>
      <c r="Z572" s="109"/>
      <c r="AD572" s="109"/>
      <c r="AG572" s="109"/>
    </row>
    <row r="573" ht="15.75" customHeight="1">
      <c r="X573" s="109"/>
      <c r="Y573" s="109"/>
      <c r="Z573" s="109"/>
      <c r="AD573" s="109"/>
      <c r="AG573" s="109"/>
    </row>
    <row r="574" ht="15.75" customHeight="1">
      <c r="X574" s="109"/>
      <c r="Y574" s="109"/>
      <c r="Z574" s="109"/>
      <c r="AD574" s="109"/>
      <c r="AG574" s="109"/>
    </row>
    <row r="575" ht="15.75" customHeight="1">
      <c r="X575" s="109"/>
      <c r="Y575" s="109"/>
      <c r="Z575" s="109"/>
      <c r="AD575" s="109"/>
      <c r="AG575" s="109"/>
    </row>
    <row r="576" ht="15.75" customHeight="1">
      <c r="X576" s="109"/>
      <c r="Y576" s="109"/>
      <c r="Z576" s="109"/>
      <c r="AD576" s="109"/>
      <c r="AG576" s="109"/>
    </row>
    <row r="577" ht="15.75" customHeight="1">
      <c r="X577" s="109"/>
      <c r="Y577" s="109"/>
      <c r="Z577" s="109"/>
      <c r="AD577" s="109"/>
      <c r="AG577" s="109"/>
    </row>
    <row r="578" ht="15.75" customHeight="1">
      <c r="X578" s="109"/>
      <c r="Y578" s="109"/>
      <c r="Z578" s="109"/>
      <c r="AD578" s="109"/>
      <c r="AG578" s="109"/>
    </row>
    <row r="579" ht="15.75" customHeight="1">
      <c r="X579" s="109"/>
      <c r="Y579" s="109"/>
      <c r="Z579" s="109"/>
      <c r="AD579" s="109"/>
      <c r="AG579" s="109"/>
    </row>
    <row r="580" ht="15.75" customHeight="1">
      <c r="X580" s="109"/>
      <c r="Y580" s="109"/>
      <c r="Z580" s="109"/>
      <c r="AD580" s="109"/>
      <c r="AG580" s="109"/>
    </row>
    <row r="581" ht="15.75" customHeight="1">
      <c r="X581" s="109"/>
      <c r="Y581" s="109"/>
      <c r="Z581" s="109"/>
      <c r="AD581" s="109"/>
      <c r="AG581" s="109"/>
    </row>
    <row r="582" ht="15.75" customHeight="1">
      <c r="X582" s="109"/>
      <c r="Y582" s="109"/>
      <c r="Z582" s="109"/>
      <c r="AD582" s="109"/>
      <c r="AG582" s="109"/>
    </row>
    <row r="583" ht="15.75" customHeight="1">
      <c r="X583" s="109"/>
      <c r="Y583" s="109"/>
      <c r="Z583" s="109"/>
      <c r="AD583" s="109"/>
      <c r="AG583" s="109"/>
    </row>
    <row r="584" ht="15.75" customHeight="1">
      <c r="X584" s="109"/>
      <c r="Y584" s="109"/>
      <c r="Z584" s="109"/>
      <c r="AD584" s="109"/>
      <c r="AG584" s="109"/>
    </row>
    <row r="585" ht="15.75" customHeight="1">
      <c r="X585" s="109"/>
      <c r="Y585" s="109"/>
      <c r="Z585" s="109"/>
      <c r="AD585" s="109"/>
      <c r="AG585" s="109"/>
    </row>
    <row r="586" ht="15.75" customHeight="1">
      <c r="X586" s="109"/>
      <c r="Y586" s="109"/>
      <c r="Z586" s="109"/>
      <c r="AD586" s="109"/>
      <c r="AG586" s="109"/>
    </row>
    <row r="587" ht="15.75" customHeight="1">
      <c r="X587" s="109"/>
      <c r="Y587" s="109"/>
      <c r="Z587" s="109"/>
      <c r="AD587" s="109"/>
      <c r="AG587" s="109"/>
    </row>
    <row r="588" ht="15.75" customHeight="1">
      <c r="X588" s="109"/>
      <c r="Y588" s="109"/>
      <c r="Z588" s="109"/>
      <c r="AD588" s="109"/>
      <c r="AG588" s="109"/>
    </row>
    <row r="589" ht="15.75" customHeight="1">
      <c r="X589" s="109"/>
      <c r="Y589" s="109"/>
      <c r="Z589" s="109"/>
      <c r="AD589" s="109"/>
      <c r="AG589" s="109"/>
    </row>
    <row r="590" ht="15.75" customHeight="1">
      <c r="X590" s="109"/>
      <c r="Y590" s="109"/>
      <c r="Z590" s="109"/>
      <c r="AD590" s="109"/>
      <c r="AG590" s="109"/>
    </row>
    <row r="591" ht="15.75" customHeight="1">
      <c r="X591" s="109"/>
      <c r="Y591" s="109"/>
      <c r="Z591" s="109"/>
      <c r="AD591" s="109"/>
      <c r="AG591" s="109"/>
    </row>
    <row r="592" ht="15.75" customHeight="1">
      <c r="X592" s="109"/>
      <c r="Y592" s="109"/>
      <c r="Z592" s="109"/>
      <c r="AD592" s="109"/>
      <c r="AG592" s="109"/>
    </row>
    <row r="593" ht="15.75" customHeight="1">
      <c r="X593" s="109"/>
      <c r="Y593" s="109"/>
      <c r="Z593" s="109"/>
      <c r="AD593" s="109"/>
      <c r="AG593" s="109"/>
    </row>
    <row r="594" ht="15.75" customHeight="1">
      <c r="X594" s="109"/>
      <c r="Y594" s="109"/>
      <c r="Z594" s="109"/>
      <c r="AD594" s="109"/>
      <c r="AG594" s="109"/>
    </row>
    <row r="595" ht="15.75" customHeight="1">
      <c r="X595" s="109"/>
      <c r="Y595" s="109"/>
      <c r="Z595" s="109"/>
      <c r="AD595" s="109"/>
      <c r="AG595" s="109"/>
    </row>
    <row r="596" ht="15.75" customHeight="1">
      <c r="X596" s="109"/>
      <c r="Y596" s="109"/>
      <c r="Z596" s="109"/>
      <c r="AD596" s="109"/>
      <c r="AG596" s="109"/>
    </row>
    <row r="597" ht="15.75" customHeight="1">
      <c r="X597" s="109"/>
      <c r="Y597" s="109"/>
      <c r="Z597" s="109"/>
      <c r="AD597" s="109"/>
      <c r="AG597" s="109"/>
    </row>
    <row r="598" ht="15.75" customHeight="1">
      <c r="X598" s="109"/>
      <c r="Y598" s="109"/>
      <c r="Z598" s="109"/>
      <c r="AD598" s="109"/>
      <c r="AG598" s="109"/>
    </row>
    <row r="599" ht="15.75" customHeight="1">
      <c r="X599" s="109"/>
      <c r="Y599" s="109"/>
      <c r="Z599" s="109"/>
      <c r="AD599" s="109"/>
      <c r="AG599" s="109"/>
    </row>
    <row r="600" ht="15.75" customHeight="1">
      <c r="X600" s="109"/>
      <c r="Y600" s="109"/>
      <c r="Z600" s="109"/>
      <c r="AD600" s="109"/>
      <c r="AG600" s="109"/>
    </row>
    <row r="601" ht="15.75" customHeight="1">
      <c r="X601" s="109"/>
      <c r="Y601" s="109"/>
      <c r="Z601" s="109"/>
      <c r="AD601" s="109"/>
      <c r="AG601" s="109"/>
    </row>
    <row r="602" ht="15.75" customHeight="1">
      <c r="X602" s="109"/>
      <c r="Y602" s="109"/>
      <c r="Z602" s="109"/>
      <c r="AD602" s="109"/>
      <c r="AG602" s="109"/>
    </row>
    <row r="603" ht="15.75" customHeight="1">
      <c r="X603" s="109"/>
      <c r="Y603" s="109"/>
      <c r="Z603" s="109"/>
      <c r="AD603" s="109"/>
      <c r="AG603" s="109"/>
    </row>
    <row r="604" ht="15.75" customHeight="1">
      <c r="X604" s="109"/>
      <c r="Y604" s="109"/>
      <c r="Z604" s="109"/>
      <c r="AD604" s="109"/>
      <c r="AG604" s="109"/>
    </row>
    <row r="605" ht="15.75" customHeight="1">
      <c r="X605" s="109"/>
      <c r="Y605" s="109"/>
      <c r="Z605" s="109"/>
      <c r="AD605" s="109"/>
      <c r="AG605" s="109"/>
    </row>
    <row r="606" ht="15.75" customHeight="1">
      <c r="X606" s="109"/>
      <c r="Y606" s="109"/>
      <c r="Z606" s="109"/>
      <c r="AD606" s="109"/>
      <c r="AG606" s="109"/>
    </row>
    <row r="607" ht="15.75" customHeight="1">
      <c r="X607" s="109"/>
      <c r="Y607" s="109"/>
      <c r="Z607" s="109"/>
      <c r="AD607" s="109"/>
      <c r="AG607" s="109"/>
    </row>
    <row r="608" ht="15.75" customHeight="1">
      <c r="X608" s="109"/>
      <c r="Y608" s="109"/>
      <c r="Z608" s="109"/>
      <c r="AD608" s="109"/>
      <c r="AG608" s="109"/>
    </row>
    <row r="609" ht="15.75" customHeight="1">
      <c r="X609" s="109"/>
      <c r="Y609" s="109"/>
      <c r="Z609" s="109"/>
      <c r="AD609" s="109"/>
      <c r="AG609" s="109"/>
    </row>
    <row r="610" ht="15.75" customHeight="1">
      <c r="X610" s="109"/>
      <c r="Y610" s="109"/>
      <c r="Z610" s="109"/>
      <c r="AD610" s="109"/>
      <c r="AG610" s="109"/>
    </row>
    <row r="611" ht="15.75" customHeight="1">
      <c r="X611" s="109"/>
      <c r="Y611" s="109"/>
      <c r="Z611" s="109"/>
      <c r="AD611" s="109"/>
      <c r="AG611" s="109"/>
    </row>
    <row r="612" ht="15.75" customHeight="1">
      <c r="X612" s="109"/>
      <c r="Y612" s="109"/>
      <c r="Z612" s="109"/>
      <c r="AD612" s="109"/>
      <c r="AG612" s="109"/>
    </row>
    <row r="613" ht="15.75" customHeight="1">
      <c r="X613" s="109"/>
      <c r="Y613" s="109"/>
      <c r="Z613" s="109"/>
      <c r="AD613" s="109"/>
      <c r="AG613" s="109"/>
    </row>
    <row r="614" ht="15.75" customHeight="1">
      <c r="X614" s="109"/>
      <c r="Y614" s="109"/>
      <c r="Z614" s="109"/>
      <c r="AD614" s="109"/>
      <c r="AG614" s="109"/>
    </row>
    <row r="615" ht="15.75" customHeight="1">
      <c r="X615" s="109"/>
      <c r="Y615" s="109"/>
      <c r="Z615" s="109"/>
      <c r="AD615" s="109"/>
      <c r="AG615" s="109"/>
    </row>
    <row r="616" ht="15.75" customHeight="1">
      <c r="X616" s="109"/>
      <c r="Y616" s="109"/>
      <c r="Z616" s="109"/>
      <c r="AD616" s="109"/>
      <c r="AG616" s="109"/>
    </row>
    <row r="617" ht="15.75" customHeight="1">
      <c r="X617" s="109"/>
      <c r="Y617" s="109"/>
      <c r="Z617" s="109"/>
      <c r="AD617" s="109"/>
      <c r="AG617" s="109"/>
    </row>
    <row r="618" ht="15.75" customHeight="1">
      <c r="X618" s="109"/>
      <c r="Y618" s="109"/>
      <c r="Z618" s="109"/>
      <c r="AD618" s="109"/>
      <c r="AG618" s="109"/>
    </row>
    <row r="619" ht="15.75" customHeight="1">
      <c r="X619" s="109"/>
      <c r="Y619" s="109"/>
      <c r="Z619" s="109"/>
      <c r="AD619" s="109"/>
      <c r="AG619" s="109"/>
    </row>
    <row r="620" ht="15.75" customHeight="1">
      <c r="X620" s="109"/>
      <c r="Y620" s="109"/>
      <c r="Z620" s="109"/>
      <c r="AD620" s="109"/>
      <c r="AG620" s="109"/>
    </row>
    <row r="621" ht="15.75" customHeight="1">
      <c r="X621" s="109"/>
      <c r="Y621" s="109"/>
      <c r="Z621" s="109"/>
      <c r="AD621" s="109"/>
      <c r="AG621" s="109"/>
    </row>
    <row r="622" ht="15.75" customHeight="1">
      <c r="X622" s="109"/>
      <c r="Y622" s="109"/>
      <c r="Z622" s="109"/>
      <c r="AD622" s="109"/>
      <c r="AG622" s="109"/>
    </row>
    <row r="623" ht="15.75" customHeight="1">
      <c r="X623" s="109"/>
      <c r="Y623" s="109"/>
      <c r="Z623" s="109"/>
      <c r="AD623" s="109"/>
      <c r="AG623" s="109"/>
    </row>
    <row r="624" ht="15.75" customHeight="1">
      <c r="X624" s="109"/>
      <c r="Y624" s="109"/>
      <c r="Z624" s="109"/>
      <c r="AD624" s="109"/>
      <c r="AG624" s="109"/>
    </row>
    <row r="625" ht="15.75" customHeight="1">
      <c r="X625" s="109"/>
      <c r="Y625" s="109"/>
      <c r="Z625" s="109"/>
      <c r="AD625" s="109"/>
      <c r="AG625" s="109"/>
    </row>
    <row r="626" ht="15.75" customHeight="1">
      <c r="X626" s="109"/>
      <c r="Y626" s="109"/>
      <c r="Z626" s="109"/>
      <c r="AD626" s="109"/>
      <c r="AG626" s="109"/>
    </row>
    <row r="627" ht="15.75" customHeight="1">
      <c r="X627" s="109"/>
      <c r="Y627" s="109"/>
      <c r="Z627" s="109"/>
      <c r="AD627" s="109"/>
      <c r="AG627" s="109"/>
    </row>
    <row r="628" ht="15.75" customHeight="1">
      <c r="X628" s="109"/>
      <c r="Y628" s="109"/>
      <c r="Z628" s="109"/>
      <c r="AD628" s="109"/>
      <c r="AG628" s="109"/>
    </row>
    <row r="629" ht="15.75" customHeight="1">
      <c r="X629" s="109"/>
      <c r="Y629" s="109"/>
      <c r="Z629" s="109"/>
      <c r="AD629" s="109"/>
      <c r="AG629" s="109"/>
    </row>
    <row r="630" ht="15.75" customHeight="1">
      <c r="X630" s="109"/>
      <c r="Y630" s="109"/>
      <c r="Z630" s="109"/>
      <c r="AD630" s="109"/>
      <c r="AG630" s="109"/>
    </row>
    <row r="631" ht="15.75" customHeight="1">
      <c r="X631" s="109"/>
      <c r="Y631" s="109"/>
      <c r="Z631" s="109"/>
      <c r="AD631" s="109"/>
      <c r="AG631" s="109"/>
    </row>
    <row r="632" ht="15.75" customHeight="1">
      <c r="X632" s="109"/>
      <c r="Y632" s="109"/>
      <c r="Z632" s="109"/>
      <c r="AD632" s="109"/>
      <c r="AG632" s="109"/>
    </row>
    <row r="633" ht="15.75" customHeight="1">
      <c r="X633" s="109"/>
      <c r="Y633" s="109"/>
      <c r="Z633" s="109"/>
      <c r="AD633" s="109"/>
      <c r="AG633" s="109"/>
    </row>
    <row r="634" ht="15.75" customHeight="1">
      <c r="X634" s="109"/>
      <c r="Y634" s="109"/>
      <c r="Z634" s="109"/>
      <c r="AD634" s="109"/>
      <c r="AG634" s="109"/>
    </row>
    <row r="635" ht="15.75" customHeight="1">
      <c r="X635" s="109"/>
      <c r="Y635" s="109"/>
      <c r="Z635" s="109"/>
      <c r="AD635" s="109"/>
      <c r="AG635" s="109"/>
    </row>
    <row r="636" ht="15.75" customHeight="1">
      <c r="X636" s="109"/>
      <c r="Y636" s="109"/>
      <c r="Z636" s="109"/>
      <c r="AD636" s="109"/>
      <c r="AG636" s="109"/>
    </row>
    <row r="637" ht="15.75" customHeight="1">
      <c r="X637" s="109"/>
      <c r="Y637" s="109"/>
      <c r="Z637" s="109"/>
      <c r="AD637" s="109"/>
      <c r="AG637" s="109"/>
    </row>
    <row r="638" ht="15.75" customHeight="1">
      <c r="X638" s="109"/>
      <c r="Y638" s="109"/>
      <c r="Z638" s="109"/>
      <c r="AD638" s="109"/>
      <c r="AG638" s="109"/>
    </row>
    <row r="639" ht="15.75" customHeight="1">
      <c r="X639" s="109"/>
      <c r="Y639" s="109"/>
      <c r="Z639" s="109"/>
      <c r="AD639" s="109"/>
      <c r="AG639" s="109"/>
    </row>
    <row r="640" ht="15.75" customHeight="1">
      <c r="X640" s="109"/>
      <c r="Y640" s="109"/>
      <c r="Z640" s="109"/>
      <c r="AD640" s="109"/>
      <c r="AG640" s="109"/>
    </row>
    <row r="641" ht="15.75" customHeight="1">
      <c r="X641" s="109"/>
      <c r="Y641" s="109"/>
      <c r="Z641" s="109"/>
      <c r="AD641" s="109"/>
      <c r="AG641" s="109"/>
    </row>
    <row r="642" ht="15.75" customHeight="1">
      <c r="X642" s="109"/>
      <c r="Y642" s="109"/>
      <c r="Z642" s="109"/>
      <c r="AD642" s="109"/>
      <c r="AG642" s="109"/>
    </row>
    <row r="643" ht="15.75" customHeight="1">
      <c r="X643" s="109"/>
      <c r="Y643" s="109"/>
      <c r="Z643" s="109"/>
      <c r="AD643" s="109"/>
      <c r="AG643" s="109"/>
    </row>
    <row r="644" ht="15.75" customHeight="1">
      <c r="X644" s="109"/>
      <c r="Y644" s="109"/>
      <c r="Z644" s="109"/>
      <c r="AD644" s="109"/>
      <c r="AG644" s="109"/>
    </row>
    <row r="645" ht="15.75" customHeight="1">
      <c r="X645" s="109"/>
      <c r="Y645" s="109"/>
      <c r="Z645" s="109"/>
      <c r="AD645" s="109"/>
      <c r="AG645" s="109"/>
    </row>
    <row r="646" ht="15.75" customHeight="1">
      <c r="X646" s="109"/>
      <c r="Y646" s="109"/>
      <c r="Z646" s="109"/>
      <c r="AD646" s="109"/>
      <c r="AG646" s="109"/>
    </row>
    <row r="647" ht="15.75" customHeight="1">
      <c r="X647" s="109"/>
      <c r="Y647" s="109"/>
      <c r="Z647" s="109"/>
      <c r="AD647" s="109"/>
      <c r="AG647" s="109"/>
    </row>
    <row r="648" ht="15.75" customHeight="1">
      <c r="X648" s="109"/>
      <c r="Y648" s="109"/>
      <c r="Z648" s="109"/>
      <c r="AD648" s="109"/>
      <c r="AG648" s="109"/>
    </row>
    <row r="649" ht="15.75" customHeight="1">
      <c r="X649" s="109"/>
      <c r="Y649" s="109"/>
      <c r="Z649" s="109"/>
      <c r="AD649" s="109"/>
      <c r="AG649" s="109"/>
    </row>
    <row r="650" ht="15.75" customHeight="1">
      <c r="X650" s="109"/>
      <c r="Y650" s="109"/>
      <c r="Z650" s="109"/>
      <c r="AD650" s="109"/>
      <c r="AG650" s="109"/>
    </row>
    <row r="651" ht="15.75" customHeight="1">
      <c r="X651" s="109"/>
      <c r="Y651" s="109"/>
      <c r="Z651" s="109"/>
      <c r="AD651" s="109"/>
      <c r="AG651" s="109"/>
    </row>
    <row r="652" ht="15.75" customHeight="1">
      <c r="X652" s="109"/>
      <c r="Y652" s="109"/>
      <c r="Z652" s="109"/>
      <c r="AD652" s="109"/>
      <c r="AG652" s="109"/>
    </row>
    <row r="653" ht="15.75" customHeight="1">
      <c r="X653" s="109"/>
      <c r="Y653" s="109"/>
      <c r="Z653" s="109"/>
      <c r="AD653" s="109"/>
      <c r="AG653" s="109"/>
    </row>
    <row r="654" ht="15.75" customHeight="1">
      <c r="X654" s="109"/>
      <c r="Y654" s="109"/>
      <c r="Z654" s="109"/>
      <c r="AD654" s="109"/>
      <c r="AG654" s="109"/>
    </row>
    <row r="655" ht="15.75" customHeight="1">
      <c r="X655" s="109"/>
      <c r="Y655" s="109"/>
      <c r="Z655" s="109"/>
      <c r="AD655" s="109"/>
      <c r="AG655" s="109"/>
    </row>
    <row r="656" ht="15.75" customHeight="1">
      <c r="X656" s="109"/>
      <c r="Y656" s="109"/>
      <c r="Z656" s="109"/>
      <c r="AD656" s="109"/>
      <c r="AG656" s="109"/>
    </row>
    <row r="657" ht="15.75" customHeight="1">
      <c r="X657" s="109"/>
      <c r="Y657" s="109"/>
      <c r="Z657" s="109"/>
      <c r="AD657" s="109"/>
      <c r="AG657" s="109"/>
    </row>
    <row r="658" ht="15.75" customHeight="1">
      <c r="X658" s="109"/>
      <c r="Y658" s="109"/>
      <c r="Z658" s="109"/>
      <c r="AD658" s="109"/>
      <c r="AG658" s="109"/>
    </row>
    <row r="659" ht="15.75" customHeight="1">
      <c r="X659" s="109"/>
      <c r="Y659" s="109"/>
      <c r="Z659" s="109"/>
      <c r="AD659" s="109"/>
      <c r="AG659" s="109"/>
    </row>
    <row r="660" ht="15.75" customHeight="1">
      <c r="X660" s="109"/>
      <c r="Y660" s="109"/>
      <c r="Z660" s="109"/>
      <c r="AD660" s="109"/>
      <c r="AG660" s="109"/>
    </row>
    <row r="661" ht="15.75" customHeight="1">
      <c r="X661" s="109"/>
      <c r="Y661" s="109"/>
      <c r="Z661" s="109"/>
      <c r="AD661" s="109"/>
      <c r="AG661" s="109"/>
    </row>
    <row r="662" ht="15.75" customHeight="1">
      <c r="X662" s="109"/>
      <c r="Y662" s="109"/>
      <c r="Z662" s="109"/>
      <c r="AD662" s="109"/>
      <c r="AG662" s="109"/>
    </row>
    <row r="663" ht="15.75" customHeight="1">
      <c r="X663" s="109"/>
      <c r="Y663" s="109"/>
      <c r="Z663" s="109"/>
      <c r="AD663" s="109"/>
      <c r="AG663" s="109"/>
    </row>
    <row r="664" ht="15.75" customHeight="1">
      <c r="X664" s="109"/>
      <c r="Y664" s="109"/>
      <c r="Z664" s="109"/>
      <c r="AD664" s="109"/>
      <c r="AG664" s="109"/>
    </row>
    <row r="665" ht="15.75" customHeight="1">
      <c r="X665" s="109"/>
      <c r="Y665" s="109"/>
      <c r="Z665" s="109"/>
      <c r="AD665" s="109"/>
      <c r="AG665" s="109"/>
    </row>
    <row r="666" ht="15.75" customHeight="1">
      <c r="X666" s="109"/>
      <c r="Y666" s="109"/>
      <c r="Z666" s="109"/>
      <c r="AD666" s="109"/>
      <c r="AG666" s="109"/>
    </row>
    <row r="667" ht="15.75" customHeight="1">
      <c r="X667" s="109"/>
      <c r="Y667" s="109"/>
      <c r="Z667" s="109"/>
      <c r="AD667" s="109"/>
      <c r="AG667" s="109"/>
    </row>
    <row r="668" ht="15.75" customHeight="1">
      <c r="X668" s="109"/>
      <c r="Y668" s="109"/>
      <c r="Z668" s="109"/>
      <c r="AD668" s="109"/>
      <c r="AG668" s="109"/>
    </row>
    <row r="669" ht="15.75" customHeight="1">
      <c r="X669" s="109"/>
      <c r="Y669" s="109"/>
      <c r="Z669" s="109"/>
      <c r="AD669" s="109"/>
      <c r="AG669" s="109"/>
    </row>
    <row r="670" ht="15.75" customHeight="1">
      <c r="X670" s="109"/>
      <c r="Y670" s="109"/>
      <c r="Z670" s="109"/>
      <c r="AD670" s="109"/>
      <c r="AG670" s="109"/>
    </row>
    <row r="671" ht="15.75" customHeight="1">
      <c r="X671" s="109"/>
      <c r="Y671" s="109"/>
      <c r="Z671" s="109"/>
      <c r="AD671" s="109"/>
      <c r="AG671" s="109"/>
    </row>
    <row r="672" ht="15.75" customHeight="1">
      <c r="X672" s="109"/>
      <c r="Y672" s="109"/>
      <c r="Z672" s="109"/>
      <c r="AD672" s="109"/>
      <c r="AG672" s="109"/>
    </row>
    <row r="673" ht="15.75" customHeight="1">
      <c r="X673" s="109"/>
      <c r="Y673" s="109"/>
      <c r="Z673" s="109"/>
      <c r="AD673" s="109"/>
      <c r="AG673" s="109"/>
    </row>
    <row r="674" ht="15.75" customHeight="1">
      <c r="X674" s="109"/>
      <c r="Y674" s="109"/>
      <c r="Z674" s="109"/>
      <c r="AD674" s="109"/>
      <c r="AG674" s="109"/>
    </row>
    <row r="675" ht="15.75" customHeight="1">
      <c r="X675" s="109"/>
      <c r="Y675" s="109"/>
      <c r="Z675" s="109"/>
      <c r="AD675" s="109"/>
      <c r="AG675" s="109"/>
    </row>
    <row r="676" ht="15.75" customHeight="1">
      <c r="X676" s="109"/>
      <c r="Y676" s="109"/>
      <c r="Z676" s="109"/>
      <c r="AD676" s="109"/>
      <c r="AG676" s="109"/>
    </row>
    <row r="677" ht="15.75" customHeight="1">
      <c r="X677" s="109"/>
      <c r="Y677" s="109"/>
      <c r="Z677" s="109"/>
      <c r="AD677" s="109"/>
      <c r="AG677" s="109"/>
    </row>
    <row r="678" ht="15.75" customHeight="1">
      <c r="X678" s="109"/>
      <c r="Y678" s="109"/>
      <c r="Z678" s="109"/>
      <c r="AD678" s="109"/>
      <c r="AG678" s="109"/>
    </row>
    <row r="679" ht="15.75" customHeight="1">
      <c r="X679" s="109"/>
      <c r="Y679" s="109"/>
      <c r="Z679" s="109"/>
      <c r="AD679" s="109"/>
      <c r="AG679" s="109"/>
    </row>
    <row r="680" ht="15.75" customHeight="1">
      <c r="X680" s="109"/>
      <c r="Y680" s="109"/>
      <c r="Z680" s="109"/>
      <c r="AD680" s="109"/>
      <c r="AG680" s="109"/>
    </row>
    <row r="681" ht="15.75" customHeight="1">
      <c r="X681" s="109"/>
      <c r="Y681" s="109"/>
      <c r="Z681" s="109"/>
      <c r="AD681" s="109"/>
      <c r="AG681" s="109"/>
    </row>
    <row r="682" ht="15.75" customHeight="1">
      <c r="X682" s="109"/>
      <c r="Y682" s="109"/>
      <c r="Z682" s="109"/>
      <c r="AD682" s="109"/>
      <c r="AG682" s="109"/>
    </row>
    <row r="683" ht="15.75" customHeight="1">
      <c r="X683" s="109"/>
      <c r="Y683" s="109"/>
      <c r="Z683" s="109"/>
      <c r="AD683" s="109"/>
      <c r="AG683" s="109"/>
    </row>
    <row r="684" ht="15.75" customHeight="1">
      <c r="X684" s="109"/>
      <c r="Y684" s="109"/>
      <c r="Z684" s="109"/>
      <c r="AD684" s="109"/>
      <c r="AG684" s="109"/>
    </row>
    <row r="685" ht="15.75" customHeight="1">
      <c r="X685" s="109"/>
      <c r="Y685" s="109"/>
      <c r="Z685" s="109"/>
      <c r="AD685" s="109"/>
      <c r="AG685" s="109"/>
    </row>
    <row r="686" ht="15.75" customHeight="1">
      <c r="X686" s="109"/>
      <c r="Y686" s="109"/>
      <c r="Z686" s="109"/>
      <c r="AD686" s="109"/>
      <c r="AG686" s="109"/>
    </row>
    <row r="687" ht="15.75" customHeight="1">
      <c r="X687" s="109"/>
      <c r="Y687" s="109"/>
      <c r="Z687" s="109"/>
      <c r="AD687" s="109"/>
      <c r="AG687" s="109"/>
    </row>
    <row r="688" ht="15.75" customHeight="1">
      <c r="X688" s="109"/>
      <c r="Y688" s="109"/>
      <c r="Z688" s="109"/>
      <c r="AD688" s="109"/>
      <c r="AG688" s="109"/>
    </row>
    <row r="689" ht="15.75" customHeight="1">
      <c r="X689" s="109"/>
      <c r="Y689" s="109"/>
      <c r="Z689" s="109"/>
      <c r="AD689" s="109"/>
      <c r="AG689" s="109"/>
    </row>
    <row r="690" ht="15.75" customHeight="1">
      <c r="X690" s="109"/>
      <c r="Y690" s="109"/>
      <c r="Z690" s="109"/>
      <c r="AD690" s="109"/>
      <c r="AG690" s="109"/>
    </row>
    <row r="691" ht="15.75" customHeight="1">
      <c r="X691" s="109"/>
      <c r="Y691" s="109"/>
      <c r="Z691" s="109"/>
      <c r="AD691" s="109"/>
      <c r="AG691" s="109"/>
    </row>
    <row r="692" ht="15.75" customHeight="1">
      <c r="X692" s="109"/>
      <c r="Y692" s="109"/>
      <c r="Z692" s="109"/>
      <c r="AD692" s="109"/>
      <c r="AG692" s="109"/>
    </row>
    <row r="693" ht="15.75" customHeight="1">
      <c r="X693" s="109"/>
      <c r="Y693" s="109"/>
      <c r="Z693" s="109"/>
      <c r="AD693" s="109"/>
      <c r="AG693" s="109"/>
    </row>
    <row r="694" ht="15.75" customHeight="1">
      <c r="X694" s="109"/>
      <c r="Y694" s="109"/>
      <c r="Z694" s="109"/>
      <c r="AD694" s="109"/>
      <c r="AG694" s="109"/>
    </row>
    <row r="695" ht="15.75" customHeight="1">
      <c r="X695" s="109"/>
      <c r="Y695" s="109"/>
      <c r="Z695" s="109"/>
      <c r="AD695" s="109"/>
      <c r="AG695" s="109"/>
    </row>
    <row r="696" ht="15.75" customHeight="1">
      <c r="X696" s="109"/>
      <c r="Y696" s="109"/>
      <c r="Z696" s="109"/>
      <c r="AD696" s="109"/>
      <c r="AG696" s="109"/>
    </row>
    <row r="697" ht="15.75" customHeight="1">
      <c r="X697" s="109"/>
      <c r="Y697" s="109"/>
      <c r="Z697" s="109"/>
      <c r="AD697" s="109"/>
      <c r="AG697" s="109"/>
    </row>
    <row r="698" ht="15.75" customHeight="1">
      <c r="X698" s="109"/>
      <c r="Y698" s="109"/>
      <c r="Z698" s="109"/>
      <c r="AD698" s="109"/>
      <c r="AG698" s="109"/>
    </row>
    <row r="699" ht="15.75" customHeight="1">
      <c r="X699" s="109"/>
      <c r="Y699" s="109"/>
      <c r="Z699" s="109"/>
      <c r="AD699" s="109"/>
      <c r="AG699" s="109"/>
    </row>
    <row r="700" ht="15.75" customHeight="1">
      <c r="X700" s="109"/>
      <c r="Y700" s="109"/>
      <c r="Z700" s="109"/>
      <c r="AD700" s="109"/>
      <c r="AG700" s="109"/>
    </row>
    <row r="701" ht="15.75" customHeight="1">
      <c r="X701" s="109"/>
      <c r="Y701" s="109"/>
      <c r="Z701" s="109"/>
      <c r="AD701" s="109"/>
      <c r="AG701" s="109"/>
    </row>
    <row r="702" ht="15.75" customHeight="1">
      <c r="X702" s="109"/>
      <c r="Y702" s="109"/>
      <c r="Z702" s="109"/>
      <c r="AD702" s="109"/>
      <c r="AG702" s="109"/>
    </row>
    <row r="703" ht="15.75" customHeight="1">
      <c r="X703" s="109"/>
      <c r="Y703" s="109"/>
      <c r="Z703" s="109"/>
      <c r="AD703" s="109"/>
      <c r="AG703" s="109"/>
    </row>
    <row r="704" ht="15.75" customHeight="1">
      <c r="X704" s="109"/>
      <c r="Y704" s="109"/>
      <c r="Z704" s="109"/>
      <c r="AD704" s="109"/>
      <c r="AG704" s="109"/>
    </row>
    <row r="705" ht="15.75" customHeight="1">
      <c r="X705" s="109"/>
      <c r="Y705" s="109"/>
      <c r="Z705" s="109"/>
      <c r="AD705" s="109"/>
      <c r="AG705" s="109"/>
    </row>
    <row r="706" ht="15.75" customHeight="1">
      <c r="X706" s="109"/>
      <c r="Y706" s="109"/>
      <c r="Z706" s="109"/>
      <c r="AD706" s="109"/>
      <c r="AG706" s="109"/>
    </row>
    <row r="707" ht="15.75" customHeight="1">
      <c r="X707" s="109"/>
      <c r="Y707" s="109"/>
      <c r="Z707" s="109"/>
      <c r="AD707" s="109"/>
      <c r="AG707" s="109"/>
    </row>
    <row r="708" ht="15.75" customHeight="1">
      <c r="X708" s="109"/>
      <c r="Y708" s="109"/>
      <c r="Z708" s="109"/>
      <c r="AD708" s="109"/>
      <c r="AG708" s="109"/>
    </row>
    <row r="709" ht="15.75" customHeight="1">
      <c r="X709" s="109"/>
      <c r="Y709" s="109"/>
      <c r="Z709" s="109"/>
      <c r="AD709" s="109"/>
      <c r="AG709" s="109"/>
    </row>
    <row r="710" ht="15.75" customHeight="1">
      <c r="X710" s="109"/>
      <c r="Y710" s="109"/>
      <c r="Z710" s="109"/>
      <c r="AD710" s="109"/>
      <c r="AG710" s="109"/>
    </row>
    <row r="711" ht="15.75" customHeight="1">
      <c r="X711" s="109"/>
      <c r="Y711" s="109"/>
      <c r="Z711" s="109"/>
      <c r="AD711" s="109"/>
      <c r="AG711" s="109"/>
    </row>
    <row r="712" ht="15.75" customHeight="1">
      <c r="X712" s="109"/>
      <c r="Y712" s="109"/>
      <c r="Z712" s="109"/>
      <c r="AD712" s="109"/>
      <c r="AG712" s="109"/>
    </row>
    <row r="713" ht="15.75" customHeight="1">
      <c r="X713" s="109"/>
      <c r="Y713" s="109"/>
      <c r="Z713" s="109"/>
      <c r="AD713" s="109"/>
      <c r="AG713" s="109"/>
    </row>
    <row r="714" ht="15.75" customHeight="1">
      <c r="X714" s="109"/>
      <c r="Y714" s="109"/>
      <c r="Z714" s="109"/>
      <c r="AD714" s="109"/>
      <c r="AG714" s="109"/>
    </row>
    <row r="715" ht="15.75" customHeight="1">
      <c r="X715" s="109"/>
      <c r="Y715" s="109"/>
      <c r="Z715" s="109"/>
      <c r="AD715" s="109"/>
      <c r="AG715" s="109"/>
    </row>
    <row r="716" ht="15.75" customHeight="1">
      <c r="X716" s="109"/>
      <c r="Y716" s="109"/>
      <c r="Z716" s="109"/>
      <c r="AD716" s="109"/>
      <c r="AG716" s="109"/>
    </row>
    <row r="717" ht="15.75" customHeight="1">
      <c r="X717" s="109"/>
      <c r="Y717" s="109"/>
      <c r="Z717" s="109"/>
      <c r="AD717" s="109"/>
      <c r="AG717" s="109"/>
    </row>
    <row r="718" ht="15.75" customHeight="1">
      <c r="X718" s="109"/>
      <c r="Y718" s="109"/>
      <c r="Z718" s="109"/>
      <c r="AD718" s="109"/>
      <c r="AG718" s="109"/>
    </row>
    <row r="719" ht="15.75" customHeight="1">
      <c r="X719" s="109"/>
      <c r="Y719" s="109"/>
      <c r="Z719" s="109"/>
      <c r="AD719" s="109"/>
      <c r="AG719" s="109"/>
    </row>
    <row r="720" ht="15.75" customHeight="1">
      <c r="X720" s="109"/>
      <c r="Y720" s="109"/>
      <c r="Z720" s="109"/>
      <c r="AD720" s="109"/>
      <c r="AG720" s="109"/>
    </row>
    <row r="721" ht="15.75" customHeight="1">
      <c r="X721" s="109"/>
      <c r="Y721" s="109"/>
      <c r="Z721" s="109"/>
      <c r="AD721" s="109"/>
      <c r="AG721" s="109"/>
    </row>
    <row r="722" ht="15.75" customHeight="1">
      <c r="X722" s="109"/>
      <c r="Y722" s="109"/>
      <c r="Z722" s="109"/>
      <c r="AD722" s="109"/>
      <c r="AG722" s="109"/>
    </row>
    <row r="723" ht="15.75" customHeight="1">
      <c r="X723" s="109"/>
      <c r="Y723" s="109"/>
      <c r="Z723" s="109"/>
      <c r="AD723" s="109"/>
      <c r="AG723" s="109"/>
    </row>
    <row r="724" ht="15.75" customHeight="1">
      <c r="X724" s="109"/>
      <c r="Y724" s="109"/>
      <c r="Z724" s="109"/>
      <c r="AD724" s="109"/>
      <c r="AG724" s="109"/>
    </row>
    <row r="725" ht="15.75" customHeight="1">
      <c r="X725" s="109"/>
      <c r="Y725" s="109"/>
      <c r="Z725" s="109"/>
      <c r="AD725" s="109"/>
      <c r="AG725" s="109"/>
    </row>
    <row r="726" ht="15.75" customHeight="1">
      <c r="X726" s="109"/>
      <c r="Y726" s="109"/>
      <c r="Z726" s="109"/>
      <c r="AD726" s="109"/>
      <c r="AG726" s="109"/>
    </row>
    <row r="727" ht="15.75" customHeight="1">
      <c r="X727" s="109"/>
      <c r="Y727" s="109"/>
      <c r="Z727" s="109"/>
      <c r="AD727" s="109"/>
      <c r="AG727" s="109"/>
    </row>
    <row r="728" ht="15.75" customHeight="1">
      <c r="X728" s="109"/>
      <c r="Y728" s="109"/>
      <c r="Z728" s="109"/>
      <c r="AD728" s="109"/>
      <c r="AG728" s="109"/>
    </row>
    <row r="729" ht="15.75" customHeight="1">
      <c r="X729" s="109"/>
      <c r="Y729" s="109"/>
      <c r="Z729" s="109"/>
      <c r="AD729" s="109"/>
      <c r="AG729" s="109"/>
    </row>
    <row r="730" ht="15.75" customHeight="1">
      <c r="X730" s="109"/>
      <c r="Y730" s="109"/>
      <c r="Z730" s="109"/>
      <c r="AD730" s="109"/>
      <c r="AG730" s="109"/>
    </row>
    <row r="731" ht="15.75" customHeight="1">
      <c r="X731" s="109"/>
      <c r="Y731" s="109"/>
      <c r="Z731" s="109"/>
      <c r="AD731" s="109"/>
      <c r="AG731" s="109"/>
    </row>
    <row r="732" ht="15.75" customHeight="1">
      <c r="X732" s="109"/>
      <c r="Y732" s="109"/>
      <c r="Z732" s="109"/>
      <c r="AD732" s="109"/>
      <c r="AG732" s="109"/>
    </row>
    <row r="733" ht="15.75" customHeight="1">
      <c r="X733" s="109"/>
      <c r="Y733" s="109"/>
      <c r="Z733" s="109"/>
      <c r="AD733" s="109"/>
      <c r="AG733" s="109"/>
    </row>
    <row r="734" ht="15.75" customHeight="1">
      <c r="X734" s="109"/>
      <c r="Y734" s="109"/>
      <c r="Z734" s="109"/>
      <c r="AD734" s="109"/>
      <c r="AG734" s="109"/>
    </row>
    <row r="735" ht="15.75" customHeight="1">
      <c r="X735" s="109"/>
      <c r="Y735" s="109"/>
      <c r="Z735" s="109"/>
      <c r="AD735" s="109"/>
      <c r="AG735" s="109"/>
    </row>
    <row r="736" ht="15.75" customHeight="1">
      <c r="X736" s="109"/>
      <c r="Y736" s="109"/>
      <c r="Z736" s="109"/>
      <c r="AD736" s="109"/>
      <c r="AG736" s="109"/>
    </row>
    <row r="737" ht="15.75" customHeight="1">
      <c r="X737" s="109"/>
      <c r="Y737" s="109"/>
      <c r="Z737" s="109"/>
      <c r="AD737" s="109"/>
      <c r="AG737" s="109"/>
    </row>
    <row r="738" ht="15.75" customHeight="1">
      <c r="X738" s="109"/>
      <c r="Y738" s="109"/>
      <c r="Z738" s="109"/>
      <c r="AD738" s="109"/>
      <c r="AG738" s="109"/>
    </row>
    <row r="739" ht="15.75" customHeight="1">
      <c r="X739" s="109"/>
      <c r="Y739" s="109"/>
      <c r="Z739" s="109"/>
      <c r="AD739" s="109"/>
      <c r="AG739" s="109"/>
    </row>
    <row r="740" ht="15.75" customHeight="1">
      <c r="X740" s="109"/>
      <c r="Y740" s="109"/>
      <c r="Z740" s="109"/>
      <c r="AD740" s="109"/>
      <c r="AG740" s="109"/>
    </row>
    <row r="741" ht="15.75" customHeight="1">
      <c r="X741" s="109"/>
      <c r="Y741" s="109"/>
      <c r="Z741" s="109"/>
      <c r="AD741" s="109"/>
      <c r="AG741" s="109"/>
    </row>
    <row r="742" ht="15.75" customHeight="1">
      <c r="X742" s="109"/>
      <c r="Y742" s="109"/>
      <c r="Z742" s="109"/>
      <c r="AD742" s="109"/>
      <c r="AG742" s="109"/>
    </row>
    <row r="743" ht="15.75" customHeight="1">
      <c r="X743" s="109"/>
      <c r="Y743" s="109"/>
      <c r="Z743" s="109"/>
      <c r="AD743" s="109"/>
      <c r="AG743" s="109"/>
    </row>
    <row r="744" ht="15.75" customHeight="1">
      <c r="X744" s="109"/>
      <c r="Y744" s="109"/>
      <c r="Z744" s="109"/>
      <c r="AD744" s="109"/>
      <c r="AG744" s="109"/>
    </row>
    <row r="745" ht="15.75" customHeight="1">
      <c r="X745" s="109"/>
      <c r="Y745" s="109"/>
      <c r="Z745" s="109"/>
      <c r="AD745" s="109"/>
      <c r="AG745" s="109"/>
    </row>
    <row r="746" ht="15.75" customHeight="1">
      <c r="X746" s="109"/>
      <c r="Y746" s="109"/>
      <c r="Z746" s="109"/>
      <c r="AD746" s="109"/>
      <c r="AG746" s="109"/>
    </row>
    <row r="747" ht="15.75" customHeight="1">
      <c r="X747" s="109"/>
      <c r="Y747" s="109"/>
      <c r="Z747" s="109"/>
      <c r="AD747" s="109"/>
      <c r="AG747" s="109"/>
    </row>
    <row r="748" ht="15.75" customHeight="1">
      <c r="X748" s="109"/>
      <c r="Y748" s="109"/>
      <c r="Z748" s="109"/>
      <c r="AD748" s="109"/>
      <c r="AG748" s="109"/>
    </row>
    <row r="749" ht="15.75" customHeight="1">
      <c r="X749" s="109"/>
      <c r="Y749" s="109"/>
      <c r="Z749" s="109"/>
      <c r="AD749" s="109"/>
      <c r="AG749" s="109"/>
    </row>
    <row r="750" ht="15.75" customHeight="1">
      <c r="X750" s="109"/>
      <c r="Y750" s="109"/>
      <c r="Z750" s="109"/>
      <c r="AD750" s="109"/>
      <c r="AG750" s="109"/>
    </row>
    <row r="751" ht="15.75" customHeight="1">
      <c r="X751" s="109"/>
      <c r="Y751" s="109"/>
      <c r="Z751" s="109"/>
      <c r="AD751" s="109"/>
      <c r="AG751" s="109"/>
    </row>
    <row r="752" ht="15.75" customHeight="1">
      <c r="X752" s="109"/>
      <c r="Y752" s="109"/>
      <c r="Z752" s="109"/>
      <c r="AD752" s="109"/>
      <c r="AG752" s="109"/>
    </row>
    <row r="753" ht="15.75" customHeight="1">
      <c r="X753" s="109"/>
      <c r="Y753" s="109"/>
      <c r="Z753" s="109"/>
      <c r="AD753" s="109"/>
      <c r="AG753" s="109"/>
    </row>
    <row r="754" ht="15.75" customHeight="1">
      <c r="X754" s="109"/>
      <c r="Y754" s="109"/>
      <c r="Z754" s="109"/>
      <c r="AD754" s="109"/>
      <c r="AG754" s="109"/>
    </row>
    <row r="755" ht="15.75" customHeight="1">
      <c r="X755" s="109"/>
      <c r="Y755" s="109"/>
      <c r="Z755" s="109"/>
      <c r="AD755" s="109"/>
      <c r="AG755" s="109"/>
    </row>
    <row r="756" ht="15.75" customHeight="1">
      <c r="X756" s="109"/>
      <c r="Y756" s="109"/>
      <c r="Z756" s="109"/>
      <c r="AD756" s="109"/>
      <c r="AG756" s="109"/>
    </row>
    <row r="757" ht="15.75" customHeight="1">
      <c r="X757" s="109"/>
      <c r="Y757" s="109"/>
      <c r="Z757" s="109"/>
      <c r="AD757" s="109"/>
      <c r="AG757" s="109"/>
    </row>
    <row r="758" ht="15.75" customHeight="1">
      <c r="X758" s="109"/>
      <c r="Y758" s="109"/>
      <c r="Z758" s="109"/>
      <c r="AD758" s="109"/>
      <c r="AG758" s="109"/>
    </row>
    <row r="759" ht="15.75" customHeight="1">
      <c r="X759" s="109"/>
      <c r="Y759" s="109"/>
      <c r="Z759" s="109"/>
      <c r="AD759" s="109"/>
      <c r="AG759" s="109"/>
    </row>
    <row r="760" ht="15.75" customHeight="1">
      <c r="X760" s="109"/>
      <c r="Y760" s="109"/>
      <c r="Z760" s="109"/>
      <c r="AD760" s="109"/>
      <c r="AG760" s="109"/>
    </row>
    <row r="761" ht="15.75" customHeight="1">
      <c r="X761" s="109"/>
      <c r="Y761" s="109"/>
      <c r="Z761" s="109"/>
      <c r="AD761" s="109"/>
      <c r="AG761" s="109"/>
    </row>
    <row r="762" ht="15.75" customHeight="1">
      <c r="X762" s="109"/>
      <c r="Y762" s="109"/>
      <c r="Z762" s="109"/>
      <c r="AD762" s="109"/>
      <c r="AG762" s="109"/>
    </row>
    <row r="763" ht="15.75" customHeight="1">
      <c r="X763" s="109"/>
      <c r="Y763" s="109"/>
      <c r="Z763" s="109"/>
      <c r="AD763" s="109"/>
      <c r="AG763" s="109"/>
    </row>
    <row r="764" ht="15.75" customHeight="1">
      <c r="X764" s="109"/>
      <c r="Y764" s="109"/>
      <c r="Z764" s="109"/>
      <c r="AD764" s="109"/>
      <c r="AG764" s="109"/>
    </row>
    <row r="765" ht="15.75" customHeight="1">
      <c r="X765" s="109"/>
      <c r="Y765" s="109"/>
      <c r="Z765" s="109"/>
      <c r="AD765" s="109"/>
      <c r="AG765" s="109"/>
    </row>
    <row r="766" ht="15.75" customHeight="1">
      <c r="X766" s="109"/>
      <c r="Y766" s="109"/>
      <c r="Z766" s="109"/>
      <c r="AD766" s="109"/>
      <c r="AG766" s="109"/>
    </row>
    <row r="767" ht="15.75" customHeight="1">
      <c r="X767" s="109"/>
      <c r="Y767" s="109"/>
      <c r="Z767" s="109"/>
      <c r="AD767" s="109"/>
      <c r="AG767" s="109"/>
    </row>
    <row r="768" ht="15.75" customHeight="1">
      <c r="X768" s="109"/>
      <c r="Y768" s="109"/>
      <c r="Z768" s="109"/>
      <c r="AD768" s="109"/>
      <c r="AG768" s="109"/>
    </row>
    <row r="769" ht="15.75" customHeight="1">
      <c r="X769" s="109"/>
      <c r="Y769" s="109"/>
      <c r="Z769" s="109"/>
      <c r="AD769" s="109"/>
      <c r="AG769" s="109"/>
    </row>
    <row r="770" ht="15.75" customHeight="1">
      <c r="X770" s="109"/>
      <c r="Y770" s="109"/>
      <c r="Z770" s="109"/>
      <c r="AD770" s="109"/>
      <c r="AG770" s="109"/>
    </row>
    <row r="771" ht="15.75" customHeight="1">
      <c r="X771" s="109"/>
      <c r="Y771" s="109"/>
      <c r="Z771" s="109"/>
      <c r="AD771" s="109"/>
      <c r="AG771" s="109"/>
    </row>
    <row r="772" ht="15.75" customHeight="1">
      <c r="X772" s="109"/>
      <c r="Y772" s="109"/>
      <c r="Z772" s="109"/>
      <c r="AD772" s="109"/>
      <c r="AG772" s="109"/>
    </row>
    <row r="773" ht="15.75" customHeight="1">
      <c r="X773" s="109"/>
      <c r="Y773" s="109"/>
      <c r="Z773" s="109"/>
      <c r="AD773" s="109"/>
      <c r="AG773" s="109"/>
    </row>
    <row r="774" ht="15.75" customHeight="1">
      <c r="X774" s="109"/>
      <c r="Y774" s="109"/>
      <c r="Z774" s="109"/>
      <c r="AD774" s="109"/>
      <c r="AG774" s="109"/>
    </row>
    <row r="775" ht="15.75" customHeight="1">
      <c r="X775" s="109"/>
      <c r="Y775" s="109"/>
      <c r="Z775" s="109"/>
      <c r="AD775" s="109"/>
      <c r="AG775" s="109"/>
    </row>
    <row r="776" ht="15.75" customHeight="1">
      <c r="X776" s="109"/>
      <c r="Y776" s="109"/>
      <c r="Z776" s="109"/>
      <c r="AD776" s="109"/>
      <c r="AG776" s="109"/>
    </row>
    <row r="777" ht="15.75" customHeight="1">
      <c r="X777" s="109"/>
      <c r="Y777" s="109"/>
      <c r="Z777" s="109"/>
      <c r="AD777" s="109"/>
      <c r="AG777" s="109"/>
    </row>
    <row r="778" ht="15.75" customHeight="1">
      <c r="X778" s="109"/>
      <c r="Y778" s="109"/>
      <c r="Z778" s="109"/>
      <c r="AD778" s="109"/>
      <c r="AG778" s="109"/>
    </row>
    <row r="779" ht="15.75" customHeight="1">
      <c r="X779" s="109"/>
      <c r="Y779" s="109"/>
      <c r="Z779" s="109"/>
      <c r="AD779" s="109"/>
      <c r="AG779" s="109"/>
    </row>
    <row r="780" ht="15.75" customHeight="1">
      <c r="X780" s="109"/>
      <c r="Y780" s="109"/>
      <c r="Z780" s="109"/>
      <c r="AD780" s="109"/>
      <c r="AG780" s="109"/>
    </row>
    <row r="781" ht="15.75" customHeight="1">
      <c r="X781" s="109"/>
      <c r="Y781" s="109"/>
      <c r="Z781" s="109"/>
      <c r="AD781" s="109"/>
      <c r="AG781" s="109"/>
    </row>
    <row r="782" ht="15.75" customHeight="1">
      <c r="X782" s="109"/>
      <c r="Y782" s="109"/>
      <c r="Z782" s="109"/>
      <c r="AD782" s="109"/>
      <c r="AG782" s="109"/>
    </row>
    <row r="783" ht="15.75" customHeight="1">
      <c r="X783" s="109"/>
      <c r="Y783" s="109"/>
      <c r="Z783" s="109"/>
      <c r="AD783" s="109"/>
      <c r="AG783" s="109"/>
    </row>
    <row r="784" ht="15.75" customHeight="1">
      <c r="X784" s="109"/>
      <c r="Y784" s="109"/>
      <c r="Z784" s="109"/>
      <c r="AD784" s="109"/>
      <c r="AG784" s="109"/>
    </row>
    <row r="785" ht="15.75" customHeight="1">
      <c r="X785" s="109"/>
      <c r="Y785" s="109"/>
      <c r="Z785" s="109"/>
      <c r="AD785" s="109"/>
      <c r="AG785" s="109"/>
    </row>
    <row r="786" ht="15.75" customHeight="1">
      <c r="X786" s="109"/>
      <c r="Y786" s="109"/>
      <c r="Z786" s="109"/>
      <c r="AD786" s="109"/>
      <c r="AG786" s="109"/>
    </row>
    <row r="787" ht="15.75" customHeight="1">
      <c r="X787" s="109"/>
      <c r="Y787" s="109"/>
      <c r="Z787" s="109"/>
      <c r="AD787" s="109"/>
      <c r="AG787" s="109"/>
    </row>
    <row r="788" ht="15.75" customHeight="1">
      <c r="X788" s="109"/>
      <c r="Y788" s="109"/>
      <c r="Z788" s="109"/>
      <c r="AD788" s="109"/>
      <c r="AG788" s="109"/>
    </row>
    <row r="789" ht="15.75" customHeight="1">
      <c r="X789" s="109"/>
      <c r="Y789" s="109"/>
      <c r="Z789" s="109"/>
      <c r="AD789" s="109"/>
      <c r="AG789" s="109"/>
    </row>
    <row r="790" ht="15.75" customHeight="1">
      <c r="X790" s="109"/>
      <c r="Y790" s="109"/>
      <c r="Z790" s="109"/>
      <c r="AD790" s="109"/>
      <c r="AG790" s="109"/>
    </row>
    <row r="791" ht="15.75" customHeight="1">
      <c r="X791" s="109"/>
      <c r="Y791" s="109"/>
      <c r="Z791" s="109"/>
      <c r="AD791" s="109"/>
      <c r="AG791" s="109"/>
    </row>
    <row r="792" ht="15.75" customHeight="1">
      <c r="X792" s="109"/>
      <c r="Y792" s="109"/>
      <c r="Z792" s="109"/>
      <c r="AD792" s="109"/>
      <c r="AG792" s="109"/>
    </row>
    <row r="793" ht="15.75" customHeight="1">
      <c r="X793" s="109"/>
      <c r="Y793" s="109"/>
      <c r="Z793" s="109"/>
      <c r="AD793" s="109"/>
      <c r="AG793" s="109"/>
    </row>
    <row r="794" ht="15.75" customHeight="1">
      <c r="X794" s="109"/>
      <c r="Y794" s="109"/>
      <c r="Z794" s="109"/>
      <c r="AD794" s="109"/>
      <c r="AG794" s="109"/>
    </row>
    <row r="795" ht="15.75" customHeight="1">
      <c r="X795" s="109"/>
      <c r="Y795" s="109"/>
      <c r="Z795" s="109"/>
      <c r="AD795" s="109"/>
      <c r="AG795" s="109"/>
    </row>
    <row r="796" ht="15.75" customHeight="1">
      <c r="X796" s="109"/>
      <c r="Y796" s="109"/>
      <c r="Z796" s="109"/>
      <c r="AD796" s="109"/>
      <c r="AG796" s="109"/>
    </row>
    <row r="797" ht="15.75" customHeight="1">
      <c r="X797" s="109"/>
      <c r="Y797" s="109"/>
      <c r="Z797" s="109"/>
      <c r="AD797" s="109"/>
      <c r="AG797" s="109"/>
    </row>
    <row r="798" ht="15.75" customHeight="1">
      <c r="X798" s="109"/>
      <c r="Y798" s="109"/>
      <c r="Z798" s="109"/>
      <c r="AD798" s="109"/>
      <c r="AG798" s="109"/>
    </row>
    <row r="799" ht="15.75" customHeight="1">
      <c r="X799" s="109"/>
      <c r="Y799" s="109"/>
      <c r="Z799" s="109"/>
      <c r="AD799" s="109"/>
      <c r="AG799" s="109"/>
    </row>
    <row r="800" ht="15.75" customHeight="1">
      <c r="X800" s="109"/>
      <c r="Y800" s="109"/>
      <c r="Z800" s="109"/>
      <c r="AD800" s="109"/>
      <c r="AG800" s="109"/>
    </row>
    <row r="801" ht="15.75" customHeight="1">
      <c r="X801" s="109"/>
      <c r="Y801" s="109"/>
      <c r="Z801" s="109"/>
      <c r="AD801" s="109"/>
      <c r="AG801" s="109"/>
    </row>
    <row r="802" ht="15.75" customHeight="1">
      <c r="X802" s="109"/>
      <c r="Y802" s="109"/>
      <c r="Z802" s="109"/>
      <c r="AD802" s="109"/>
      <c r="AG802" s="109"/>
    </row>
    <row r="803" ht="15.75" customHeight="1">
      <c r="X803" s="109"/>
      <c r="Y803" s="109"/>
      <c r="Z803" s="109"/>
      <c r="AD803" s="109"/>
      <c r="AG803" s="109"/>
    </row>
    <row r="804" ht="15.75" customHeight="1">
      <c r="X804" s="109"/>
      <c r="Y804" s="109"/>
      <c r="Z804" s="109"/>
      <c r="AD804" s="109"/>
      <c r="AG804" s="109"/>
    </row>
    <row r="805" ht="15.75" customHeight="1">
      <c r="X805" s="109"/>
      <c r="Y805" s="109"/>
      <c r="Z805" s="109"/>
      <c r="AD805" s="109"/>
      <c r="AG805" s="109"/>
    </row>
    <row r="806" ht="15.75" customHeight="1">
      <c r="X806" s="109"/>
      <c r="Y806" s="109"/>
      <c r="Z806" s="109"/>
      <c r="AD806" s="109"/>
      <c r="AG806" s="109"/>
    </row>
    <row r="807" ht="15.75" customHeight="1">
      <c r="X807" s="109"/>
      <c r="Y807" s="109"/>
      <c r="Z807" s="109"/>
      <c r="AD807" s="109"/>
      <c r="AG807" s="109"/>
    </row>
    <row r="808" ht="15.75" customHeight="1">
      <c r="X808" s="109"/>
      <c r="Y808" s="109"/>
      <c r="Z808" s="109"/>
      <c r="AD808" s="109"/>
      <c r="AG808" s="109"/>
    </row>
    <row r="809" ht="15.75" customHeight="1">
      <c r="X809" s="109"/>
      <c r="Y809" s="109"/>
      <c r="Z809" s="109"/>
      <c r="AD809" s="109"/>
      <c r="AG809" s="109"/>
    </row>
    <row r="810" ht="15.75" customHeight="1">
      <c r="X810" s="109"/>
      <c r="Y810" s="109"/>
      <c r="Z810" s="109"/>
      <c r="AD810" s="109"/>
      <c r="AG810" s="109"/>
    </row>
    <row r="811" ht="15.75" customHeight="1">
      <c r="X811" s="109"/>
      <c r="Y811" s="109"/>
      <c r="Z811" s="109"/>
      <c r="AD811" s="109"/>
      <c r="AG811" s="109"/>
    </row>
    <row r="812" ht="15.75" customHeight="1">
      <c r="X812" s="109"/>
      <c r="Y812" s="109"/>
      <c r="Z812" s="109"/>
      <c r="AD812" s="109"/>
      <c r="AG812" s="109"/>
    </row>
    <row r="813" ht="15.75" customHeight="1">
      <c r="X813" s="109"/>
      <c r="Y813" s="109"/>
      <c r="Z813" s="109"/>
      <c r="AD813" s="109"/>
      <c r="AG813" s="109"/>
    </row>
    <row r="814" ht="15.75" customHeight="1">
      <c r="X814" s="109"/>
      <c r="Y814" s="109"/>
      <c r="Z814" s="109"/>
      <c r="AD814" s="109"/>
      <c r="AG814" s="109"/>
    </row>
    <row r="815" ht="15.75" customHeight="1">
      <c r="X815" s="109"/>
      <c r="Y815" s="109"/>
      <c r="Z815" s="109"/>
      <c r="AD815" s="109"/>
      <c r="AG815" s="109"/>
    </row>
    <row r="816" ht="15.75" customHeight="1">
      <c r="X816" s="109"/>
      <c r="Y816" s="109"/>
      <c r="Z816" s="109"/>
      <c r="AD816" s="109"/>
      <c r="AG816" s="109"/>
    </row>
    <row r="817" ht="15.75" customHeight="1">
      <c r="X817" s="109"/>
      <c r="Y817" s="109"/>
      <c r="Z817" s="109"/>
      <c r="AD817" s="109"/>
      <c r="AG817" s="109"/>
    </row>
    <row r="818" ht="15.75" customHeight="1">
      <c r="X818" s="109"/>
      <c r="Y818" s="109"/>
      <c r="Z818" s="109"/>
      <c r="AD818" s="109"/>
      <c r="AG818" s="109"/>
    </row>
    <row r="819" ht="15.75" customHeight="1">
      <c r="X819" s="109"/>
      <c r="Y819" s="109"/>
      <c r="Z819" s="109"/>
      <c r="AD819" s="109"/>
      <c r="AG819" s="109"/>
    </row>
    <row r="820" ht="15.75" customHeight="1">
      <c r="X820" s="109"/>
      <c r="Y820" s="109"/>
      <c r="Z820" s="109"/>
      <c r="AD820" s="109"/>
      <c r="AG820" s="109"/>
    </row>
    <row r="821" ht="15.75" customHeight="1">
      <c r="X821" s="109"/>
      <c r="Y821" s="109"/>
      <c r="Z821" s="109"/>
      <c r="AD821" s="109"/>
      <c r="AG821" s="109"/>
    </row>
    <row r="822" ht="15.75" customHeight="1">
      <c r="X822" s="109"/>
      <c r="Y822" s="109"/>
      <c r="Z822" s="109"/>
      <c r="AD822" s="109"/>
      <c r="AG822" s="109"/>
    </row>
    <row r="823" ht="15.75" customHeight="1">
      <c r="X823" s="109"/>
      <c r="Y823" s="109"/>
      <c r="Z823" s="109"/>
      <c r="AD823" s="109"/>
      <c r="AG823" s="109"/>
    </row>
    <row r="824" ht="15.75" customHeight="1">
      <c r="X824" s="109"/>
      <c r="Y824" s="109"/>
      <c r="Z824" s="109"/>
      <c r="AD824" s="109"/>
      <c r="AG824" s="109"/>
    </row>
    <row r="825" ht="15.75" customHeight="1">
      <c r="X825" s="109"/>
      <c r="Y825" s="109"/>
      <c r="Z825" s="109"/>
      <c r="AD825" s="109"/>
      <c r="AG825" s="109"/>
    </row>
    <row r="826" ht="15.75" customHeight="1">
      <c r="X826" s="109"/>
      <c r="Y826" s="109"/>
      <c r="Z826" s="109"/>
      <c r="AD826" s="109"/>
      <c r="AG826" s="109"/>
    </row>
    <row r="827" ht="15.75" customHeight="1">
      <c r="X827" s="109"/>
      <c r="Y827" s="109"/>
      <c r="Z827" s="109"/>
      <c r="AD827" s="109"/>
      <c r="AG827" s="109"/>
    </row>
    <row r="828" ht="15.75" customHeight="1">
      <c r="X828" s="109"/>
      <c r="Y828" s="109"/>
      <c r="Z828" s="109"/>
      <c r="AD828" s="109"/>
      <c r="AG828" s="109"/>
    </row>
    <row r="829" ht="15.75" customHeight="1">
      <c r="X829" s="109"/>
      <c r="Y829" s="109"/>
      <c r="Z829" s="109"/>
      <c r="AD829" s="109"/>
      <c r="AG829" s="109"/>
    </row>
    <row r="830" ht="15.75" customHeight="1">
      <c r="X830" s="109"/>
      <c r="Y830" s="109"/>
      <c r="Z830" s="109"/>
      <c r="AD830" s="109"/>
      <c r="AG830" s="109"/>
    </row>
    <row r="831" ht="15.75" customHeight="1">
      <c r="X831" s="109"/>
      <c r="Y831" s="109"/>
      <c r="Z831" s="109"/>
      <c r="AD831" s="109"/>
      <c r="AG831" s="109"/>
    </row>
    <row r="832" ht="15.75" customHeight="1">
      <c r="X832" s="109"/>
      <c r="Y832" s="109"/>
      <c r="Z832" s="109"/>
      <c r="AD832" s="109"/>
      <c r="AG832" s="109"/>
    </row>
    <row r="833" ht="15.75" customHeight="1">
      <c r="X833" s="109"/>
      <c r="Y833" s="109"/>
      <c r="Z833" s="109"/>
      <c r="AD833" s="109"/>
      <c r="AG833" s="109"/>
    </row>
    <row r="834" ht="15.75" customHeight="1">
      <c r="X834" s="109"/>
      <c r="Y834" s="109"/>
      <c r="Z834" s="109"/>
      <c r="AD834" s="109"/>
      <c r="AG834" s="109"/>
    </row>
    <row r="835" ht="15.75" customHeight="1">
      <c r="X835" s="109"/>
      <c r="Y835" s="109"/>
      <c r="Z835" s="109"/>
      <c r="AD835" s="109"/>
      <c r="AG835" s="109"/>
    </row>
    <row r="836" ht="15.75" customHeight="1">
      <c r="X836" s="109"/>
      <c r="Y836" s="109"/>
      <c r="Z836" s="109"/>
      <c r="AD836" s="109"/>
      <c r="AG836" s="109"/>
    </row>
    <row r="837" ht="15.75" customHeight="1">
      <c r="X837" s="109"/>
      <c r="Y837" s="109"/>
      <c r="Z837" s="109"/>
      <c r="AD837" s="109"/>
      <c r="AG837" s="109"/>
    </row>
    <row r="838" ht="15.75" customHeight="1">
      <c r="X838" s="109"/>
      <c r="Y838" s="109"/>
      <c r="Z838" s="109"/>
      <c r="AD838" s="109"/>
      <c r="AG838" s="109"/>
    </row>
    <row r="839" ht="15.75" customHeight="1">
      <c r="X839" s="109"/>
      <c r="Y839" s="109"/>
      <c r="Z839" s="109"/>
      <c r="AD839" s="109"/>
      <c r="AG839" s="109"/>
    </row>
    <row r="840" ht="15.75" customHeight="1">
      <c r="X840" s="109"/>
      <c r="Y840" s="109"/>
      <c r="Z840" s="109"/>
      <c r="AD840" s="109"/>
      <c r="AG840" s="109"/>
    </row>
    <row r="841" ht="15.75" customHeight="1">
      <c r="X841" s="109"/>
      <c r="Y841" s="109"/>
      <c r="Z841" s="109"/>
      <c r="AD841" s="109"/>
      <c r="AG841" s="109"/>
    </row>
    <row r="842" ht="15.75" customHeight="1">
      <c r="X842" s="109"/>
      <c r="Y842" s="109"/>
      <c r="Z842" s="109"/>
      <c r="AD842" s="109"/>
      <c r="AG842" s="109"/>
    </row>
    <row r="843" ht="15.75" customHeight="1">
      <c r="X843" s="109"/>
      <c r="Y843" s="109"/>
      <c r="Z843" s="109"/>
      <c r="AD843" s="109"/>
      <c r="AG843" s="109"/>
    </row>
    <row r="844" ht="15.75" customHeight="1">
      <c r="X844" s="109"/>
      <c r="Y844" s="109"/>
      <c r="Z844" s="109"/>
      <c r="AD844" s="109"/>
      <c r="AG844" s="109"/>
    </row>
    <row r="845" ht="15.75" customHeight="1">
      <c r="X845" s="109"/>
      <c r="Y845" s="109"/>
      <c r="Z845" s="109"/>
      <c r="AD845" s="109"/>
      <c r="AG845" s="109"/>
    </row>
    <row r="846" ht="15.75" customHeight="1">
      <c r="X846" s="109"/>
      <c r="Y846" s="109"/>
      <c r="Z846" s="109"/>
      <c r="AD846" s="109"/>
      <c r="AG846" s="109"/>
    </row>
    <row r="847" ht="15.75" customHeight="1">
      <c r="X847" s="109"/>
      <c r="Y847" s="109"/>
      <c r="Z847" s="109"/>
      <c r="AD847" s="109"/>
      <c r="AG847" s="109"/>
    </row>
    <row r="848" ht="15.75" customHeight="1">
      <c r="X848" s="109"/>
      <c r="Y848" s="109"/>
      <c r="Z848" s="109"/>
      <c r="AD848" s="109"/>
      <c r="AG848" s="109"/>
    </row>
    <row r="849" ht="15.75" customHeight="1">
      <c r="X849" s="109"/>
      <c r="Y849" s="109"/>
      <c r="Z849" s="109"/>
      <c r="AD849" s="109"/>
      <c r="AG849" s="109"/>
    </row>
    <row r="850" ht="15.75" customHeight="1">
      <c r="X850" s="109"/>
      <c r="Y850" s="109"/>
      <c r="Z850" s="109"/>
      <c r="AD850" s="109"/>
      <c r="AG850" s="109"/>
    </row>
    <row r="851" ht="15.75" customHeight="1">
      <c r="X851" s="109"/>
      <c r="Y851" s="109"/>
      <c r="Z851" s="109"/>
      <c r="AD851" s="109"/>
      <c r="AG851" s="109"/>
    </row>
    <row r="852" ht="15.75" customHeight="1">
      <c r="X852" s="109"/>
      <c r="Y852" s="109"/>
      <c r="Z852" s="109"/>
      <c r="AD852" s="109"/>
      <c r="AG852" s="109"/>
    </row>
    <row r="853" ht="15.75" customHeight="1">
      <c r="X853" s="109"/>
      <c r="Y853" s="109"/>
      <c r="Z853" s="109"/>
      <c r="AD853" s="109"/>
      <c r="AG853" s="109"/>
    </row>
    <row r="854" ht="15.75" customHeight="1">
      <c r="X854" s="109"/>
      <c r="Y854" s="109"/>
      <c r="Z854" s="109"/>
      <c r="AD854" s="109"/>
      <c r="AG854" s="109"/>
    </row>
    <row r="855" ht="15.75" customHeight="1">
      <c r="X855" s="109"/>
      <c r="Y855" s="109"/>
      <c r="Z855" s="109"/>
      <c r="AD855" s="109"/>
      <c r="AG855" s="109"/>
    </row>
    <row r="856" ht="15.75" customHeight="1">
      <c r="X856" s="109"/>
      <c r="Y856" s="109"/>
      <c r="Z856" s="109"/>
      <c r="AD856" s="109"/>
      <c r="AG856" s="109"/>
    </row>
    <row r="857" ht="15.75" customHeight="1">
      <c r="X857" s="109"/>
      <c r="Y857" s="109"/>
      <c r="Z857" s="109"/>
      <c r="AD857" s="109"/>
      <c r="AG857" s="109"/>
    </row>
    <row r="858" ht="15.75" customHeight="1">
      <c r="X858" s="109"/>
      <c r="Y858" s="109"/>
      <c r="Z858" s="109"/>
      <c r="AD858" s="109"/>
      <c r="AG858" s="109"/>
    </row>
    <row r="859" ht="15.75" customHeight="1">
      <c r="X859" s="109"/>
      <c r="Y859" s="109"/>
      <c r="Z859" s="109"/>
      <c r="AD859" s="109"/>
      <c r="AG859" s="109"/>
    </row>
    <row r="860" ht="15.75" customHeight="1">
      <c r="X860" s="109"/>
      <c r="Y860" s="109"/>
      <c r="Z860" s="109"/>
      <c r="AD860" s="109"/>
      <c r="AG860" s="109"/>
    </row>
    <row r="861" ht="15.75" customHeight="1">
      <c r="X861" s="109"/>
      <c r="Y861" s="109"/>
      <c r="Z861" s="109"/>
      <c r="AD861" s="109"/>
      <c r="AG861" s="109"/>
    </row>
    <row r="862" ht="15.75" customHeight="1">
      <c r="X862" s="109"/>
      <c r="Y862" s="109"/>
      <c r="Z862" s="109"/>
      <c r="AD862" s="109"/>
      <c r="AG862" s="109"/>
    </row>
    <row r="863" ht="15.75" customHeight="1">
      <c r="X863" s="109"/>
      <c r="Y863" s="109"/>
      <c r="Z863" s="109"/>
      <c r="AD863" s="109"/>
      <c r="AG863" s="109"/>
    </row>
    <row r="864" ht="15.75" customHeight="1">
      <c r="X864" s="109"/>
      <c r="Y864" s="109"/>
      <c r="Z864" s="109"/>
      <c r="AD864" s="109"/>
      <c r="AG864" s="109"/>
    </row>
    <row r="865" ht="15.75" customHeight="1">
      <c r="X865" s="109"/>
      <c r="Y865" s="109"/>
      <c r="Z865" s="109"/>
      <c r="AD865" s="109"/>
      <c r="AG865" s="109"/>
    </row>
    <row r="866" ht="15.75" customHeight="1">
      <c r="X866" s="109"/>
      <c r="Y866" s="109"/>
      <c r="Z866" s="109"/>
      <c r="AD866" s="109"/>
      <c r="AG866" s="109"/>
    </row>
    <row r="867" ht="15.75" customHeight="1">
      <c r="X867" s="109"/>
      <c r="Y867" s="109"/>
      <c r="Z867" s="109"/>
      <c r="AD867" s="109"/>
      <c r="AG867" s="109"/>
    </row>
    <row r="868" ht="15.75" customHeight="1">
      <c r="X868" s="109"/>
      <c r="Y868" s="109"/>
      <c r="Z868" s="109"/>
      <c r="AD868" s="109"/>
      <c r="AG868" s="109"/>
    </row>
    <row r="869" ht="15.75" customHeight="1">
      <c r="X869" s="109"/>
      <c r="Y869" s="109"/>
      <c r="Z869" s="109"/>
      <c r="AD869" s="109"/>
      <c r="AG869" s="109"/>
    </row>
    <row r="870" ht="15.75" customHeight="1">
      <c r="X870" s="109"/>
      <c r="Y870" s="109"/>
      <c r="Z870" s="109"/>
      <c r="AD870" s="109"/>
      <c r="AG870" s="109"/>
    </row>
    <row r="871" ht="15.75" customHeight="1">
      <c r="X871" s="109"/>
      <c r="Y871" s="109"/>
      <c r="Z871" s="109"/>
      <c r="AD871" s="109"/>
      <c r="AG871" s="109"/>
    </row>
    <row r="872" ht="15.75" customHeight="1">
      <c r="X872" s="109"/>
      <c r="Y872" s="109"/>
      <c r="Z872" s="109"/>
      <c r="AD872" s="109"/>
      <c r="AG872" s="109"/>
    </row>
    <row r="873" ht="15.75" customHeight="1">
      <c r="X873" s="109"/>
      <c r="Y873" s="109"/>
      <c r="Z873" s="109"/>
      <c r="AD873" s="109"/>
      <c r="AG873" s="109"/>
    </row>
    <row r="874" ht="15.75" customHeight="1">
      <c r="X874" s="109"/>
      <c r="Y874" s="109"/>
      <c r="Z874" s="109"/>
      <c r="AD874" s="109"/>
      <c r="AG874" s="109"/>
    </row>
    <row r="875" ht="15.75" customHeight="1">
      <c r="X875" s="109"/>
      <c r="Y875" s="109"/>
      <c r="Z875" s="109"/>
      <c r="AD875" s="109"/>
      <c r="AG875" s="109"/>
    </row>
    <row r="876" ht="15.75" customHeight="1">
      <c r="X876" s="109"/>
      <c r="Y876" s="109"/>
      <c r="Z876" s="109"/>
      <c r="AD876" s="109"/>
      <c r="AG876" s="109"/>
    </row>
    <row r="877" ht="15.75" customHeight="1">
      <c r="X877" s="109"/>
      <c r="Y877" s="109"/>
      <c r="Z877" s="109"/>
      <c r="AD877" s="109"/>
      <c r="AG877" s="109"/>
    </row>
    <row r="878" ht="15.75" customHeight="1">
      <c r="X878" s="109"/>
      <c r="Y878" s="109"/>
      <c r="Z878" s="109"/>
      <c r="AD878" s="109"/>
      <c r="AG878" s="109"/>
    </row>
    <row r="879" ht="15.75" customHeight="1">
      <c r="X879" s="109"/>
      <c r="Y879" s="109"/>
      <c r="Z879" s="109"/>
      <c r="AD879" s="109"/>
      <c r="AG879" s="109"/>
    </row>
    <row r="880" ht="15.75" customHeight="1">
      <c r="X880" s="109"/>
      <c r="Y880" s="109"/>
      <c r="Z880" s="109"/>
      <c r="AD880" s="109"/>
      <c r="AG880" s="109"/>
    </row>
    <row r="881" ht="15.75" customHeight="1">
      <c r="X881" s="109"/>
      <c r="Y881" s="109"/>
      <c r="Z881" s="109"/>
      <c r="AD881" s="109"/>
      <c r="AG881" s="109"/>
    </row>
    <row r="882" ht="15.75" customHeight="1">
      <c r="X882" s="109"/>
      <c r="Y882" s="109"/>
      <c r="Z882" s="109"/>
      <c r="AD882" s="109"/>
      <c r="AG882" s="109"/>
    </row>
    <row r="883" ht="15.75" customHeight="1">
      <c r="X883" s="109"/>
      <c r="Y883" s="109"/>
      <c r="Z883" s="109"/>
      <c r="AD883" s="109"/>
      <c r="AG883" s="109"/>
    </row>
    <row r="884" ht="15.75" customHeight="1">
      <c r="X884" s="109"/>
      <c r="Y884" s="109"/>
      <c r="Z884" s="109"/>
      <c r="AD884" s="109"/>
      <c r="AG884" s="109"/>
    </row>
    <row r="885" ht="15.75" customHeight="1">
      <c r="X885" s="109"/>
      <c r="Y885" s="109"/>
      <c r="Z885" s="109"/>
      <c r="AD885" s="109"/>
      <c r="AG885" s="109"/>
    </row>
    <row r="886" ht="15.75" customHeight="1">
      <c r="X886" s="109"/>
      <c r="Y886" s="109"/>
      <c r="Z886" s="109"/>
      <c r="AD886" s="109"/>
      <c r="AG886" s="109"/>
    </row>
    <row r="887" ht="15.75" customHeight="1">
      <c r="X887" s="109"/>
      <c r="Y887" s="109"/>
      <c r="Z887" s="109"/>
      <c r="AD887" s="109"/>
      <c r="AG887" s="109"/>
    </row>
    <row r="888" ht="15.75" customHeight="1">
      <c r="X888" s="109"/>
      <c r="Y888" s="109"/>
      <c r="Z888" s="109"/>
      <c r="AD888" s="109"/>
      <c r="AG888" s="109"/>
    </row>
    <row r="889" ht="15.75" customHeight="1">
      <c r="X889" s="109"/>
      <c r="Y889" s="109"/>
      <c r="Z889" s="109"/>
      <c r="AD889" s="109"/>
      <c r="AG889" s="109"/>
    </row>
    <row r="890" ht="15.75" customHeight="1">
      <c r="X890" s="109"/>
      <c r="Y890" s="109"/>
      <c r="Z890" s="109"/>
      <c r="AD890" s="109"/>
      <c r="AG890" s="109"/>
    </row>
    <row r="891" ht="15.75" customHeight="1">
      <c r="X891" s="109"/>
      <c r="Y891" s="109"/>
      <c r="Z891" s="109"/>
      <c r="AD891" s="109"/>
      <c r="AG891" s="109"/>
    </row>
    <row r="892" ht="15.75" customHeight="1">
      <c r="X892" s="109"/>
      <c r="Y892" s="109"/>
      <c r="Z892" s="109"/>
      <c r="AD892" s="109"/>
      <c r="AG892" s="109"/>
    </row>
    <row r="893" ht="15.75" customHeight="1">
      <c r="X893" s="109"/>
      <c r="Y893" s="109"/>
      <c r="Z893" s="109"/>
      <c r="AD893" s="109"/>
      <c r="AG893" s="109"/>
    </row>
    <row r="894" ht="15.75" customHeight="1">
      <c r="X894" s="109"/>
      <c r="Y894" s="109"/>
      <c r="Z894" s="109"/>
      <c r="AD894" s="109"/>
      <c r="AG894" s="109"/>
    </row>
    <row r="895" ht="15.75" customHeight="1">
      <c r="X895" s="109"/>
      <c r="Y895" s="109"/>
      <c r="Z895" s="109"/>
      <c r="AD895" s="109"/>
      <c r="AG895" s="109"/>
    </row>
    <row r="896" ht="15.75" customHeight="1">
      <c r="X896" s="109"/>
      <c r="Y896" s="109"/>
      <c r="Z896" s="109"/>
      <c r="AD896" s="109"/>
      <c r="AG896" s="109"/>
    </row>
    <row r="897" ht="15.75" customHeight="1">
      <c r="X897" s="109"/>
      <c r="Y897" s="109"/>
      <c r="Z897" s="109"/>
      <c r="AD897" s="109"/>
      <c r="AG897" s="109"/>
    </row>
    <row r="898" ht="15.75" customHeight="1">
      <c r="X898" s="109"/>
      <c r="Y898" s="109"/>
      <c r="Z898" s="109"/>
      <c r="AD898" s="109"/>
      <c r="AG898" s="109"/>
    </row>
    <row r="899" ht="15.75" customHeight="1">
      <c r="X899" s="109"/>
      <c r="Y899" s="109"/>
      <c r="Z899" s="109"/>
      <c r="AD899" s="109"/>
      <c r="AG899" s="109"/>
    </row>
    <row r="900" ht="15.75" customHeight="1">
      <c r="X900" s="109"/>
      <c r="Y900" s="109"/>
      <c r="Z900" s="109"/>
      <c r="AD900" s="109"/>
      <c r="AG900" s="109"/>
    </row>
    <row r="901" ht="15.75" customHeight="1">
      <c r="X901" s="109"/>
      <c r="Y901" s="109"/>
      <c r="Z901" s="109"/>
      <c r="AD901" s="109"/>
      <c r="AG901" s="109"/>
    </row>
    <row r="902" ht="15.75" customHeight="1">
      <c r="X902" s="109"/>
      <c r="Y902" s="109"/>
      <c r="Z902" s="109"/>
      <c r="AD902" s="109"/>
      <c r="AG902" s="109"/>
    </row>
    <row r="903" ht="15.75" customHeight="1">
      <c r="X903" s="109"/>
      <c r="Y903" s="109"/>
      <c r="Z903" s="109"/>
      <c r="AD903" s="109"/>
      <c r="AG903" s="109"/>
    </row>
    <row r="904" ht="15.75" customHeight="1">
      <c r="X904" s="109"/>
      <c r="Y904" s="109"/>
      <c r="Z904" s="109"/>
      <c r="AD904" s="109"/>
      <c r="AG904" s="109"/>
    </row>
    <row r="905" ht="15.75" customHeight="1">
      <c r="X905" s="109"/>
      <c r="Y905" s="109"/>
      <c r="Z905" s="109"/>
      <c r="AD905" s="109"/>
      <c r="AG905" s="109"/>
    </row>
    <row r="906" ht="15.75" customHeight="1">
      <c r="X906" s="109"/>
      <c r="Y906" s="109"/>
      <c r="Z906" s="109"/>
      <c r="AD906" s="109"/>
      <c r="AG906" s="109"/>
    </row>
    <row r="907" ht="15.75" customHeight="1">
      <c r="X907" s="109"/>
      <c r="Y907" s="109"/>
      <c r="Z907" s="109"/>
      <c r="AD907" s="109"/>
      <c r="AG907" s="109"/>
    </row>
    <row r="908" ht="15.75" customHeight="1">
      <c r="X908" s="109"/>
      <c r="Y908" s="109"/>
      <c r="Z908" s="109"/>
      <c r="AD908" s="109"/>
      <c r="AG908" s="109"/>
    </row>
    <row r="909" ht="15.75" customHeight="1">
      <c r="X909" s="109"/>
      <c r="Y909" s="109"/>
      <c r="Z909" s="109"/>
      <c r="AD909" s="109"/>
      <c r="AG909" s="109"/>
    </row>
    <row r="910" ht="15.75" customHeight="1">
      <c r="X910" s="109"/>
      <c r="Y910" s="109"/>
      <c r="Z910" s="109"/>
      <c r="AD910" s="109"/>
      <c r="AG910" s="109"/>
    </row>
    <row r="911" ht="15.75" customHeight="1">
      <c r="X911" s="109"/>
      <c r="Y911" s="109"/>
      <c r="Z911" s="109"/>
      <c r="AD911" s="109"/>
      <c r="AG911" s="109"/>
    </row>
    <row r="912" ht="15.75" customHeight="1">
      <c r="X912" s="109"/>
      <c r="Y912" s="109"/>
      <c r="Z912" s="109"/>
      <c r="AD912" s="109"/>
      <c r="AG912" s="109"/>
    </row>
    <row r="913" ht="15.75" customHeight="1">
      <c r="X913" s="109"/>
      <c r="Y913" s="109"/>
      <c r="Z913" s="109"/>
      <c r="AD913" s="109"/>
      <c r="AG913" s="109"/>
    </row>
    <row r="914" ht="15.75" customHeight="1">
      <c r="X914" s="109"/>
      <c r="Y914" s="109"/>
      <c r="Z914" s="109"/>
      <c r="AD914" s="109"/>
      <c r="AG914" s="109"/>
    </row>
    <row r="915" ht="15.75" customHeight="1">
      <c r="X915" s="109"/>
      <c r="Y915" s="109"/>
      <c r="Z915" s="109"/>
      <c r="AD915" s="109"/>
      <c r="AG915" s="109"/>
    </row>
    <row r="916" ht="15.75" customHeight="1">
      <c r="X916" s="109"/>
      <c r="Y916" s="109"/>
      <c r="Z916" s="109"/>
      <c r="AD916" s="109"/>
      <c r="AG916" s="109"/>
    </row>
    <row r="917" ht="15.75" customHeight="1">
      <c r="X917" s="109"/>
      <c r="Y917" s="109"/>
      <c r="Z917" s="109"/>
      <c r="AD917" s="109"/>
      <c r="AG917" s="109"/>
    </row>
    <row r="918" ht="15.75" customHeight="1">
      <c r="X918" s="109"/>
      <c r="Y918" s="109"/>
      <c r="Z918" s="109"/>
      <c r="AD918" s="109"/>
      <c r="AG918" s="109"/>
    </row>
    <row r="919" ht="15.75" customHeight="1">
      <c r="X919" s="109"/>
      <c r="Y919" s="109"/>
      <c r="Z919" s="109"/>
      <c r="AD919" s="109"/>
      <c r="AG919" s="109"/>
    </row>
    <row r="920" ht="15.75" customHeight="1">
      <c r="X920" s="109"/>
      <c r="Y920" s="109"/>
      <c r="Z920" s="109"/>
      <c r="AD920" s="109"/>
      <c r="AG920" s="109"/>
    </row>
    <row r="921" ht="15.75" customHeight="1">
      <c r="X921" s="109"/>
      <c r="Y921" s="109"/>
      <c r="Z921" s="109"/>
      <c r="AD921" s="109"/>
      <c r="AG921" s="109"/>
    </row>
    <row r="922" ht="15.75" customHeight="1">
      <c r="X922" s="109"/>
      <c r="Y922" s="109"/>
      <c r="Z922" s="109"/>
      <c r="AD922" s="109"/>
      <c r="AG922" s="109"/>
    </row>
    <row r="923" ht="15.75" customHeight="1">
      <c r="X923" s="109"/>
      <c r="Y923" s="109"/>
      <c r="Z923" s="109"/>
      <c r="AD923" s="109"/>
      <c r="AG923" s="109"/>
    </row>
    <row r="924" ht="15.75" customHeight="1">
      <c r="X924" s="109"/>
      <c r="Y924" s="109"/>
      <c r="Z924" s="109"/>
      <c r="AD924" s="109"/>
      <c r="AG924" s="109"/>
    </row>
    <row r="925" ht="15.75" customHeight="1">
      <c r="X925" s="109"/>
      <c r="Y925" s="109"/>
      <c r="Z925" s="109"/>
      <c r="AD925" s="109"/>
      <c r="AG925" s="109"/>
    </row>
    <row r="926" ht="15.75" customHeight="1">
      <c r="X926" s="109"/>
      <c r="Y926" s="109"/>
      <c r="Z926" s="109"/>
      <c r="AD926" s="109"/>
      <c r="AG926" s="109"/>
    </row>
    <row r="927" ht="15.75" customHeight="1">
      <c r="X927" s="109"/>
      <c r="Y927" s="109"/>
      <c r="Z927" s="109"/>
      <c r="AD927" s="109"/>
      <c r="AG927" s="109"/>
    </row>
    <row r="928" ht="15.75" customHeight="1">
      <c r="X928" s="109"/>
      <c r="Y928" s="109"/>
      <c r="Z928" s="109"/>
      <c r="AD928" s="109"/>
      <c r="AG928" s="109"/>
    </row>
    <row r="929" ht="15.75" customHeight="1">
      <c r="X929" s="109"/>
      <c r="Y929" s="109"/>
      <c r="Z929" s="109"/>
      <c r="AD929" s="109"/>
      <c r="AG929" s="109"/>
    </row>
    <row r="930" ht="15.75" customHeight="1">
      <c r="X930" s="109"/>
      <c r="Y930" s="109"/>
      <c r="Z930" s="109"/>
      <c r="AD930" s="109"/>
      <c r="AG930" s="109"/>
    </row>
    <row r="931" ht="15.75" customHeight="1">
      <c r="X931" s="109"/>
      <c r="Y931" s="109"/>
      <c r="Z931" s="109"/>
      <c r="AD931" s="109"/>
      <c r="AG931" s="109"/>
    </row>
    <row r="932" ht="15.75" customHeight="1">
      <c r="X932" s="109"/>
      <c r="Y932" s="109"/>
      <c r="Z932" s="109"/>
      <c r="AD932" s="109"/>
      <c r="AG932" s="109"/>
    </row>
    <row r="933" ht="15.75" customHeight="1">
      <c r="X933" s="109"/>
      <c r="Y933" s="109"/>
      <c r="Z933" s="109"/>
      <c r="AD933" s="109"/>
      <c r="AG933" s="109"/>
    </row>
    <row r="934" ht="15.75" customHeight="1">
      <c r="X934" s="109"/>
      <c r="Y934" s="109"/>
      <c r="Z934" s="109"/>
      <c r="AD934" s="109"/>
      <c r="AG934" s="109"/>
    </row>
    <row r="935" ht="15.75" customHeight="1">
      <c r="X935" s="109"/>
      <c r="Y935" s="109"/>
      <c r="Z935" s="109"/>
      <c r="AD935" s="109"/>
      <c r="AG935" s="109"/>
    </row>
    <row r="936" ht="15.75" customHeight="1">
      <c r="X936" s="109"/>
      <c r="Y936" s="109"/>
      <c r="Z936" s="109"/>
      <c r="AD936" s="109"/>
      <c r="AG936" s="109"/>
    </row>
    <row r="937" ht="15.75" customHeight="1">
      <c r="X937" s="109"/>
      <c r="Y937" s="109"/>
      <c r="Z937" s="109"/>
      <c r="AD937" s="109"/>
      <c r="AG937" s="109"/>
    </row>
    <row r="938" ht="15.75" customHeight="1">
      <c r="X938" s="109"/>
      <c r="Y938" s="109"/>
      <c r="Z938" s="109"/>
      <c r="AD938" s="109"/>
      <c r="AG938" s="109"/>
    </row>
    <row r="939" ht="15.75" customHeight="1">
      <c r="X939" s="109"/>
      <c r="Y939" s="109"/>
      <c r="Z939" s="109"/>
      <c r="AD939" s="109"/>
      <c r="AG939" s="109"/>
    </row>
    <row r="940" ht="15.75" customHeight="1">
      <c r="X940" s="109"/>
      <c r="Y940" s="109"/>
      <c r="Z940" s="109"/>
      <c r="AD940" s="109"/>
      <c r="AG940" s="109"/>
    </row>
    <row r="941" ht="15.75" customHeight="1">
      <c r="X941" s="109"/>
      <c r="Y941" s="109"/>
      <c r="Z941" s="109"/>
      <c r="AD941" s="109"/>
      <c r="AG941" s="109"/>
    </row>
    <row r="942" ht="15.75" customHeight="1">
      <c r="X942" s="109"/>
      <c r="Y942" s="109"/>
      <c r="Z942" s="109"/>
      <c r="AD942" s="109"/>
      <c r="AG942" s="109"/>
    </row>
    <row r="943" ht="15.75" customHeight="1">
      <c r="X943" s="109"/>
      <c r="Y943" s="109"/>
      <c r="Z943" s="109"/>
      <c r="AD943" s="109"/>
      <c r="AG943" s="109"/>
    </row>
    <row r="944" ht="15.75" customHeight="1">
      <c r="X944" s="109"/>
      <c r="Y944" s="109"/>
      <c r="Z944" s="109"/>
      <c r="AD944" s="109"/>
      <c r="AG944" s="109"/>
    </row>
    <row r="945" ht="15.75" customHeight="1">
      <c r="X945" s="109"/>
      <c r="Y945" s="109"/>
      <c r="Z945" s="109"/>
      <c r="AD945" s="109"/>
      <c r="AG945" s="109"/>
    </row>
    <row r="946" ht="15.75" customHeight="1">
      <c r="X946" s="109"/>
      <c r="Y946" s="109"/>
      <c r="Z946" s="109"/>
      <c r="AD946" s="109"/>
      <c r="AG946" s="109"/>
    </row>
    <row r="947" ht="15.75" customHeight="1">
      <c r="X947" s="109"/>
      <c r="Y947" s="109"/>
      <c r="Z947" s="109"/>
      <c r="AD947" s="109"/>
      <c r="AG947" s="109"/>
    </row>
    <row r="948" ht="15.75" customHeight="1">
      <c r="X948" s="109"/>
      <c r="Y948" s="109"/>
      <c r="Z948" s="109"/>
      <c r="AD948" s="109"/>
      <c r="AG948" s="109"/>
    </row>
    <row r="949" ht="15.75" customHeight="1">
      <c r="X949" s="109"/>
      <c r="Y949" s="109"/>
      <c r="Z949" s="109"/>
      <c r="AD949" s="109"/>
      <c r="AG949" s="109"/>
    </row>
    <row r="950" ht="15.75" customHeight="1">
      <c r="X950" s="109"/>
      <c r="Y950" s="109"/>
      <c r="Z950" s="109"/>
      <c r="AD950" s="109"/>
      <c r="AG950" s="109"/>
    </row>
    <row r="951" ht="15.75" customHeight="1">
      <c r="X951" s="109"/>
      <c r="Y951" s="109"/>
      <c r="Z951" s="109"/>
      <c r="AD951" s="109"/>
      <c r="AG951" s="109"/>
    </row>
    <row r="952" ht="15.75" customHeight="1">
      <c r="X952" s="109"/>
      <c r="Y952" s="109"/>
      <c r="Z952" s="109"/>
      <c r="AD952" s="109"/>
      <c r="AG952" s="109"/>
    </row>
    <row r="953" ht="15.75" customHeight="1">
      <c r="X953" s="109"/>
      <c r="Y953" s="109"/>
      <c r="Z953" s="109"/>
      <c r="AD953" s="109"/>
      <c r="AG953" s="109"/>
    </row>
    <row r="954" ht="15.75" customHeight="1">
      <c r="X954" s="109"/>
      <c r="Y954" s="109"/>
      <c r="Z954" s="109"/>
      <c r="AD954" s="109"/>
      <c r="AG954" s="109"/>
    </row>
    <row r="955" ht="15.75" customHeight="1">
      <c r="X955" s="109"/>
      <c r="Y955" s="109"/>
      <c r="Z955" s="109"/>
      <c r="AD955" s="109"/>
      <c r="AG955" s="109"/>
    </row>
    <row r="956" ht="15.75" customHeight="1">
      <c r="X956" s="109"/>
      <c r="Y956" s="109"/>
      <c r="Z956" s="109"/>
      <c r="AD956" s="109"/>
      <c r="AG956" s="109"/>
    </row>
    <row r="957" ht="15.75" customHeight="1">
      <c r="X957" s="109"/>
      <c r="Y957" s="109"/>
      <c r="Z957" s="109"/>
      <c r="AD957" s="109"/>
      <c r="AG957" s="109"/>
    </row>
    <row r="958" ht="15.75" customHeight="1">
      <c r="X958" s="109"/>
      <c r="Y958" s="109"/>
      <c r="Z958" s="109"/>
      <c r="AD958" s="109"/>
      <c r="AG958" s="109"/>
    </row>
    <row r="959" ht="15.75" customHeight="1">
      <c r="X959" s="109"/>
      <c r="Y959" s="109"/>
      <c r="Z959" s="109"/>
      <c r="AD959" s="109"/>
      <c r="AG959" s="109"/>
    </row>
    <row r="960" ht="15.75" customHeight="1">
      <c r="X960" s="109"/>
      <c r="Y960" s="109"/>
      <c r="Z960" s="109"/>
      <c r="AD960" s="109"/>
      <c r="AG960" s="109"/>
    </row>
    <row r="961" ht="15.75" customHeight="1">
      <c r="X961" s="109"/>
      <c r="Y961" s="109"/>
      <c r="Z961" s="109"/>
      <c r="AD961" s="109"/>
      <c r="AG961" s="109"/>
    </row>
    <row r="962" ht="15.75" customHeight="1">
      <c r="X962" s="109"/>
      <c r="Y962" s="109"/>
      <c r="Z962" s="109"/>
      <c r="AD962" s="109"/>
      <c r="AG962" s="109"/>
    </row>
    <row r="963" ht="15.75" customHeight="1">
      <c r="X963" s="109"/>
      <c r="Y963" s="109"/>
      <c r="Z963" s="109"/>
      <c r="AD963" s="109"/>
      <c r="AG963" s="109"/>
    </row>
    <row r="964" ht="15.75" customHeight="1">
      <c r="X964" s="109"/>
      <c r="Y964" s="109"/>
      <c r="Z964" s="109"/>
      <c r="AD964" s="109"/>
      <c r="AG964" s="109"/>
    </row>
    <row r="965" ht="15.75" customHeight="1">
      <c r="X965" s="109"/>
      <c r="Y965" s="109"/>
      <c r="Z965" s="109"/>
      <c r="AD965" s="109"/>
      <c r="AG965" s="109"/>
    </row>
    <row r="966" ht="15.75" customHeight="1">
      <c r="X966" s="109"/>
      <c r="Y966" s="109"/>
      <c r="Z966" s="109"/>
      <c r="AD966" s="109"/>
      <c r="AG966" s="109"/>
    </row>
    <row r="967" ht="15.75" customHeight="1">
      <c r="X967" s="109"/>
      <c r="Y967" s="109"/>
      <c r="Z967" s="109"/>
      <c r="AD967" s="109"/>
      <c r="AG967" s="109"/>
    </row>
    <row r="968" ht="15.75" customHeight="1">
      <c r="X968" s="109"/>
      <c r="Y968" s="109"/>
      <c r="Z968" s="109"/>
      <c r="AD968" s="109"/>
      <c r="AG968" s="109"/>
    </row>
    <row r="969" ht="15.75" customHeight="1">
      <c r="X969" s="109"/>
      <c r="Y969" s="109"/>
      <c r="Z969" s="109"/>
      <c r="AD969" s="109"/>
      <c r="AG969" s="109"/>
    </row>
    <row r="970" ht="15.75" customHeight="1">
      <c r="X970" s="109"/>
      <c r="Y970" s="109"/>
      <c r="Z970" s="109"/>
      <c r="AD970" s="109"/>
      <c r="AG970" s="109"/>
    </row>
    <row r="971" ht="15.75" customHeight="1">
      <c r="X971" s="109"/>
      <c r="Y971" s="109"/>
      <c r="Z971" s="109"/>
      <c r="AD971" s="109"/>
      <c r="AG971" s="109"/>
    </row>
    <row r="972" ht="15.75" customHeight="1">
      <c r="X972" s="109"/>
      <c r="Y972" s="109"/>
      <c r="Z972" s="109"/>
      <c r="AD972" s="109"/>
      <c r="AG972" s="109"/>
    </row>
    <row r="973" ht="15.75" customHeight="1">
      <c r="X973" s="109"/>
      <c r="Y973" s="109"/>
      <c r="Z973" s="109"/>
      <c r="AD973" s="109"/>
      <c r="AG973" s="109"/>
    </row>
    <row r="974" ht="15.75" customHeight="1">
      <c r="X974" s="109"/>
      <c r="Y974" s="109"/>
      <c r="Z974" s="109"/>
      <c r="AD974" s="109"/>
      <c r="AG974" s="109"/>
    </row>
    <row r="975" ht="15.75" customHeight="1">
      <c r="X975" s="109"/>
      <c r="Y975" s="109"/>
      <c r="Z975" s="109"/>
      <c r="AD975" s="109"/>
      <c r="AG975" s="109"/>
    </row>
    <row r="976" ht="15.75" customHeight="1">
      <c r="X976" s="109"/>
      <c r="Y976" s="109"/>
      <c r="Z976" s="109"/>
      <c r="AD976" s="109"/>
      <c r="AG976" s="109"/>
    </row>
    <row r="977" ht="15.75" customHeight="1">
      <c r="X977" s="109"/>
      <c r="Y977" s="109"/>
      <c r="Z977" s="109"/>
      <c r="AD977" s="109"/>
      <c r="AG977" s="109"/>
    </row>
    <row r="978" ht="15.75" customHeight="1">
      <c r="X978" s="109"/>
      <c r="Y978" s="109"/>
      <c r="Z978" s="109"/>
      <c r="AD978" s="109"/>
      <c r="AG978" s="109"/>
    </row>
    <row r="979" ht="15.75" customHeight="1">
      <c r="X979" s="109"/>
      <c r="Y979" s="109"/>
      <c r="Z979" s="109"/>
      <c r="AD979" s="109"/>
      <c r="AG979" s="109"/>
    </row>
    <row r="980" ht="15.75" customHeight="1">
      <c r="X980" s="109"/>
      <c r="Y980" s="109"/>
      <c r="Z980" s="109"/>
      <c r="AD980" s="109"/>
      <c r="AG980" s="109"/>
    </row>
    <row r="981" ht="15.75" customHeight="1">
      <c r="X981" s="109"/>
      <c r="Y981" s="109"/>
      <c r="Z981" s="109"/>
      <c r="AD981" s="109"/>
      <c r="AG981" s="109"/>
    </row>
    <row r="982" ht="15.75" customHeight="1">
      <c r="X982" s="109"/>
      <c r="Y982" s="109"/>
      <c r="Z982" s="109"/>
      <c r="AD982" s="109"/>
      <c r="AG982" s="109"/>
    </row>
    <row r="983" ht="15.75" customHeight="1">
      <c r="X983" s="109"/>
      <c r="Y983" s="109"/>
      <c r="Z983" s="109"/>
      <c r="AD983" s="109"/>
      <c r="AG983" s="109"/>
    </row>
    <row r="984" ht="15.75" customHeight="1">
      <c r="X984" s="109"/>
      <c r="Y984" s="109"/>
      <c r="Z984" s="109"/>
      <c r="AD984" s="109"/>
      <c r="AG984" s="109"/>
    </row>
    <row r="985" ht="15.75" customHeight="1">
      <c r="X985" s="109"/>
      <c r="Y985" s="109"/>
      <c r="Z985" s="109"/>
      <c r="AD985" s="109"/>
      <c r="AG985" s="109"/>
    </row>
    <row r="986" ht="15.75" customHeight="1">
      <c r="X986" s="109"/>
      <c r="Y986" s="109"/>
      <c r="Z986" s="109"/>
      <c r="AD986" s="109"/>
      <c r="AG986" s="109"/>
    </row>
    <row r="987" ht="15.75" customHeight="1">
      <c r="X987" s="109"/>
      <c r="Y987" s="109"/>
      <c r="Z987" s="109"/>
      <c r="AD987" s="109"/>
      <c r="AG987" s="109"/>
    </row>
    <row r="988" ht="15.75" customHeight="1">
      <c r="X988" s="109"/>
      <c r="Y988" s="109"/>
      <c r="Z988" s="109"/>
      <c r="AD988" s="109"/>
      <c r="AG988" s="109"/>
    </row>
    <row r="989" ht="15.75" customHeight="1">
      <c r="X989" s="109"/>
      <c r="Y989" s="109"/>
      <c r="Z989" s="109"/>
      <c r="AD989" s="109"/>
      <c r="AG989" s="109"/>
    </row>
    <row r="990" ht="15.75" customHeight="1">
      <c r="X990" s="109"/>
      <c r="Y990" s="109"/>
      <c r="Z990" s="109"/>
      <c r="AD990" s="109"/>
      <c r="AG990" s="109"/>
    </row>
    <row r="991" ht="15.75" customHeight="1">
      <c r="X991" s="109"/>
      <c r="Y991" s="109"/>
      <c r="Z991" s="109"/>
      <c r="AD991" s="109"/>
      <c r="AG991" s="109"/>
    </row>
    <row r="992" ht="15.75" customHeight="1">
      <c r="X992" s="109"/>
      <c r="Y992" s="109"/>
      <c r="Z992" s="109"/>
      <c r="AD992" s="109"/>
      <c r="AG992" s="109"/>
    </row>
    <row r="993" ht="15.75" customHeight="1">
      <c r="X993" s="109"/>
      <c r="Y993" s="109"/>
      <c r="Z993" s="109"/>
      <c r="AD993" s="109"/>
      <c r="AG993" s="109"/>
    </row>
    <row r="994" ht="15.75" customHeight="1">
      <c r="X994" s="109"/>
      <c r="Y994" s="109"/>
      <c r="Z994" s="109"/>
      <c r="AD994" s="109"/>
      <c r="AG994" s="109"/>
    </row>
    <row r="995" ht="15.75" customHeight="1">
      <c r="X995" s="109"/>
      <c r="Y995" s="109"/>
      <c r="Z995" s="109"/>
      <c r="AD995" s="109"/>
      <c r="AG995" s="109"/>
    </row>
    <row r="996" ht="15.75" customHeight="1">
      <c r="X996" s="109"/>
      <c r="Y996" s="109"/>
      <c r="Z996" s="109"/>
      <c r="AD996" s="109"/>
      <c r="AG996" s="109"/>
    </row>
    <row r="997" ht="15.75" customHeight="1">
      <c r="X997" s="109"/>
      <c r="Y997" s="109"/>
      <c r="Z997" s="109"/>
      <c r="AD997" s="109"/>
      <c r="AG997" s="109"/>
    </row>
    <row r="998" ht="15.75" customHeight="1">
      <c r="X998" s="109"/>
      <c r="Y998" s="109"/>
      <c r="Z998" s="109"/>
      <c r="AD998" s="109"/>
      <c r="AG998" s="109"/>
    </row>
    <row r="999" ht="15.75" customHeight="1">
      <c r="X999" s="109"/>
      <c r="Y999" s="109"/>
      <c r="Z999" s="109"/>
      <c r="AD999" s="109"/>
      <c r="AG999" s="109"/>
    </row>
    <row r="1000" ht="15.75" customHeight="1">
      <c r="X1000" s="109"/>
      <c r="Y1000" s="109"/>
      <c r="Z1000" s="109"/>
      <c r="AD1000" s="109"/>
      <c r="AG1000" s="109"/>
    </row>
  </sheetData>
  <hyperlinks>
    <hyperlink r:id="rId2" ref="AY2"/>
    <hyperlink r:id="rId3" ref="AY4"/>
    <hyperlink r:id="rId4" ref="AY5"/>
    <hyperlink r:id="rId5" ref="AY6"/>
    <hyperlink r:id="rId6" ref="AY7"/>
    <hyperlink r:id="rId7" ref="AY11"/>
    <hyperlink r:id="rId8" ref="AY13"/>
    <hyperlink r:id="rId9" ref="AY14"/>
    <hyperlink r:id="rId10" ref="AY15"/>
    <hyperlink r:id="rId11" ref="AY16"/>
    <hyperlink r:id="rId12" ref="AY17"/>
    <hyperlink r:id="rId13" ref="AY18"/>
    <hyperlink r:id="rId14" ref="AY21"/>
    <hyperlink r:id="rId15" ref="AY30"/>
    <hyperlink r:id="rId16" ref="AY31"/>
    <hyperlink r:id="rId17" ref="AY32"/>
    <hyperlink r:id="rId18" ref="AY33"/>
    <hyperlink r:id="rId19" ref="AY34"/>
    <hyperlink r:id="rId20" ref="AY38"/>
    <hyperlink r:id="rId21" ref="AY39"/>
    <hyperlink r:id="rId22" ref="AY40"/>
    <hyperlink r:id="rId23" ref="AY41"/>
    <hyperlink r:id="rId24" ref="AY42"/>
    <hyperlink r:id="rId25" ref="AY43"/>
    <hyperlink r:id="rId26" ref="AY44"/>
    <hyperlink r:id="rId27" ref="AY45"/>
  </hyperlinks>
  <printOptions/>
  <pageMargins bottom="0.75" footer="0.0" header="0.0" left="0.7" right="0.7" top="0.75"/>
  <pageSetup orientation="landscape"/>
  <drawing r:id="rId28"/>
  <legacy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20.71"/>
    <col customWidth="1" min="3" max="3" width="20.86"/>
    <col customWidth="1" min="4" max="4" width="15.86"/>
    <col customWidth="1" min="5" max="5" width="20.14"/>
    <col customWidth="1" min="6" max="6" width="12.0"/>
    <col customWidth="1" min="7" max="7" width="16.71"/>
    <col customWidth="1" min="8" max="8" width="18.86"/>
    <col customWidth="1" min="9" max="9" width="18.29"/>
    <col customWidth="1" min="10" max="10" width="20.0"/>
    <col customWidth="1" min="11" max="11" width="13.43"/>
    <col customWidth="1" min="12" max="12" width="22.14"/>
    <col customWidth="1" min="13" max="13" width="17.0"/>
    <col customWidth="1" min="14" max="14" width="20.29"/>
    <col customWidth="1" min="15" max="15" width="8.71"/>
    <col customWidth="1" min="16" max="16" width="17.29"/>
    <col customWidth="1" min="17" max="17" width="28.43"/>
    <col customWidth="1" min="18" max="18" width="12.57"/>
    <col customWidth="1" min="19" max="27" width="8.71"/>
  </cols>
  <sheetData>
    <row r="1">
      <c r="A1" s="116" t="s">
        <v>0</v>
      </c>
      <c r="B1" s="117" t="s">
        <v>519</v>
      </c>
      <c r="C1" s="117" t="s">
        <v>520</v>
      </c>
      <c r="D1" s="117" t="s">
        <v>5</v>
      </c>
      <c r="E1" s="118" t="s">
        <v>521</v>
      </c>
      <c r="F1" s="118" t="s">
        <v>30</v>
      </c>
      <c r="G1" s="119" t="s">
        <v>522</v>
      </c>
      <c r="H1" s="119" t="s">
        <v>523</v>
      </c>
      <c r="I1" s="119" t="s">
        <v>524</v>
      </c>
      <c r="J1" s="120" t="s">
        <v>525</v>
      </c>
      <c r="K1" s="117" t="s">
        <v>526</v>
      </c>
      <c r="L1" s="117" t="s">
        <v>527</v>
      </c>
      <c r="M1" s="117" t="s">
        <v>528</v>
      </c>
      <c r="N1" s="121" t="s">
        <v>529</v>
      </c>
      <c r="O1" s="117" t="s">
        <v>530</v>
      </c>
      <c r="P1" s="117" t="s">
        <v>531</v>
      </c>
      <c r="Q1" s="117" t="s">
        <v>532</v>
      </c>
      <c r="R1" s="117" t="s">
        <v>533</v>
      </c>
      <c r="S1" s="117" t="s">
        <v>534</v>
      </c>
    </row>
    <row r="2">
      <c r="A2" s="117"/>
      <c r="B2" s="117" t="s">
        <v>535</v>
      </c>
      <c r="C2" s="117" t="s">
        <v>536</v>
      </c>
      <c r="D2" s="122">
        <v>44768.0</v>
      </c>
      <c r="E2" s="118">
        <v>0.06</v>
      </c>
      <c r="F2" s="118">
        <v>0.05</v>
      </c>
      <c r="G2" s="119">
        <v>190000.0</v>
      </c>
      <c r="H2" s="119">
        <v>183350.0</v>
      </c>
      <c r="I2" s="119">
        <v>81556.0</v>
      </c>
      <c r="J2" s="120">
        <v>3.0</v>
      </c>
      <c r="K2" s="117" t="s">
        <v>537</v>
      </c>
      <c r="L2" s="117" t="s">
        <v>538</v>
      </c>
      <c r="M2" s="122"/>
      <c r="N2" s="121"/>
      <c r="O2" s="117" t="s">
        <v>539</v>
      </c>
      <c r="P2" s="117" t="s">
        <v>503</v>
      </c>
      <c r="Q2" s="117" t="s">
        <v>540</v>
      </c>
    </row>
    <row r="3">
      <c r="A3" s="123">
        <v>4305081.0</v>
      </c>
      <c r="B3" s="117" t="s">
        <v>59</v>
      </c>
      <c r="C3" s="117" t="s">
        <v>60</v>
      </c>
      <c r="D3" s="124">
        <v>44769.0</v>
      </c>
      <c r="E3" s="125">
        <v>0.05875</v>
      </c>
      <c r="F3" s="125">
        <v>0.04875</v>
      </c>
      <c r="G3" s="126">
        <v>285000.0</v>
      </c>
      <c r="H3" s="126">
        <v>228000.0</v>
      </c>
      <c r="I3" s="126">
        <v>66000.08</v>
      </c>
      <c r="J3" s="127">
        <v>2.0</v>
      </c>
      <c r="K3" s="128" t="s">
        <v>541</v>
      </c>
      <c r="L3" s="128" t="s">
        <v>73</v>
      </c>
      <c r="M3" s="124">
        <v>44769.0</v>
      </c>
      <c r="N3" s="129">
        <v>0.04875</v>
      </c>
      <c r="O3" s="128" t="s">
        <v>539</v>
      </c>
      <c r="P3" s="128" t="s">
        <v>71</v>
      </c>
      <c r="Q3" s="128" t="s">
        <v>72</v>
      </c>
      <c r="R3" s="128" t="s">
        <v>63</v>
      </c>
      <c r="S3" s="128" t="s">
        <v>63</v>
      </c>
    </row>
    <row r="4">
      <c r="A4" s="117"/>
      <c r="B4" s="117" t="s">
        <v>542</v>
      </c>
      <c r="C4" s="117" t="s">
        <v>543</v>
      </c>
      <c r="D4" s="122">
        <v>44803.0</v>
      </c>
      <c r="E4" s="118">
        <v>0.0575</v>
      </c>
      <c r="F4" s="118">
        <v>0.0475</v>
      </c>
      <c r="G4" s="119">
        <v>225000.0</v>
      </c>
      <c r="H4" s="119">
        <v>220924.0</v>
      </c>
      <c r="I4" s="119">
        <v>62100.0</v>
      </c>
      <c r="J4" s="120">
        <v>1.0</v>
      </c>
      <c r="K4" s="117" t="s">
        <v>541</v>
      </c>
      <c r="L4" s="117" t="s">
        <v>128</v>
      </c>
      <c r="M4" s="122"/>
      <c r="N4" s="121"/>
      <c r="P4" s="117" t="s">
        <v>271</v>
      </c>
      <c r="Q4" s="117" t="s">
        <v>544</v>
      </c>
    </row>
    <row r="5">
      <c r="A5" s="117"/>
      <c r="B5" s="117" t="s">
        <v>545</v>
      </c>
      <c r="C5" s="117" t="s">
        <v>546</v>
      </c>
      <c r="D5" s="122">
        <v>44833.0</v>
      </c>
      <c r="E5" s="130">
        <v>0.06125</v>
      </c>
      <c r="F5" s="130">
        <v>0.05125</v>
      </c>
      <c r="G5" s="119">
        <v>202000.0</v>
      </c>
      <c r="H5" s="119">
        <v>161600.0</v>
      </c>
      <c r="I5" s="119">
        <v>51648.0</v>
      </c>
      <c r="J5" s="120">
        <v>4.0</v>
      </c>
      <c r="K5" s="117" t="s">
        <v>537</v>
      </c>
      <c r="L5" s="117" t="s">
        <v>73</v>
      </c>
      <c r="M5" s="122"/>
      <c r="N5" s="121"/>
      <c r="O5" s="117" t="s">
        <v>539</v>
      </c>
      <c r="P5" s="117" t="s">
        <v>71</v>
      </c>
      <c r="Q5" s="117" t="s">
        <v>72</v>
      </c>
    </row>
    <row r="6">
      <c r="A6" s="131">
        <v>4174728.0</v>
      </c>
      <c r="B6" s="117" t="s">
        <v>159</v>
      </c>
      <c r="C6" s="117" t="s">
        <v>160</v>
      </c>
      <c r="D6" s="122">
        <v>44480.0</v>
      </c>
      <c r="E6" s="118">
        <v>0.0375</v>
      </c>
      <c r="F6" s="118">
        <v>0.0275</v>
      </c>
      <c r="G6" s="119">
        <v>243500.0</v>
      </c>
      <c r="H6" s="119">
        <v>194800.0</v>
      </c>
      <c r="I6" s="119">
        <v>42000.0</v>
      </c>
      <c r="J6" s="120">
        <v>2.0</v>
      </c>
      <c r="K6" s="117" t="s">
        <v>541</v>
      </c>
      <c r="L6" s="117" t="s">
        <v>73</v>
      </c>
      <c r="M6" s="122">
        <v>44482.0</v>
      </c>
      <c r="N6" s="121">
        <v>0.0275</v>
      </c>
      <c r="O6" s="117" t="s">
        <v>539</v>
      </c>
      <c r="P6" s="117" t="s">
        <v>547</v>
      </c>
      <c r="Q6" s="117" t="s">
        <v>548</v>
      </c>
      <c r="R6" s="117" t="s">
        <v>268</v>
      </c>
      <c r="S6" s="117" t="s">
        <v>63</v>
      </c>
    </row>
    <row r="7">
      <c r="A7" s="117"/>
      <c r="B7" s="117" t="s">
        <v>549</v>
      </c>
      <c r="C7" s="117" t="s">
        <v>550</v>
      </c>
      <c r="D7" s="122">
        <v>44474.0</v>
      </c>
      <c r="E7" s="118">
        <v>0.0325</v>
      </c>
      <c r="F7" s="118">
        <v>0.0225</v>
      </c>
      <c r="G7" s="119">
        <v>129000.0</v>
      </c>
      <c r="H7" s="119">
        <v>116100.0</v>
      </c>
      <c r="I7" s="119">
        <v>34813.0</v>
      </c>
      <c r="J7" s="120">
        <v>1.0</v>
      </c>
      <c r="K7" s="117" t="s">
        <v>541</v>
      </c>
      <c r="L7" s="117" t="s">
        <v>73</v>
      </c>
      <c r="M7" s="122">
        <v>44462.0</v>
      </c>
      <c r="N7" s="121">
        <v>0.0225</v>
      </c>
      <c r="O7" s="117" t="s">
        <v>551</v>
      </c>
      <c r="P7" s="117" t="s">
        <v>71</v>
      </c>
      <c r="Q7" s="117" t="s">
        <v>552</v>
      </c>
      <c r="R7" s="117" t="s">
        <v>268</v>
      </c>
      <c r="S7" s="117" t="s">
        <v>63</v>
      </c>
    </row>
    <row r="8">
      <c r="A8" s="132">
        <v>4818114.0</v>
      </c>
      <c r="B8" s="117" t="s">
        <v>553</v>
      </c>
      <c r="C8" s="117" t="s">
        <v>168</v>
      </c>
      <c r="D8" s="122">
        <v>44545.0</v>
      </c>
      <c r="E8" s="118">
        <v>0.0375</v>
      </c>
      <c r="F8" s="118">
        <v>0.0275</v>
      </c>
      <c r="G8" s="119">
        <v>268000.0</v>
      </c>
      <c r="H8" s="119">
        <v>241200.0</v>
      </c>
      <c r="I8" s="119">
        <v>64428.0</v>
      </c>
      <c r="J8" s="120">
        <v>5.0</v>
      </c>
      <c r="K8" s="117" t="s">
        <v>537</v>
      </c>
      <c r="L8" s="117" t="s">
        <v>554</v>
      </c>
      <c r="M8" s="122">
        <v>44545.0</v>
      </c>
      <c r="N8" s="121">
        <v>0.0275</v>
      </c>
      <c r="O8" s="117" t="s">
        <v>555</v>
      </c>
      <c r="P8" s="117" t="s">
        <v>71</v>
      </c>
      <c r="Q8" s="117" t="s">
        <v>552</v>
      </c>
      <c r="R8" s="117" t="s">
        <v>268</v>
      </c>
      <c r="S8" s="117" t="s">
        <v>63</v>
      </c>
    </row>
    <row r="9">
      <c r="A9" s="117"/>
      <c r="B9" s="117" t="s">
        <v>556</v>
      </c>
      <c r="C9" s="117" t="s">
        <v>557</v>
      </c>
      <c r="D9" s="122">
        <v>44539.0</v>
      </c>
      <c r="E9" s="118">
        <v>0.0375</v>
      </c>
      <c r="F9" s="118">
        <v>0.0275</v>
      </c>
      <c r="G9" s="119">
        <v>267000.0</v>
      </c>
      <c r="H9" s="119">
        <v>267000.0</v>
      </c>
      <c r="I9" s="119">
        <v>51000.0</v>
      </c>
      <c r="J9" s="120">
        <v>1.0</v>
      </c>
      <c r="K9" s="117" t="s">
        <v>124</v>
      </c>
      <c r="L9" s="117" t="s">
        <v>194</v>
      </c>
      <c r="M9" s="122">
        <v>44537.0</v>
      </c>
      <c r="N9" s="121">
        <v>0.0175</v>
      </c>
      <c r="O9" s="117" t="s">
        <v>539</v>
      </c>
      <c r="P9" s="117" t="s">
        <v>558</v>
      </c>
      <c r="Q9" s="117" t="s">
        <v>559</v>
      </c>
      <c r="R9" s="117" t="s">
        <v>268</v>
      </c>
      <c r="S9" s="117" t="s">
        <v>63</v>
      </c>
    </row>
    <row r="10">
      <c r="A10" s="117"/>
      <c r="B10" s="117" t="s">
        <v>560</v>
      </c>
      <c r="C10" s="117" t="s">
        <v>561</v>
      </c>
      <c r="D10" s="122">
        <v>44545.0</v>
      </c>
      <c r="E10" s="130"/>
      <c r="F10" s="130"/>
      <c r="G10" s="119">
        <v>245000.0</v>
      </c>
      <c r="H10" s="119">
        <v>245000.0</v>
      </c>
      <c r="I10" s="119">
        <v>51996.0</v>
      </c>
      <c r="J10" s="120">
        <v>3.0</v>
      </c>
      <c r="K10" s="117" t="s">
        <v>541</v>
      </c>
      <c r="L10" s="117" t="s">
        <v>68</v>
      </c>
      <c r="M10" s="122">
        <v>44539.0</v>
      </c>
      <c r="N10" s="121">
        <v>0.0275</v>
      </c>
      <c r="O10" s="117" t="s">
        <v>555</v>
      </c>
      <c r="P10" s="117" t="s">
        <v>558</v>
      </c>
      <c r="Q10" s="117" t="s">
        <v>559</v>
      </c>
      <c r="R10" s="117" t="s">
        <v>268</v>
      </c>
      <c r="S10" s="117" t="s">
        <v>63</v>
      </c>
    </row>
    <row r="11">
      <c r="A11" s="133"/>
      <c r="B11" s="94" t="s">
        <v>562</v>
      </c>
      <c r="C11" s="94" t="s">
        <v>563</v>
      </c>
      <c r="D11" s="134">
        <v>44589.0</v>
      </c>
      <c r="E11" s="135"/>
      <c r="F11" s="135"/>
      <c r="G11" s="136">
        <v>240000.0</v>
      </c>
      <c r="H11" s="136">
        <v>240000.0</v>
      </c>
      <c r="I11" s="136">
        <v>44199.96</v>
      </c>
      <c r="J11" s="137">
        <v>1.0</v>
      </c>
      <c r="K11" s="94" t="s">
        <v>541</v>
      </c>
      <c r="L11" s="94" t="s">
        <v>194</v>
      </c>
      <c r="M11" s="134">
        <v>44589.0</v>
      </c>
      <c r="N11" s="138"/>
      <c r="O11" s="94" t="s">
        <v>555</v>
      </c>
      <c r="P11" s="94" t="s">
        <v>558</v>
      </c>
      <c r="Q11" s="94" t="s">
        <v>559</v>
      </c>
      <c r="R11" s="94" t="s">
        <v>268</v>
      </c>
      <c r="S11" s="94" t="s">
        <v>63</v>
      </c>
    </row>
    <row r="12">
      <c r="A12" s="139"/>
      <c r="B12" s="140" t="s">
        <v>564</v>
      </c>
      <c r="C12" s="140" t="s">
        <v>565</v>
      </c>
      <c r="D12" s="141"/>
      <c r="E12" s="130"/>
      <c r="F12" s="130"/>
      <c r="G12" s="142">
        <v>165000.0</v>
      </c>
      <c r="H12" s="142">
        <v>165000.0</v>
      </c>
      <c r="I12" s="142">
        <v>30000.0</v>
      </c>
      <c r="J12" s="143">
        <v>3.0</v>
      </c>
      <c r="K12" s="140" t="s">
        <v>124</v>
      </c>
      <c r="L12" s="140" t="s">
        <v>128</v>
      </c>
      <c r="M12" s="141"/>
      <c r="N12" s="144"/>
      <c r="O12" s="140" t="s">
        <v>555</v>
      </c>
      <c r="P12" s="140" t="s">
        <v>558</v>
      </c>
      <c r="Q12" s="140" t="s">
        <v>566</v>
      </c>
      <c r="R12" s="140" t="s">
        <v>268</v>
      </c>
      <c r="S12" s="140" t="s">
        <v>567</v>
      </c>
    </row>
    <row r="13">
      <c r="A13" s="145">
        <v>3110090.0</v>
      </c>
      <c r="B13" s="146" t="s">
        <v>189</v>
      </c>
      <c r="C13" s="146" t="s">
        <v>190</v>
      </c>
      <c r="D13" s="147">
        <v>44606.0</v>
      </c>
      <c r="E13" s="148">
        <v>0.0325</v>
      </c>
      <c r="F13" s="148">
        <v>0.0225</v>
      </c>
      <c r="G13" s="149">
        <v>200000.0</v>
      </c>
      <c r="H13" s="150">
        <v>200000.0</v>
      </c>
      <c r="I13" s="151">
        <v>82788.0</v>
      </c>
      <c r="J13" s="152">
        <v>6.0</v>
      </c>
      <c r="K13" s="146" t="s">
        <v>67</v>
      </c>
      <c r="L13" s="146" t="s">
        <v>194</v>
      </c>
      <c r="M13" s="147">
        <v>44620.0</v>
      </c>
      <c r="N13" s="153"/>
      <c r="O13" s="146" t="s">
        <v>539</v>
      </c>
      <c r="P13" s="146" t="s">
        <v>568</v>
      </c>
      <c r="Q13" s="146" t="s">
        <v>193</v>
      </c>
      <c r="R13" s="146" t="s">
        <v>268</v>
      </c>
      <c r="S13" s="146" t="s">
        <v>63</v>
      </c>
    </row>
    <row r="14">
      <c r="A14" s="117"/>
      <c r="B14" s="117" t="s">
        <v>569</v>
      </c>
      <c r="C14" s="117" t="s">
        <v>369</v>
      </c>
      <c r="D14" s="122">
        <v>44482.0</v>
      </c>
      <c r="E14" s="118">
        <v>0.03375</v>
      </c>
      <c r="F14" s="118">
        <v>0.02375</v>
      </c>
      <c r="G14" s="119">
        <v>334000.0</v>
      </c>
      <c r="H14" s="119">
        <v>322310.0</v>
      </c>
      <c r="I14" s="119">
        <v>67488.0</v>
      </c>
      <c r="J14" s="120">
        <v>5.0</v>
      </c>
      <c r="K14" s="117" t="s">
        <v>541</v>
      </c>
      <c r="L14" s="117" t="s">
        <v>128</v>
      </c>
      <c r="M14" s="122">
        <v>44488.0</v>
      </c>
      <c r="N14" s="121">
        <v>0.02</v>
      </c>
      <c r="O14" s="117" t="s">
        <v>539</v>
      </c>
      <c r="P14" s="117" t="s">
        <v>271</v>
      </c>
      <c r="Q14" s="117" t="s">
        <v>193</v>
      </c>
      <c r="R14" s="117" t="s">
        <v>268</v>
      </c>
      <c r="S14" s="117" t="s">
        <v>63</v>
      </c>
    </row>
    <row r="15">
      <c r="A15" s="117"/>
      <c r="B15" s="117" t="s">
        <v>570</v>
      </c>
      <c r="C15" s="117" t="s">
        <v>571</v>
      </c>
      <c r="D15" s="122">
        <v>44484.0</v>
      </c>
      <c r="E15" s="118">
        <v>0.03375</v>
      </c>
      <c r="F15" s="118">
        <v>0.02375</v>
      </c>
      <c r="G15" s="119">
        <v>232000.0</v>
      </c>
      <c r="H15" s="119">
        <v>225044.0</v>
      </c>
      <c r="I15" s="119">
        <v>40476.84</v>
      </c>
      <c r="J15" s="120">
        <v>1.0</v>
      </c>
      <c r="K15" s="117" t="s">
        <v>541</v>
      </c>
      <c r="L15" s="117" t="s">
        <v>73</v>
      </c>
      <c r="M15" s="122">
        <v>44487.0</v>
      </c>
      <c r="N15" s="121">
        <v>0.025</v>
      </c>
      <c r="O15" s="117" t="s">
        <v>555</v>
      </c>
      <c r="P15" s="117" t="s">
        <v>271</v>
      </c>
      <c r="Q15" s="117" t="s">
        <v>572</v>
      </c>
      <c r="R15" s="117" t="s">
        <v>268</v>
      </c>
      <c r="S15" s="117" t="s">
        <v>63</v>
      </c>
    </row>
    <row r="16">
      <c r="A16" s="117"/>
      <c r="B16" s="117" t="s">
        <v>573</v>
      </c>
      <c r="C16" s="117" t="s">
        <v>574</v>
      </c>
      <c r="D16" s="122">
        <v>44488.0</v>
      </c>
      <c r="E16" s="118">
        <v>0.0375</v>
      </c>
      <c r="F16" s="118">
        <v>0.0275</v>
      </c>
      <c r="G16" s="119">
        <v>219500.0</v>
      </c>
      <c r="H16" s="119">
        <v>224548.0</v>
      </c>
      <c r="I16" s="119">
        <v>40428.0</v>
      </c>
      <c r="J16" s="120">
        <v>1.0</v>
      </c>
      <c r="K16" s="117" t="s">
        <v>541</v>
      </c>
      <c r="L16" s="117" t="s">
        <v>68</v>
      </c>
      <c r="M16" s="122">
        <v>44495.0</v>
      </c>
      <c r="N16" s="121">
        <v>0.01625</v>
      </c>
      <c r="O16" s="117" t="s">
        <v>555</v>
      </c>
      <c r="P16" s="117" t="s">
        <v>271</v>
      </c>
      <c r="Q16" s="117" t="s">
        <v>575</v>
      </c>
      <c r="R16" s="117" t="s">
        <v>268</v>
      </c>
      <c r="S16" s="117" t="s">
        <v>63</v>
      </c>
    </row>
    <row r="17">
      <c r="A17" s="154"/>
      <c r="B17" s="155" t="s">
        <v>576</v>
      </c>
      <c r="C17" s="156" t="s">
        <v>577</v>
      </c>
      <c r="D17" s="157">
        <v>44490.0</v>
      </c>
      <c r="E17" s="158">
        <v>0.035</v>
      </c>
      <c r="F17" s="158">
        <v>0.025</v>
      </c>
      <c r="G17" s="159">
        <v>199797.0</v>
      </c>
      <c r="H17" s="159">
        <v>192804.0</v>
      </c>
      <c r="I17" s="159">
        <v>76548.0</v>
      </c>
      <c r="J17" s="160">
        <v>4.0</v>
      </c>
      <c r="K17" s="155" t="s">
        <v>537</v>
      </c>
      <c r="L17" s="155" t="s">
        <v>128</v>
      </c>
      <c r="M17" s="157">
        <v>44497.0</v>
      </c>
      <c r="N17" s="161">
        <v>0.02375</v>
      </c>
      <c r="O17" s="155" t="s">
        <v>555</v>
      </c>
      <c r="P17" s="155" t="s">
        <v>271</v>
      </c>
      <c r="Q17" s="162" t="s">
        <v>575</v>
      </c>
      <c r="R17" s="155" t="s">
        <v>268</v>
      </c>
      <c r="S17" s="155" t="s">
        <v>63</v>
      </c>
      <c r="T17" s="155"/>
      <c r="U17" s="155"/>
      <c r="V17" s="155"/>
      <c r="W17" s="155"/>
      <c r="X17" s="155"/>
      <c r="Y17" s="155"/>
      <c r="Z17" s="155"/>
      <c r="AA17" s="155"/>
    </row>
    <row r="18">
      <c r="A18" s="117"/>
      <c r="B18" s="117" t="s">
        <v>578</v>
      </c>
      <c r="C18" s="163" t="s">
        <v>579</v>
      </c>
      <c r="D18" s="122">
        <v>44494.0</v>
      </c>
      <c r="E18" s="118">
        <v>0.0325</v>
      </c>
      <c r="F18" s="118">
        <v>0.0225</v>
      </c>
      <c r="G18" s="119">
        <v>219900.0</v>
      </c>
      <c r="H18" s="119">
        <v>212203.0</v>
      </c>
      <c r="I18" s="119">
        <v>39377.04</v>
      </c>
      <c r="J18" s="120">
        <v>5.0</v>
      </c>
      <c r="K18" s="117" t="s">
        <v>124</v>
      </c>
      <c r="L18" s="117" t="s">
        <v>128</v>
      </c>
      <c r="M18" s="122">
        <v>44494.0</v>
      </c>
      <c r="N18" s="121">
        <v>0.0225</v>
      </c>
      <c r="O18" s="117" t="s">
        <v>555</v>
      </c>
      <c r="P18" s="117" t="s">
        <v>271</v>
      </c>
      <c r="Q18" s="164" t="s">
        <v>580</v>
      </c>
      <c r="R18" s="117" t="s">
        <v>268</v>
      </c>
      <c r="S18" s="117" t="s">
        <v>63</v>
      </c>
    </row>
    <row r="19">
      <c r="A19" s="117"/>
      <c r="B19" s="117" t="s">
        <v>581</v>
      </c>
      <c r="C19" s="163" t="s">
        <v>582</v>
      </c>
      <c r="D19" s="122">
        <v>44508.0</v>
      </c>
      <c r="E19" s="118">
        <v>0.0325</v>
      </c>
      <c r="F19" s="118">
        <v>0.0225</v>
      </c>
      <c r="G19" s="119">
        <v>235000.0</v>
      </c>
      <c r="H19" s="119">
        <v>226775.0</v>
      </c>
      <c r="I19" s="119">
        <v>57500.16</v>
      </c>
      <c r="J19" s="120">
        <v>3.0</v>
      </c>
      <c r="K19" s="117" t="s">
        <v>541</v>
      </c>
      <c r="L19" s="117" t="s">
        <v>128</v>
      </c>
      <c r="M19" s="122">
        <v>44530.0</v>
      </c>
      <c r="N19" s="121">
        <v>0.0225</v>
      </c>
      <c r="O19" s="117" t="s">
        <v>583</v>
      </c>
      <c r="P19" s="117" t="s">
        <v>271</v>
      </c>
      <c r="Q19" s="164" t="s">
        <v>580</v>
      </c>
      <c r="R19" s="117" t="s">
        <v>268</v>
      </c>
      <c r="S19" s="117" t="s">
        <v>63</v>
      </c>
    </row>
    <row r="20">
      <c r="A20" s="117"/>
      <c r="B20" s="117" t="s">
        <v>584</v>
      </c>
      <c r="C20" s="163" t="s">
        <v>585</v>
      </c>
      <c r="D20" s="122">
        <v>44545.0</v>
      </c>
      <c r="E20" s="118">
        <v>0.03375</v>
      </c>
      <c r="F20" s="118">
        <v>0.02375</v>
      </c>
      <c r="G20" s="119">
        <v>227000.0</v>
      </c>
      <c r="H20" s="119">
        <v>219055.0</v>
      </c>
      <c r="I20" s="119">
        <v>60493.92</v>
      </c>
      <c r="J20" s="120">
        <v>6.0</v>
      </c>
      <c r="K20" s="117" t="s">
        <v>586</v>
      </c>
      <c r="L20" s="117" t="s">
        <v>128</v>
      </c>
      <c r="M20" s="122">
        <v>44586.0</v>
      </c>
      <c r="N20" s="121">
        <v>0.02375</v>
      </c>
      <c r="O20" s="117" t="s">
        <v>555</v>
      </c>
      <c r="P20" s="117" t="s">
        <v>271</v>
      </c>
      <c r="Q20" s="164" t="s">
        <v>572</v>
      </c>
      <c r="R20" s="117" t="s">
        <v>268</v>
      </c>
      <c r="S20" s="117" t="s">
        <v>63</v>
      </c>
    </row>
    <row r="21" ht="15.75" customHeight="1">
      <c r="A21" s="117"/>
      <c r="B21" s="117" t="s">
        <v>587</v>
      </c>
      <c r="C21" s="163" t="s">
        <v>588</v>
      </c>
      <c r="D21" s="122">
        <v>44551.0</v>
      </c>
      <c r="E21" s="118">
        <v>0.035</v>
      </c>
      <c r="F21" s="118">
        <v>0.025</v>
      </c>
      <c r="G21" s="165">
        <v>250000.0</v>
      </c>
      <c r="H21" s="119">
        <v>241250.0</v>
      </c>
      <c r="I21" s="109">
        <v>40427.28</v>
      </c>
      <c r="J21" s="120">
        <v>3.0</v>
      </c>
      <c r="K21" s="117" t="s">
        <v>537</v>
      </c>
      <c r="L21" s="117" t="s">
        <v>128</v>
      </c>
      <c r="M21" s="122">
        <v>44583.0</v>
      </c>
      <c r="N21" s="121">
        <v>0.025</v>
      </c>
      <c r="O21" s="117" t="s">
        <v>555</v>
      </c>
      <c r="P21" s="117" t="s">
        <v>271</v>
      </c>
      <c r="Q21" s="164" t="s">
        <v>572</v>
      </c>
      <c r="R21" s="117" t="s">
        <v>268</v>
      </c>
      <c r="S21" s="117" t="s">
        <v>63</v>
      </c>
    </row>
    <row r="22" ht="15.75" customHeight="1">
      <c r="A22" s="117"/>
      <c r="B22" s="117" t="s">
        <v>589</v>
      </c>
      <c r="C22" s="163" t="s">
        <v>590</v>
      </c>
      <c r="D22" s="122">
        <v>44566.0</v>
      </c>
      <c r="E22" s="118">
        <v>0.03625</v>
      </c>
      <c r="F22" s="118">
        <v>0.02625</v>
      </c>
      <c r="G22" s="165">
        <v>262000.0</v>
      </c>
      <c r="H22" s="119">
        <v>252830.0</v>
      </c>
      <c r="I22" s="109">
        <v>54095.0</v>
      </c>
      <c r="J22" s="120">
        <v>3.0</v>
      </c>
      <c r="K22" s="117" t="s">
        <v>124</v>
      </c>
      <c r="L22" s="117" t="s">
        <v>128</v>
      </c>
      <c r="M22" s="122">
        <v>44568.0</v>
      </c>
      <c r="N22" s="121">
        <v>0.02625</v>
      </c>
      <c r="P22" s="166" t="s">
        <v>271</v>
      </c>
      <c r="Q22" s="164" t="s">
        <v>193</v>
      </c>
      <c r="R22" s="117" t="s">
        <v>268</v>
      </c>
      <c r="S22" s="117" t="s">
        <v>63</v>
      </c>
    </row>
    <row r="23" ht="15.75" customHeight="1">
      <c r="A23" s="145">
        <v>4721465.0</v>
      </c>
      <c r="B23" s="117" t="s">
        <v>120</v>
      </c>
      <c r="C23" s="163" t="s">
        <v>121</v>
      </c>
      <c r="D23" s="122">
        <v>44435.0</v>
      </c>
      <c r="E23" s="118">
        <v>0.025</v>
      </c>
      <c r="F23" s="118">
        <v>0.015</v>
      </c>
      <c r="G23" s="119">
        <v>170000.0</v>
      </c>
      <c r="H23" s="119">
        <v>161000.0</v>
      </c>
      <c r="I23" s="119">
        <v>33234.0</v>
      </c>
      <c r="J23" s="120">
        <v>2.0</v>
      </c>
      <c r="K23" s="117" t="s">
        <v>124</v>
      </c>
      <c r="L23" s="117" t="s">
        <v>128</v>
      </c>
      <c r="M23" s="122"/>
      <c r="N23" s="121"/>
      <c r="O23" s="117" t="s">
        <v>539</v>
      </c>
      <c r="Q23" s="164"/>
      <c r="R23" s="167" t="s">
        <v>63</v>
      </c>
      <c r="S23" s="117" t="s">
        <v>63</v>
      </c>
    </row>
    <row r="24" ht="15.75" customHeight="1">
      <c r="A24" s="123">
        <v>4521883.0</v>
      </c>
      <c r="B24" s="117" t="s">
        <v>179</v>
      </c>
      <c r="C24" s="163" t="s">
        <v>180</v>
      </c>
      <c r="D24" s="122">
        <v>44462.0</v>
      </c>
      <c r="E24" s="118">
        <v>0.0275</v>
      </c>
      <c r="F24" s="118">
        <v>0.0175</v>
      </c>
      <c r="G24" s="119">
        <v>278636.0</v>
      </c>
      <c r="H24" s="119">
        <v>268883.74</v>
      </c>
      <c r="I24" s="119">
        <v>47544.6</v>
      </c>
      <c r="J24" s="120">
        <v>4.0</v>
      </c>
      <c r="K24" s="117" t="s">
        <v>537</v>
      </c>
      <c r="L24" s="117" t="s">
        <v>128</v>
      </c>
      <c r="M24" s="122"/>
      <c r="N24" s="121"/>
      <c r="O24" s="117" t="s">
        <v>539</v>
      </c>
      <c r="Q24" s="164"/>
      <c r="R24" s="167" t="s">
        <v>63</v>
      </c>
      <c r="S24" s="117" t="s">
        <v>63</v>
      </c>
    </row>
    <row r="25" ht="15.75" customHeight="1">
      <c r="A25" s="117"/>
      <c r="B25" s="117" t="s">
        <v>591</v>
      </c>
      <c r="C25" s="163" t="s">
        <v>592</v>
      </c>
      <c r="D25" s="122">
        <v>44397.0</v>
      </c>
      <c r="E25" s="118">
        <v>0.0325</v>
      </c>
      <c r="F25" s="118">
        <v>0.0225</v>
      </c>
      <c r="G25" s="119">
        <v>240000.0</v>
      </c>
      <c r="H25" s="119">
        <v>242424.0</v>
      </c>
      <c r="I25" s="119">
        <v>52608.0</v>
      </c>
      <c r="J25" s="120">
        <v>2.0</v>
      </c>
      <c r="K25" s="117" t="s">
        <v>131</v>
      </c>
      <c r="L25" s="117" t="s">
        <v>194</v>
      </c>
      <c r="M25" s="122"/>
      <c r="N25" s="121"/>
      <c r="O25" s="117" t="s">
        <v>583</v>
      </c>
      <c r="Q25" s="164"/>
      <c r="R25" s="117" t="s">
        <v>111</v>
      </c>
      <c r="S25" s="117" t="s">
        <v>593</v>
      </c>
    </row>
    <row r="26" ht="15.75" customHeight="1">
      <c r="A26" s="117"/>
      <c r="B26" s="117" t="s">
        <v>594</v>
      </c>
      <c r="C26" s="163" t="s">
        <v>595</v>
      </c>
      <c r="D26" s="122">
        <v>44407.0</v>
      </c>
      <c r="E26" s="118">
        <v>0.0275</v>
      </c>
      <c r="F26" s="118">
        <v>0.0175</v>
      </c>
      <c r="G26" s="119">
        <v>260000.0</v>
      </c>
      <c r="H26" s="119">
        <v>250900.0</v>
      </c>
      <c r="I26" s="119">
        <v>37206.48</v>
      </c>
      <c r="J26" s="120">
        <v>1.0</v>
      </c>
      <c r="K26" s="117" t="s">
        <v>124</v>
      </c>
      <c r="L26" s="117" t="s">
        <v>128</v>
      </c>
      <c r="M26" s="122"/>
      <c r="N26" s="121"/>
      <c r="O26" s="117" t="s">
        <v>539</v>
      </c>
      <c r="Q26" s="164"/>
      <c r="R26" s="167" t="s">
        <v>111</v>
      </c>
      <c r="S26" s="167" t="s">
        <v>593</v>
      </c>
    </row>
    <row r="27" ht="15.75" customHeight="1">
      <c r="A27" s="117"/>
      <c r="B27" s="117" t="s">
        <v>596</v>
      </c>
      <c r="C27" s="163" t="s">
        <v>597</v>
      </c>
      <c r="D27" s="122">
        <v>44414.0</v>
      </c>
      <c r="E27" s="118">
        <v>0.0325</v>
      </c>
      <c r="F27" s="118">
        <v>0.0225</v>
      </c>
      <c r="G27" s="119">
        <v>228600.0</v>
      </c>
      <c r="H27" s="119">
        <v>224600.0</v>
      </c>
      <c r="I27" s="119">
        <v>29286.6</v>
      </c>
      <c r="J27" s="120">
        <v>3.0</v>
      </c>
      <c r="K27" s="117" t="s">
        <v>124</v>
      </c>
      <c r="L27" s="117" t="s">
        <v>128</v>
      </c>
      <c r="M27" s="122"/>
      <c r="N27" s="121"/>
      <c r="O27" s="117" t="s">
        <v>583</v>
      </c>
      <c r="Q27" s="164"/>
      <c r="R27" s="167" t="s">
        <v>111</v>
      </c>
      <c r="S27" s="167" t="s">
        <v>593</v>
      </c>
    </row>
    <row r="28" ht="15.75" customHeight="1">
      <c r="A28" s="117"/>
      <c r="B28" s="117" t="s">
        <v>594</v>
      </c>
      <c r="C28" s="163" t="s">
        <v>598</v>
      </c>
      <c r="D28" s="122">
        <v>44418.0</v>
      </c>
      <c r="E28" s="130"/>
      <c r="F28" s="130"/>
      <c r="G28" s="119">
        <v>235000.0</v>
      </c>
      <c r="H28" s="119">
        <v>230743.0</v>
      </c>
      <c r="I28" s="119">
        <v>51612.0</v>
      </c>
      <c r="J28" s="120">
        <v>4.0</v>
      </c>
      <c r="K28" s="117" t="s">
        <v>537</v>
      </c>
      <c r="L28" s="117" t="s">
        <v>128</v>
      </c>
      <c r="M28" s="122"/>
      <c r="N28" s="121"/>
      <c r="O28" s="117" t="s">
        <v>539</v>
      </c>
      <c r="Q28" s="164"/>
      <c r="R28" s="167" t="s">
        <v>111</v>
      </c>
      <c r="S28" s="167" t="s">
        <v>593</v>
      </c>
    </row>
    <row r="29" ht="15.75" customHeight="1">
      <c r="A29" s="117"/>
      <c r="B29" s="117" t="s">
        <v>599</v>
      </c>
      <c r="C29" s="163" t="s">
        <v>600</v>
      </c>
      <c r="D29" s="122">
        <v>44439.0</v>
      </c>
      <c r="E29" s="118">
        <v>0.035</v>
      </c>
      <c r="F29" s="118">
        <v>0.025</v>
      </c>
      <c r="G29" s="119">
        <v>217380.0</v>
      </c>
      <c r="H29" s="119">
        <v>210859.0</v>
      </c>
      <c r="I29" s="119">
        <v>63626.88</v>
      </c>
      <c r="J29" s="120">
        <v>1.0</v>
      </c>
      <c r="K29" s="117" t="s">
        <v>541</v>
      </c>
      <c r="L29" s="117" t="s">
        <v>554</v>
      </c>
      <c r="M29" s="122"/>
      <c r="N29" s="121"/>
      <c r="O29" s="117" t="s">
        <v>583</v>
      </c>
      <c r="Q29" s="164"/>
      <c r="R29" s="167" t="s">
        <v>111</v>
      </c>
      <c r="S29" s="167" t="s">
        <v>593</v>
      </c>
    </row>
    <row r="30" ht="15.75" customHeight="1">
      <c r="A30" s="117"/>
      <c r="B30" s="117" t="s">
        <v>601</v>
      </c>
      <c r="C30" s="117" t="s">
        <v>602</v>
      </c>
      <c r="D30" s="122">
        <v>44439.0</v>
      </c>
      <c r="E30" s="118">
        <v>0.03125</v>
      </c>
      <c r="F30" s="118">
        <v>0.02125</v>
      </c>
      <c r="G30" s="119">
        <v>263500.0</v>
      </c>
      <c r="H30" s="119">
        <v>263500.0</v>
      </c>
      <c r="I30" s="119">
        <v>76173.0</v>
      </c>
      <c r="J30" s="120">
        <v>5.0</v>
      </c>
      <c r="K30" s="117" t="s">
        <v>537</v>
      </c>
      <c r="L30" s="117" t="s">
        <v>194</v>
      </c>
      <c r="M30" s="122"/>
      <c r="N30" s="121"/>
      <c r="O30" s="117" t="s">
        <v>539</v>
      </c>
      <c r="R30" s="167" t="s">
        <v>111</v>
      </c>
      <c r="S30" s="167" t="s">
        <v>593</v>
      </c>
      <c r="T30" s="140"/>
      <c r="U30" s="140"/>
      <c r="V30" s="140"/>
      <c r="W30" s="140"/>
      <c r="X30" s="140"/>
      <c r="Y30" s="140"/>
      <c r="Z30" s="140"/>
      <c r="AA30" s="140"/>
    </row>
    <row r="31" ht="15.75" customHeight="1">
      <c r="A31" s="117"/>
      <c r="B31" s="117" t="s">
        <v>603</v>
      </c>
      <c r="C31" s="163" t="s">
        <v>604</v>
      </c>
      <c r="D31" s="122">
        <v>44448.0</v>
      </c>
      <c r="E31" s="118">
        <v>0.03375</v>
      </c>
      <c r="F31" s="118">
        <v>0.02375</v>
      </c>
      <c r="G31" s="142"/>
      <c r="H31" s="142"/>
      <c r="I31" s="119">
        <v>69081.96</v>
      </c>
      <c r="J31" s="120">
        <v>2.0</v>
      </c>
      <c r="K31" s="117" t="s">
        <v>67</v>
      </c>
      <c r="L31" s="117" t="s">
        <v>128</v>
      </c>
      <c r="M31" s="122"/>
      <c r="N31" s="121"/>
      <c r="O31" s="117" t="s">
        <v>555</v>
      </c>
      <c r="Q31" s="164"/>
      <c r="R31" s="167" t="s">
        <v>111</v>
      </c>
      <c r="S31" s="167" t="s">
        <v>593</v>
      </c>
    </row>
    <row r="32" ht="15.75" customHeight="1">
      <c r="A32" s="117"/>
      <c r="B32" s="117" t="s">
        <v>581</v>
      </c>
      <c r="C32" s="117" t="s">
        <v>605</v>
      </c>
      <c r="D32" s="122">
        <v>44449.0</v>
      </c>
      <c r="E32" s="118">
        <v>0.0375</v>
      </c>
      <c r="F32" s="118">
        <v>0.0275</v>
      </c>
      <c r="G32" s="119">
        <v>285000.0</v>
      </c>
      <c r="H32" s="119">
        <v>275025.0</v>
      </c>
      <c r="I32" s="119">
        <v>45688.0</v>
      </c>
      <c r="J32" s="120">
        <v>5.0</v>
      </c>
      <c r="K32" s="117" t="s">
        <v>124</v>
      </c>
      <c r="L32" s="117" t="s">
        <v>128</v>
      </c>
      <c r="M32" s="122"/>
      <c r="N32" s="121"/>
      <c r="O32" s="117" t="s">
        <v>555</v>
      </c>
      <c r="R32" s="167" t="s">
        <v>111</v>
      </c>
      <c r="S32" s="167" t="s">
        <v>593</v>
      </c>
      <c r="T32" s="146"/>
      <c r="U32" s="146"/>
      <c r="V32" s="146"/>
      <c r="W32" s="146"/>
      <c r="X32" s="146"/>
      <c r="Y32" s="146"/>
      <c r="Z32" s="146"/>
      <c r="AA32" s="146"/>
    </row>
    <row r="33" ht="15.75" customHeight="1">
      <c r="A33" s="154"/>
      <c r="B33" s="168" t="s">
        <v>606</v>
      </c>
      <c r="C33" s="168" t="s">
        <v>607</v>
      </c>
      <c r="D33" s="169">
        <v>44454.0</v>
      </c>
      <c r="E33" s="170">
        <v>0.03125</v>
      </c>
      <c r="F33" s="170">
        <v>0.02125</v>
      </c>
      <c r="G33" s="171">
        <v>289000.0</v>
      </c>
      <c r="H33" s="171">
        <v>279354.0</v>
      </c>
      <c r="I33" s="171">
        <v>76464.0</v>
      </c>
      <c r="J33" s="172">
        <v>4.0</v>
      </c>
      <c r="K33" s="168" t="s">
        <v>608</v>
      </c>
      <c r="L33" s="168" t="s">
        <v>128</v>
      </c>
      <c r="M33" s="169"/>
      <c r="N33" s="173"/>
      <c r="O33" s="168" t="s">
        <v>539</v>
      </c>
      <c r="P33" s="168"/>
      <c r="Q33" s="168"/>
      <c r="R33" s="174" t="s">
        <v>111</v>
      </c>
      <c r="S33" s="174" t="s">
        <v>593</v>
      </c>
      <c r="T33" s="175"/>
      <c r="U33" s="175"/>
      <c r="V33" s="175"/>
      <c r="W33" s="175"/>
      <c r="X33" s="175"/>
      <c r="Y33" s="175"/>
      <c r="Z33" s="175"/>
      <c r="AA33" s="175"/>
    </row>
    <row r="34" ht="15.75" customHeight="1">
      <c r="A34" s="139"/>
      <c r="B34" s="140" t="s">
        <v>609</v>
      </c>
      <c r="C34" s="140" t="s">
        <v>610</v>
      </c>
      <c r="D34" s="141">
        <v>44729.0</v>
      </c>
      <c r="E34" s="130">
        <v>0.045</v>
      </c>
      <c r="F34" s="130">
        <v>0.055</v>
      </c>
      <c r="G34" s="176">
        <v>224000.0</v>
      </c>
      <c r="H34" s="142">
        <v>224000.0</v>
      </c>
      <c r="I34" s="142">
        <v>50876.0</v>
      </c>
      <c r="J34" s="143">
        <v>2.0</v>
      </c>
      <c r="K34" s="140" t="s">
        <v>537</v>
      </c>
      <c r="L34" s="140" t="s">
        <v>128</v>
      </c>
      <c r="M34" s="140"/>
      <c r="N34" s="144"/>
      <c r="O34" s="140" t="s">
        <v>583</v>
      </c>
      <c r="P34" s="140" t="s">
        <v>558</v>
      </c>
      <c r="Q34" s="140" t="s">
        <v>611</v>
      </c>
      <c r="R34" s="140" t="s">
        <v>103</v>
      </c>
      <c r="S34" s="140" t="s">
        <v>63</v>
      </c>
      <c r="T34" s="140"/>
      <c r="U34" s="140"/>
      <c r="V34" s="140"/>
      <c r="W34" s="140"/>
      <c r="X34" s="140"/>
      <c r="Y34" s="140"/>
      <c r="Z34" s="140"/>
      <c r="AA34" s="140"/>
    </row>
    <row r="35" ht="15.75" customHeight="1">
      <c r="A35" s="117"/>
      <c r="B35" s="117" t="s">
        <v>612</v>
      </c>
      <c r="C35" s="117" t="s">
        <v>613</v>
      </c>
      <c r="D35" s="122">
        <v>44652.0</v>
      </c>
      <c r="E35" s="177">
        <v>0.0375</v>
      </c>
      <c r="F35" s="177">
        <v>0.0475</v>
      </c>
      <c r="G35" s="119">
        <v>289900.0</v>
      </c>
      <c r="H35" s="119">
        <v>231920.0</v>
      </c>
      <c r="I35" s="119">
        <v>53823.0</v>
      </c>
      <c r="J35" s="120">
        <v>5.0</v>
      </c>
      <c r="K35" s="117" t="s">
        <v>541</v>
      </c>
      <c r="L35" s="117" t="s">
        <v>73</v>
      </c>
      <c r="M35" s="122"/>
      <c r="N35" s="121"/>
      <c r="O35" s="117" t="s">
        <v>583</v>
      </c>
      <c r="P35" s="117" t="s">
        <v>205</v>
      </c>
      <c r="Q35" s="140" t="s">
        <v>614</v>
      </c>
      <c r="R35" s="117" t="s">
        <v>103</v>
      </c>
      <c r="S35" s="117" t="s">
        <v>63</v>
      </c>
    </row>
    <row r="36" ht="15.75" customHeight="1">
      <c r="A36" s="117"/>
      <c r="B36" s="117" t="s">
        <v>615</v>
      </c>
      <c r="C36" s="117" t="s">
        <v>616</v>
      </c>
      <c r="D36" s="122">
        <v>44614.0</v>
      </c>
      <c r="E36" s="118">
        <v>0.03125</v>
      </c>
      <c r="F36" s="118">
        <v>0.04125</v>
      </c>
      <c r="G36" s="119">
        <v>210000.0</v>
      </c>
      <c r="H36" s="119">
        <v>202650.0</v>
      </c>
      <c r="I36" s="119">
        <v>83403.84</v>
      </c>
      <c r="J36" s="120">
        <v>4.0</v>
      </c>
      <c r="K36" s="117" t="s">
        <v>537</v>
      </c>
      <c r="L36" s="117" t="s">
        <v>128</v>
      </c>
      <c r="N36" s="121"/>
      <c r="O36" s="117" t="s">
        <v>583</v>
      </c>
      <c r="P36" s="117" t="s">
        <v>250</v>
      </c>
      <c r="Q36" s="117" t="s">
        <v>251</v>
      </c>
    </row>
    <row r="37" ht="15.75" customHeight="1">
      <c r="A37" s="117"/>
      <c r="B37" s="117" t="s">
        <v>617</v>
      </c>
      <c r="C37" s="117" t="s">
        <v>320</v>
      </c>
      <c r="D37" s="122">
        <v>44687.0</v>
      </c>
      <c r="E37" s="118">
        <v>0.045</v>
      </c>
      <c r="F37" s="118">
        <v>0.035</v>
      </c>
      <c r="G37" s="119">
        <v>265900.0</v>
      </c>
      <c r="H37" s="119">
        <v>256293.0</v>
      </c>
      <c r="I37" s="119">
        <v>51956.52</v>
      </c>
      <c r="J37" s="120">
        <v>2.0</v>
      </c>
      <c r="K37" s="117" t="s">
        <v>608</v>
      </c>
      <c r="L37" s="117" t="s">
        <v>128</v>
      </c>
      <c r="N37" s="121"/>
      <c r="O37" s="117" t="s">
        <v>555</v>
      </c>
      <c r="P37" s="117" t="s">
        <v>250</v>
      </c>
      <c r="Q37" s="117" t="s">
        <v>251</v>
      </c>
    </row>
    <row r="38" ht="15.75" customHeight="1">
      <c r="A38" s="139"/>
      <c r="B38" s="140" t="s">
        <v>594</v>
      </c>
      <c r="C38" s="140" t="s">
        <v>618</v>
      </c>
      <c r="D38" s="141">
        <v>44743.0</v>
      </c>
      <c r="E38" s="130">
        <v>0.0475</v>
      </c>
      <c r="F38" s="130">
        <v>0.0375</v>
      </c>
      <c r="G38" s="142">
        <v>300000.0</v>
      </c>
      <c r="H38" s="142">
        <v>291000.0</v>
      </c>
      <c r="I38" s="142">
        <f>5451.65*12</f>
        <v>65419.8</v>
      </c>
      <c r="J38" s="143">
        <v>1.0</v>
      </c>
      <c r="K38" s="140" t="s">
        <v>541</v>
      </c>
      <c r="L38" s="140"/>
      <c r="M38" s="141"/>
      <c r="N38" s="144"/>
      <c r="O38" s="140" t="s">
        <v>583</v>
      </c>
      <c r="P38" s="140" t="s">
        <v>250</v>
      </c>
      <c r="Q38" s="140" t="s">
        <v>251</v>
      </c>
      <c r="R38" s="140"/>
      <c r="S38" s="140"/>
      <c r="T38" s="140"/>
      <c r="U38" s="140"/>
      <c r="V38" s="140"/>
      <c r="W38" s="140"/>
      <c r="X38" s="140"/>
      <c r="Y38" s="140"/>
      <c r="Z38" s="140"/>
      <c r="AA38" s="140"/>
    </row>
    <row r="39" ht="15.75" customHeight="1">
      <c r="A39" s="117"/>
      <c r="B39" s="117" t="s">
        <v>619</v>
      </c>
      <c r="C39" s="117" t="s">
        <v>620</v>
      </c>
      <c r="D39" s="122">
        <v>44595.0</v>
      </c>
      <c r="E39" s="118">
        <v>0.02625</v>
      </c>
      <c r="F39" s="118">
        <v>0.03625</v>
      </c>
      <c r="G39" s="165">
        <v>266000.0</v>
      </c>
      <c r="H39" s="119">
        <v>239400.0</v>
      </c>
      <c r="I39" s="109">
        <v>55020.0</v>
      </c>
      <c r="J39" s="120">
        <v>2.0</v>
      </c>
      <c r="K39" s="117" t="s">
        <v>608</v>
      </c>
      <c r="L39" s="117" t="s">
        <v>554</v>
      </c>
      <c r="M39" s="122"/>
      <c r="N39" s="121"/>
      <c r="O39" s="117" t="s">
        <v>583</v>
      </c>
      <c r="P39" s="166" t="s">
        <v>71</v>
      </c>
      <c r="Q39" s="117" t="s">
        <v>621</v>
      </c>
    </row>
    <row r="40" ht="15.75" customHeight="1">
      <c r="A40" s="117"/>
      <c r="B40" s="117" t="s">
        <v>622</v>
      </c>
      <c r="C40" s="117" t="s">
        <v>623</v>
      </c>
      <c r="D40" s="122">
        <v>44614.0</v>
      </c>
      <c r="E40" s="118">
        <v>0.03</v>
      </c>
      <c r="F40" s="118">
        <v>0.04</v>
      </c>
      <c r="G40" s="165">
        <v>220000.0</v>
      </c>
      <c r="H40" s="119">
        <v>209000.0</v>
      </c>
      <c r="I40" s="109">
        <v>42996.0</v>
      </c>
      <c r="J40" s="120">
        <v>2.0</v>
      </c>
      <c r="K40" s="117" t="s">
        <v>541</v>
      </c>
      <c r="L40" s="117" t="s">
        <v>624</v>
      </c>
      <c r="N40" s="121"/>
      <c r="O40" s="117" t="s">
        <v>555</v>
      </c>
      <c r="P40" s="117" t="s">
        <v>71</v>
      </c>
      <c r="Q40" s="117" t="s">
        <v>72</v>
      </c>
    </row>
    <row r="41" ht="15.75" customHeight="1">
      <c r="A41" s="139"/>
      <c r="B41" s="140" t="s">
        <v>625</v>
      </c>
      <c r="C41" s="140" t="s">
        <v>626</v>
      </c>
      <c r="D41" s="141">
        <v>44742.0</v>
      </c>
      <c r="E41" s="130">
        <v>0.0575</v>
      </c>
      <c r="F41" s="130">
        <v>0.0475</v>
      </c>
      <c r="G41" s="176">
        <v>247000.0</v>
      </c>
      <c r="H41" s="142">
        <v>247000.0</v>
      </c>
      <c r="I41" s="142">
        <v>82050.0</v>
      </c>
      <c r="J41" s="143">
        <v>4.0</v>
      </c>
      <c r="K41" s="140" t="s">
        <v>124</v>
      </c>
      <c r="L41" s="140" t="s">
        <v>194</v>
      </c>
      <c r="M41" s="140"/>
      <c r="N41" s="144"/>
      <c r="O41" s="140" t="s">
        <v>555</v>
      </c>
      <c r="P41" s="140" t="s">
        <v>71</v>
      </c>
      <c r="Q41" s="140" t="s">
        <v>552</v>
      </c>
      <c r="R41" s="140"/>
      <c r="S41" s="140"/>
      <c r="T41" s="140"/>
      <c r="U41" s="140"/>
      <c r="V41" s="140"/>
      <c r="W41" s="140"/>
      <c r="X41" s="140"/>
      <c r="Y41" s="140"/>
      <c r="Z41" s="140"/>
      <c r="AA41" s="140"/>
    </row>
    <row r="42" ht="15.75" customHeight="1">
      <c r="A42" s="117"/>
      <c r="B42" s="117" t="s">
        <v>627</v>
      </c>
      <c r="C42" s="117" t="s">
        <v>618</v>
      </c>
      <c r="D42" s="122">
        <v>44669.0</v>
      </c>
      <c r="E42" s="118">
        <v>0.04875</v>
      </c>
      <c r="F42" s="118">
        <v>0.05875</v>
      </c>
      <c r="G42" s="119">
        <v>170000.0</v>
      </c>
      <c r="H42" s="119">
        <v>164900.0</v>
      </c>
      <c r="I42" s="119">
        <v>28080.0</v>
      </c>
      <c r="J42" s="120">
        <v>1.0</v>
      </c>
      <c r="K42" s="117" t="s">
        <v>628</v>
      </c>
      <c r="L42" s="117" t="s">
        <v>73</v>
      </c>
      <c r="N42" s="121"/>
      <c r="O42" s="117" t="s">
        <v>539</v>
      </c>
      <c r="P42" s="117" t="s">
        <v>503</v>
      </c>
      <c r="Q42" s="140" t="s">
        <v>629</v>
      </c>
      <c r="R42" s="117" t="s">
        <v>63</v>
      </c>
      <c r="S42" s="117" t="s">
        <v>63</v>
      </c>
    </row>
    <row r="43" ht="15.75" customHeight="1">
      <c r="A43" s="117"/>
      <c r="B43" s="117" t="s">
        <v>630</v>
      </c>
      <c r="C43" s="117" t="s">
        <v>631</v>
      </c>
      <c r="D43" s="122">
        <v>44673.0</v>
      </c>
      <c r="E43" s="118">
        <v>0.03625</v>
      </c>
      <c r="F43" s="118">
        <v>0.04625</v>
      </c>
      <c r="G43" s="119">
        <v>293550.0</v>
      </c>
      <c r="H43" s="119">
        <v>293550.0</v>
      </c>
      <c r="I43" s="119">
        <v>65000.04</v>
      </c>
      <c r="J43" s="120">
        <v>3.0</v>
      </c>
      <c r="K43" s="117" t="s">
        <v>124</v>
      </c>
      <c r="L43" s="117" t="s">
        <v>128</v>
      </c>
      <c r="M43" s="122"/>
      <c r="N43" s="121"/>
      <c r="O43" s="117" t="s">
        <v>583</v>
      </c>
      <c r="P43" s="117" t="s">
        <v>558</v>
      </c>
      <c r="Q43" s="117" t="s">
        <v>632</v>
      </c>
      <c r="R43" s="117" t="s">
        <v>103</v>
      </c>
      <c r="S43" s="117" t="s">
        <v>63</v>
      </c>
    </row>
    <row r="44" ht="15.75" customHeight="1">
      <c r="A44" s="117"/>
      <c r="B44" s="117" t="s">
        <v>633</v>
      </c>
      <c r="C44" s="117" t="s">
        <v>634</v>
      </c>
      <c r="D44" s="122">
        <v>44697.0</v>
      </c>
      <c r="E44" s="118"/>
      <c r="F44" s="118"/>
      <c r="G44" s="119">
        <v>225000.0</v>
      </c>
      <c r="H44" s="119">
        <v>220924.0</v>
      </c>
      <c r="I44" s="119">
        <v>43525.0</v>
      </c>
      <c r="J44" s="120">
        <v>4.0</v>
      </c>
      <c r="K44" s="117" t="s">
        <v>124</v>
      </c>
      <c r="L44" s="117" t="s">
        <v>128</v>
      </c>
      <c r="N44" s="121"/>
      <c r="O44" s="117" t="s">
        <v>555</v>
      </c>
      <c r="P44" s="117" t="s">
        <v>558</v>
      </c>
      <c r="Q44" s="117" t="s">
        <v>559</v>
      </c>
      <c r="R44" s="117" t="s">
        <v>103</v>
      </c>
    </row>
    <row r="45" ht="15.75" customHeight="1">
      <c r="A45" s="139"/>
      <c r="B45" s="140" t="s">
        <v>635</v>
      </c>
      <c r="C45" s="140" t="s">
        <v>636</v>
      </c>
      <c r="D45" s="141">
        <v>44721.0</v>
      </c>
      <c r="E45" s="130"/>
      <c r="F45" s="130"/>
      <c r="G45" s="142">
        <v>205000.0</v>
      </c>
      <c r="H45" s="142">
        <v>205000.0</v>
      </c>
      <c r="I45" s="142">
        <v>67550.04</v>
      </c>
      <c r="J45" s="143">
        <v>1.0</v>
      </c>
      <c r="K45" s="140" t="s">
        <v>537</v>
      </c>
      <c r="L45" s="140" t="s">
        <v>194</v>
      </c>
      <c r="M45" s="140"/>
      <c r="N45" s="144"/>
      <c r="O45" s="140" t="s">
        <v>555</v>
      </c>
      <c r="P45" s="140" t="s">
        <v>558</v>
      </c>
      <c r="Q45" s="140" t="s">
        <v>559</v>
      </c>
      <c r="R45" s="140" t="s">
        <v>637</v>
      </c>
      <c r="S45" s="140"/>
      <c r="T45" s="140" t="s">
        <v>638</v>
      </c>
      <c r="U45" s="140"/>
      <c r="V45" s="140"/>
      <c r="W45" s="140"/>
      <c r="X45" s="140"/>
      <c r="Y45" s="140"/>
      <c r="Z45" s="140"/>
      <c r="AA45" s="140"/>
    </row>
    <row r="46" ht="15.75" customHeight="1">
      <c r="A46" s="117"/>
      <c r="B46" s="117" t="s">
        <v>639</v>
      </c>
      <c r="C46" s="117" t="s">
        <v>640</v>
      </c>
      <c r="D46" s="122"/>
      <c r="E46" s="118"/>
      <c r="F46" s="118"/>
      <c r="G46" s="119">
        <v>300000.0</v>
      </c>
      <c r="H46" s="119">
        <v>294566.0</v>
      </c>
      <c r="I46" s="119">
        <v>54080.0</v>
      </c>
      <c r="J46" s="120">
        <v>4.0</v>
      </c>
      <c r="K46" s="117" t="s">
        <v>537</v>
      </c>
      <c r="L46" s="117" t="s">
        <v>128</v>
      </c>
      <c r="N46" s="121"/>
      <c r="O46" s="117" t="s">
        <v>539</v>
      </c>
      <c r="P46" s="117" t="s">
        <v>558</v>
      </c>
      <c r="Q46" s="117" t="s">
        <v>559</v>
      </c>
      <c r="R46" s="117" t="s">
        <v>103</v>
      </c>
    </row>
    <row r="47" ht="15.75" customHeight="1">
      <c r="A47" s="117"/>
      <c r="B47" s="117" t="s">
        <v>641</v>
      </c>
      <c r="C47" s="117" t="s">
        <v>642</v>
      </c>
      <c r="D47" s="122">
        <v>44637.0</v>
      </c>
      <c r="E47" s="118">
        <v>0.03375</v>
      </c>
      <c r="F47" s="118">
        <v>0.04375</v>
      </c>
      <c r="G47" s="119">
        <v>269900.0</v>
      </c>
      <c r="H47" s="119">
        <v>261803.0</v>
      </c>
      <c r="I47" s="119"/>
      <c r="J47" s="120">
        <v>3.0</v>
      </c>
      <c r="K47" s="117" t="s">
        <v>541</v>
      </c>
      <c r="L47" s="117" t="s">
        <v>554</v>
      </c>
      <c r="M47" s="122"/>
      <c r="N47" s="121"/>
      <c r="O47" s="117" t="s">
        <v>555</v>
      </c>
      <c r="P47" s="117" t="s">
        <v>643</v>
      </c>
      <c r="Q47" s="140" t="s">
        <v>644</v>
      </c>
      <c r="S47" s="117" t="s">
        <v>63</v>
      </c>
    </row>
    <row r="48" ht="15.75" customHeight="1">
      <c r="A48" s="117"/>
      <c r="B48" s="117" t="s">
        <v>645</v>
      </c>
      <c r="C48" s="117" t="s">
        <v>646</v>
      </c>
      <c r="D48" s="122">
        <v>44643.0</v>
      </c>
      <c r="E48" s="118">
        <v>0.0325</v>
      </c>
      <c r="F48" s="118">
        <v>0.0425</v>
      </c>
      <c r="G48" s="119">
        <v>226000.0</v>
      </c>
      <c r="H48" s="119">
        <v>219220.0</v>
      </c>
      <c r="I48" s="119">
        <v>56000.0</v>
      </c>
      <c r="J48" s="120">
        <v>2.0</v>
      </c>
      <c r="K48" s="117" t="s">
        <v>124</v>
      </c>
      <c r="L48" s="117" t="s">
        <v>73</v>
      </c>
      <c r="N48" s="121"/>
      <c r="O48" s="117" t="s">
        <v>583</v>
      </c>
      <c r="P48" s="117" t="s">
        <v>271</v>
      </c>
      <c r="Q48" s="117" t="s">
        <v>193</v>
      </c>
      <c r="T48" s="117" t="s">
        <v>638</v>
      </c>
    </row>
    <row r="49" ht="15.75" customHeight="1">
      <c r="A49" s="139"/>
      <c r="B49" s="140" t="s">
        <v>647</v>
      </c>
      <c r="C49" s="140" t="s">
        <v>648</v>
      </c>
      <c r="D49" s="141">
        <v>44715.0</v>
      </c>
      <c r="E49" s="130">
        <v>0.05</v>
      </c>
      <c r="F49" s="130">
        <v>0.06</v>
      </c>
      <c r="G49" s="142">
        <v>249000.0</v>
      </c>
      <c r="H49" s="142">
        <v>240285.0</v>
      </c>
      <c r="I49" s="142">
        <v>74448.0</v>
      </c>
      <c r="J49" s="143">
        <v>4.0</v>
      </c>
      <c r="K49" s="140" t="s">
        <v>124</v>
      </c>
      <c r="L49" s="140" t="s">
        <v>128</v>
      </c>
      <c r="M49" s="140"/>
      <c r="N49" s="144"/>
      <c r="O49" s="140" t="s">
        <v>539</v>
      </c>
      <c r="P49" s="140" t="s">
        <v>271</v>
      </c>
      <c r="Q49" s="140" t="s">
        <v>649</v>
      </c>
      <c r="R49" s="140"/>
      <c r="S49" s="140"/>
      <c r="T49" s="140" t="s">
        <v>638</v>
      </c>
      <c r="U49" s="140"/>
      <c r="V49" s="140"/>
      <c r="W49" s="140"/>
      <c r="X49" s="140"/>
      <c r="Y49" s="140"/>
      <c r="Z49" s="140"/>
      <c r="AA49" s="140"/>
    </row>
    <row r="50" ht="15.75" customHeight="1">
      <c r="A50" s="139"/>
      <c r="B50" s="140" t="s">
        <v>650</v>
      </c>
      <c r="C50" s="140" t="s">
        <v>651</v>
      </c>
      <c r="D50" s="141">
        <v>44722.0</v>
      </c>
      <c r="E50" s="130">
        <v>0.05875</v>
      </c>
      <c r="F50" s="130">
        <v>0.04875</v>
      </c>
      <c r="G50" s="176">
        <v>210000.0</v>
      </c>
      <c r="H50" s="142">
        <v>206196.0</v>
      </c>
      <c r="I50" s="142">
        <v>40707.6</v>
      </c>
      <c r="J50" s="143">
        <v>4.0</v>
      </c>
      <c r="K50" s="140" t="s">
        <v>537</v>
      </c>
      <c r="L50" s="140" t="s">
        <v>128</v>
      </c>
      <c r="M50" s="140"/>
      <c r="N50" s="144"/>
      <c r="O50" s="140" t="s">
        <v>555</v>
      </c>
      <c r="P50" s="140" t="s">
        <v>271</v>
      </c>
      <c r="Q50" s="140" t="s">
        <v>652</v>
      </c>
      <c r="R50" s="140" t="s">
        <v>103</v>
      </c>
      <c r="S50" s="140"/>
      <c r="T50" s="140"/>
      <c r="U50" s="140"/>
      <c r="V50" s="140"/>
      <c r="W50" s="140"/>
      <c r="X50" s="140"/>
      <c r="Y50" s="140"/>
      <c r="Z50" s="140"/>
      <c r="AA50" s="140"/>
    </row>
    <row r="51" ht="15.75" customHeight="1">
      <c r="A51" s="139"/>
      <c r="B51" s="140" t="s">
        <v>653</v>
      </c>
      <c r="C51" s="140" t="s">
        <v>654</v>
      </c>
      <c r="D51" s="141">
        <v>44727.0</v>
      </c>
      <c r="E51" s="130">
        <v>0.0475</v>
      </c>
      <c r="F51" s="130"/>
      <c r="G51" s="142">
        <v>265000.0</v>
      </c>
      <c r="H51" s="142">
        <v>255725.0</v>
      </c>
      <c r="I51" s="142">
        <v>77160.0</v>
      </c>
      <c r="J51" s="143">
        <v>3.0</v>
      </c>
      <c r="K51" s="140" t="s">
        <v>541</v>
      </c>
      <c r="L51" s="140" t="s">
        <v>128</v>
      </c>
      <c r="M51" s="140"/>
      <c r="N51" s="144"/>
      <c r="O51" s="140" t="s">
        <v>539</v>
      </c>
      <c r="P51" s="140" t="s">
        <v>271</v>
      </c>
      <c r="Q51" s="140" t="s">
        <v>572</v>
      </c>
      <c r="R51" s="140" t="s">
        <v>103</v>
      </c>
      <c r="S51" s="140"/>
      <c r="T51" s="140"/>
      <c r="U51" s="140"/>
      <c r="V51" s="140"/>
      <c r="W51" s="140"/>
      <c r="X51" s="140"/>
      <c r="Y51" s="140"/>
      <c r="Z51" s="140"/>
      <c r="AA51" s="140"/>
    </row>
    <row r="52" ht="15.75" customHeight="1">
      <c r="A52" s="139"/>
      <c r="B52" s="140" t="s">
        <v>655</v>
      </c>
      <c r="C52" s="140" t="s">
        <v>656</v>
      </c>
      <c r="D52" s="141"/>
      <c r="E52" s="130">
        <v>0.0325</v>
      </c>
      <c r="F52" s="130">
        <v>0.0425</v>
      </c>
      <c r="G52" s="142">
        <v>255000.0</v>
      </c>
      <c r="H52" s="142">
        <v>247350.0</v>
      </c>
      <c r="I52" s="142">
        <v>49728.0</v>
      </c>
      <c r="J52" s="143">
        <v>1.0</v>
      </c>
      <c r="K52" s="140" t="s">
        <v>124</v>
      </c>
      <c r="L52" s="140" t="s">
        <v>73</v>
      </c>
      <c r="M52" s="141"/>
      <c r="N52" s="144"/>
      <c r="O52" s="140" t="s">
        <v>555</v>
      </c>
      <c r="P52" s="140" t="s">
        <v>271</v>
      </c>
      <c r="Q52" s="140" t="s">
        <v>580</v>
      </c>
      <c r="R52" s="140" t="s">
        <v>103</v>
      </c>
      <c r="S52" s="140"/>
      <c r="T52" s="140"/>
      <c r="U52" s="140"/>
      <c r="V52" s="140"/>
      <c r="W52" s="140"/>
      <c r="X52" s="140"/>
      <c r="Y52" s="140"/>
      <c r="Z52" s="140"/>
      <c r="AA52" s="140"/>
    </row>
    <row r="53" ht="15.75" customHeight="1">
      <c r="A53" s="178"/>
      <c r="B53" s="179" t="s">
        <v>657</v>
      </c>
      <c r="C53" s="179" t="s">
        <v>658</v>
      </c>
      <c r="D53" s="180">
        <v>44330.0</v>
      </c>
      <c r="E53" s="181">
        <v>0.03125</v>
      </c>
      <c r="F53" s="181">
        <v>2.125</v>
      </c>
      <c r="G53" s="182">
        <v>270000.0</v>
      </c>
      <c r="H53" s="182">
        <v>265109.0</v>
      </c>
      <c r="I53" s="182"/>
      <c r="K53" s="179" t="s">
        <v>124</v>
      </c>
      <c r="L53" s="179" t="s">
        <v>128</v>
      </c>
      <c r="M53" s="179"/>
    </row>
    <row r="54" ht="15.75" customHeight="1">
      <c r="A54" s="178"/>
      <c r="B54" s="179" t="s">
        <v>659</v>
      </c>
      <c r="C54" s="179" t="s">
        <v>660</v>
      </c>
      <c r="D54" s="180">
        <v>44326.0</v>
      </c>
      <c r="E54" s="181">
        <v>0.03</v>
      </c>
      <c r="F54" s="181">
        <v>2.0</v>
      </c>
      <c r="G54" s="182">
        <v>315000.0</v>
      </c>
      <c r="H54" s="182">
        <v>315000.0</v>
      </c>
      <c r="I54" s="182"/>
      <c r="K54" s="179" t="s">
        <v>537</v>
      </c>
      <c r="L54" s="179" t="s">
        <v>194</v>
      </c>
      <c r="M54" s="179"/>
    </row>
    <row r="55" ht="15.75" customHeight="1">
      <c r="A55" s="178"/>
      <c r="B55" s="179" t="s">
        <v>661</v>
      </c>
      <c r="C55" s="179" t="s">
        <v>662</v>
      </c>
      <c r="D55" s="180">
        <v>44316.0</v>
      </c>
      <c r="E55" s="181">
        <v>0.045</v>
      </c>
      <c r="F55" s="181">
        <v>3.5</v>
      </c>
      <c r="G55" s="182">
        <v>130000.0</v>
      </c>
      <c r="H55" s="182">
        <v>105000.0</v>
      </c>
      <c r="I55" s="182"/>
      <c r="K55" s="179" t="s">
        <v>537</v>
      </c>
      <c r="L55" s="179" t="s">
        <v>554</v>
      </c>
      <c r="M55" s="179"/>
    </row>
    <row r="56" ht="15.75" customHeight="1">
      <c r="A56" s="178"/>
      <c r="B56" s="179" t="s">
        <v>663</v>
      </c>
      <c r="C56" s="179" t="s">
        <v>664</v>
      </c>
      <c r="D56" s="180">
        <v>44295.0</v>
      </c>
      <c r="E56" s="181">
        <v>0.03</v>
      </c>
      <c r="F56" s="181">
        <v>2.0</v>
      </c>
      <c r="G56" s="182">
        <v>234000.0</v>
      </c>
      <c r="H56" s="182">
        <v>226190.0</v>
      </c>
      <c r="I56" s="182"/>
      <c r="K56" s="179" t="s">
        <v>124</v>
      </c>
      <c r="L56" s="179" t="s">
        <v>128</v>
      </c>
      <c r="M56" s="179"/>
    </row>
    <row r="57" ht="15.75" customHeight="1">
      <c r="A57" s="178"/>
      <c r="B57" s="179" t="s">
        <v>665</v>
      </c>
      <c r="C57" s="179" t="s">
        <v>666</v>
      </c>
      <c r="D57" s="180">
        <v>44270.0</v>
      </c>
      <c r="E57" s="181">
        <v>0.045</v>
      </c>
      <c r="F57" s="181">
        <v>3.5</v>
      </c>
      <c r="G57" s="182">
        <v>250000.0</v>
      </c>
      <c r="H57" s="182">
        <v>250000.0</v>
      </c>
      <c r="I57" s="182"/>
      <c r="K57" s="179" t="s">
        <v>541</v>
      </c>
      <c r="L57" s="179" t="s">
        <v>128</v>
      </c>
      <c r="M57" s="179"/>
    </row>
    <row r="58" ht="15.75" customHeight="1">
      <c r="A58" s="117"/>
      <c r="B58" s="117" t="s">
        <v>667</v>
      </c>
      <c r="C58" s="117" t="s">
        <v>668</v>
      </c>
      <c r="D58" s="122">
        <v>44265.0</v>
      </c>
      <c r="E58" s="118">
        <v>0.0225</v>
      </c>
      <c r="F58" s="183">
        <v>1.25</v>
      </c>
      <c r="G58" s="119">
        <v>217000.0</v>
      </c>
      <c r="H58" s="119">
        <v>209405.0</v>
      </c>
      <c r="I58" s="119"/>
      <c r="K58" s="117" t="s">
        <v>124</v>
      </c>
      <c r="L58" s="117" t="s">
        <v>128</v>
      </c>
      <c r="M58" s="122">
        <v>44291.0</v>
      </c>
    </row>
    <row r="59" ht="15.75" customHeight="1">
      <c r="A59" s="184"/>
      <c r="B59" s="185" t="s">
        <v>669</v>
      </c>
      <c r="C59" s="185" t="s">
        <v>670</v>
      </c>
      <c r="D59" s="186">
        <v>44265.0</v>
      </c>
      <c r="E59" s="187">
        <v>0.035</v>
      </c>
      <c r="F59" s="187">
        <v>2.5</v>
      </c>
      <c r="G59" s="188">
        <v>244000.0</v>
      </c>
      <c r="H59" s="188">
        <v>236680.0</v>
      </c>
      <c r="I59" s="188"/>
      <c r="K59" s="185" t="s">
        <v>541</v>
      </c>
      <c r="L59" s="185" t="s">
        <v>554</v>
      </c>
      <c r="M59" s="186">
        <v>44265.0</v>
      </c>
    </row>
    <row r="60" ht="15.75" customHeight="1">
      <c r="A60" s="117"/>
      <c r="B60" s="117" t="s">
        <v>671</v>
      </c>
      <c r="C60" s="117" t="s">
        <v>672</v>
      </c>
      <c r="D60" s="122">
        <v>44260.0</v>
      </c>
      <c r="E60" s="118">
        <v>0.025</v>
      </c>
      <c r="F60" s="183">
        <v>1.5</v>
      </c>
      <c r="G60" s="119">
        <v>195500.0</v>
      </c>
      <c r="H60" s="119">
        <v>195500.0</v>
      </c>
      <c r="I60" s="119"/>
      <c r="K60" s="117" t="s">
        <v>124</v>
      </c>
      <c r="L60" s="117" t="s">
        <v>194</v>
      </c>
      <c r="M60" s="122">
        <v>44299.0</v>
      </c>
    </row>
    <row r="61" ht="15.75" customHeight="1">
      <c r="A61" s="184"/>
      <c r="B61" s="185" t="s">
        <v>673</v>
      </c>
      <c r="C61" s="185" t="s">
        <v>674</v>
      </c>
      <c r="D61" s="186">
        <v>44253.0</v>
      </c>
      <c r="E61" s="187">
        <v>0.01275</v>
      </c>
      <c r="F61" s="187">
        <v>1.375</v>
      </c>
      <c r="G61" s="188">
        <v>200000.0</v>
      </c>
      <c r="H61" s="188">
        <v>196377.0</v>
      </c>
      <c r="I61" s="188"/>
      <c r="K61" s="185" t="s">
        <v>124</v>
      </c>
      <c r="L61" s="185" t="s">
        <v>128</v>
      </c>
      <c r="M61" s="186">
        <v>44242.0</v>
      </c>
    </row>
    <row r="62" ht="15.75" customHeight="1">
      <c r="A62" s="178"/>
      <c r="B62" s="179" t="s">
        <v>675</v>
      </c>
      <c r="C62" s="179" t="s">
        <v>676</v>
      </c>
      <c r="D62" s="180">
        <v>44253.0</v>
      </c>
      <c r="E62" s="181">
        <v>0.02125</v>
      </c>
      <c r="F62" s="181">
        <v>2.125</v>
      </c>
      <c r="G62" s="182">
        <v>246170.0</v>
      </c>
      <c r="H62" s="182">
        <v>238785.0</v>
      </c>
      <c r="I62" s="182"/>
      <c r="K62" s="179" t="s">
        <v>124</v>
      </c>
      <c r="L62" s="179" t="s">
        <v>677</v>
      </c>
      <c r="M62" s="179"/>
    </row>
    <row r="63" ht="15.75" customHeight="1">
      <c r="A63" s="178"/>
      <c r="B63" s="179" t="s">
        <v>678</v>
      </c>
      <c r="C63" s="179" t="s">
        <v>679</v>
      </c>
      <c r="D63" s="180">
        <v>44239.0</v>
      </c>
      <c r="E63" s="181">
        <v>0.0175</v>
      </c>
      <c r="F63" s="181">
        <v>1.75</v>
      </c>
      <c r="G63" s="182">
        <v>208729.0</v>
      </c>
      <c r="H63" s="182">
        <v>216300.0</v>
      </c>
      <c r="I63" s="182"/>
      <c r="K63" s="179" t="s">
        <v>537</v>
      </c>
      <c r="L63" s="179" t="s">
        <v>128</v>
      </c>
      <c r="M63" s="179"/>
    </row>
    <row r="64" ht="15.75" customHeight="1">
      <c r="A64" s="154"/>
      <c r="B64" s="189" t="s">
        <v>680</v>
      </c>
      <c r="C64" s="189" t="s">
        <v>681</v>
      </c>
      <c r="D64" s="190">
        <v>44211.0</v>
      </c>
      <c r="E64" s="191">
        <v>0.01875</v>
      </c>
      <c r="F64" s="191">
        <v>1.875</v>
      </c>
      <c r="G64" s="192">
        <v>162500.0</v>
      </c>
      <c r="H64" s="192">
        <v>146250.0</v>
      </c>
      <c r="I64" s="192"/>
      <c r="K64" s="189" t="s">
        <v>541</v>
      </c>
      <c r="L64" s="189" t="s">
        <v>554</v>
      </c>
      <c r="M64" s="190">
        <v>44217.0</v>
      </c>
    </row>
    <row r="65" ht="15.75" customHeight="1">
      <c r="A65" s="178"/>
      <c r="B65" s="179" t="s">
        <v>594</v>
      </c>
      <c r="C65" s="179" t="s">
        <v>682</v>
      </c>
      <c r="D65" s="180">
        <v>44211.0</v>
      </c>
      <c r="E65" s="181">
        <v>0.0265</v>
      </c>
      <c r="F65" s="181">
        <v>2.65</v>
      </c>
      <c r="G65" s="182">
        <v>174900.0</v>
      </c>
      <c r="H65" s="182">
        <v>174900.0</v>
      </c>
      <c r="I65" s="182"/>
      <c r="K65" s="179" t="s">
        <v>124</v>
      </c>
      <c r="L65" s="179" t="s">
        <v>128</v>
      </c>
      <c r="M65" s="179"/>
    </row>
    <row r="66" ht="15.75" customHeight="1">
      <c r="A66" s="117"/>
      <c r="B66" s="117" t="s">
        <v>683</v>
      </c>
      <c r="C66" s="117" t="s">
        <v>684</v>
      </c>
      <c r="D66" s="122">
        <v>44210.0</v>
      </c>
      <c r="E66" s="118">
        <v>0.0175</v>
      </c>
      <c r="F66" s="183">
        <v>1.75</v>
      </c>
      <c r="G66" s="119">
        <v>239859.0</v>
      </c>
      <c r="H66" s="119">
        <v>235513.0</v>
      </c>
      <c r="I66" s="119"/>
      <c r="K66" s="117" t="s">
        <v>124</v>
      </c>
      <c r="L66" s="117" t="s">
        <v>128</v>
      </c>
      <c r="M66" s="122">
        <v>44265.0</v>
      </c>
    </row>
    <row r="67" ht="15.75" customHeight="1">
      <c r="A67" s="184"/>
      <c r="B67" s="185" t="s">
        <v>685</v>
      </c>
      <c r="C67" s="185" t="s">
        <v>686</v>
      </c>
      <c r="D67" s="186">
        <v>44193.0</v>
      </c>
      <c r="E67" s="187">
        <v>0.0285</v>
      </c>
      <c r="F67" s="187">
        <v>2.875</v>
      </c>
      <c r="G67" s="188">
        <v>195000.0</v>
      </c>
      <c r="H67" s="188">
        <v>188175.0</v>
      </c>
      <c r="I67" s="188"/>
      <c r="K67" s="185" t="s">
        <v>541</v>
      </c>
      <c r="L67" s="185" t="s">
        <v>128</v>
      </c>
      <c r="M67" s="186">
        <v>44195.0</v>
      </c>
    </row>
    <row r="68" ht="15.75" customHeight="1">
      <c r="A68" s="178"/>
      <c r="B68" s="179" t="s">
        <v>687</v>
      </c>
      <c r="C68" s="179" t="s">
        <v>688</v>
      </c>
      <c r="D68" s="180">
        <v>44175.0</v>
      </c>
      <c r="E68" s="181">
        <v>0.0175</v>
      </c>
      <c r="F68" s="181">
        <v>1.75</v>
      </c>
      <c r="G68" s="182">
        <v>222000.0</v>
      </c>
      <c r="H68" s="182">
        <v>222000.0</v>
      </c>
      <c r="I68" s="182"/>
      <c r="K68" s="179" t="s">
        <v>124</v>
      </c>
      <c r="L68" s="179" t="s">
        <v>689</v>
      </c>
      <c r="M68" s="179"/>
    </row>
    <row r="69" ht="15.75" customHeight="1">
      <c r="A69" s="184"/>
      <c r="B69" s="185" t="s">
        <v>690</v>
      </c>
      <c r="C69" s="185" t="s">
        <v>691</v>
      </c>
      <c r="D69" s="186">
        <v>44169.0</v>
      </c>
      <c r="E69" s="187">
        <v>0.03</v>
      </c>
      <c r="F69" s="187">
        <v>3.0</v>
      </c>
      <c r="G69" s="188">
        <v>254754.0</v>
      </c>
      <c r="H69" s="188">
        <v>247111.0</v>
      </c>
      <c r="I69" s="188"/>
      <c r="K69" s="185" t="s">
        <v>124</v>
      </c>
      <c r="L69" s="185" t="s">
        <v>677</v>
      </c>
      <c r="M69" s="186">
        <v>44228.0</v>
      </c>
    </row>
    <row r="70" ht="15.75" customHeight="1">
      <c r="A70" s="117"/>
      <c r="B70" s="117" t="s">
        <v>692</v>
      </c>
      <c r="C70" s="117" t="s">
        <v>693</v>
      </c>
      <c r="D70" s="122">
        <v>44165.0</v>
      </c>
      <c r="E70" s="118"/>
      <c r="F70" s="193"/>
      <c r="G70" s="119">
        <v>194900.0</v>
      </c>
      <c r="H70" s="119">
        <v>188078.0</v>
      </c>
      <c r="I70" s="119"/>
      <c r="K70" s="117" t="s">
        <v>537</v>
      </c>
      <c r="L70" s="117" t="s">
        <v>128</v>
      </c>
      <c r="M70" s="122">
        <v>44180.0</v>
      </c>
    </row>
    <row r="71" ht="15.75" customHeight="1">
      <c r="A71" s="178"/>
      <c r="B71" s="179" t="s">
        <v>694</v>
      </c>
      <c r="C71" s="179" t="s">
        <v>695</v>
      </c>
      <c r="D71" s="180">
        <v>44158.0</v>
      </c>
      <c r="E71" s="181">
        <v>0.0125</v>
      </c>
      <c r="F71" s="181">
        <v>1.25</v>
      </c>
      <c r="G71" s="182">
        <v>208000.0</v>
      </c>
      <c r="H71" s="182">
        <v>208000.0</v>
      </c>
      <c r="I71" s="182"/>
      <c r="K71" s="179" t="s">
        <v>124</v>
      </c>
      <c r="L71" s="179" t="s">
        <v>194</v>
      </c>
      <c r="M71" s="179"/>
    </row>
    <row r="72" ht="15.75" customHeight="1">
      <c r="A72" s="117"/>
      <c r="B72" s="117" t="s">
        <v>696</v>
      </c>
      <c r="C72" s="117" t="s">
        <v>697</v>
      </c>
      <c r="D72" s="122">
        <v>44137.0</v>
      </c>
      <c r="E72" s="118">
        <v>0.02875</v>
      </c>
      <c r="F72" s="183">
        <v>2.875</v>
      </c>
      <c r="G72" s="119">
        <v>229000.0</v>
      </c>
      <c r="H72" s="119">
        <v>206100.0</v>
      </c>
      <c r="I72" s="119"/>
      <c r="K72" s="117" t="s">
        <v>67</v>
      </c>
      <c r="L72" s="117" t="s">
        <v>554</v>
      </c>
      <c r="M72" s="122">
        <v>44139.0</v>
      </c>
    </row>
    <row r="73" ht="15.75" customHeight="1">
      <c r="A73" s="184"/>
      <c r="B73" s="185" t="s">
        <v>663</v>
      </c>
      <c r="C73" s="185" t="s">
        <v>698</v>
      </c>
      <c r="D73" s="186">
        <v>44124.0</v>
      </c>
      <c r="E73" s="187">
        <v>0.0275</v>
      </c>
      <c r="F73" s="187">
        <v>2.75</v>
      </c>
      <c r="G73" s="188">
        <v>253000.0</v>
      </c>
      <c r="H73" s="188">
        <v>244145.0</v>
      </c>
      <c r="I73" s="188"/>
      <c r="K73" s="185" t="s">
        <v>124</v>
      </c>
      <c r="L73" s="185" t="s">
        <v>128</v>
      </c>
      <c r="M73" s="186">
        <v>44144.0</v>
      </c>
    </row>
    <row r="74" ht="15.75" customHeight="1">
      <c r="A74" s="117"/>
      <c r="B74" s="117" t="s">
        <v>699</v>
      </c>
      <c r="C74" s="117" t="s">
        <v>700</v>
      </c>
      <c r="D74" s="122">
        <v>44113.0</v>
      </c>
      <c r="E74" s="118">
        <v>0.03125</v>
      </c>
      <c r="F74" s="183">
        <v>3.125</v>
      </c>
      <c r="G74" s="119">
        <v>235000.0</v>
      </c>
      <c r="H74" s="119">
        <v>226775.0</v>
      </c>
      <c r="I74" s="119"/>
      <c r="K74" s="117" t="s">
        <v>124</v>
      </c>
      <c r="L74" s="117" t="s">
        <v>128</v>
      </c>
      <c r="M74" s="122">
        <v>44265.0</v>
      </c>
    </row>
    <row r="75" ht="15.75" customHeight="1">
      <c r="A75" s="194">
        <v>4563447.0</v>
      </c>
      <c r="B75" s="185" t="s">
        <v>224</v>
      </c>
      <c r="C75" s="185" t="s">
        <v>701</v>
      </c>
      <c r="D75" s="186">
        <v>44104.0</v>
      </c>
      <c r="E75" s="187">
        <v>0.0225</v>
      </c>
      <c r="F75" s="187">
        <v>2.25</v>
      </c>
      <c r="G75" s="188">
        <v>264599.0</v>
      </c>
      <c r="H75" s="188">
        <v>211679.0</v>
      </c>
      <c r="I75" s="188"/>
      <c r="K75" s="185" t="s">
        <v>541</v>
      </c>
      <c r="L75" s="185" t="s">
        <v>554</v>
      </c>
      <c r="M75" s="186">
        <v>44117.0</v>
      </c>
    </row>
    <row r="76" ht="15.75" customHeight="1">
      <c r="A76" s="178"/>
      <c r="B76" s="179" t="s">
        <v>702</v>
      </c>
      <c r="C76" s="179" t="s">
        <v>703</v>
      </c>
      <c r="D76" s="180">
        <v>44099.0</v>
      </c>
      <c r="E76" s="181">
        <v>0.0225</v>
      </c>
      <c r="F76" s="181">
        <v>1.25</v>
      </c>
      <c r="G76" s="182">
        <v>194000.0</v>
      </c>
      <c r="H76" s="182">
        <v>194000.0</v>
      </c>
      <c r="I76" s="182"/>
      <c r="K76" s="179" t="s">
        <v>537</v>
      </c>
      <c r="L76" s="179" t="s">
        <v>68</v>
      </c>
      <c r="M76" s="179"/>
    </row>
    <row r="77" ht="15.75" customHeight="1">
      <c r="A77" s="195">
        <v>4344979.0</v>
      </c>
      <c r="B77" s="185" t="s">
        <v>211</v>
      </c>
      <c r="C77" s="185" t="s">
        <v>212</v>
      </c>
      <c r="D77" s="186">
        <v>44057.0</v>
      </c>
      <c r="E77" s="187">
        <v>0.035</v>
      </c>
      <c r="F77" s="187">
        <v>3.5</v>
      </c>
      <c r="G77" s="188">
        <v>221170.0</v>
      </c>
      <c r="H77" s="188">
        <v>176936.0</v>
      </c>
      <c r="I77" s="188"/>
      <c r="K77" s="185" t="s">
        <v>541</v>
      </c>
      <c r="L77" s="185" t="s">
        <v>554</v>
      </c>
      <c r="M77" s="186">
        <v>44067.0</v>
      </c>
    </row>
    <row r="78" ht="15.75" customHeight="1">
      <c r="A78" s="117"/>
      <c r="B78" s="117" t="s">
        <v>704</v>
      </c>
      <c r="C78" s="117" t="s">
        <v>705</v>
      </c>
      <c r="D78" s="122">
        <v>44050.0</v>
      </c>
      <c r="E78" s="118">
        <v>0.03625</v>
      </c>
      <c r="F78" s="183">
        <v>3.625</v>
      </c>
      <c r="G78" s="119">
        <v>248200.0</v>
      </c>
      <c r="H78" s="119">
        <v>240754.0</v>
      </c>
      <c r="I78" s="119"/>
      <c r="K78" s="117" t="s">
        <v>537</v>
      </c>
      <c r="L78" s="117" t="s">
        <v>677</v>
      </c>
      <c r="M78" s="122">
        <v>44043.0</v>
      </c>
    </row>
    <row r="79" ht="15.75" customHeight="1">
      <c r="A79" s="139"/>
      <c r="B79" s="140" t="s">
        <v>706</v>
      </c>
      <c r="C79" s="140" t="s">
        <v>707</v>
      </c>
      <c r="D79" s="141">
        <v>44046.0</v>
      </c>
      <c r="E79" s="130"/>
      <c r="F79" s="130"/>
      <c r="G79" s="142">
        <v>152000.0</v>
      </c>
      <c r="H79" s="142">
        <v>152000.0</v>
      </c>
      <c r="I79" s="142"/>
      <c r="K79" s="140" t="s">
        <v>541</v>
      </c>
      <c r="L79" s="140" t="s">
        <v>708</v>
      </c>
      <c r="M79" s="140"/>
    </row>
    <row r="80" ht="15.75" customHeight="1">
      <c r="A80" s="117"/>
      <c r="B80" s="117" t="s">
        <v>709</v>
      </c>
      <c r="C80" s="117" t="s">
        <v>710</v>
      </c>
      <c r="D80" s="122">
        <v>44029.0</v>
      </c>
      <c r="E80" s="118">
        <v>0.0275</v>
      </c>
      <c r="F80" s="183">
        <v>2.75</v>
      </c>
      <c r="G80" s="119">
        <v>180000.0</v>
      </c>
      <c r="H80" s="119">
        <v>180000.0</v>
      </c>
      <c r="I80" s="119"/>
      <c r="K80" s="117" t="s">
        <v>541</v>
      </c>
      <c r="L80" s="117" t="s">
        <v>194</v>
      </c>
      <c r="M80" s="122">
        <v>44043.0</v>
      </c>
    </row>
    <row r="81" ht="15.75" customHeight="1">
      <c r="A81" s="184"/>
      <c r="B81" s="185" t="s">
        <v>711</v>
      </c>
      <c r="C81" s="185" t="s">
        <v>712</v>
      </c>
      <c r="D81" s="186">
        <v>44029.0</v>
      </c>
      <c r="E81" s="187">
        <v>0.0375</v>
      </c>
      <c r="F81" s="187">
        <v>3.75</v>
      </c>
      <c r="G81" s="188">
        <v>245366.0</v>
      </c>
      <c r="H81" s="188">
        <v>245366.0</v>
      </c>
      <c r="I81" s="188"/>
      <c r="K81" s="185" t="s">
        <v>124</v>
      </c>
      <c r="L81" s="185" t="s">
        <v>194</v>
      </c>
      <c r="M81" s="186">
        <v>44265.0</v>
      </c>
    </row>
    <row r="82" ht="15.75" customHeight="1">
      <c r="A82" s="117"/>
      <c r="B82" s="117" t="s">
        <v>713</v>
      </c>
      <c r="C82" s="117" t="s">
        <v>714</v>
      </c>
      <c r="D82" s="122">
        <v>44013.0</v>
      </c>
      <c r="E82" s="118"/>
      <c r="F82" s="193"/>
      <c r="G82" s="119">
        <v>284000.0</v>
      </c>
      <c r="H82" s="119">
        <v>274060.0</v>
      </c>
      <c r="I82" s="119"/>
      <c r="K82" s="117" t="s">
        <v>124</v>
      </c>
      <c r="L82" s="117" t="s">
        <v>128</v>
      </c>
      <c r="M82" s="122">
        <v>44265.0</v>
      </c>
    </row>
    <row r="83" ht="15.75" customHeight="1">
      <c r="A83" s="139"/>
      <c r="B83" s="140" t="s">
        <v>715</v>
      </c>
      <c r="C83" s="140" t="s">
        <v>716</v>
      </c>
      <c r="D83" s="141">
        <v>44012.0</v>
      </c>
      <c r="E83" s="130">
        <v>0.0375</v>
      </c>
      <c r="F83" s="130">
        <v>3.75</v>
      </c>
      <c r="G83" s="142">
        <v>218500.0</v>
      </c>
      <c r="H83" s="142">
        <v>214541.0</v>
      </c>
      <c r="I83" s="142"/>
      <c r="K83" s="140" t="s">
        <v>124</v>
      </c>
      <c r="L83" s="140" t="s">
        <v>128</v>
      </c>
      <c r="M83" s="140"/>
    </row>
    <row r="84" ht="15.75" customHeight="1">
      <c r="A84" s="117"/>
      <c r="B84" s="117" t="s">
        <v>717</v>
      </c>
      <c r="C84" s="117" t="s">
        <v>718</v>
      </c>
      <c r="D84" s="122">
        <v>43980.0</v>
      </c>
      <c r="E84" s="118"/>
      <c r="F84" s="193"/>
      <c r="G84" s="119">
        <v>206000.0</v>
      </c>
      <c r="H84" s="119">
        <v>185400.0</v>
      </c>
      <c r="I84" s="119"/>
      <c r="K84" s="117" t="s">
        <v>541</v>
      </c>
      <c r="L84" s="117" t="s">
        <v>554</v>
      </c>
      <c r="M84" s="122">
        <v>44106.0</v>
      </c>
    </row>
    <row r="85" ht="15.75" customHeight="1">
      <c r="A85" s="184"/>
      <c r="B85" s="185" t="s">
        <v>719</v>
      </c>
      <c r="C85" s="185" t="s">
        <v>720</v>
      </c>
      <c r="D85" s="186">
        <v>43979.0</v>
      </c>
      <c r="E85" s="187">
        <v>0.0375</v>
      </c>
      <c r="F85" s="187">
        <v>3.75</v>
      </c>
      <c r="G85" s="188">
        <v>28000.0</v>
      </c>
      <c r="H85" s="188">
        <v>282828.0</v>
      </c>
      <c r="I85" s="188"/>
      <c r="K85" s="185" t="s">
        <v>537</v>
      </c>
      <c r="L85" s="185"/>
      <c r="M85" s="186">
        <v>43979.0</v>
      </c>
    </row>
    <row r="86" ht="15.75" customHeight="1">
      <c r="A86" s="117"/>
      <c r="B86" s="117" t="s">
        <v>721</v>
      </c>
      <c r="C86" s="117" t="s">
        <v>722</v>
      </c>
      <c r="D86" s="122">
        <v>43969.0</v>
      </c>
      <c r="E86" s="118"/>
      <c r="F86" s="193"/>
      <c r="G86" s="119">
        <v>191500.0</v>
      </c>
      <c r="H86" s="119">
        <v>184797.0</v>
      </c>
      <c r="I86" s="119"/>
      <c r="K86" s="117" t="s">
        <v>541</v>
      </c>
      <c r="L86" s="117" t="s">
        <v>554</v>
      </c>
      <c r="M86" s="122">
        <v>43969.0</v>
      </c>
    </row>
    <row r="87" ht="15.75" customHeight="1">
      <c r="A87" s="184"/>
      <c r="B87" s="185" t="s">
        <v>59</v>
      </c>
      <c r="C87" s="185" t="s">
        <v>723</v>
      </c>
      <c r="D87" s="186">
        <v>43951.0</v>
      </c>
      <c r="E87" s="187"/>
      <c r="F87" s="187"/>
      <c r="G87" s="188">
        <v>173794.0</v>
      </c>
      <c r="H87" s="188">
        <v>177000.0</v>
      </c>
      <c r="I87" s="188"/>
      <c r="K87" s="185" t="s">
        <v>537</v>
      </c>
      <c r="L87" s="185" t="s">
        <v>128</v>
      </c>
      <c r="M87" s="186">
        <v>43969.0</v>
      </c>
    </row>
    <row r="88" ht="15.75" customHeight="1">
      <c r="A88" s="117"/>
      <c r="B88" s="117" t="s">
        <v>724</v>
      </c>
      <c r="C88" s="117" t="s">
        <v>725</v>
      </c>
      <c r="D88" s="122">
        <v>43936.0</v>
      </c>
      <c r="E88" s="118">
        <v>0.03</v>
      </c>
      <c r="F88" s="183">
        <v>3.0</v>
      </c>
      <c r="G88" s="119">
        <v>285000.0</v>
      </c>
      <c r="H88" s="119">
        <v>276450.0</v>
      </c>
      <c r="I88" s="119"/>
      <c r="K88" s="117" t="s">
        <v>541</v>
      </c>
      <c r="L88" s="117" t="s">
        <v>194</v>
      </c>
      <c r="M88" s="122">
        <v>43931.0</v>
      </c>
    </row>
    <row r="89" ht="15.75" customHeight="1">
      <c r="A89" s="184"/>
      <c r="B89" s="185" t="s">
        <v>591</v>
      </c>
      <c r="C89" s="185" t="s">
        <v>726</v>
      </c>
      <c r="D89" s="186">
        <v>43922.0</v>
      </c>
      <c r="E89" s="187">
        <v>0.02875</v>
      </c>
      <c r="F89" s="187">
        <v>2.875</v>
      </c>
      <c r="G89" s="188">
        <v>202236.0</v>
      </c>
      <c r="H89" s="188">
        <v>204278.0</v>
      </c>
      <c r="I89" s="188"/>
      <c r="K89" s="185" t="s">
        <v>537</v>
      </c>
      <c r="L89" s="185" t="s">
        <v>194</v>
      </c>
      <c r="M89" s="186">
        <v>43943.0</v>
      </c>
    </row>
    <row r="90" ht="15.75" customHeight="1">
      <c r="A90" s="117"/>
      <c r="B90" s="117" t="s">
        <v>727</v>
      </c>
      <c r="C90" s="117" t="s">
        <v>728</v>
      </c>
      <c r="D90" s="122">
        <v>43921.0</v>
      </c>
      <c r="E90" s="118">
        <v>0.0325</v>
      </c>
      <c r="F90" s="183">
        <v>3.25</v>
      </c>
      <c r="G90" s="119">
        <v>215000.0</v>
      </c>
      <c r="H90" s="119">
        <v>208550.0</v>
      </c>
      <c r="I90" s="119"/>
      <c r="K90" s="117" t="s">
        <v>541</v>
      </c>
      <c r="L90" s="117" t="s">
        <v>554</v>
      </c>
      <c r="M90" s="122">
        <v>43921.0</v>
      </c>
    </row>
    <row r="91" ht="15.75" customHeight="1">
      <c r="A91" s="139"/>
      <c r="B91" s="140" t="s">
        <v>729</v>
      </c>
      <c r="C91" s="140" t="s">
        <v>730</v>
      </c>
      <c r="D91" s="141">
        <v>43921.0</v>
      </c>
      <c r="E91" s="130">
        <v>0.03</v>
      </c>
      <c r="F91" s="130">
        <v>3.0</v>
      </c>
      <c r="G91" s="142">
        <v>157000.0</v>
      </c>
      <c r="H91" s="142">
        <v>154649.0</v>
      </c>
      <c r="I91" s="142"/>
      <c r="K91" s="140" t="s">
        <v>608</v>
      </c>
      <c r="L91" s="140" t="s">
        <v>128</v>
      </c>
      <c r="M91" s="140"/>
    </row>
    <row r="92" ht="15.75" customHeight="1">
      <c r="A92" s="139"/>
      <c r="B92" s="140" t="s">
        <v>731</v>
      </c>
      <c r="C92" s="140" t="s">
        <v>732</v>
      </c>
      <c r="D92" s="141">
        <v>43920.0</v>
      </c>
      <c r="E92" s="130">
        <v>0.02875</v>
      </c>
      <c r="F92" s="130">
        <v>2.875</v>
      </c>
      <c r="G92" s="142">
        <v>250000.0</v>
      </c>
      <c r="H92" s="142">
        <v>245471.0</v>
      </c>
      <c r="I92" s="142"/>
      <c r="K92" s="140" t="s">
        <v>124</v>
      </c>
      <c r="L92" s="140" t="s">
        <v>128</v>
      </c>
      <c r="M92" s="140"/>
    </row>
    <row r="93" ht="15.75" customHeight="1">
      <c r="A93" s="184"/>
      <c r="B93" s="185" t="s">
        <v>733</v>
      </c>
      <c r="C93" s="185" t="s">
        <v>734</v>
      </c>
      <c r="D93" s="186">
        <v>43910.0</v>
      </c>
      <c r="E93" s="187">
        <v>0.02625</v>
      </c>
      <c r="F93" s="187">
        <v>2.625</v>
      </c>
      <c r="G93" s="188">
        <v>120000.0</v>
      </c>
      <c r="H93" s="188">
        <v>121212.0</v>
      </c>
      <c r="I93" s="188"/>
      <c r="K93" s="185" t="s">
        <v>586</v>
      </c>
      <c r="L93" s="185" t="s">
        <v>194</v>
      </c>
      <c r="M93" s="185"/>
    </row>
    <row r="94" ht="15.75" customHeight="1">
      <c r="A94" s="117"/>
      <c r="B94" s="117" t="s">
        <v>735</v>
      </c>
      <c r="C94" s="117" t="s">
        <v>327</v>
      </c>
      <c r="D94" s="122">
        <v>43888.0</v>
      </c>
      <c r="E94" s="118">
        <v>0.03625</v>
      </c>
      <c r="F94" s="183">
        <v>3.625</v>
      </c>
      <c r="G94" s="119">
        <v>265000.0</v>
      </c>
      <c r="H94" s="119">
        <v>265000.0</v>
      </c>
      <c r="I94" s="119"/>
      <c r="K94" s="117" t="s">
        <v>124</v>
      </c>
      <c r="L94" s="117" t="s">
        <v>194</v>
      </c>
      <c r="M94" s="122">
        <v>44265.0</v>
      </c>
    </row>
    <row r="95" ht="15.75" customHeight="1">
      <c r="A95" s="184"/>
      <c r="B95" s="185" t="s">
        <v>736</v>
      </c>
      <c r="C95" s="185" t="s">
        <v>737</v>
      </c>
      <c r="D95" s="186"/>
      <c r="E95" s="187">
        <v>0.04</v>
      </c>
      <c r="F95" s="187">
        <v>3.0</v>
      </c>
      <c r="G95" s="188">
        <v>223500.0</v>
      </c>
      <c r="H95" s="188">
        <v>223500.0</v>
      </c>
      <c r="I95" s="188"/>
      <c r="K95" s="185" t="s">
        <v>537</v>
      </c>
      <c r="L95" s="185" t="s">
        <v>128</v>
      </c>
      <c r="M95" s="186">
        <v>44144.0</v>
      </c>
    </row>
    <row r="96" ht="15.75" customHeight="1">
      <c r="A96" s="178"/>
      <c r="B96" s="179" t="s">
        <v>557</v>
      </c>
      <c r="C96" s="179" t="s">
        <v>738</v>
      </c>
      <c r="D96" s="180"/>
      <c r="E96" s="181">
        <v>0.025</v>
      </c>
      <c r="F96" s="181">
        <v>1.5</v>
      </c>
      <c r="G96" s="182">
        <v>245000.0</v>
      </c>
      <c r="H96" s="182">
        <v>237650.0</v>
      </c>
      <c r="I96" s="182"/>
      <c r="K96" s="179" t="s">
        <v>537</v>
      </c>
      <c r="L96" s="179" t="s">
        <v>128</v>
      </c>
      <c r="M96" s="179"/>
    </row>
    <row r="97" ht="15.75" customHeight="1">
      <c r="E97" s="193"/>
      <c r="F97" s="193"/>
    </row>
    <row r="98" ht="15.75" customHeight="1">
      <c r="E98" s="193"/>
      <c r="F98" s="193"/>
    </row>
    <row r="99" ht="15.75" customHeight="1">
      <c r="E99" s="193"/>
      <c r="F99" s="193"/>
    </row>
    <row r="100" ht="15.75" customHeight="1">
      <c r="E100" s="193"/>
      <c r="F100" s="193"/>
    </row>
    <row r="101" ht="15.75" customHeight="1">
      <c r="E101" s="193"/>
      <c r="F101" s="193"/>
    </row>
    <row r="102" ht="15.75" customHeight="1">
      <c r="E102" s="193"/>
      <c r="F102" s="193"/>
    </row>
    <row r="103" ht="15.75" customHeight="1">
      <c r="E103" s="193"/>
      <c r="F103" s="193"/>
    </row>
    <row r="104" ht="15.75" customHeight="1">
      <c r="E104" s="193"/>
      <c r="F104" s="193"/>
    </row>
    <row r="105" ht="15.75" customHeight="1">
      <c r="E105" s="193"/>
      <c r="F105" s="193"/>
    </row>
    <row r="106" ht="15.75" customHeight="1">
      <c r="E106" s="193"/>
      <c r="F106" s="193"/>
    </row>
    <row r="107" ht="15.75" customHeight="1">
      <c r="E107" s="193"/>
      <c r="F107" s="193"/>
    </row>
    <row r="108" ht="15.75" customHeight="1">
      <c r="E108" s="193"/>
      <c r="F108" s="193"/>
    </row>
    <row r="109" ht="15.75" customHeight="1">
      <c r="E109" s="193"/>
      <c r="F109" s="193"/>
    </row>
    <row r="110" ht="15.75" customHeight="1">
      <c r="E110" s="193"/>
      <c r="F110" s="193"/>
    </row>
    <row r="111" ht="15.75" customHeight="1">
      <c r="E111" s="193"/>
      <c r="F111" s="193"/>
    </row>
    <row r="112" ht="15.75" customHeight="1">
      <c r="E112" s="193"/>
      <c r="F112" s="193"/>
    </row>
    <row r="113" ht="15.75" customHeight="1">
      <c r="E113" s="193"/>
      <c r="F113" s="193"/>
    </row>
    <row r="114" ht="15.75" customHeight="1">
      <c r="E114" s="193"/>
      <c r="F114" s="193"/>
    </row>
    <row r="115" ht="15.75" customHeight="1">
      <c r="E115" s="193"/>
      <c r="F115" s="193"/>
    </row>
    <row r="116" ht="15.75" customHeight="1">
      <c r="E116" s="193"/>
      <c r="F116" s="193"/>
    </row>
    <row r="117" ht="15.75" customHeight="1">
      <c r="E117" s="193"/>
      <c r="F117" s="193"/>
    </row>
    <row r="118" ht="15.75" customHeight="1">
      <c r="E118" s="193"/>
      <c r="F118" s="193"/>
    </row>
    <row r="119" ht="15.75" customHeight="1">
      <c r="E119" s="193"/>
      <c r="F119" s="193"/>
    </row>
    <row r="120" ht="15.75" customHeight="1">
      <c r="E120" s="193"/>
      <c r="F120" s="193"/>
    </row>
    <row r="121" ht="15.75" customHeight="1">
      <c r="E121" s="193"/>
      <c r="F121" s="193"/>
    </row>
    <row r="122" ht="15.75" customHeight="1">
      <c r="E122" s="193"/>
      <c r="F122" s="193"/>
    </row>
    <row r="123" ht="15.75" customHeight="1">
      <c r="E123" s="193"/>
      <c r="F123" s="193"/>
    </row>
    <row r="124" ht="15.75" customHeight="1">
      <c r="E124" s="193"/>
      <c r="F124" s="193"/>
    </row>
    <row r="125" ht="15.75" customHeight="1">
      <c r="E125" s="193"/>
      <c r="F125" s="193"/>
    </row>
    <row r="126" ht="15.75" customHeight="1">
      <c r="E126" s="193"/>
      <c r="F126" s="193"/>
    </row>
    <row r="127" ht="15.75" customHeight="1">
      <c r="E127" s="193"/>
      <c r="F127" s="193"/>
    </row>
    <row r="128" ht="15.75" customHeight="1">
      <c r="E128" s="193"/>
      <c r="F128" s="193"/>
    </row>
    <row r="129" ht="15.75" customHeight="1">
      <c r="E129" s="193"/>
      <c r="F129" s="193"/>
    </row>
    <row r="130" ht="15.75" customHeight="1">
      <c r="E130" s="193"/>
      <c r="F130" s="193"/>
    </row>
    <row r="131" ht="15.75" customHeight="1">
      <c r="E131" s="193"/>
      <c r="F131" s="193"/>
    </row>
    <row r="132" ht="15.75" customHeight="1">
      <c r="E132" s="193"/>
      <c r="F132" s="193"/>
    </row>
    <row r="133" ht="15.75" customHeight="1">
      <c r="E133" s="193"/>
      <c r="F133" s="193"/>
    </row>
    <row r="134" ht="15.75" customHeight="1">
      <c r="E134" s="193"/>
      <c r="F134" s="193"/>
    </row>
    <row r="135" ht="15.75" customHeight="1">
      <c r="E135" s="193"/>
      <c r="F135" s="193"/>
    </row>
    <row r="136" ht="15.75" customHeight="1">
      <c r="E136" s="193"/>
      <c r="F136" s="193"/>
    </row>
    <row r="137" ht="15.75" customHeight="1">
      <c r="E137" s="193"/>
      <c r="F137" s="193"/>
    </row>
    <row r="138" ht="15.75" customHeight="1">
      <c r="E138" s="193"/>
      <c r="F138" s="193"/>
    </row>
    <row r="139" ht="15.75" customHeight="1">
      <c r="E139" s="193"/>
      <c r="F139" s="193"/>
    </row>
    <row r="140" ht="15.75" customHeight="1">
      <c r="E140" s="193"/>
      <c r="F140" s="193"/>
    </row>
    <row r="141" ht="15.75" customHeight="1">
      <c r="E141" s="193"/>
      <c r="F141" s="193"/>
    </row>
    <row r="142" ht="15.75" customHeight="1">
      <c r="E142" s="193"/>
      <c r="F142" s="193"/>
    </row>
    <row r="143" ht="15.75" customHeight="1">
      <c r="E143" s="193"/>
      <c r="F143" s="193"/>
    </row>
    <row r="144" ht="15.75" customHeight="1">
      <c r="E144" s="193"/>
      <c r="F144" s="193"/>
    </row>
    <row r="145" ht="15.75" customHeight="1">
      <c r="E145" s="193"/>
      <c r="F145" s="193"/>
    </row>
    <row r="146" ht="15.75" customHeight="1">
      <c r="E146" s="193"/>
      <c r="F146" s="193"/>
    </row>
    <row r="147" ht="15.75" customHeight="1">
      <c r="E147" s="193"/>
      <c r="F147" s="193"/>
    </row>
    <row r="148" ht="15.75" customHeight="1">
      <c r="E148" s="193"/>
      <c r="F148" s="193"/>
    </row>
    <row r="149" ht="15.75" customHeight="1">
      <c r="E149" s="193"/>
      <c r="F149" s="193"/>
    </row>
    <row r="150" ht="15.75" customHeight="1">
      <c r="E150" s="193"/>
      <c r="F150" s="193"/>
    </row>
    <row r="151" ht="15.75" customHeight="1">
      <c r="E151" s="193"/>
      <c r="F151" s="193"/>
    </row>
    <row r="152" ht="15.75" customHeight="1">
      <c r="E152" s="193"/>
      <c r="F152" s="193"/>
    </row>
    <row r="153" ht="15.75" customHeight="1">
      <c r="E153" s="193"/>
      <c r="F153" s="193"/>
    </row>
    <row r="154" ht="15.75" customHeight="1">
      <c r="E154" s="193"/>
      <c r="F154" s="193"/>
    </row>
    <row r="155" ht="15.75" customHeight="1">
      <c r="E155" s="193"/>
      <c r="F155" s="193"/>
    </row>
    <row r="156" ht="15.75" customHeight="1">
      <c r="E156" s="193"/>
      <c r="F156" s="193"/>
    </row>
    <row r="157" ht="15.75" customHeight="1">
      <c r="E157" s="193"/>
      <c r="F157" s="193"/>
    </row>
    <row r="158" ht="15.75" customHeight="1">
      <c r="E158" s="193"/>
      <c r="F158" s="193"/>
    </row>
    <row r="159" ht="15.75" customHeight="1">
      <c r="E159" s="193"/>
      <c r="F159" s="193"/>
    </row>
    <row r="160" ht="15.75" customHeight="1">
      <c r="E160" s="193"/>
      <c r="F160" s="193"/>
    </row>
    <row r="161" ht="15.75" customHeight="1">
      <c r="E161" s="193"/>
      <c r="F161" s="193"/>
    </row>
    <row r="162" ht="15.75" customHeight="1">
      <c r="E162" s="193"/>
      <c r="F162" s="193"/>
    </row>
    <row r="163" ht="15.75" customHeight="1">
      <c r="E163" s="193"/>
      <c r="F163" s="193"/>
    </row>
    <row r="164" ht="15.75" customHeight="1">
      <c r="E164" s="193"/>
      <c r="F164" s="193"/>
    </row>
    <row r="165" ht="15.75" customHeight="1">
      <c r="E165" s="193"/>
      <c r="F165" s="193"/>
    </row>
    <row r="166" ht="15.75" customHeight="1">
      <c r="E166" s="193"/>
      <c r="F166" s="193"/>
    </row>
    <row r="167" ht="15.75" customHeight="1">
      <c r="E167" s="193"/>
      <c r="F167" s="193"/>
    </row>
    <row r="168" ht="15.75" customHeight="1">
      <c r="E168" s="193"/>
      <c r="F168" s="193"/>
    </row>
    <row r="169" ht="15.75" customHeight="1">
      <c r="E169" s="193"/>
      <c r="F169" s="193"/>
    </row>
    <row r="170" ht="15.75" customHeight="1">
      <c r="E170" s="193"/>
      <c r="F170" s="193"/>
    </row>
    <row r="171" ht="15.75" customHeight="1">
      <c r="E171" s="193"/>
      <c r="F171" s="193"/>
    </row>
    <row r="172" ht="15.75" customHeight="1">
      <c r="E172" s="193"/>
      <c r="F172" s="193"/>
    </row>
    <row r="173" ht="15.75" customHeight="1">
      <c r="E173" s="193"/>
      <c r="F173" s="193"/>
    </row>
    <row r="174" ht="15.75" customHeight="1">
      <c r="E174" s="193"/>
      <c r="F174" s="193"/>
    </row>
    <row r="175" ht="15.75" customHeight="1">
      <c r="E175" s="193"/>
      <c r="F175" s="193"/>
    </row>
    <row r="176" ht="15.75" customHeight="1">
      <c r="E176" s="193"/>
      <c r="F176" s="193"/>
    </row>
    <row r="177" ht="15.75" customHeight="1">
      <c r="E177" s="193"/>
      <c r="F177" s="193"/>
    </row>
    <row r="178" ht="15.75" customHeight="1">
      <c r="E178" s="193"/>
      <c r="F178" s="193"/>
    </row>
    <row r="179" ht="15.75" customHeight="1">
      <c r="E179" s="193"/>
      <c r="F179" s="193"/>
    </row>
    <row r="180" ht="15.75" customHeight="1">
      <c r="E180" s="193"/>
      <c r="F180" s="193"/>
    </row>
    <row r="181" ht="15.75" customHeight="1">
      <c r="E181" s="193"/>
      <c r="F181" s="193"/>
    </row>
    <row r="182" ht="15.75" customHeight="1">
      <c r="E182" s="193"/>
      <c r="F182" s="193"/>
    </row>
    <row r="183" ht="15.75" customHeight="1">
      <c r="E183" s="193"/>
      <c r="F183" s="193"/>
    </row>
    <row r="184" ht="15.75" customHeight="1">
      <c r="E184" s="193"/>
      <c r="F184" s="193"/>
    </row>
    <row r="185" ht="15.75" customHeight="1">
      <c r="E185" s="193"/>
      <c r="F185" s="193"/>
    </row>
    <row r="186" ht="15.75" customHeight="1">
      <c r="E186" s="193"/>
      <c r="F186" s="193"/>
    </row>
    <row r="187" ht="15.75" customHeight="1">
      <c r="E187" s="193"/>
      <c r="F187" s="193"/>
    </row>
    <row r="188" ht="15.75" customHeight="1">
      <c r="E188" s="193"/>
      <c r="F188" s="193"/>
    </row>
    <row r="189" ht="15.75" customHeight="1">
      <c r="E189" s="193"/>
      <c r="F189" s="193"/>
    </row>
    <row r="190" ht="15.75" customHeight="1">
      <c r="E190" s="193"/>
      <c r="F190" s="193"/>
    </row>
    <row r="191" ht="15.75" customHeight="1">
      <c r="E191" s="193"/>
      <c r="F191" s="193"/>
    </row>
    <row r="192" ht="15.75" customHeight="1">
      <c r="E192" s="193"/>
      <c r="F192" s="193"/>
    </row>
    <row r="193" ht="15.75" customHeight="1">
      <c r="E193" s="193"/>
      <c r="F193" s="193"/>
    </row>
    <row r="194" ht="15.75" customHeight="1">
      <c r="E194" s="193"/>
      <c r="F194" s="193"/>
    </row>
    <row r="195" ht="15.75" customHeight="1">
      <c r="E195" s="193"/>
      <c r="F195" s="193"/>
    </row>
    <row r="196" ht="15.75" customHeight="1">
      <c r="E196" s="193"/>
      <c r="F196" s="193"/>
    </row>
    <row r="197" ht="15.75" customHeight="1">
      <c r="E197" s="193"/>
      <c r="F197" s="193"/>
    </row>
    <row r="198" ht="15.75" customHeight="1">
      <c r="E198" s="193"/>
      <c r="F198" s="193"/>
    </row>
    <row r="199" ht="15.75" customHeight="1">
      <c r="E199" s="193"/>
      <c r="F199" s="193"/>
    </row>
    <row r="200" ht="15.75" customHeight="1">
      <c r="E200" s="193"/>
      <c r="F200" s="193"/>
    </row>
    <row r="201" ht="15.75" customHeight="1">
      <c r="E201" s="193"/>
      <c r="F201" s="193"/>
    </row>
    <row r="202" ht="15.75" customHeight="1">
      <c r="E202" s="193"/>
      <c r="F202" s="193"/>
    </row>
    <row r="203" ht="15.75" customHeight="1">
      <c r="E203" s="193"/>
      <c r="F203" s="193"/>
    </row>
    <row r="204" ht="15.75" customHeight="1">
      <c r="E204" s="193"/>
      <c r="F204" s="193"/>
    </row>
    <row r="205" ht="15.75" customHeight="1">
      <c r="E205" s="193"/>
      <c r="F205" s="193"/>
    </row>
    <row r="206" ht="15.75" customHeight="1">
      <c r="E206" s="193"/>
      <c r="F206" s="193"/>
    </row>
    <row r="207" ht="15.75" customHeight="1">
      <c r="E207" s="193"/>
      <c r="F207" s="193"/>
    </row>
    <row r="208" ht="15.75" customHeight="1">
      <c r="E208" s="193"/>
      <c r="F208" s="193"/>
    </row>
    <row r="209" ht="15.75" customHeight="1">
      <c r="E209" s="193"/>
      <c r="F209" s="193"/>
    </row>
    <row r="210" ht="15.75" customHeight="1">
      <c r="E210" s="193"/>
      <c r="F210" s="193"/>
    </row>
    <row r="211" ht="15.75" customHeight="1">
      <c r="E211" s="193"/>
      <c r="F211" s="193"/>
    </row>
    <row r="212" ht="15.75" customHeight="1">
      <c r="E212" s="193"/>
      <c r="F212" s="193"/>
    </row>
    <row r="213" ht="15.75" customHeight="1">
      <c r="E213" s="193"/>
      <c r="F213" s="193"/>
    </row>
    <row r="214" ht="15.75" customHeight="1">
      <c r="E214" s="193"/>
      <c r="F214" s="193"/>
    </row>
    <row r="215" ht="15.75" customHeight="1">
      <c r="E215" s="193"/>
      <c r="F215" s="193"/>
    </row>
    <row r="216" ht="15.75" customHeight="1">
      <c r="E216" s="193"/>
      <c r="F216" s="193"/>
    </row>
    <row r="217" ht="15.75" customHeight="1">
      <c r="E217" s="193"/>
      <c r="F217" s="193"/>
    </row>
    <row r="218" ht="15.75" customHeight="1">
      <c r="E218" s="193"/>
      <c r="F218" s="193"/>
    </row>
    <row r="219" ht="15.75" customHeight="1">
      <c r="E219" s="193"/>
      <c r="F219" s="193"/>
    </row>
    <row r="220" ht="15.75" customHeight="1">
      <c r="E220" s="193"/>
      <c r="F220" s="193"/>
    </row>
    <row r="221" ht="15.75" customHeight="1">
      <c r="E221" s="193"/>
      <c r="F221" s="193"/>
    </row>
    <row r="222" ht="15.75" customHeight="1">
      <c r="E222" s="193"/>
      <c r="F222" s="193"/>
    </row>
    <row r="223" ht="15.75" customHeight="1">
      <c r="E223" s="193"/>
      <c r="F223" s="193"/>
    </row>
    <row r="224" ht="15.75" customHeight="1">
      <c r="E224" s="193"/>
      <c r="F224" s="193"/>
    </row>
    <row r="225" ht="15.75" customHeight="1">
      <c r="E225" s="193"/>
      <c r="F225" s="193"/>
    </row>
    <row r="226" ht="15.75" customHeight="1">
      <c r="E226" s="193"/>
      <c r="F226" s="193"/>
    </row>
    <row r="227" ht="15.75" customHeight="1">
      <c r="E227" s="193"/>
      <c r="F227" s="193"/>
    </row>
    <row r="228" ht="15.75" customHeight="1">
      <c r="E228" s="193"/>
      <c r="F228" s="193"/>
    </row>
    <row r="229" ht="15.75" customHeight="1">
      <c r="E229" s="193"/>
      <c r="F229" s="193"/>
    </row>
    <row r="230" ht="15.75" customHeight="1">
      <c r="E230" s="193"/>
      <c r="F230" s="193"/>
    </row>
    <row r="231" ht="15.75" customHeight="1">
      <c r="E231" s="193"/>
      <c r="F231" s="193"/>
    </row>
    <row r="232" ht="15.75" customHeight="1">
      <c r="E232" s="193"/>
      <c r="F232" s="193"/>
    </row>
    <row r="233" ht="15.75" customHeight="1">
      <c r="E233" s="193"/>
      <c r="F233" s="193"/>
    </row>
    <row r="234" ht="15.75" customHeight="1">
      <c r="E234" s="193"/>
      <c r="F234" s="193"/>
    </row>
    <row r="235" ht="15.75" customHeight="1">
      <c r="E235" s="193"/>
      <c r="F235" s="193"/>
    </row>
    <row r="236" ht="15.75" customHeight="1">
      <c r="E236" s="193"/>
      <c r="F236" s="193"/>
    </row>
    <row r="237" ht="15.75" customHeight="1">
      <c r="E237" s="193"/>
      <c r="F237" s="193"/>
    </row>
    <row r="238" ht="15.75" customHeight="1">
      <c r="E238" s="193"/>
      <c r="F238" s="193"/>
    </row>
    <row r="239" ht="15.75" customHeight="1">
      <c r="E239" s="193"/>
      <c r="F239" s="193"/>
    </row>
    <row r="240" ht="15.75" customHeight="1">
      <c r="E240" s="193"/>
      <c r="F240" s="193"/>
    </row>
    <row r="241" ht="15.75" customHeight="1">
      <c r="E241" s="193"/>
      <c r="F241" s="193"/>
    </row>
    <row r="242" ht="15.75" customHeight="1">
      <c r="E242" s="193"/>
      <c r="F242" s="193"/>
    </row>
    <row r="243" ht="15.75" customHeight="1">
      <c r="E243" s="193"/>
      <c r="F243" s="193"/>
    </row>
    <row r="244" ht="15.75" customHeight="1">
      <c r="E244" s="193"/>
      <c r="F244" s="193"/>
    </row>
    <row r="245" ht="15.75" customHeight="1">
      <c r="E245" s="193"/>
      <c r="F245" s="193"/>
    </row>
    <row r="246" ht="15.75" customHeight="1">
      <c r="E246" s="193"/>
      <c r="F246" s="193"/>
    </row>
    <row r="247" ht="15.75" customHeight="1">
      <c r="E247" s="193"/>
      <c r="F247" s="193"/>
    </row>
    <row r="248" ht="15.75" customHeight="1">
      <c r="E248" s="193"/>
      <c r="F248" s="193"/>
    </row>
    <row r="249" ht="15.75" customHeight="1">
      <c r="E249" s="193"/>
      <c r="F249" s="193"/>
    </row>
    <row r="250" ht="15.75" customHeight="1">
      <c r="E250" s="193"/>
      <c r="F250" s="193"/>
    </row>
    <row r="251" ht="15.75" customHeight="1">
      <c r="E251" s="193"/>
      <c r="F251" s="193"/>
    </row>
    <row r="252" ht="15.75" customHeight="1">
      <c r="E252" s="193"/>
      <c r="F252" s="193"/>
    </row>
    <row r="253" ht="15.75" customHeight="1">
      <c r="E253" s="193"/>
      <c r="F253" s="193"/>
    </row>
    <row r="254" ht="15.75" customHeight="1">
      <c r="E254" s="193"/>
      <c r="F254" s="193"/>
    </row>
    <row r="255" ht="15.75" customHeight="1">
      <c r="E255" s="193"/>
      <c r="F255" s="193"/>
    </row>
    <row r="256" ht="15.75" customHeight="1">
      <c r="E256" s="193"/>
      <c r="F256" s="193"/>
    </row>
    <row r="257" ht="15.75" customHeight="1">
      <c r="E257" s="193"/>
      <c r="F257" s="193"/>
    </row>
    <row r="258" ht="15.75" customHeight="1">
      <c r="E258" s="193"/>
      <c r="F258" s="193"/>
    </row>
    <row r="259" ht="15.75" customHeight="1">
      <c r="E259" s="193"/>
      <c r="F259" s="193"/>
    </row>
    <row r="260" ht="15.75" customHeight="1">
      <c r="E260" s="193"/>
      <c r="F260" s="193"/>
    </row>
    <row r="261" ht="15.75" customHeight="1">
      <c r="E261" s="193"/>
      <c r="F261" s="193"/>
    </row>
    <row r="262" ht="15.75" customHeight="1">
      <c r="E262" s="193"/>
      <c r="F262" s="193"/>
    </row>
    <row r="263" ht="15.75" customHeight="1">
      <c r="E263" s="193"/>
      <c r="F263" s="193"/>
    </row>
    <row r="264" ht="15.75" customHeight="1">
      <c r="E264" s="193"/>
      <c r="F264" s="193"/>
    </row>
    <row r="265" ht="15.75" customHeight="1">
      <c r="E265" s="193"/>
      <c r="F265" s="193"/>
    </row>
    <row r="266" ht="15.75" customHeight="1">
      <c r="E266" s="193"/>
      <c r="F266" s="193"/>
    </row>
    <row r="267" ht="15.75" customHeight="1">
      <c r="E267" s="193"/>
      <c r="F267" s="193"/>
    </row>
    <row r="268" ht="15.75" customHeight="1">
      <c r="E268" s="193"/>
      <c r="F268" s="193"/>
    </row>
    <row r="269" ht="15.75" customHeight="1">
      <c r="E269" s="193"/>
      <c r="F269" s="193"/>
    </row>
    <row r="270" ht="15.75" customHeight="1">
      <c r="E270" s="193"/>
      <c r="F270" s="193"/>
    </row>
    <row r="271" ht="15.75" customHeight="1">
      <c r="E271" s="193"/>
      <c r="F271" s="193"/>
    </row>
    <row r="272" ht="15.75" customHeight="1">
      <c r="E272" s="193"/>
      <c r="F272" s="193"/>
    </row>
    <row r="273" ht="15.75" customHeight="1">
      <c r="E273" s="193"/>
      <c r="F273" s="193"/>
    </row>
    <row r="274" ht="15.75" customHeight="1">
      <c r="E274" s="193"/>
      <c r="F274" s="193"/>
    </row>
    <row r="275" ht="15.75" customHeight="1">
      <c r="E275" s="193"/>
      <c r="F275" s="193"/>
    </row>
    <row r="276" ht="15.75" customHeight="1">
      <c r="E276" s="193"/>
      <c r="F276" s="193"/>
    </row>
    <row r="277" ht="15.75" customHeight="1">
      <c r="E277" s="193"/>
      <c r="F277" s="193"/>
    </row>
    <row r="278" ht="15.75" customHeight="1">
      <c r="E278" s="193"/>
      <c r="F278" s="193"/>
    </row>
    <row r="279" ht="15.75" customHeight="1">
      <c r="E279" s="193"/>
      <c r="F279" s="193"/>
    </row>
    <row r="280" ht="15.75" customHeight="1">
      <c r="E280" s="193"/>
      <c r="F280" s="193"/>
    </row>
    <row r="281" ht="15.75" customHeight="1">
      <c r="E281" s="193"/>
      <c r="F281" s="193"/>
    </row>
    <row r="282" ht="15.75" customHeight="1">
      <c r="E282" s="193"/>
      <c r="F282" s="193"/>
    </row>
    <row r="283" ht="15.75" customHeight="1">
      <c r="E283" s="193"/>
      <c r="F283" s="193"/>
    </row>
    <row r="284" ht="15.75" customHeight="1">
      <c r="E284" s="193"/>
      <c r="F284" s="193"/>
    </row>
    <row r="285" ht="15.75" customHeight="1">
      <c r="E285" s="193"/>
      <c r="F285" s="193"/>
    </row>
    <row r="286" ht="15.75" customHeight="1">
      <c r="E286" s="193"/>
      <c r="F286" s="193"/>
    </row>
    <row r="287" ht="15.75" customHeight="1">
      <c r="E287" s="193"/>
      <c r="F287" s="193"/>
    </row>
    <row r="288" ht="15.75" customHeight="1">
      <c r="E288" s="193"/>
      <c r="F288" s="193"/>
    </row>
    <row r="289" ht="15.75" customHeight="1">
      <c r="E289" s="193"/>
      <c r="F289" s="193"/>
    </row>
    <row r="290" ht="15.75" customHeight="1">
      <c r="E290" s="193"/>
      <c r="F290" s="193"/>
    </row>
    <row r="291" ht="15.75" customHeight="1">
      <c r="E291" s="193"/>
      <c r="F291" s="193"/>
    </row>
    <row r="292" ht="15.75" customHeight="1">
      <c r="E292" s="193"/>
      <c r="F292" s="193"/>
    </row>
    <row r="293" ht="15.75" customHeight="1">
      <c r="E293" s="193"/>
      <c r="F293" s="193"/>
    </row>
    <row r="294" ht="15.75" customHeight="1">
      <c r="E294" s="193"/>
      <c r="F294" s="193"/>
    </row>
    <row r="295" ht="15.75" customHeight="1">
      <c r="E295" s="193"/>
      <c r="F295" s="193"/>
    </row>
    <row r="296" ht="15.75" customHeight="1">
      <c r="E296" s="193"/>
      <c r="F296" s="193"/>
    </row>
    <row r="297" ht="15.75" customHeight="1">
      <c r="E297" s="193"/>
      <c r="F297" s="193"/>
    </row>
    <row r="298" ht="15.75" customHeight="1">
      <c r="E298" s="193"/>
      <c r="F298" s="193"/>
    </row>
    <row r="299" ht="15.75" customHeight="1">
      <c r="E299" s="193"/>
      <c r="F299" s="193"/>
    </row>
    <row r="300" ht="15.75" customHeight="1">
      <c r="E300" s="193"/>
      <c r="F300" s="193"/>
    </row>
    <row r="301" ht="15.75" customHeight="1">
      <c r="E301" s="193"/>
      <c r="F301" s="193"/>
    </row>
    <row r="302" ht="15.75" customHeight="1">
      <c r="E302" s="193"/>
      <c r="F302" s="193"/>
    </row>
    <row r="303" ht="15.75" customHeight="1">
      <c r="E303" s="193"/>
      <c r="F303" s="193"/>
    </row>
    <row r="304" ht="15.75" customHeight="1">
      <c r="E304" s="193"/>
      <c r="F304" s="193"/>
    </row>
    <row r="305" ht="15.75" customHeight="1">
      <c r="E305" s="193"/>
      <c r="F305" s="193"/>
    </row>
    <row r="306" ht="15.75" customHeight="1">
      <c r="E306" s="193"/>
      <c r="F306" s="193"/>
    </row>
    <row r="307" ht="15.75" customHeight="1">
      <c r="E307" s="193"/>
      <c r="F307" s="193"/>
    </row>
    <row r="308" ht="15.75" customHeight="1">
      <c r="E308" s="193"/>
      <c r="F308" s="193"/>
    </row>
    <row r="309" ht="15.75" customHeight="1">
      <c r="E309" s="193"/>
      <c r="F309" s="193"/>
    </row>
    <row r="310" ht="15.75" customHeight="1">
      <c r="E310" s="193"/>
      <c r="F310" s="193"/>
    </row>
    <row r="311" ht="15.75" customHeight="1">
      <c r="E311" s="193"/>
      <c r="F311" s="193"/>
    </row>
    <row r="312" ht="15.75" customHeight="1">
      <c r="E312" s="193"/>
      <c r="F312" s="193"/>
    </row>
    <row r="313" ht="15.75" customHeight="1">
      <c r="E313" s="193"/>
      <c r="F313" s="193"/>
    </row>
    <row r="314" ht="15.75" customHeight="1">
      <c r="E314" s="193"/>
      <c r="F314" s="193"/>
    </row>
    <row r="315" ht="15.75" customHeight="1">
      <c r="E315" s="193"/>
      <c r="F315" s="193"/>
    </row>
    <row r="316" ht="15.75" customHeight="1">
      <c r="E316" s="193"/>
      <c r="F316" s="193"/>
    </row>
    <row r="317" ht="15.75" customHeight="1">
      <c r="E317" s="193"/>
      <c r="F317" s="193"/>
    </row>
    <row r="318" ht="15.75" customHeight="1">
      <c r="E318" s="193"/>
      <c r="F318" s="193"/>
    </row>
    <row r="319" ht="15.75" customHeight="1">
      <c r="E319" s="193"/>
      <c r="F319" s="193"/>
    </row>
    <row r="320" ht="15.75" customHeight="1">
      <c r="E320" s="193"/>
      <c r="F320" s="193"/>
    </row>
    <row r="321" ht="15.75" customHeight="1">
      <c r="E321" s="193"/>
      <c r="F321" s="193"/>
    </row>
    <row r="322" ht="15.75" customHeight="1">
      <c r="E322" s="193"/>
      <c r="F322" s="193"/>
    </row>
    <row r="323" ht="15.75" customHeight="1">
      <c r="E323" s="193"/>
      <c r="F323" s="193"/>
    </row>
    <row r="324" ht="15.75" customHeight="1">
      <c r="E324" s="193"/>
      <c r="F324" s="193"/>
    </row>
    <row r="325" ht="15.75" customHeight="1">
      <c r="E325" s="193"/>
      <c r="F325" s="193"/>
    </row>
    <row r="326" ht="15.75" customHeight="1">
      <c r="E326" s="193"/>
      <c r="F326" s="193"/>
    </row>
    <row r="327" ht="15.75" customHeight="1">
      <c r="E327" s="193"/>
      <c r="F327" s="193"/>
    </row>
    <row r="328" ht="15.75" customHeight="1">
      <c r="E328" s="193"/>
      <c r="F328" s="193"/>
    </row>
    <row r="329" ht="15.75" customHeight="1">
      <c r="E329" s="193"/>
      <c r="F329" s="193"/>
    </row>
    <row r="330" ht="15.75" customHeight="1">
      <c r="E330" s="193"/>
      <c r="F330" s="193"/>
    </row>
    <row r="331" ht="15.75" customHeight="1">
      <c r="E331" s="193"/>
      <c r="F331" s="193"/>
    </row>
    <row r="332" ht="15.75" customHeight="1">
      <c r="E332" s="193"/>
      <c r="F332" s="193"/>
    </row>
    <row r="333" ht="15.75" customHeight="1">
      <c r="E333" s="193"/>
      <c r="F333" s="193"/>
    </row>
    <row r="334" ht="15.75" customHeight="1">
      <c r="E334" s="193"/>
      <c r="F334" s="193"/>
    </row>
    <row r="335" ht="15.75" customHeight="1">
      <c r="E335" s="193"/>
      <c r="F335" s="193"/>
    </row>
    <row r="336" ht="15.75" customHeight="1">
      <c r="E336" s="193"/>
      <c r="F336" s="193"/>
    </row>
    <row r="337" ht="15.75" customHeight="1">
      <c r="E337" s="193"/>
      <c r="F337" s="193"/>
    </row>
    <row r="338" ht="15.75" customHeight="1">
      <c r="E338" s="193"/>
      <c r="F338" s="193"/>
    </row>
    <row r="339" ht="15.75" customHeight="1">
      <c r="E339" s="193"/>
      <c r="F339" s="193"/>
    </row>
    <row r="340" ht="15.75" customHeight="1">
      <c r="E340" s="193"/>
      <c r="F340" s="193"/>
    </row>
    <row r="341" ht="15.75" customHeight="1">
      <c r="E341" s="193"/>
      <c r="F341" s="193"/>
    </row>
    <row r="342" ht="15.75" customHeight="1">
      <c r="E342" s="193"/>
      <c r="F342" s="193"/>
    </row>
    <row r="343" ht="15.75" customHeight="1">
      <c r="E343" s="193"/>
      <c r="F343" s="193"/>
    </row>
    <row r="344" ht="15.75" customHeight="1">
      <c r="E344" s="193"/>
      <c r="F344" s="193"/>
    </row>
    <row r="345" ht="15.75" customHeight="1">
      <c r="E345" s="193"/>
      <c r="F345" s="193"/>
    </row>
    <row r="346" ht="15.75" customHeight="1">
      <c r="E346" s="193"/>
      <c r="F346" s="193"/>
    </row>
    <row r="347" ht="15.75" customHeight="1">
      <c r="E347" s="193"/>
      <c r="F347" s="193"/>
    </row>
    <row r="348" ht="15.75" customHeight="1">
      <c r="E348" s="193"/>
      <c r="F348" s="193"/>
    </row>
    <row r="349" ht="15.75" customHeight="1">
      <c r="E349" s="193"/>
      <c r="F349" s="193"/>
    </row>
    <row r="350" ht="15.75" customHeight="1">
      <c r="E350" s="193"/>
      <c r="F350" s="193"/>
    </row>
    <row r="351" ht="15.75" customHeight="1">
      <c r="E351" s="193"/>
      <c r="F351" s="193"/>
    </row>
    <row r="352" ht="15.75" customHeight="1">
      <c r="E352" s="193"/>
      <c r="F352" s="193"/>
    </row>
    <row r="353" ht="15.75" customHeight="1">
      <c r="E353" s="193"/>
      <c r="F353" s="193"/>
    </row>
    <row r="354" ht="15.75" customHeight="1">
      <c r="E354" s="193"/>
      <c r="F354" s="193"/>
    </row>
    <row r="355" ht="15.75" customHeight="1">
      <c r="E355" s="193"/>
      <c r="F355" s="193"/>
    </row>
    <row r="356" ht="15.75" customHeight="1">
      <c r="E356" s="193"/>
      <c r="F356" s="193"/>
    </row>
    <row r="357" ht="15.75" customHeight="1">
      <c r="E357" s="193"/>
      <c r="F357" s="193"/>
    </row>
    <row r="358" ht="15.75" customHeight="1">
      <c r="E358" s="193"/>
      <c r="F358" s="193"/>
    </row>
    <row r="359" ht="15.75" customHeight="1">
      <c r="E359" s="193"/>
      <c r="F359" s="193"/>
    </row>
    <row r="360" ht="15.75" customHeight="1">
      <c r="E360" s="193"/>
      <c r="F360" s="193"/>
    </row>
    <row r="361" ht="15.75" customHeight="1">
      <c r="E361" s="193"/>
      <c r="F361" s="193"/>
    </row>
    <row r="362" ht="15.75" customHeight="1">
      <c r="E362" s="193"/>
      <c r="F362" s="193"/>
    </row>
    <row r="363" ht="15.75" customHeight="1">
      <c r="E363" s="193"/>
      <c r="F363" s="193"/>
    </row>
    <row r="364" ht="15.75" customHeight="1">
      <c r="E364" s="193"/>
      <c r="F364" s="193"/>
    </row>
    <row r="365" ht="15.75" customHeight="1">
      <c r="E365" s="193"/>
      <c r="F365" s="193"/>
    </row>
    <row r="366" ht="15.75" customHeight="1">
      <c r="E366" s="193"/>
      <c r="F366" s="193"/>
    </row>
    <row r="367" ht="15.75" customHeight="1">
      <c r="E367" s="193"/>
      <c r="F367" s="193"/>
    </row>
    <row r="368" ht="15.75" customHeight="1">
      <c r="E368" s="193"/>
      <c r="F368" s="193"/>
    </row>
    <row r="369" ht="15.75" customHeight="1">
      <c r="E369" s="193"/>
      <c r="F369" s="193"/>
    </row>
    <row r="370" ht="15.75" customHeight="1">
      <c r="E370" s="193"/>
      <c r="F370" s="193"/>
    </row>
    <row r="371" ht="15.75" customHeight="1">
      <c r="E371" s="193"/>
      <c r="F371" s="193"/>
    </row>
    <row r="372" ht="15.75" customHeight="1">
      <c r="E372" s="193"/>
      <c r="F372" s="193"/>
    </row>
    <row r="373" ht="15.75" customHeight="1">
      <c r="E373" s="193"/>
      <c r="F373" s="193"/>
    </row>
    <row r="374" ht="15.75" customHeight="1">
      <c r="E374" s="193"/>
      <c r="F374" s="193"/>
    </row>
    <row r="375" ht="15.75" customHeight="1">
      <c r="E375" s="193"/>
      <c r="F375" s="193"/>
    </row>
    <row r="376" ht="15.75" customHeight="1">
      <c r="E376" s="193"/>
      <c r="F376" s="193"/>
    </row>
    <row r="377" ht="15.75" customHeight="1">
      <c r="E377" s="193"/>
      <c r="F377" s="193"/>
    </row>
    <row r="378" ht="15.75" customHeight="1">
      <c r="E378" s="193"/>
      <c r="F378" s="193"/>
    </row>
    <row r="379" ht="15.75" customHeight="1">
      <c r="E379" s="193"/>
      <c r="F379" s="193"/>
    </row>
    <row r="380" ht="15.75" customHeight="1">
      <c r="E380" s="193"/>
      <c r="F380" s="193"/>
    </row>
    <row r="381" ht="15.75" customHeight="1">
      <c r="E381" s="193"/>
      <c r="F381" s="193"/>
    </row>
    <row r="382" ht="15.75" customHeight="1">
      <c r="E382" s="193"/>
      <c r="F382" s="193"/>
    </row>
    <row r="383" ht="15.75" customHeight="1">
      <c r="E383" s="193"/>
      <c r="F383" s="193"/>
    </row>
    <row r="384" ht="15.75" customHeight="1">
      <c r="E384" s="193"/>
      <c r="F384" s="193"/>
    </row>
    <row r="385" ht="15.75" customHeight="1">
      <c r="E385" s="193"/>
      <c r="F385" s="193"/>
    </row>
    <row r="386" ht="15.75" customHeight="1">
      <c r="E386" s="193"/>
      <c r="F386" s="193"/>
    </row>
    <row r="387" ht="15.75" customHeight="1">
      <c r="E387" s="193"/>
      <c r="F387" s="193"/>
    </row>
    <row r="388" ht="15.75" customHeight="1">
      <c r="E388" s="193"/>
      <c r="F388" s="193"/>
    </row>
    <row r="389" ht="15.75" customHeight="1">
      <c r="E389" s="193"/>
      <c r="F389" s="193"/>
    </row>
    <row r="390" ht="15.75" customHeight="1">
      <c r="E390" s="193"/>
      <c r="F390" s="193"/>
    </row>
    <row r="391" ht="15.75" customHeight="1">
      <c r="E391" s="193"/>
      <c r="F391" s="193"/>
    </row>
    <row r="392" ht="15.75" customHeight="1">
      <c r="E392" s="193"/>
      <c r="F392" s="193"/>
    </row>
    <row r="393" ht="15.75" customHeight="1">
      <c r="E393" s="193"/>
      <c r="F393" s="193"/>
    </row>
    <row r="394" ht="15.75" customHeight="1">
      <c r="E394" s="193"/>
      <c r="F394" s="193"/>
    </row>
    <row r="395" ht="15.75" customHeight="1">
      <c r="E395" s="193"/>
      <c r="F395" s="193"/>
    </row>
    <row r="396" ht="15.75" customHeight="1">
      <c r="E396" s="193"/>
      <c r="F396" s="193"/>
    </row>
    <row r="397" ht="15.75" customHeight="1">
      <c r="E397" s="193"/>
      <c r="F397" s="193"/>
    </row>
    <row r="398" ht="15.75" customHeight="1">
      <c r="E398" s="193"/>
      <c r="F398" s="193"/>
    </row>
    <row r="399" ht="15.75" customHeight="1">
      <c r="E399" s="193"/>
      <c r="F399" s="193"/>
    </row>
    <row r="400" ht="15.75" customHeight="1">
      <c r="E400" s="193"/>
      <c r="F400" s="193"/>
    </row>
    <row r="401" ht="15.75" customHeight="1">
      <c r="E401" s="193"/>
      <c r="F401" s="193"/>
    </row>
    <row r="402" ht="15.75" customHeight="1">
      <c r="E402" s="193"/>
      <c r="F402" s="193"/>
    </row>
    <row r="403" ht="15.75" customHeight="1">
      <c r="E403" s="193"/>
      <c r="F403" s="193"/>
    </row>
    <row r="404" ht="15.75" customHeight="1">
      <c r="E404" s="193"/>
      <c r="F404" s="193"/>
    </row>
    <row r="405" ht="15.75" customHeight="1">
      <c r="E405" s="193"/>
      <c r="F405" s="193"/>
    </row>
    <row r="406" ht="15.75" customHeight="1">
      <c r="E406" s="193"/>
      <c r="F406" s="193"/>
    </row>
    <row r="407" ht="15.75" customHeight="1">
      <c r="E407" s="193"/>
      <c r="F407" s="193"/>
    </row>
    <row r="408" ht="15.75" customHeight="1">
      <c r="E408" s="193"/>
      <c r="F408" s="193"/>
    </row>
    <row r="409" ht="15.75" customHeight="1">
      <c r="E409" s="193"/>
      <c r="F409" s="193"/>
    </row>
    <row r="410" ht="15.75" customHeight="1">
      <c r="E410" s="193"/>
      <c r="F410" s="193"/>
    </row>
    <row r="411" ht="15.75" customHeight="1">
      <c r="E411" s="193"/>
      <c r="F411" s="193"/>
    </row>
    <row r="412" ht="15.75" customHeight="1">
      <c r="E412" s="193"/>
      <c r="F412" s="193"/>
    </row>
    <row r="413" ht="15.75" customHeight="1">
      <c r="E413" s="193"/>
      <c r="F413" s="193"/>
    </row>
    <row r="414" ht="15.75" customHeight="1">
      <c r="E414" s="193"/>
      <c r="F414" s="193"/>
    </row>
    <row r="415" ht="15.75" customHeight="1">
      <c r="E415" s="193"/>
      <c r="F415" s="193"/>
    </row>
    <row r="416" ht="15.75" customHeight="1">
      <c r="E416" s="193"/>
      <c r="F416" s="193"/>
    </row>
    <row r="417" ht="15.75" customHeight="1">
      <c r="E417" s="193"/>
      <c r="F417" s="193"/>
    </row>
    <row r="418" ht="15.75" customHeight="1">
      <c r="E418" s="193"/>
      <c r="F418" s="193"/>
    </row>
    <row r="419" ht="15.75" customHeight="1">
      <c r="E419" s="193"/>
      <c r="F419" s="193"/>
    </row>
    <row r="420" ht="15.75" customHeight="1">
      <c r="E420" s="193"/>
      <c r="F420" s="193"/>
    </row>
    <row r="421" ht="15.75" customHeight="1">
      <c r="E421" s="193"/>
      <c r="F421" s="193"/>
    </row>
    <row r="422" ht="15.75" customHeight="1">
      <c r="E422" s="193"/>
      <c r="F422" s="193"/>
    </row>
    <row r="423" ht="15.75" customHeight="1">
      <c r="E423" s="193"/>
      <c r="F423" s="193"/>
    </row>
    <row r="424" ht="15.75" customHeight="1">
      <c r="E424" s="193"/>
      <c r="F424" s="193"/>
    </row>
    <row r="425" ht="15.75" customHeight="1">
      <c r="E425" s="193"/>
      <c r="F425" s="193"/>
    </row>
    <row r="426" ht="15.75" customHeight="1">
      <c r="E426" s="193"/>
      <c r="F426" s="193"/>
    </row>
    <row r="427" ht="15.75" customHeight="1">
      <c r="E427" s="193"/>
      <c r="F427" s="193"/>
    </row>
    <row r="428" ht="15.75" customHeight="1">
      <c r="E428" s="193"/>
      <c r="F428" s="193"/>
    </row>
    <row r="429" ht="15.75" customHeight="1">
      <c r="E429" s="193"/>
      <c r="F429" s="193"/>
    </row>
    <row r="430" ht="15.75" customHeight="1">
      <c r="E430" s="193"/>
      <c r="F430" s="193"/>
    </row>
    <row r="431" ht="15.75" customHeight="1">
      <c r="E431" s="193"/>
      <c r="F431" s="193"/>
    </row>
    <row r="432" ht="15.75" customHeight="1">
      <c r="E432" s="193"/>
      <c r="F432" s="193"/>
    </row>
    <row r="433" ht="15.75" customHeight="1">
      <c r="E433" s="193"/>
      <c r="F433" s="193"/>
    </row>
    <row r="434" ht="15.75" customHeight="1">
      <c r="E434" s="193"/>
      <c r="F434" s="193"/>
    </row>
    <row r="435" ht="15.75" customHeight="1">
      <c r="E435" s="193"/>
      <c r="F435" s="193"/>
    </row>
    <row r="436" ht="15.75" customHeight="1">
      <c r="E436" s="193"/>
      <c r="F436" s="193"/>
    </row>
    <row r="437" ht="15.75" customHeight="1">
      <c r="E437" s="193"/>
      <c r="F437" s="193"/>
    </row>
    <row r="438" ht="15.75" customHeight="1">
      <c r="E438" s="193"/>
      <c r="F438" s="193"/>
    </row>
    <row r="439" ht="15.75" customHeight="1">
      <c r="E439" s="193"/>
      <c r="F439" s="193"/>
    </row>
    <row r="440" ht="15.75" customHeight="1">
      <c r="E440" s="193"/>
      <c r="F440" s="193"/>
    </row>
    <row r="441" ht="15.75" customHeight="1">
      <c r="E441" s="193"/>
      <c r="F441" s="193"/>
    </row>
    <row r="442" ht="15.75" customHeight="1">
      <c r="E442" s="193"/>
      <c r="F442" s="193"/>
    </row>
    <row r="443" ht="15.75" customHeight="1">
      <c r="E443" s="193"/>
      <c r="F443" s="193"/>
    </row>
    <row r="444" ht="15.75" customHeight="1">
      <c r="E444" s="193"/>
      <c r="F444" s="193"/>
    </row>
    <row r="445" ht="15.75" customHeight="1">
      <c r="E445" s="193"/>
      <c r="F445" s="193"/>
    </row>
    <row r="446" ht="15.75" customHeight="1">
      <c r="E446" s="193"/>
      <c r="F446" s="193"/>
    </row>
    <row r="447" ht="15.75" customHeight="1">
      <c r="E447" s="193"/>
      <c r="F447" s="193"/>
    </row>
    <row r="448" ht="15.75" customHeight="1">
      <c r="E448" s="193"/>
      <c r="F448" s="193"/>
    </row>
    <row r="449" ht="15.75" customHeight="1">
      <c r="E449" s="193"/>
      <c r="F449" s="193"/>
    </row>
    <row r="450" ht="15.75" customHeight="1">
      <c r="E450" s="193"/>
      <c r="F450" s="193"/>
    </row>
    <row r="451" ht="15.75" customHeight="1">
      <c r="E451" s="193"/>
      <c r="F451" s="193"/>
    </row>
    <row r="452" ht="15.75" customHeight="1">
      <c r="E452" s="193"/>
      <c r="F452" s="193"/>
    </row>
    <row r="453" ht="15.75" customHeight="1">
      <c r="E453" s="193"/>
      <c r="F453" s="193"/>
    </row>
    <row r="454" ht="15.75" customHeight="1">
      <c r="E454" s="193"/>
      <c r="F454" s="193"/>
    </row>
    <row r="455" ht="15.75" customHeight="1">
      <c r="E455" s="193"/>
      <c r="F455" s="193"/>
    </row>
    <row r="456" ht="15.75" customHeight="1">
      <c r="E456" s="193"/>
      <c r="F456" s="193"/>
    </row>
    <row r="457" ht="15.75" customHeight="1">
      <c r="E457" s="193"/>
      <c r="F457" s="193"/>
    </row>
    <row r="458" ht="15.75" customHeight="1">
      <c r="E458" s="193"/>
      <c r="F458" s="193"/>
    </row>
    <row r="459" ht="15.75" customHeight="1">
      <c r="E459" s="193"/>
      <c r="F459" s="193"/>
    </row>
    <row r="460" ht="15.75" customHeight="1">
      <c r="E460" s="193"/>
      <c r="F460" s="193"/>
    </row>
    <row r="461" ht="15.75" customHeight="1">
      <c r="E461" s="193"/>
      <c r="F461" s="193"/>
    </row>
    <row r="462" ht="15.75" customHeight="1">
      <c r="E462" s="193"/>
      <c r="F462" s="193"/>
    </row>
    <row r="463" ht="15.75" customHeight="1">
      <c r="E463" s="193"/>
      <c r="F463" s="193"/>
    </row>
    <row r="464" ht="15.75" customHeight="1">
      <c r="E464" s="193"/>
      <c r="F464" s="193"/>
    </row>
    <row r="465" ht="15.75" customHeight="1">
      <c r="E465" s="193"/>
      <c r="F465" s="193"/>
    </row>
    <row r="466" ht="15.75" customHeight="1">
      <c r="E466" s="193"/>
      <c r="F466" s="193"/>
    </row>
    <row r="467" ht="15.75" customHeight="1">
      <c r="E467" s="193"/>
      <c r="F467" s="193"/>
    </row>
    <row r="468" ht="15.75" customHeight="1">
      <c r="E468" s="193"/>
      <c r="F468" s="193"/>
    </row>
    <row r="469" ht="15.75" customHeight="1">
      <c r="E469" s="193"/>
      <c r="F469" s="193"/>
    </row>
    <row r="470" ht="15.75" customHeight="1">
      <c r="E470" s="193"/>
      <c r="F470" s="193"/>
    </row>
    <row r="471" ht="15.75" customHeight="1">
      <c r="E471" s="193"/>
      <c r="F471" s="193"/>
    </row>
    <row r="472" ht="15.75" customHeight="1">
      <c r="E472" s="193"/>
      <c r="F472" s="193"/>
    </row>
    <row r="473" ht="15.75" customHeight="1">
      <c r="E473" s="193"/>
      <c r="F473" s="193"/>
    </row>
    <row r="474" ht="15.75" customHeight="1">
      <c r="E474" s="193"/>
      <c r="F474" s="193"/>
    </row>
    <row r="475" ht="15.75" customHeight="1">
      <c r="E475" s="193"/>
      <c r="F475" s="193"/>
    </row>
    <row r="476" ht="15.75" customHeight="1">
      <c r="E476" s="193"/>
      <c r="F476" s="193"/>
    </row>
    <row r="477" ht="15.75" customHeight="1">
      <c r="E477" s="193"/>
      <c r="F477" s="193"/>
    </row>
    <row r="478" ht="15.75" customHeight="1">
      <c r="E478" s="193"/>
      <c r="F478" s="193"/>
    </row>
    <row r="479" ht="15.75" customHeight="1">
      <c r="E479" s="193"/>
      <c r="F479" s="193"/>
    </row>
    <row r="480" ht="15.75" customHeight="1">
      <c r="E480" s="193"/>
      <c r="F480" s="193"/>
    </row>
    <row r="481" ht="15.75" customHeight="1">
      <c r="E481" s="193"/>
      <c r="F481" s="193"/>
    </row>
    <row r="482" ht="15.75" customHeight="1">
      <c r="E482" s="193"/>
      <c r="F482" s="193"/>
    </row>
    <row r="483" ht="15.75" customHeight="1">
      <c r="E483" s="193"/>
      <c r="F483" s="193"/>
    </row>
    <row r="484" ht="15.75" customHeight="1">
      <c r="E484" s="193"/>
      <c r="F484" s="193"/>
    </row>
    <row r="485" ht="15.75" customHeight="1">
      <c r="E485" s="193"/>
      <c r="F485" s="193"/>
    </row>
    <row r="486" ht="15.75" customHeight="1">
      <c r="E486" s="193"/>
      <c r="F486" s="193"/>
    </row>
    <row r="487" ht="15.75" customHeight="1">
      <c r="E487" s="193"/>
      <c r="F487" s="193"/>
    </row>
    <row r="488" ht="15.75" customHeight="1">
      <c r="E488" s="193"/>
      <c r="F488" s="193"/>
    </row>
    <row r="489" ht="15.75" customHeight="1">
      <c r="E489" s="193"/>
      <c r="F489" s="193"/>
    </row>
    <row r="490" ht="15.75" customHeight="1">
      <c r="E490" s="193"/>
      <c r="F490" s="193"/>
    </row>
    <row r="491" ht="15.75" customHeight="1">
      <c r="E491" s="193"/>
      <c r="F491" s="193"/>
    </row>
    <row r="492" ht="15.75" customHeight="1">
      <c r="E492" s="193"/>
      <c r="F492" s="193"/>
    </row>
    <row r="493" ht="15.75" customHeight="1">
      <c r="E493" s="193"/>
      <c r="F493" s="193"/>
    </row>
    <row r="494" ht="15.75" customHeight="1">
      <c r="E494" s="193"/>
      <c r="F494" s="193"/>
    </row>
    <row r="495" ht="15.75" customHeight="1">
      <c r="E495" s="193"/>
      <c r="F495" s="193"/>
    </row>
    <row r="496" ht="15.75" customHeight="1">
      <c r="E496" s="193"/>
      <c r="F496" s="193"/>
    </row>
    <row r="497" ht="15.75" customHeight="1">
      <c r="E497" s="193"/>
      <c r="F497" s="193"/>
    </row>
    <row r="498" ht="15.75" customHeight="1">
      <c r="E498" s="193"/>
      <c r="F498" s="193"/>
    </row>
    <row r="499" ht="15.75" customHeight="1">
      <c r="E499" s="193"/>
      <c r="F499" s="193"/>
    </row>
    <row r="500" ht="15.75" customHeight="1">
      <c r="E500" s="193"/>
      <c r="F500" s="193"/>
    </row>
    <row r="501" ht="15.75" customHeight="1">
      <c r="E501" s="193"/>
      <c r="F501" s="193"/>
    </row>
    <row r="502" ht="15.75" customHeight="1">
      <c r="E502" s="193"/>
      <c r="F502" s="193"/>
    </row>
    <row r="503" ht="15.75" customHeight="1">
      <c r="E503" s="193"/>
      <c r="F503" s="193"/>
    </row>
    <row r="504" ht="15.75" customHeight="1">
      <c r="E504" s="193"/>
      <c r="F504" s="193"/>
    </row>
    <row r="505" ht="15.75" customHeight="1">
      <c r="E505" s="193"/>
      <c r="F505" s="193"/>
    </row>
    <row r="506" ht="15.75" customHeight="1">
      <c r="E506" s="193"/>
      <c r="F506" s="193"/>
    </row>
    <row r="507" ht="15.75" customHeight="1">
      <c r="E507" s="193"/>
      <c r="F507" s="193"/>
    </row>
    <row r="508" ht="15.75" customHeight="1">
      <c r="E508" s="193"/>
      <c r="F508" s="193"/>
    </row>
    <row r="509" ht="15.75" customHeight="1">
      <c r="E509" s="193"/>
      <c r="F509" s="193"/>
    </row>
    <row r="510" ht="15.75" customHeight="1">
      <c r="E510" s="193"/>
      <c r="F510" s="193"/>
    </row>
    <row r="511" ht="15.75" customHeight="1">
      <c r="E511" s="193"/>
      <c r="F511" s="193"/>
    </row>
    <row r="512" ht="15.75" customHeight="1">
      <c r="E512" s="193"/>
      <c r="F512" s="193"/>
    </row>
    <row r="513" ht="15.75" customHeight="1">
      <c r="E513" s="193"/>
      <c r="F513" s="193"/>
    </row>
    <row r="514" ht="15.75" customHeight="1">
      <c r="E514" s="193"/>
      <c r="F514" s="193"/>
    </row>
    <row r="515" ht="15.75" customHeight="1">
      <c r="E515" s="193"/>
      <c r="F515" s="193"/>
    </row>
    <row r="516" ht="15.75" customHeight="1">
      <c r="E516" s="193"/>
      <c r="F516" s="193"/>
    </row>
    <row r="517" ht="15.75" customHeight="1">
      <c r="E517" s="193"/>
      <c r="F517" s="193"/>
    </row>
    <row r="518" ht="15.75" customHeight="1">
      <c r="E518" s="193"/>
      <c r="F518" s="193"/>
    </row>
    <row r="519" ht="15.75" customHeight="1">
      <c r="E519" s="193"/>
      <c r="F519" s="193"/>
    </row>
    <row r="520" ht="15.75" customHeight="1">
      <c r="E520" s="193"/>
      <c r="F520" s="193"/>
    </row>
    <row r="521" ht="15.75" customHeight="1">
      <c r="E521" s="193"/>
      <c r="F521" s="193"/>
    </row>
    <row r="522" ht="15.75" customHeight="1">
      <c r="E522" s="193"/>
      <c r="F522" s="193"/>
    </row>
    <row r="523" ht="15.75" customHeight="1">
      <c r="E523" s="193"/>
      <c r="F523" s="193"/>
    </row>
    <row r="524" ht="15.75" customHeight="1">
      <c r="E524" s="193"/>
      <c r="F524" s="193"/>
    </row>
    <row r="525" ht="15.75" customHeight="1">
      <c r="E525" s="193"/>
      <c r="F525" s="193"/>
    </row>
    <row r="526" ht="15.75" customHeight="1">
      <c r="E526" s="193"/>
      <c r="F526" s="193"/>
    </row>
    <row r="527" ht="15.75" customHeight="1">
      <c r="E527" s="193"/>
      <c r="F527" s="193"/>
    </row>
    <row r="528" ht="15.75" customHeight="1">
      <c r="E528" s="193"/>
      <c r="F528" s="193"/>
    </row>
    <row r="529" ht="15.75" customHeight="1">
      <c r="E529" s="193"/>
      <c r="F529" s="193"/>
    </row>
    <row r="530" ht="15.75" customHeight="1">
      <c r="E530" s="193"/>
      <c r="F530" s="193"/>
    </row>
    <row r="531" ht="15.75" customHeight="1">
      <c r="E531" s="193"/>
      <c r="F531" s="193"/>
    </row>
    <row r="532" ht="15.75" customHeight="1">
      <c r="E532" s="193"/>
      <c r="F532" s="193"/>
    </row>
    <row r="533" ht="15.75" customHeight="1">
      <c r="E533" s="193"/>
      <c r="F533" s="193"/>
    </row>
    <row r="534" ht="15.75" customHeight="1">
      <c r="E534" s="193"/>
      <c r="F534" s="193"/>
    </row>
    <row r="535" ht="15.75" customHeight="1">
      <c r="E535" s="193"/>
      <c r="F535" s="193"/>
    </row>
    <row r="536" ht="15.75" customHeight="1">
      <c r="E536" s="193"/>
      <c r="F536" s="193"/>
    </row>
    <row r="537" ht="15.75" customHeight="1">
      <c r="E537" s="193"/>
      <c r="F537" s="193"/>
    </row>
    <row r="538" ht="15.75" customHeight="1">
      <c r="E538" s="193"/>
      <c r="F538" s="193"/>
    </row>
    <row r="539" ht="15.75" customHeight="1">
      <c r="E539" s="193"/>
      <c r="F539" s="193"/>
    </row>
    <row r="540" ht="15.75" customHeight="1">
      <c r="E540" s="193"/>
      <c r="F540" s="193"/>
    </row>
    <row r="541" ht="15.75" customHeight="1">
      <c r="E541" s="193"/>
      <c r="F541" s="193"/>
    </row>
    <row r="542" ht="15.75" customHeight="1">
      <c r="E542" s="193"/>
      <c r="F542" s="193"/>
    </row>
    <row r="543" ht="15.75" customHeight="1">
      <c r="E543" s="193"/>
      <c r="F543" s="193"/>
    </row>
    <row r="544" ht="15.75" customHeight="1">
      <c r="E544" s="193"/>
      <c r="F544" s="193"/>
    </row>
    <row r="545" ht="15.75" customHeight="1">
      <c r="E545" s="193"/>
      <c r="F545" s="193"/>
    </row>
    <row r="546" ht="15.75" customHeight="1">
      <c r="E546" s="193"/>
      <c r="F546" s="193"/>
    </row>
    <row r="547" ht="15.75" customHeight="1">
      <c r="E547" s="193"/>
      <c r="F547" s="193"/>
    </row>
    <row r="548" ht="15.75" customHeight="1">
      <c r="E548" s="193"/>
      <c r="F548" s="193"/>
    </row>
    <row r="549" ht="15.75" customHeight="1">
      <c r="E549" s="193"/>
      <c r="F549" s="193"/>
    </row>
    <row r="550" ht="15.75" customHeight="1">
      <c r="E550" s="193"/>
      <c r="F550" s="193"/>
    </row>
    <row r="551" ht="15.75" customHeight="1">
      <c r="E551" s="193"/>
      <c r="F551" s="193"/>
    </row>
    <row r="552" ht="15.75" customHeight="1">
      <c r="E552" s="193"/>
      <c r="F552" s="193"/>
    </row>
    <row r="553" ht="15.75" customHeight="1">
      <c r="E553" s="193"/>
      <c r="F553" s="193"/>
    </row>
    <row r="554" ht="15.75" customHeight="1">
      <c r="E554" s="193"/>
      <c r="F554" s="193"/>
    </row>
    <row r="555" ht="15.75" customHeight="1">
      <c r="E555" s="193"/>
      <c r="F555" s="193"/>
    </row>
    <row r="556" ht="15.75" customHeight="1">
      <c r="E556" s="193"/>
      <c r="F556" s="193"/>
    </row>
    <row r="557" ht="15.75" customHeight="1">
      <c r="E557" s="193"/>
      <c r="F557" s="193"/>
    </row>
    <row r="558" ht="15.75" customHeight="1">
      <c r="E558" s="193"/>
      <c r="F558" s="193"/>
    </row>
    <row r="559" ht="15.75" customHeight="1">
      <c r="E559" s="193"/>
      <c r="F559" s="193"/>
    </row>
    <row r="560" ht="15.75" customHeight="1">
      <c r="E560" s="193"/>
      <c r="F560" s="193"/>
    </row>
    <row r="561" ht="15.75" customHeight="1">
      <c r="E561" s="193"/>
      <c r="F561" s="193"/>
    </row>
    <row r="562" ht="15.75" customHeight="1">
      <c r="E562" s="193"/>
      <c r="F562" s="193"/>
    </row>
    <row r="563" ht="15.75" customHeight="1">
      <c r="E563" s="193"/>
      <c r="F563" s="193"/>
    </row>
    <row r="564" ht="15.75" customHeight="1">
      <c r="E564" s="193"/>
      <c r="F564" s="193"/>
    </row>
    <row r="565" ht="15.75" customHeight="1">
      <c r="E565" s="193"/>
      <c r="F565" s="193"/>
    </row>
    <row r="566" ht="15.75" customHeight="1">
      <c r="E566" s="193"/>
      <c r="F566" s="193"/>
    </row>
    <row r="567" ht="15.75" customHeight="1">
      <c r="E567" s="193"/>
      <c r="F567" s="193"/>
    </row>
    <row r="568" ht="15.75" customHeight="1">
      <c r="E568" s="193"/>
      <c r="F568" s="193"/>
    </row>
    <row r="569" ht="15.75" customHeight="1">
      <c r="E569" s="193"/>
      <c r="F569" s="193"/>
    </row>
    <row r="570" ht="15.75" customHeight="1">
      <c r="E570" s="193"/>
      <c r="F570" s="193"/>
    </row>
    <row r="571" ht="15.75" customHeight="1">
      <c r="E571" s="193"/>
      <c r="F571" s="193"/>
    </row>
    <row r="572" ht="15.75" customHeight="1">
      <c r="E572" s="193"/>
      <c r="F572" s="193"/>
    </row>
    <row r="573" ht="15.75" customHeight="1">
      <c r="E573" s="193"/>
      <c r="F573" s="193"/>
    </row>
    <row r="574" ht="15.75" customHeight="1">
      <c r="E574" s="193"/>
      <c r="F574" s="193"/>
    </row>
    <row r="575" ht="15.75" customHeight="1">
      <c r="E575" s="193"/>
      <c r="F575" s="193"/>
    </row>
    <row r="576" ht="15.75" customHeight="1">
      <c r="E576" s="193"/>
      <c r="F576" s="193"/>
    </row>
    <row r="577" ht="15.75" customHeight="1">
      <c r="E577" s="193"/>
      <c r="F577" s="193"/>
    </row>
    <row r="578" ht="15.75" customHeight="1">
      <c r="E578" s="193"/>
      <c r="F578" s="193"/>
    </row>
    <row r="579" ht="15.75" customHeight="1">
      <c r="E579" s="193"/>
      <c r="F579" s="193"/>
    </row>
    <row r="580" ht="15.75" customHeight="1">
      <c r="E580" s="193"/>
      <c r="F580" s="193"/>
    </row>
    <row r="581" ht="15.75" customHeight="1">
      <c r="E581" s="193"/>
      <c r="F581" s="193"/>
    </row>
    <row r="582" ht="15.75" customHeight="1">
      <c r="E582" s="193"/>
      <c r="F582" s="193"/>
    </row>
    <row r="583" ht="15.75" customHeight="1">
      <c r="E583" s="193"/>
      <c r="F583" s="193"/>
    </row>
    <row r="584" ht="15.75" customHeight="1">
      <c r="E584" s="193"/>
      <c r="F584" s="193"/>
    </row>
    <row r="585" ht="15.75" customHeight="1">
      <c r="E585" s="193"/>
      <c r="F585" s="193"/>
    </row>
    <row r="586" ht="15.75" customHeight="1">
      <c r="E586" s="193"/>
      <c r="F586" s="193"/>
    </row>
    <row r="587" ht="15.75" customHeight="1">
      <c r="E587" s="193"/>
      <c r="F587" s="193"/>
    </row>
    <row r="588" ht="15.75" customHeight="1">
      <c r="E588" s="193"/>
      <c r="F588" s="193"/>
    </row>
    <row r="589" ht="15.75" customHeight="1">
      <c r="E589" s="193"/>
      <c r="F589" s="193"/>
    </row>
    <row r="590" ht="15.75" customHeight="1">
      <c r="E590" s="193"/>
      <c r="F590" s="193"/>
    </row>
    <row r="591" ht="15.75" customHeight="1">
      <c r="E591" s="193"/>
      <c r="F591" s="193"/>
    </row>
    <row r="592" ht="15.75" customHeight="1">
      <c r="E592" s="193"/>
      <c r="F592" s="193"/>
    </row>
    <row r="593" ht="15.75" customHeight="1">
      <c r="E593" s="193"/>
      <c r="F593" s="193"/>
    </row>
    <row r="594" ht="15.75" customHeight="1">
      <c r="E594" s="193"/>
      <c r="F594" s="193"/>
    </row>
    <row r="595" ht="15.75" customHeight="1">
      <c r="E595" s="193"/>
      <c r="F595" s="193"/>
    </row>
    <row r="596" ht="15.75" customHeight="1">
      <c r="E596" s="193"/>
      <c r="F596" s="193"/>
    </row>
    <row r="597" ht="15.75" customHeight="1">
      <c r="E597" s="193"/>
      <c r="F597" s="193"/>
    </row>
    <row r="598" ht="15.75" customHeight="1">
      <c r="E598" s="193"/>
      <c r="F598" s="193"/>
    </row>
    <row r="599" ht="15.75" customHeight="1">
      <c r="E599" s="193"/>
      <c r="F599" s="193"/>
    </row>
    <row r="600" ht="15.75" customHeight="1">
      <c r="E600" s="193"/>
      <c r="F600" s="193"/>
    </row>
    <row r="601" ht="15.75" customHeight="1">
      <c r="E601" s="193"/>
      <c r="F601" s="193"/>
    </row>
    <row r="602" ht="15.75" customHeight="1">
      <c r="E602" s="193"/>
      <c r="F602" s="193"/>
    </row>
    <row r="603" ht="15.75" customHeight="1">
      <c r="E603" s="193"/>
      <c r="F603" s="193"/>
    </row>
    <row r="604" ht="15.75" customHeight="1">
      <c r="E604" s="193"/>
      <c r="F604" s="193"/>
    </row>
    <row r="605" ht="15.75" customHeight="1">
      <c r="E605" s="193"/>
      <c r="F605" s="193"/>
    </row>
    <row r="606" ht="15.75" customHeight="1">
      <c r="E606" s="193"/>
      <c r="F606" s="193"/>
    </row>
    <row r="607" ht="15.75" customHeight="1">
      <c r="E607" s="193"/>
      <c r="F607" s="193"/>
    </row>
    <row r="608" ht="15.75" customHeight="1">
      <c r="E608" s="193"/>
      <c r="F608" s="193"/>
    </row>
    <row r="609" ht="15.75" customHeight="1">
      <c r="E609" s="193"/>
      <c r="F609" s="193"/>
    </row>
    <row r="610" ht="15.75" customHeight="1">
      <c r="E610" s="193"/>
      <c r="F610" s="193"/>
    </row>
    <row r="611" ht="15.75" customHeight="1">
      <c r="E611" s="193"/>
      <c r="F611" s="193"/>
    </row>
    <row r="612" ht="15.75" customHeight="1">
      <c r="E612" s="193"/>
      <c r="F612" s="193"/>
    </row>
    <row r="613" ht="15.75" customHeight="1">
      <c r="E613" s="193"/>
      <c r="F613" s="193"/>
    </row>
    <row r="614" ht="15.75" customHeight="1">
      <c r="E614" s="193"/>
      <c r="F614" s="193"/>
    </row>
    <row r="615" ht="15.75" customHeight="1">
      <c r="E615" s="193"/>
      <c r="F615" s="193"/>
    </row>
    <row r="616" ht="15.75" customHeight="1">
      <c r="E616" s="193"/>
      <c r="F616" s="193"/>
    </row>
    <row r="617" ht="15.75" customHeight="1">
      <c r="E617" s="193"/>
      <c r="F617" s="193"/>
    </row>
    <row r="618" ht="15.75" customHeight="1">
      <c r="E618" s="193"/>
      <c r="F618" s="193"/>
    </row>
    <row r="619" ht="15.75" customHeight="1">
      <c r="E619" s="193"/>
      <c r="F619" s="193"/>
    </row>
    <row r="620" ht="15.75" customHeight="1">
      <c r="E620" s="193"/>
      <c r="F620" s="193"/>
    </row>
    <row r="621" ht="15.75" customHeight="1">
      <c r="E621" s="193"/>
      <c r="F621" s="193"/>
    </row>
    <row r="622" ht="15.75" customHeight="1">
      <c r="E622" s="193"/>
      <c r="F622" s="193"/>
    </row>
    <row r="623" ht="15.75" customHeight="1">
      <c r="E623" s="193"/>
      <c r="F623" s="193"/>
    </row>
    <row r="624" ht="15.75" customHeight="1">
      <c r="E624" s="193"/>
      <c r="F624" s="193"/>
    </row>
    <row r="625" ht="15.75" customHeight="1">
      <c r="E625" s="193"/>
      <c r="F625" s="193"/>
    </row>
    <row r="626" ht="15.75" customHeight="1">
      <c r="E626" s="193"/>
      <c r="F626" s="193"/>
    </row>
    <row r="627" ht="15.75" customHeight="1">
      <c r="E627" s="193"/>
      <c r="F627" s="193"/>
    </row>
    <row r="628" ht="15.75" customHeight="1">
      <c r="E628" s="193"/>
      <c r="F628" s="193"/>
    </row>
    <row r="629" ht="15.75" customHeight="1">
      <c r="E629" s="193"/>
      <c r="F629" s="193"/>
    </row>
    <row r="630" ht="15.75" customHeight="1">
      <c r="E630" s="193"/>
      <c r="F630" s="193"/>
    </row>
    <row r="631" ht="15.75" customHeight="1">
      <c r="E631" s="193"/>
      <c r="F631" s="193"/>
    </row>
    <row r="632" ht="15.75" customHeight="1">
      <c r="E632" s="193"/>
      <c r="F632" s="193"/>
    </row>
    <row r="633" ht="15.75" customHeight="1">
      <c r="E633" s="193"/>
      <c r="F633" s="193"/>
    </row>
    <row r="634" ht="15.75" customHeight="1">
      <c r="E634" s="193"/>
      <c r="F634" s="193"/>
    </row>
    <row r="635" ht="15.75" customHeight="1">
      <c r="E635" s="193"/>
      <c r="F635" s="193"/>
    </row>
    <row r="636" ht="15.75" customHeight="1">
      <c r="E636" s="193"/>
      <c r="F636" s="193"/>
    </row>
    <row r="637" ht="15.75" customHeight="1">
      <c r="E637" s="193"/>
      <c r="F637" s="193"/>
    </row>
    <row r="638" ht="15.75" customHeight="1">
      <c r="E638" s="193"/>
      <c r="F638" s="193"/>
    </row>
    <row r="639" ht="15.75" customHeight="1">
      <c r="E639" s="193"/>
      <c r="F639" s="193"/>
    </row>
    <row r="640" ht="15.75" customHeight="1">
      <c r="E640" s="193"/>
      <c r="F640" s="193"/>
    </row>
    <row r="641" ht="15.75" customHeight="1">
      <c r="E641" s="193"/>
      <c r="F641" s="193"/>
    </row>
    <row r="642" ht="15.75" customHeight="1">
      <c r="E642" s="193"/>
      <c r="F642" s="193"/>
    </row>
    <row r="643" ht="15.75" customHeight="1">
      <c r="E643" s="193"/>
      <c r="F643" s="193"/>
    </row>
    <row r="644" ht="15.75" customHeight="1">
      <c r="E644" s="193"/>
      <c r="F644" s="193"/>
    </row>
    <row r="645" ht="15.75" customHeight="1">
      <c r="E645" s="193"/>
      <c r="F645" s="193"/>
    </row>
    <row r="646" ht="15.75" customHeight="1">
      <c r="E646" s="193"/>
      <c r="F646" s="193"/>
    </row>
    <row r="647" ht="15.75" customHeight="1">
      <c r="E647" s="193"/>
      <c r="F647" s="193"/>
    </row>
    <row r="648" ht="15.75" customHeight="1">
      <c r="E648" s="193"/>
      <c r="F648" s="193"/>
    </row>
    <row r="649" ht="15.75" customHeight="1">
      <c r="E649" s="193"/>
      <c r="F649" s="193"/>
    </row>
    <row r="650" ht="15.75" customHeight="1">
      <c r="E650" s="193"/>
      <c r="F650" s="193"/>
    </row>
    <row r="651" ht="15.75" customHeight="1">
      <c r="E651" s="193"/>
      <c r="F651" s="193"/>
    </row>
    <row r="652" ht="15.75" customHeight="1">
      <c r="E652" s="193"/>
      <c r="F652" s="193"/>
    </row>
    <row r="653" ht="15.75" customHeight="1">
      <c r="E653" s="193"/>
      <c r="F653" s="193"/>
    </row>
    <row r="654" ht="15.75" customHeight="1">
      <c r="E654" s="193"/>
      <c r="F654" s="193"/>
    </row>
    <row r="655" ht="15.75" customHeight="1">
      <c r="E655" s="193"/>
      <c r="F655" s="193"/>
    </row>
    <row r="656" ht="15.75" customHeight="1">
      <c r="E656" s="193"/>
      <c r="F656" s="193"/>
    </row>
    <row r="657" ht="15.75" customHeight="1">
      <c r="E657" s="193"/>
      <c r="F657" s="193"/>
    </row>
    <row r="658" ht="15.75" customHeight="1">
      <c r="E658" s="193"/>
      <c r="F658" s="193"/>
    </row>
    <row r="659" ht="15.75" customHeight="1">
      <c r="E659" s="193"/>
      <c r="F659" s="193"/>
    </row>
    <row r="660" ht="15.75" customHeight="1">
      <c r="E660" s="193"/>
      <c r="F660" s="193"/>
    </row>
    <row r="661" ht="15.75" customHeight="1">
      <c r="E661" s="193"/>
      <c r="F661" s="193"/>
    </row>
    <row r="662" ht="15.75" customHeight="1">
      <c r="E662" s="193"/>
      <c r="F662" s="193"/>
    </row>
    <row r="663" ht="15.75" customHeight="1">
      <c r="E663" s="193"/>
      <c r="F663" s="193"/>
    </row>
    <row r="664" ht="15.75" customHeight="1">
      <c r="E664" s="193"/>
      <c r="F664" s="193"/>
    </row>
    <row r="665" ht="15.75" customHeight="1">
      <c r="E665" s="193"/>
      <c r="F665" s="193"/>
    </row>
    <row r="666" ht="15.75" customHeight="1">
      <c r="E666" s="193"/>
      <c r="F666" s="193"/>
    </row>
    <row r="667" ht="15.75" customHeight="1">
      <c r="E667" s="193"/>
      <c r="F667" s="193"/>
    </row>
    <row r="668" ht="15.75" customHeight="1">
      <c r="E668" s="193"/>
      <c r="F668" s="193"/>
    </row>
    <row r="669" ht="15.75" customHeight="1">
      <c r="E669" s="193"/>
      <c r="F669" s="193"/>
    </row>
    <row r="670" ht="15.75" customHeight="1">
      <c r="E670" s="193"/>
      <c r="F670" s="193"/>
    </row>
    <row r="671" ht="15.75" customHeight="1">
      <c r="E671" s="193"/>
      <c r="F671" s="193"/>
    </row>
    <row r="672" ht="15.75" customHeight="1">
      <c r="E672" s="193"/>
      <c r="F672" s="193"/>
    </row>
    <row r="673" ht="15.75" customHeight="1">
      <c r="E673" s="193"/>
      <c r="F673" s="193"/>
    </row>
    <row r="674" ht="15.75" customHeight="1">
      <c r="E674" s="193"/>
      <c r="F674" s="193"/>
    </row>
    <row r="675" ht="15.75" customHeight="1">
      <c r="E675" s="193"/>
      <c r="F675" s="193"/>
    </row>
    <row r="676" ht="15.75" customHeight="1">
      <c r="E676" s="193"/>
      <c r="F676" s="193"/>
    </row>
    <row r="677" ht="15.75" customHeight="1">
      <c r="E677" s="193"/>
      <c r="F677" s="193"/>
    </row>
    <row r="678" ht="15.75" customHeight="1">
      <c r="E678" s="193"/>
      <c r="F678" s="193"/>
    </row>
    <row r="679" ht="15.75" customHeight="1">
      <c r="E679" s="193"/>
      <c r="F679" s="193"/>
    </row>
    <row r="680" ht="15.75" customHeight="1">
      <c r="E680" s="193"/>
      <c r="F680" s="193"/>
    </row>
    <row r="681" ht="15.75" customHeight="1">
      <c r="E681" s="193"/>
      <c r="F681" s="193"/>
    </row>
    <row r="682" ht="15.75" customHeight="1">
      <c r="E682" s="193"/>
      <c r="F682" s="193"/>
    </row>
    <row r="683" ht="15.75" customHeight="1">
      <c r="E683" s="193"/>
      <c r="F683" s="193"/>
    </row>
    <row r="684" ht="15.75" customHeight="1">
      <c r="E684" s="193"/>
      <c r="F684" s="193"/>
    </row>
    <row r="685" ht="15.75" customHeight="1">
      <c r="E685" s="193"/>
      <c r="F685" s="193"/>
    </row>
    <row r="686" ht="15.75" customHeight="1">
      <c r="E686" s="193"/>
      <c r="F686" s="193"/>
    </row>
    <row r="687" ht="15.75" customHeight="1">
      <c r="E687" s="193"/>
      <c r="F687" s="193"/>
    </row>
    <row r="688" ht="15.75" customHeight="1">
      <c r="E688" s="193"/>
      <c r="F688" s="193"/>
    </row>
    <row r="689" ht="15.75" customHeight="1">
      <c r="E689" s="193"/>
      <c r="F689" s="193"/>
    </row>
    <row r="690" ht="15.75" customHeight="1">
      <c r="E690" s="193"/>
      <c r="F690" s="193"/>
    </row>
    <row r="691" ht="15.75" customHeight="1">
      <c r="E691" s="193"/>
      <c r="F691" s="193"/>
    </row>
    <row r="692" ht="15.75" customHeight="1">
      <c r="E692" s="193"/>
      <c r="F692" s="193"/>
    </row>
    <row r="693" ht="15.75" customHeight="1">
      <c r="E693" s="193"/>
      <c r="F693" s="193"/>
    </row>
    <row r="694" ht="15.75" customHeight="1">
      <c r="E694" s="193"/>
      <c r="F694" s="193"/>
    </row>
    <row r="695" ht="15.75" customHeight="1">
      <c r="E695" s="193"/>
      <c r="F695" s="193"/>
    </row>
    <row r="696" ht="15.75" customHeight="1">
      <c r="E696" s="193"/>
      <c r="F696" s="193"/>
    </row>
    <row r="697" ht="15.75" customHeight="1">
      <c r="E697" s="193"/>
      <c r="F697" s="193"/>
    </row>
    <row r="698" ht="15.75" customHeight="1">
      <c r="E698" s="193"/>
      <c r="F698" s="193"/>
    </row>
    <row r="699" ht="15.75" customHeight="1">
      <c r="E699" s="193"/>
      <c r="F699" s="193"/>
    </row>
    <row r="700" ht="15.75" customHeight="1">
      <c r="E700" s="193"/>
      <c r="F700" s="193"/>
    </row>
    <row r="701" ht="15.75" customHeight="1">
      <c r="E701" s="193"/>
      <c r="F701" s="193"/>
    </row>
    <row r="702" ht="15.75" customHeight="1">
      <c r="E702" s="193"/>
      <c r="F702" s="193"/>
    </row>
    <row r="703" ht="15.75" customHeight="1">
      <c r="E703" s="193"/>
      <c r="F703" s="193"/>
    </row>
    <row r="704" ht="15.75" customHeight="1">
      <c r="E704" s="193"/>
      <c r="F704" s="193"/>
    </row>
    <row r="705" ht="15.75" customHeight="1">
      <c r="E705" s="193"/>
      <c r="F705" s="193"/>
    </row>
    <row r="706" ht="15.75" customHeight="1">
      <c r="E706" s="193"/>
      <c r="F706" s="193"/>
    </row>
    <row r="707" ht="15.75" customHeight="1">
      <c r="E707" s="193"/>
      <c r="F707" s="193"/>
    </row>
    <row r="708" ht="15.75" customHeight="1">
      <c r="E708" s="193"/>
      <c r="F708" s="193"/>
    </row>
    <row r="709" ht="15.75" customHeight="1">
      <c r="E709" s="193"/>
      <c r="F709" s="193"/>
    </row>
    <row r="710" ht="15.75" customHeight="1">
      <c r="E710" s="193"/>
      <c r="F710" s="193"/>
    </row>
    <row r="711" ht="15.75" customHeight="1">
      <c r="E711" s="193"/>
      <c r="F711" s="193"/>
    </row>
    <row r="712" ht="15.75" customHeight="1">
      <c r="E712" s="193"/>
      <c r="F712" s="193"/>
    </row>
    <row r="713" ht="15.75" customHeight="1">
      <c r="E713" s="193"/>
      <c r="F713" s="193"/>
    </row>
    <row r="714" ht="15.75" customHeight="1">
      <c r="E714" s="193"/>
      <c r="F714" s="193"/>
    </row>
    <row r="715" ht="15.75" customHeight="1">
      <c r="E715" s="193"/>
      <c r="F715" s="193"/>
    </row>
    <row r="716" ht="15.75" customHeight="1">
      <c r="E716" s="193"/>
      <c r="F716" s="193"/>
    </row>
    <row r="717" ht="15.75" customHeight="1">
      <c r="E717" s="193"/>
      <c r="F717" s="193"/>
    </row>
    <row r="718" ht="15.75" customHeight="1">
      <c r="E718" s="193"/>
      <c r="F718" s="193"/>
    </row>
    <row r="719" ht="15.75" customHeight="1">
      <c r="E719" s="193"/>
      <c r="F719" s="193"/>
    </row>
    <row r="720" ht="15.75" customHeight="1">
      <c r="E720" s="193"/>
      <c r="F720" s="193"/>
    </row>
    <row r="721" ht="15.75" customHeight="1">
      <c r="E721" s="193"/>
      <c r="F721" s="193"/>
    </row>
    <row r="722" ht="15.75" customHeight="1">
      <c r="E722" s="193"/>
      <c r="F722" s="193"/>
    </row>
    <row r="723" ht="15.75" customHeight="1">
      <c r="E723" s="193"/>
      <c r="F723" s="193"/>
    </row>
    <row r="724" ht="15.75" customHeight="1">
      <c r="E724" s="193"/>
      <c r="F724" s="193"/>
    </row>
    <row r="725" ht="15.75" customHeight="1">
      <c r="E725" s="193"/>
      <c r="F725" s="193"/>
    </row>
    <row r="726" ht="15.75" customHeight="1">
      <c r="E726" s="193"/>
      <c r="F726" s="193"/>
    </row>
    <row r="727" ht="15.75" customHeight="1">
      <c r="E727" s="193"/>
      <c r="F727" s="193"/>
    </row>
    <row r="728" ht="15.75" customHeight="1">
      <c r="E728" s="193"/>
      <c r="F728" s="193"/>
    </row>
    <row r="729" ht="15.75" customHeight="1">
      <c r="E729" s="193"/>
      <c r="F729" s="193"/>
    </row>
    <row r="730" ht="15.75" customHeight="1">
      <c r="E730" s="193"/>
      <c r="F730" s="193"/>
    </row>
    <row r="731" ht="15.75" customHeight="1">
      <c r="E731" s="193"/>
      <c r="F731" s="193"/>
    </row>
    <row r="732" ht="15.75" customHeight="1">
      <c r="E732" s="193"/>
      <c r="F732" s="193"/>
    </row>
    <row r="733" ht="15.75" customHeight="1">
      <c r="E733" s="193"/>
      <c r="F733" s="193"/>
    </row>
    <row r="734" ht="15.75" customHeight="1">
      <c r="E734" s="193"/>
      <c r="F734" s="193"/>
    </row>
    <row r="735" ht="15.75" customHeight="1">
      <c r="E735" s="193"/>
      <c r="F735" s="193"/>
    </row>
    <row r="736" ht="15.75" customHeight="1">
      <c r="E736" s="193"/>
      <c r="F736" s="193"/>
    </row>
    <row r="737" ht="15.75" customHeight="1">
      <c r="E737" s="193"/>
      <c r="F737" s="193"/>
    </row>
    <row r="738" ht="15.75" customHeight="1">
      <c r="E738" s="193"/>
      <c r="F738" s="193"/>
    </row>
    <row r="739" ht="15.75" customHeight="1">
      <c r="E739" s="193"/>
      <c r="F739" s="193"/>
    </row>
    <row r="740" ht="15.75" customHeight="1">
      <c r="E740" s="193"/>
      <c r="F740" s="193"/>
    </row>
    <row r="741" ht="15.75" customHeight="1">
      <c r="E741" s="193"/>
      <c r="F741" s="193"/>
    </row>
    <row r="742" ht="15.75" customHeight="1">
      <c r="E742" s="193"/>
      <c r="F742" s="193"/>
    </row>
    <row r="743" ht="15.75" customHeight="1">
      <c r="E743" s="193"/>
      <c r="F743" s="193"/>
    </row>
    <row r="744" ht="15.75" customHeight="1">
      <c r="E744" s="193"/>
      <c r="F744" s="193"/>
    </row>
    <row r="745" ht="15.75" customHeight="1">
      <c r="E745" s="193"/>
      <c r="F745" s="193"/>
    </row>
    <row r="746" ht="15.75" customHeight="1">
      <c r="E746" s="193"/>
      <c r="F746" s="193"/>
    </row>
    <row r="747" ht="15.75" customHeight="1">
      <c r="E747" s="193"/>
      <c r="F747" s="193"/>
    </row>
    <row r="748" ht="15.75" customHeight="1">
      <c r="E748" s="193"/>
      <c r="F748" s="193"/>
    </row>
    <row r="749" ht="15.75" customHeight="1">
      <c r="E749" s="193"/>
      <c r="F749" s="193"/>
    </row>
    <row r="750" ht="15.75" customHeight="1">
      <c r="E750" s="193"/>
      <c r="F750" s="193"/>
    </row>
    <row r="751" ht="15.75" customHeight="1">
      <c r="E751" s="193"/>
      <c r="F751" s="193"/>
    </row>
    <row r="752" ht="15.75" customHeight="1">
      <c r="E752" s="193"/>
      <c r="F752" s="193"/>
    </row>
    <row r="753" ht="15.75" customHeight="1">
      <c r="E753" s="193"/>
      <c r="F753" s="193"/>
    </row>
    <row r="754" ht="15.75" customHeight="1">
      <c r="E754" s="193"/>
      <c r="F754" s="193"/>
    </row>
    <row r="755" ht="15.75" customHeight="1">
      <c r="E755" s="193"/>
      <c r="F755" s="193"/>
    </row>
    <row r="756" ht="15.75" customHeight="1">
      <c r="E756" s="193"/>
      <c r="F756" s="193"/>
    </row>
    <row r="757" ht="15.75" customHeight="1">
      <c r="E757" s="193"/>
      <c r="F757" s="193"/>
    </row>
    <row r="758" ht="15.75" customHeight="1">
      <c r="E758" s="193"/>
      <c r="F758" s="193"/>
    </row>
    <row r="759" ht="15.75" customHeight="1">
      <c r="E759" s="193"/>
      <c r="F759" s="193"/>
    </row>
    <row r="760" ht="15.75" customHeight="1">
      <c r="E760" s="193"/>
      <c r="F760" s="193"/>
    </row>
    <row r="761" ht="15.75" customHeight="1">
      <c r="E761" s="193"/>
      <c r="F761" s="193"/>
    </row>
    <row r="762" ht="15.75" customHeight="1">
      <c r="E762" s="193"/>
      <c r="F762" s="193"/>
    </row>
    <row r="763" ht="15.75" customHeight="1">
      <c r="E763" s="193"/>
      <c r="F763" s="193"/>
    </row>
    <row r="764" ht="15.75" customHeight="1">
      <c r="E764" s="193"/>
      <c r="F764" s="193"/>
    </row>
    <row r="765" ht="15.75" customHeight="1">
      <c r="E765" s="193"/>
      <c r="F765" s="193"/>
    </row>
    <row r="766" ht="15.75" customHeight="1">
      <c r="E766" s="193"/>
      <c r="F766" s="193"/>
    </row>
    <row r="767" ht="15.75" customHeight="1">
      <c r="E767" s="193"/>
      <c r="F767" s="193"/>
    </row>
    <row r="768" ht="15.75" customHeight="1">
      <c r="E768" s="193"/>
      <c r="F768" s="193"/>
    </row>
    <row r="769" ht="15.75" customHeight="1">
      <c r="E769" s="193"/>
      <c r="F769" s="193"/>
    </row>
    <row r="770" ht="15.75" customHeight="1">
      <c r="E770" s="193"/>
      <c r="F770" s="193"/>
    </row>
    <row r="771" ht="15.75" customHeight="1">
      <c r="E771" s="193"/>
      <c r="F771" s="193"/>
    </row>
    <row r="772" ht="15.75" customHeight="1">
      <c r="E772" s="193"/>
      <c r="F772" s="193"/>
    </row>
    <row r="773" ht="15.75" customHeight="1">
      <c r="E773" s="193"/>
      <c r="F773" s="193"/>
    </row>
    <row r="774" ht="15.75" customHeight="1">
      <c r="E774" s="193"/>
      <c r="F774" s="193"/>
    </row>
    <row r="775" ht="15.75" customHeight="1">
      <c r="E775" s="193"/>
      <c r="F775" s="193"/>
    </row>
    <row r="776" ht="15.75" customHeight="1">
      <c r="E776" s="193"/>
      <c r="F776" s="193"/>
    </row>
    <row r="777" ht="15.75" customHeight="1">
      <c r="E777" s="193"/>
      <c r="F777" s="193"/>
    </row>
    <row r="778" ht="15.75" customHeight="1">
      <c r="E778" s="193"/>
      <c r="F778" s="193"/>
    </row>
    <row r="779" ht="15.75" customHeight="1">
      <c r="E779" s="193"/>
      <c r="F779" s="193"/>
    </row>
    <row r="780" ht="15.75" customHeight="1">
      <c r="E780" s="193"/>
      <c r="F780" s="193"/>
    </row>
    <row r="781" ht="15.75" customHeight="1">
      <c r="E781" s="193"/>
      <c r="F781" s="193"/>
    </row>
    <row r="782" ht="15.75" customHeight="1">
      <c r="E782" s="193"/>
      <c r="F782" s="193"/>
    </row>
    <row r="783" ht="15.75" customHeight="1">
      <c r="E783" s="193"/>
      <c r="F783" s="193"/>
    </row>
    <row r="784" ht="15.75" customHeight="1">
      <c r="E784" s="193"/>
      <c r="F784" s="193"/>
    </row>
    <row r="785" ht="15.75" customHeight="1">
      <c r="E785" s="193"/>
      <c r="F785" s="193"/>
    </row>
    <row r="786" ht="15.75" customHeight="1">
      <c r="E786" s="193"/>
      <c r="F786" s="193"/>
    </row>
    <row r="787" ht="15.75" customHeight="1">
      <c r="E787" s="193"/>
      <c r="F787" s="193"/>
    </row>
    <row r="788" ht="15.75" customHeight="1">
      <c r="E788" s="193"/>
      <c r="F788" s="193"/>
    </row>
    <row r="789" ht="15.75" customHeight="1">
      <c r="E789" s="193"/>
      <c r="F789" s="193"/>
    </row>
    <row r="790" ht="15.75" customHeight="1">
      <c r="E790" s="193"/>
      <c r="F790" s="193"/>
    </row>
    <row r="791" ht="15.75" customHeight="1">
      <c r="E791" s="193"/>
      <c r="F791" s="193"/>
    </row>
    <row r="792" ht="15.75" customHeight="1">
      <c r="E792" s="193"/>
      <c r="F792" s="193"/>
    </row>
    <row r="793" ht="15.75" customHeight="1">
      <c r="E793" s="193"/>
      <c r="F793" s="193"/>
    </row>
    <row r="794" ht="15.75" customHeight="1">
      <c r="E794" s="193"/>
      <c r="F794" s="193"/>
    </row>
    <row r="795" ht="15.75" customHeight="1">
      <c r="E795" s="193"/>
      <c r="F795" s="193"/>
    </row>
    <row r="796" ht="15.75" customHeight="1">
      <c r="E796" s="193"/>
      <c r="F796" s="193"/>
    </row>
    <row r="797" ht="15.75" customHeight="1">
      <c r="E797" s="193"/>
      <c r="F797" s="193"/>
    </row>
    <row r="798" ht="15.75" customHeight="1">
      <c r="E798" s="193"/>
      <c r="F798" s="193"/>
    </row>
    <row r="799" ht="15.75" customHeight="1">
      <c r="E799" s="193"/>
      <c r="F799" s="193"/>
    </row>
    <row r="800" ht="15.75" customHeight="1">
      <c r="E800" s="193"/>
      <c r="F800" s="193"/>
    </row>
    <row r="801" ht="15.75" customHeight="1">
      <c r="E801" s="193"/>
      <c r="F801" s="193"/>
    </row>
    <row r="802" ht="15.75" customHeight="1">
      <c r="E802" s="193"/>
      <c r="F802" s="193"/>
    </row>
    <row r="803" ht="15.75" customHeight="1">
      <c r="E803" s="193"/>
      <c r="F803" s="193"/>
    </row>
    <row r="804" ht="15.75" customHeight="1">
      <c r="E804" s="193"/>
      <c r="F804" s="193"/>
    </row>
    <row r="805" ht="15.75" customHeight="1">
      <c r="E805" s="193"/>
      <c r="F805" s="193"/>
    </row>
    <row r="806" ht="15.75" customHeight="1">
      <c r="E806" s="193"/>
      <c r="F806" s="193"/>
    </row>
    <row r="807" ht="15.75" customHeight="1">
      <c r="E807" s="193"/>
      <c r="F807" s="193"/>
    </row>
    <row r="808" ht="15.75" customHeight="1">
      <c r="E808" s="193"/>
      <c r="F808" s="193"/>
    </row>
    <row r="809" ht="15.75" customHeight="1">
      <c r="E809" s="193"/>
      <c r="F809" s="193"/>
    </row>
    <row r="810" ht="15.75" customHeight="1">
      <c r="E810" s="193"/>
      <c r="F810" s="193"/>
    </row>
    <row r="811" ht="15.75" customHeight="1">
      <c r="E811" s="193"/>
      <c r="F811" s="193"/>
    </row>
    <row r="812" ht="15.75" customHeight="1">
      <c r="E812" s="193"/>
      <c r="F812" s="193"/>
    </row>
    <row r="813" ht="15.75" customHeight="1">
      <c r="E813" s="193"/>
      <c r="F813" s="193"/>
    </row>
    <row r="814" ht="15.75" customHeight="1">
      <c r="E814" s="193"/>
      <c r="F814" s="193"/>
    </row>
    <row r="815" ht="15.75" customHeight="1">
      <c r="E815" s="193"/>
      <c r="F815" s="193"/>
    </row>
    <row r="816" ht="15.75" customHeight="1">
      <c r="E816" s="193"/>
      <c r="F816" s="193"/>
    </row>
    <row r="817" ht="15.75" customHeight="1">
      <c r="E817" s="193"/>
      <c r="F817" s="193"/>
    </row>
    <row r="818" ht="15.75" customHeight="1">
      <c r="E818" s="193"/>
      <c r="F818" s="193"/>
    </row>
    <row r="819" ht="15.75" customHeight="1">
      <c r="E819" s="193"/>
      <c r="F819" s="193"/>
    </row>
    <row r="820" ht="15.75" customHeight="1">
      <c r="E820" s="193"/>
      <c r="F820" s="193"/>
    </row>
    <row r="821" ht="15.75" customHeight="1">
      <c r="E821" s="193"/>
      <c r="F821" s="193"/>
    </row>
    <row r="822" ht="15.75" customHeight="1">
      <c r="E822" s="193"/>
      <c r="F822" s="193"/>
    </row>
    <row r="823" ht="15.75" customHeight="1">
      <c r="E823" s="193"/>
      <c r="F823" s="193"/>
    </row>
    <row r="824" ht="15.75" customHeight="1">
      <c r="E824" s="193"/>
      <c r="F824" s="193"/>
    </row>
    <row r="825" ht="15.75" customHeight="1">
      <c r="E825" s="193"/>
      <c r="F825" s="193"/>
    </row>
    <row r="826" ht="15.75" customHeight="1">
      <c r="E826" s="193"/>
      <c r="F826" s="193"/>
    </row>
    <row r="827" ht="15.75" customHeight="1">
      <c r="E827" s="193"/>
      <c r="F827" s="193"/>
    </row>
    <row r="828" ht="15.75" customHeight="1">
      <c r="E828" s="193"/>
      <c r="F828" s="193"/>
    </row>
    <row r="829" ht="15.75" customHeight="1">
      <c r="E829" s="193"/>
      <c r="F829" s="193"/>
    </row>
    <row r="830" ht="15.75" customHeight="1">
      <c r="E830" s="193"/>
      <c r="F830" s="193"/>
    </row>
    <row r="831" ht="15.75" customHeight="1">
      <c r="E831" s="193"/>
      <c r="F831" s="193"/>
    </row>
    <row r="832" ht="15.75" customHeight="1">
      <c r="E832" s="193"/>
      <c r="F832" s="193"/>
    </row>
    <row r="833" ht="15.75" customHeight="1">
      <c r="E833" s="193"/>
      <c r="F833" s="193"/>
    </row>
    <row r="834" ht="15.75" customHeight="1">
      <c r="E834" s="193"/>
      <c r="F834" s="193"/>
    </row>
    <row r="835" ht="15.75" customHeight="1">
      <c r="E835" s="193"/>
      <c r="F835" s="193"/>
    </row>
    <row r="836" ht="15.75" customHeight="1">
      <c r="E836" s="193"/>
      <c r="F836" s="193"/>
    </row>
    <row r="837" ht="15.75" customHeight="1">
      <c r="E837" s="193"/>
      <c r="F837" s="193"/>
    </row>
    <row r="838" ht="15.75" customHeight="1">
      <c r="E838" s="193"/>
      <c r="F838" s="193"/>
    </row>
    <row r="839" ht="15.75" customHeight="1">
      <c r="E839" s="193"/>
      <c r="F839" s="193"/>
    </row>
    <row r="840" ht="15.75" customHeight="1">
      <c r="E840" s="193"/>
      <c r="F840" s="193"/>
    </row>
    <row r="841" ht="15.75" customHeight="1">
      <c r="E841" s="193"/>
      <c r="F841" s="193"/>
    </row>
    <row r="842" ht="15.75" customHeight="1">
      <c r="E842" s="193"/>
      <c r="F842" s="193"/>
    </row>
    <row r="843" ht="15.75" customHeight="1">
      <c r="E843" s="193"/>
      <c r="F843" s="193"/>
    </row>
    <row r="844" ht="15.75" customHeight="1">
      <c r="E844" s="193"/>
      <c r="F844" s="193"/>
    </row>
    <row r="845" ht="15.75" customHeight="1">
      <c r="E845" s="193"/>
      <c r="F845" s="193"/>
    </row>
    <row r="846" ht="15.75" customHeight="1">
      <c r="E846" s="193"/>
      <c r="F846" s="193"/>
    </row>
    <row r="847" ht="15.75" customHeight="1">
      <c r="E847" s="193"/>
      <c r="F847" s="193"/>
    </row>
    <row r="848" ht="15.75" customHeight="1">
      <c r="E848" s="193"/>
      <c r="F848" s="193"/>
    </row>
    <row r="849" ht="15.75" customHeight="1">
      <c r="E849" s="193"/>
      <c r="F849" s="193"/>
    </row>
    <row r="850" ht="15.75" customHeight="1">
      <c r="E850" s="193"/>
      <c r="F850" s="193"/>
    </row>
    <row r="851" ht="15.75" customHeight="1">
      <c r="E851" s="193"/>
      <c r="F851" s="193"/>
    </row>
    <row r="852" ht="15.75" customHeight="1">
      <c r="E852" s="193"/>
      <c r="F852" s="193"/>
    </row>
    <row r="853" ht="15.75" customHeight="1">
      <c r="E853" s="193"/>
      <c r="F853" s="193"/>
    </row>
    <row r="854" ht="15.75" customHeight="1">
      <c r="E854" s="193"/>
      <c r="F854" s="193"/>
    </row>
    <row r="855" ht="15.75" customHeight="1">
      <c r="E855" s="193"/>
      <c r="F855" s="193"/>
    </row>
    <row r="856" ht="15.75" customHeight="1">
      <c r="E856" s="193"/>
      <c r="F856" s="193"/>
    </row>
    <row r="857" ht="15.75" customHeight="1">
      <c r="E857" s="193"/>
      <c r="F857" s="193"/>
    </row>
    <row r="858" ht="15.75" customHeight="1">
      <c r="E858" s="193"/>
      <c r="F858" s="193"/>
    </row>
    <row r="859" ht="15.75" customHeight="1">
      <c r="E859" s="193"/>
      <c r="F859" s="193"/>
    </row>
    <row r="860" ht="15.75" customHeight="1">
      <c r="E860" s="193"/>
      <c r="F860" s="193"/>
    </row>
    <row r="861" ht="15.75" customHeight="1">
      <c r="E861" s="193"/>
      <c r="F861" s="193"/>
    </row>
    <row r="862" ht="15.75" customHeight="1">
      <c r="E862" s="193"/>
      <c r="F862" s="193"/>
    </row>
    <row r="863" ht="15.75" customHeight="1">
      <c r="E863" s="193"/>
      <c r="F863" s="193"/>
    </row>
    <row r="864" ht="15.75" customHeight="1">
      <c r="E864" s="193"/>
      <c r="F864" s="193"/>
    </row>
    <row r="865" ht="15.75" customHeight="1">
      <c r="E865" s="193"/>
      <c r="F865" s="193"/>
    </row>
    <row r="866" ht="15.75" customHeight="1">
      <c r="E866" s="193"/>
      <c r="F866" s="193"/>
    </row>
    <row r="867" ht="15.75" customHeight="1">
      <c r="E867" s="193"/>
      <c r="F867" s="193"/>
    </row>
    <row r="868" ht="15.75" customHeight="1">
      <c r="E868" s="193"/>
      <c r="F868" s="193"/>
    </row>
    <row r="869" ht="15.75" customHeight="1">
      <c r="E869" s="193"/>
      <c r="F869" s="193"/>
    </row>
    <row r="870" ht="15.75" customHeight="1">
      <c r="E870" s="193"/>
      <c r="F870" s="193"/>
    </row>
    <row r="871" ht="15.75" customHeight="1">
      <c r="E871" s="193"/>
      <c r="F871" s="193"/>
    </row>
    <row r="872" ht="15.75" customHeight="1">
      <c r="E872" s="193"/>
      <c r="F872" s="193"/>
    </row>
    <row r="873" ht="15.75" customHeight="1">
      <c r="E873" s="193"/>
      <c r="F873" s="193"/>
    </row>
    <row r="874" ht="15.75" customHeight="1">
      <c r="E874" s="193"/>
      <c r="F874" s="193"/>
    </row>
    <row r="875" ht="15.75" customHeight="1">
      <c r="E875" s="193"/>
      <c r="F875" s="193"/>
    </row>
    <row r="876" ht="15.75" customHeight="1">
      <c r="E876" s="193"/>
      <c r="F876" s="193"/>
    </row>
    <row r="877" ht="15.75" customHeight="1">
      <c r="E877" s="193"/>
      <c r="F877" s="193"/>
    </row>
    <row r="878" ht="15.75" customHeight="1">
      <c r="E878" s="193"/>
      <c r="F878" s="193"/>
    </row>
    <row r="879" ht="15.75" customHeight="1">
      <c r="E879" s="193"/>
      <c r="F879" s="193"/>
    </row>
    <row r="880" ht="15.75" customHeight="1">
      <c r="E880" s="193"/>
      <c r="F880" s="193"/>
    </row>
    <row r="881" ht="15.75" customHeight="1">
      <c r="E881" s="193"/>
      <c r="F881" s="193"/>
    </row>
    <row r="882" ht="15.75" customHeight="1">
      <c r="E882" s="193"/>
      <c r="F882" s="193"/>
    </row>
    <row r="883" ht="15.75" customHeight="1">
      <c r="E883" s="193"/>
      <c r="F883" s="193"/>
    </row>
    <row r="884" ht="15.75" customHeight="1">
      <c r="E884" s="193"/>
      <c r="F884" s="193"/>
    </row>
    <row r="885" ht="15.75" customHeight="1">
      <c r="E885" s="193"/>
      <c r="F885" s="193"/>
    </row>
    <row r="886" ht="15.75" customHeight="1">
      <c r="E886" s="193"/>
      <c r="F886" s="193"/>
    </row>
    <row r="887" ht="15.75" customHeight="1">
      <c r="E887" s="193"/>
      <c r="F887" s="193"/>
    </row>
    <row r="888" ht="15.75" customHeight="1">
      <c r="E888" s="193"/>
      <c r="F888" s="193"/>
    </row>
    <row r="889" ht="15.75" customHeight="1">
      <c r="E889" s="193"/>
      <c r="F889" s="193"/>
    </row>
    <row r="890" ht="15.75" customHeight="1">
      <c r="E890" s="193"/>
      <c r="F890" s="193"/>
    </row>
    <row r="891" ht="15.75" customHeight="1">
      <c r="E891" s="193"/>
      <c r="F891" s="193"/>
    </row>
    <row r="892" ht="15.75" customHeight="1">
      <c r="E892" s="193"/>
      <c r="F892" s="193"/>
    </row>
    <row r="893" ht="15.75" customHeight="1">
      <c r="E893" s="193"/>
      <c r="F893" s="193"/>
    </row>
    <row r="894" ht="15.75" customHeight="1">
      <c r="E894" s="193"/>
      <c r="F894" s="193"/>
    </row>
    <row r="895" ht="15.75" customHeight="1">
      <c r="E895" s="193"/>
      <c r="F895" s="193"/>
    </row>
    <row r="896" ht="15.75" customHeight="1">
      <c r="E896" s="193"/>
      <c r="F896" s="193"/>
    </row>
    <row r="897" ht="15.75" customHeight="1">
      <c r="E897" s="193"/>
      <c r="F897" s="193"/>
    </row>
    <row r="898" ht="15.75" customHeight="1">
      <c r="E898" s="193"/>
      <c r="F898" s="193"/>
    </row>
    <row r="899" ht="15.75" customHeight="1">
      <c r="E899" s="193"/>
      <c r="F899" s="193"/>
    </row>
    <row r="900" ht="15.75" customHeight="1">
      <c r="E900" s="193"/>
      <c r="F900" s="193"/>
    </row>
    <row r="901" ht="15.75" customHeight="1">
      <c r="E901" s="193"/>
      <c r="F901" s="193"/>
    </row>
    <row r="902" ht="15.75" customHeight="1">
      <c r="E902" s="193"/>
      <c r="F902" s="193"/>
    </row>
    <row r="903" ht="15.75" customHeight="1">
      <c r="E903" s="193"/>
      <c r="F903" s="193"/>
    </row>
    <row r="904" ht="15.75" customHeight="1">
      <c r="E904" s="193"/>
      <c r="F904" s="193"/>
    </row>
    <row r="905" ht="15.75" customHeight="1">
      <c r="E905" s="193"/>
      <c r="F905" s="193"/>
    </row>
    <row r="906" ht="15.75" customHeight="1">
      <c r="E906" s="193"/>
      <c r="F906" s="193"/>
    </row>
    <row r="907" ht="15.75" customHeight="1">
      <c r="E907" s="193"/>
      <c r="F907" s="193"/>
    </row>
    <row r="908" ht="15.75" customHeight="1">
      <c r="E908" s="193"/>
      <c r="F908" s="193"/>
    </row>
    <row r="909" ht="15.75" customHeight="1">
      <c r="E909" s="193"/>
      <c r="F909" s="193"/>
    </row>
    <row r="910" ht="15.75" customHeight="1">
      <c r="E910" s="193"/>
      <c r="F910" s="193"/>
    </row>
    <row r="911" ht="15.75" customHeight="1">
      <c r="E911" s="193"/>
      <c r="F911" s="193"/>
    </row>
    <row r="912" ht="15.75" customHeight="1">
      <c r="E912" s="193"/>
      <c r="F912" s="193"/>
    </row>
    <row r="913" ht="15.75" customHeight="1">
      <c r="E913" s="193"/>
      <c r="F913" s="193"/>
    </row>
    <row r="914" ht="15.75" customHeight="1">
      <c r="E914" s="193"/>
      <c r="F914" s="193"/>
    </row>
    <row r="915" ht="15.75" customHeight="1">
      <c r="E915" s="193"/>
      <c r="F915" s="193"/>
    </row>
    <row r="916" ht="15.75" customHeight="1">
      <c r="E916" s="193"/>
      <c r="F916" s="193"/>
    </row>
    <row r="917" ht="15.75" customHeight="1">
      <c r="E917" s="193"/>
      <c r="F917" s="193"/>
    </row>
    <row r="918" ht="15.75" customHeight="1">
      <c r="E918" s="193"/>
      <c r="F918" s="193"/>
    </row>
    <row r="919" ht="15.75" customHeight="1">
      <c r="E919" s="193"/>
      <c r="F919" s="193"/>
    </row>
    <row r="920" ht="15.75" customHeight="1">
      <c r="E920" s="193"/>
      <c r="F920" s="193"/>
    </row>
    <row r="921" ht="15.75" customHeight="1">
      <c r="E921" s="193"/>
      <c r="F921" s="193"/>
    </row>
    <row r="922" ht="15.75" customHeight="1">
      <c r="E922" s="193"/>
      <c r="F922" s="193"/>
    </row>
    <row r="923" ht="15.75" customHeight="1">
      <c r="E923" s="193"/>
      <c r="F923" s="193"/>
    </row>
    <row r="924" ht="15.75" customHeight="1">
      <c r="E924" s="193"/>
      <c r="F924" s="193"/>
    </row>
    <row r="925" ht="15.75" customHeight="1">
      <c r="E925" s="193"/>
      <c r="F925" s="193"/>
    </row>
    <row r="926" ht="15.75" customHeight="1">
      <c r="E926" s="193"/>
      <c r="F926" s="193"/>
    </row>
    <row r="927" ht="15.75" customHeight="1">
      <c r="E927" s="193"/>
      <c r="F927" s="193"/>
    </row>
    <row r="928" ht="15.75" customHeight="1">
      <c r="E928" s="193"/>
      <c r="F928" s="193"/>
    </row>
    <row r="929" ht="15.75" customHeight="1">
      <c r="E929" s="193"/>
      <c r="F929" s="193"/>
    </row>
    <row r="930" ht="15.75" customHeight="1">
      <c r="E930" s="193"/>
      <c r="F930" s="193"/>
    </row>
    <row r="931" ht="15.75" customHeight="1">
      <c r="E931" s="193"/>
      <c r="F931" s="193"/>
    </row>
    <row r="932" ht="15.75" customHeight="1">
      <c r="E932" s="193"/>
      <c r="F932" s="193"/>
    </row>
    <row r="933" ht="15.75" customHeight="1">
      <c r="E933" s="193"/>
      <c r="F933" s="193"/>
    </row>
    <row r="934" ht="15.75" customHeight="1">
      <c r="E934" s="193"/>
      <c r="F934" s="193"/>
    </row>
    <row r="935" ht="15.75" customHeight="1">
      <c r="E935" s="193"/>
      <c r="F935" s="193"/>
    </row>
    <row r="936" ht="15.75" customHeight="1">
      <c r="E936" s="193"/>
      <c r="F936" s="193"/>
    </row>
    <row r="937" ht="15.75" customHeight="1">
      <c r="E937" s="193"/>
      <c r="F937" s="193"/>
    </row>
    <row r="938" ht="15.75" customHeight="1">
      <c r="E938" s="193"/>
      <c r="F938" s="193"/>
    </row>
    <row r="939" ht="15.75" customHeight="1">
      <c r="E939" s="193"/>
      <c r="F939" s="193"/>
    </row>
    <row r="940" ht="15.75" customHeight="1">
      <c r="E940" s="193"/>
      <c r="F940" s="193"/>
    </row>
    <row r="941" ht="15.75" customHeight="1">
      <c r="E941" s="193"/>
      <c r="F941" s="193"/>
    </row>
    <row r="942" ht="15.75" customHeight="1">
      <c r="E942" s="193"/>
      <c r="F942" s="193"/>
    </row>
    <row r="943" ht="15.75" customHeight="1">
      <c r="E943" s="193"/>
      <c r="F943" s="193"/>
    </row>
    <row r="944" ht="15.75" customHeight="1">
      <c r="E944" s="193"/>
      <c r="F944" s="193"/>
    </row>
    <row r="945" ht="15.75" customHeight="1">
      <c r="E945" s="193"/>
      <c r="F945" s="193"/>
    </row>
    <row r="946" ht="15.75" customHeight="1">
      <c r="E946" s="193"/>
      <c r="F946" s="193"/>
    </row>
    <row r="947" ht="15.75" customHeight="1">
      <c r="E947" s="193"/>
      <c r="F947" s="193"/>
    </row>
    <row r="948" ht="15.75" customHeight="1">
      <c r="E948" s="193"/>
      <c r="F948" s="193"/>
    </row>
    <row r="949" ht="15.75" customHeight="1">
      <c r="E949" s="193"/>
      <c r="F949" s="193"/>
    </row>
    <row r="950" ht="15.75" customHeight="1">
      <c r="E950" s="193"/>
      <c r="F950" s="193"/>
    </row>
    <row r="951" ht="15.75" customHeight="1">
      <c r="E951" s="193"/>
      <c r="F951" s="193"/>
    </row>
    <row r="952" ht="15.75" customHeight="1">
      <c r="E952" s="193"/>
      <c r="F952" s="193"/>
    </row>
    <row r="953" ht="15.75" customHeight="1">
      <c r="E953" s="193"/>
      <c r="F953" s="193"/>
    </row>
    <row r="954" ht="15.75" customHeight="1">
      <c r="E954" s="193"/>
      <c r="F954" s="193"/>
    </row>
    <row r="955" ht="15.75" customHeight="1">
      <c r="E955" s="193"/>
      <c r="F955" s="193"/>
    </row>
    <row r="956" ht="15.75" customHeight="1">
      <c r="E956" s="193"/>
      <c r="F956" s="193"/>
    </row>
    <row r="957" ht="15.75" customHeight="1">
      <c r="E957" s="193"/>
      <c r="F957" s="193"/>
    </row>
    <row r="958" ht="15.75" customHeight="1">
      <c r="E958" s="193"/>
      <c r="F958" s="193"/>
    </row>
    <row r="959" ht="15.75" customHeight="1">
      <c r="E959" s="193"/>
      <c r="F959" s="193"/>
    </row>
    <row r="960" ht="15.75" customHeight="1">
      <c r="E960" s="193"/>
      <c r="F960" s="193"/>
    </row>
    <row r="961" ht="15.75" customHeight="1">
      <c r="E961" s="193"/>
      <c r="F961" s="193"/>
    </row>
    <row r="962" ht="15.75" customHeight="1">
      <c r="E962" s="193"/>
      <c r="F962" s="193"/>
    </row>
    <row r="963" ht="15.75" customHeight="1">
      <c r="E963" s="193"/>
      <c r="F963" s="193"/>
    </row>
    <row r="964" ht="15.75" customHeight="1">
      <c r="E964" s="193"/>
      <c r="F964" s="193"/>
    </row>
    <row r="965" ht="15.75" customHeight="1">
      <c r="E965" s="193"/>
      <c r="F965" s="193"/>
    </row>
    <row r="966" ht="15.75" customHeight="1">
      <c r="E966" s="193"/>
      <c r="F966" s="193"/>
    </row>
    <row r="967" ht="15.75" customHeight="1">
      <c r="E967" s="193"/>
      <c r="F967" s="193"/>
    </row>
    <row r="968" ht="15.75" customHeight="1">
      <c r="E968" s="193"/>
      <c r="F968" s="193"/>
    </row>
    <row r="969" ht="15.75" customHeight="1">
      <c r="E969" s="193"/>
      <c r="F969" s="193"/>
    </row>
    <row r="970" ht="15.75" customHeight="1">
      <c r="E970" s="193"/>
      <c r="F970" s="193"/>
    </row>
    <row r="971" ht="15.75" customHeight="1">
      <c r="E971" s="193"/>
      <c r="F971" s="193"/>
    </row>
    <row r="972" ht="15.75" customHeight="1">
      <c r="E972" s="193"/>
      <c r="F972" s="193"/>
    </row>
    <row r="973" ht="15.75" customHeight="1">
      <c r="E973" s="193"/>
      <c r="F973" s="193"/>
    </row>
    <row r="974" ht="15.75" customHeight="1">
      <c r="E974" s="193"/>
      <c r="F974" s="193"/>
    </row>
    <row r="975" ht="15.75" customHeight="1">
      <c r="E975" s="193"/>
      <c r="F975" s="193"/>
    </row>
    <row r="976" ht="15.75" customHeight="1">
      <c r="E976" s="193"/>
      <c r="F976" s="193"/>
    </row>
    <row r="977" ht="15.75" customHeight="1">
      <c r="E977" s="193"/>
      <c r="F977" s="193"/>
    </row>
    <row r="978" ht="15.75" customHeight="1">
      <c r="E978" s="193"/>
      <c r="F978" s="193"/>
    </row>
    <row r="979" ht="15.75" customHeight="1">
      <c r="E979" s="193"/>
      <c r="F979" s="193"/>
    </row>
    <row r="980" ht="15.75" customHeight="1">
      <c r="E980" s="193"/>
      <c r="F980" s="193"/>
    </row>
    <row r="981" ht="15.75" customHeight="1">
      <c r="E981" s="193"/>
      <c r="F981" s="193"/>
    </row>
    <row r="982" ht="15.75" customHeight="1">
      <c r="E982" s="193"/>
      <c r="F982" s="193"/>
    </row>
    <row r="983" ht="15.75" customHeight="1">
      <c r="E983" s="193"/>
      <c r="F983" s="193"/>
    </row>
    <row r="984" ht="15.75" customHeight="1">
      <c r="E984" s="193"/>
      <c r="F984" s="193"/>
    </row>
    <row r="985" ht="15.75" customHeight="1">
      <c r="E985" s="193"/>
      <c r="F985" s="193"/>
    </row>
    <row r="986" ht="15.75" customHeight="1">
      <c r="E986" s="193"/>
      <c r="F986" s="193"/>
    </row>
    <row r="987" ht="15.75" customHeight="1">
      <c r="E987" s="193"/>
      <c r="F987" s="193"/>
    </row>
    <row r="988" ht="15.75" customHeight="1">
      <c r="E988" s="193"/>
      <c r="F988" s="193"/>
    </row>
    <row r="989" ht="15.75" customHeight="1">
      <c r="E989" s="193"/>
      <c r="F989" s="193"/>
    </row>
    <row r="990" ht="15.75" customHeight="1">
      <c r="E990" s="193"/>
      <c r="F990" s="193"/>
    </row>
    <row r="991" ht="15.75" customHeight="1">
      <c r="E991" s="193"/>
      <c r="F991" s="193"/>
    </row>
    <row r="992" ht="15.75" customHeight="1">
      <c r="E992" s="193"/>
      <c r="F992" s="193"/>
    </row>
    <row r="993" ht="15.75" customHeight="1">
      <c r="E993" s="193"/>
      <c r="F993" s="193"/>
    </row>
    <row r="994" ht="15.75" customHeight="1">
      <c r="E994" s="193"/>
      <c r="F994" s="193"/>
    </row>
    <row r="995" ht="15.75" customHeight="1">
      <c r="E995" s="193"/>
      <c r="F995" s="193"/>
    </row>
    <row r="996" ht="15.75" customHeight="1">
      <c r="E996" s="193"/>
      <c r="F996" s="193"/>
    </row>
    <row r="997" ht="15.75" customHeight="1">
      <c r="E997" s="193"/>
      <c r="F997" s="193"/>
    </row>
    <row r="998" ht="15.75" customHeight="1">
      <c r="E998" s="193"/>
      <c r="F998" s="193"/>
    </row>
    <row r="999" ht="15.75" customHeight="1">
      <c r="E999" s="193"/>
      <c r="F999" s="193"/>
    </row>
    <row r="1000" ht="15.75" customHeight="1">
      <c r="E1000" s="193"/>
      <c r="F1000" s="193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6" max="16" width="25.29"/>
    <col customWidth="1" min="27" max="27" width="33.29"/>
    <col customWidth="1" min="34" max="34" width="36.14"/>
    <col customWidth="1" min="44" max="44" width="21.0"/>
    <col customWidth="1" min="47" max="47" width="20.43"/>
    <col customWidth="1" min="50" max="50" width="41.57"/>
    <col customWidth="1" min="51" max="51" width="25.43"/>
    <col customWidth="1" min="53" max="53" width="20.71"/>
    <col customWidth="1" min="54" max="54" width="38.71"/>
    <col customWidth="1" min="55" max="55" width="22.43"/>
    <col customWidth="1" min="56" max="56" width="36.43"/>
    <col customWidth="1" min="57" max="57" width="43.57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3" t="s">
        <v>30</v>
      </c>
      <c r="AF1" s="3" t="s">
        <v>31</v>
      </c>
      <c r="AG1" s="4" t="s">
        <v>32</v>
      </c>
      <c r="AH1" s="3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739</v>
      </c>
      <c r="AN1" s="5" t="s">
        <v>39</v>
      </c>
      <c r="AO1" s="6" t="s">
        <v>40</v>
      </c>
      <c r="AP1" s="6" t="s">
        <v>41</v>
      </c>
      <c r="AQ1" s="7" t="s">
        <v>42</v>
      </c>
      <c r="AR1" s="3" t="s">
        <v>43</v>
      </c>
      <c r="AS1" s="8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10"/>
      <c r="BH1" s="10" t="s">
        <v>740</v>
      </c>
      <c r="BI1" s="10"/>
      <c r="BJ1" s="10"/>
    </row>
    <row r="3">
      <c r="A3" s="196">
        <v>4305081.0</v>
      </c>
      <c r="B3" s="197"/>
      <c r="C3" s="198" t="s">
        <v>58</v>
      </c>
      <c r="D3" s="199">
        <v>43692.0</v>
      </c>
      <c r="E3" s="199">
        <v>44705.0</v>
      </c>
      <c r="F3" s="199">
        <v>44768.0</v>
      </c>
      <c r="G3" s="197" t="s">
        <v>59</v>
      </c>
      <c r="H3" s="197" t="s">
        <v>60</v>
      </c>
      <c r="I3" s="200">
        <v>59600.08</v>
      </c>
      <c r="J3" s="201">
        <v>0.71</v>
      </c>
      <c r="K3" s="197" t="s">
        <v>61</v>
      </c>
      <c r="L3" s="202">
        <v>2.0</v>
      </c>
      <c r="M3" s="202">
        <v>1.0</v>
      </c>
      <c r="N3" s="197" t="s">
        <v>62</v>
      </c>
      <c r="O3" s="197" t="s">
        <v>63</v>
      </c>
      <c r="P3" s="197" t="s">
        <v>64</v>
      </c>
      <c r="Q3" s="197" t="s">
        <v>65</v>
      </c>
      <c r="R3" s="197" t="s">
        <v>66</v>
      </c>
      <c r="S3" s="197" t="s">
        <v>67</v>
      </c>
      <c r="T3" s="197" t="s">
        <v>68</v>
      </c>
      <c r="U3" s="202">
        <v>22901.0</v>
      </c>
      <c r="V3" s="197" t="s">
        <v>69</v>
      </c>
      <c r="W3" s="197" t="s">
        <v>70</v>
      </c>
      <c r="X3" s="200">
        <v>285000.0</v>
      </c>
      <c r="Y3" s="200">
        <v>287000.0</v>
      </c>
      <c r="Z3" s="200">
        <v>9059.79</v>
      </c>
      <c r="AA3" s="197" t="s">
        <v>71</v>
      </c>
      <c r="AB3" s="197" t="s">
        <v>72</v>
      </c>
      <c r="AC3" s="197" t="s">
        <v>73</v>
      </c>
      <c r="AD3" s="200">
        <v>228000.0</v>
      </c>
      <c r="AE3" s="203">
        <v>0.04875</v>
      </c>
      <c r="AF3" s="202">
        <v>2.0</v>
      </c>
      <c r="AG3" s="200">
        <v>53000.0</v>
      </c>
      <c r="AH3" s="197" t="s">
        <v>74</v>
      </c>
      <c r="AI3" s="202">
        <f>IFERROR(__xludf.DUMMYFUNCTION("IF(REGEXMATCH(AH3, ""DHCD""), 1, 0)"),1.0)</f>
        <v>1</v>
      </c>
      <c r="AJ3" s="202">
        <f>IFERROR(__xludf.DUMMYFUNCTION("IF(REGEXMATCH(AH3, ""ACHAP""), 1,0)"),1.0)</f>
        <v>1</v>
      </c>
      <c r="AK3" s="202">
        <f>IFERROR(__xludf.DUMMYFUNCTION("IF(REGEXMATCH(AH3,""CDFI""),1,0)"),0.0)</f>
        <v>0</v>
      </c>
      <c r="AL3" s="202">
        <f>IFERROR(__xludf.DUMMYFUNCTION("IF(REGEXMATCH(AH3,""Regional""),1,0)"),0.0)</f>
        <v>0</v>
      </c>
      <c r="AM3" s="202">
        <f>IFERROR(__xludf.DUMMYFUNCTION("IF(REGEXMATCH(AH3,""City""),1,0)"),0.0)</f>
        <v>0</v>
      </c>
      <c r="AN3" s="202">
        <f>IFERROR(__xludf.DUMMYFUNCTION("IF(REGEXMATCH(AH3,""CAHF""),1,0)"),0.0)</f>
        <v>0</v>
      </c>
      <c r="AO3" s="202">
        <f>IFERROR(__xludf.DUMMYFUNCTION("IF(REGEXMATCH(AH3,""Recycled""),1,0)"),0.0)</f>
        <v>0</v>
      </c>
      <c r="AP3" s="202">
        <f>IFERROR(__xludf.DUMMYFUNCTION("IF(REGEXMATCH(AH3,""LCHAP""),1,0)"),0.0)</f>
        <v>0</v>
      </c>
      <c r="AQ3" s="202">
        <f>SUM(AI3:AP3)</f>
        <v>2</v>
      </c>
      <c r="AR3" s="197" t="s">
        <v>75</v>
      </c>
      <c r="AS3" s="204">
        <v>4000.0</v>
      </c>
      <c r="AT3" s="197" t="s">
        <v>76</v>
      </c>
      <c r="AU3" s="197" t="s">
        <v>77</v>
      </c>
      <c r="AV3" s="197" t="s">
        <v>68</v>
      </c>
      <c r="AW3" s="202">
        <v>22959.0</v>
      </c>
      <c r="AX3" s="197" t="s">
        <v>69</v>
      </c>
      <c r="AY3" s="205" t="s">
        <v>78</v>
      </c>
      <c r="AZ3" s="197" t="s">
        <v>79</v>
      </c>
      <c r="BA3" s="197" t="s">
        <v>80</v>
      </c>
      <c r="BB3" s="197" t="s">
        <v>81</v>
      </c>
      <c r="BC3" s="197" t="s">
        <v>82</v>
      </c>
      <c r="BD3" s="197" t="s">
        <v>83</v>
      </c>
      <c r="BE3" s="197" t="s">
        <v>84</v>
      </c>
      <c r="BF3" s="197" t="s">
        <v>85</v>
      </c>
      <c r="BG3" s="197"/>
      <c r="BH3" s="197"/>
      <c r="BI3" s="197"/>
      <c r="BJ3" s="197"/>
    </row>
    <row r="4">
      <c r="A4" s="145">
        <v>4721465.0</v>
      </c>
      <c r="B4" s="206"/>
      <c r="C4" s="207" t="s">
        <v>119</v>
      </c>
      <c r="D4" s="208">
        <v>44264.0</v>
      </c>
      <c r="E4" s="208">
        <v>44375.0</v>
      </c>
      <c r="F4" s="208">
        <v>44429.0</v>
      </c>
      <c r="G4" s="206" t="s">
        <v>120</v>
      </c>
      <c r="H4" s="206" t="s">
        <v>121</v>
      </c>
      <c r="I4" s="209">
        <v>35459.84</v>
      </c>
      <c r="J4" s="210">
        <v>0.61</v>
      </c>
      <c r="K4" s="206" t="s">
        <v>61</v>
      </c>
      <c r="L4" s="211">
        <v>2.0</v>
      </c>
      <c r="M4" s="211">
        <v>1.0</v>
      </c>
      <c r="N4" s="206" t="s">
        <v>62</v>
      </c>
      <c r="O4" s="206" t="s">
        <v>103</v>
      </c>
      <c r="P4" s="206" t="s">
        <v>122</v>
      </c>
      <c r="Q4" s="206" t="s">
        <v>69</v>
      </c>
      <c r="R4" s="206" t="s">
        <v>123</v>
      </c>
      <c r="S4" s="206" t="s">
        <v>124</v>
      </c>
      <c r="T4" s="206" t="s">
        <v>68</v>
      </c>
      <c r="U4" s="211">
        <v>23093.0</v>
      </c>
      <c r="V4" s="206" t="s">
        <v>125</v>
      </c>
      <c r="W4" s="206" t="s">
        <v>70</v>
      </c>
      <c r="X4" s="209">
        <v>170000.0</v>
      </c>
      <c r="Y4" s="209">
        <v>173000.0</v>
      </c>
      <c r="Z4" s="209">
        <v>9617.33</v>
      </c>
      <c r="AA4" s="206" t="s">
        <v>126</v>
      </c>
      <c r="AB4" s="206" t="s">
        <v>127</v>
      </c>
      <c r="AC4" s="206" t="s">
        <v>128</v>
      </c>
      <c r="AD4" s="209">
        <v>160765.0</v>
      </c>
      <c r="AE4" s="212">
        <v>0.0225</v>
      </c>
      <c r="AF4" s="211">
        <v>1.0</v>
      </c>
      <c r="AG4" s="209">
        <v>17000.0</v>
      </c>
      <c r="AH4" s="206" t="s">
        <v>34</v>
      </c>
      <c r="AI4" s="211">
        <f>IFERROR(__xludf.DUMMYFUNCTION("IF(REGEXMATCH(AH4, ""DHCD""), 1, 0)"),1.0)</f>
        <v>1</v>
      </c>
      <c r="AJ4" s="211">
        <f>IFERROR(__xludf.DUMMYFUNCTION("IF(REGEXMATCH(AH4,""CDFI""),1,0)"),0.0)</f>
        <v>0</v>
      </c>
      <c r="AK4" s="211">
        <f>IFERROR(__xludf.DUMMYFUNCTION("IF(REGEXMATCH(AH4,""CDFI""),1,0)"),0.0)</f>
        <v>0</v>
      </c>
      <c r="AL4" s="211">
        <f>IFERROR(__xludf.DUMMYFUNCTION("IF(REGEXMATCH(AH4,""Regional""),1,0)"),0.0)</f>
        <v>0</v>
      </c>
      <c r="AM4" s="211">
        <f>IFERROR(__xludf.DUMMYFUNCTION("IF(REGEXMATCH(AH4,""City""),1,0)"),0.0)</f>
        <v>0</v>
      </c>
      <c r="AN4" s="211">
        <f>IFERROR(__xludf.DUMMYFUNCTION("IF(REGEXMATCH(AH4,""CAHF""),1,0)"),0.0)</f>
        <v>0</v>
      </c>
      <c r="AO4" s="211">
        <f>IFERROR(__xludf.DUMMYFUNCTION("IF(REGEXMATCH(AH4,""Recycled""),1,0)"),0.0)</f>
        <v>0</v>
      </c>
      <c r="AP4" s="211">
        <f>IFERROR(__xludf.DUMMYFUNCTION("IF(REGEXMATCH(AH4,""LCHAP""),1,0)"),0.0)</f>
        <v>0</v>
      </c>
      <c r="AQ4" s="206"/>
      <c r="AR4" s="206" t="s">
        <v>129</v>
      </c>
      <c r="AS4" s="213"/>
      <c r="AT4" s="206" t="s">
        <v>130</v>
      </c>
      <c r="AU4" s="206" t="s">
        <v>131</v>
      </c>
      <c r="AV4" s="206" t="s">
        <v>68</v>
      </c>
      <c r="AW4" s="211">
        <v>22942.0</v>
      </c>
      <c r="AX4" s="206" t="s">
        <v>132</v>
      </c>
      <c r="AY4" s="214" t="s">
        <v>133</v>
      </c>
      <c r="AZ4" s="206" t="s">
        <v>134</v>
      </c>
      <c r="BA4" s="206" t="s">
        <v>97</v>
      </c>
      <c r="BB4" s="206" t="s">
        <v>117</v>
      </c>
      <c r="BC4" s="206" t="s">
        <v>82</v>
      </c>
      <c r="BD4" s="206" t="s">
        <v>83</v>
      </c>
      <c r="BE4" s="206" t="s">
        <v>84</v>
      </c>
      <c r="BF4" s="206"/>
      <c r="BG4" s="206"/>
      <c r="BH4" s="206"/>
      <c r="BI4" s="206"/>
      <c r="BJ4" s="206"/>
    </row>
    <row r="5">
      <c r="A5" s="131">
        <v>4174728.0</v>
      </c>
      <c r="B5" s="197"/>
      <c r="C5" s="198" t="s">
        <v>158</v>
      </c>
      <c r="D5" s="199">
        <v>43549.0</v>
      </c>
      <c r="E5" s="199">
        <v>44439.0</v>
      </c>
      <c r="F5" s="199">
        <v>44482.0</v>
      </c>
      <c r="G5" s="197" t="s">
        <v>159</v>
      </c>
      <c r="H5" s="197" t="s">
        <v>160</v>
      </c>
      <c r="I5" s="200">
        <v>49463.2</v>
      </c>
      <c r="J5" s="201">
        <v>0.66</v>
      </c>
      <c r="K5" s="197" t="s">
        <v>61</v>
      </c>
      <c r="L5" s="202">
        <v>2.0</v>
      </c>
      <c r="M5" s="202">
        <v>1.0</v>
      </c>
      <c r="N5" s="197" t="s">
        <v>62</v>
      </c>
      <c r="O5" s="197" t="s">
        <v>103</v>
      </c>
      <c r="P5" s="197" t="s">
        <v>161</v>
      </c>
      <c r="Q5" s="197" t="s">
        <v>65</v>
      </c>
      <c r="R5" s="197" t="s">
        <v>162</v>
      </c>
      <c r="S5" s="197" t="s">
        <v>67</v>
      </c>
      <c r="T5" s="197" t="s">
        <v>68</v>
      </c>
      <c r="U5" s="202">
        <v>22901.0</v>
      </c>
      <c r="V5" s="197" t="s">
        <v>69</v>
      </c>
      <c r="W5" s="197" t="s">
        <v>70</v>
      </c>
      <c r="X5" s="200">
        <v>243500.0</v>
      </c>
      <c r="Y5" s="200">
        <v>247000.0</v>
      </c>
      <c r="Z5" s="200">
        <v>6447.74</v>
      </c>
      <c r="AA5" s="197" t="s">
        <v>126</v>
      </c>
      <c r="AB5" s="197" t="s">
        <v>127</v>
      </c>
      <c r="AC5" s="197" t="s">
        <v>73</v>
      </c>
      <c r="AD5" s="200">
        <v>194800.0</v>
      </c>
      <c r="AE5" s="203">
        <v>0.0275</v>
      </c>
      <c r="AF5" s="202">
        <v>2.0</v>
      </c>
      <c r="AG5" s="200">
        <v>47625.0</v>
      </c>
      <c r="AH5" s="197" t="s">
        <v>141</v>
      </c>
      <c r="AI5" s="202">
        <f>IFERROR(__xludf.DUMMYFUNCTION("IF(REGEXMATCH(AH5, ""DHCD""), 1, 0)"),1.0)</f>
        <v>1</v>
      </c>
      <c r="AJ5" s="202">
        <f>IFERROR(__xludf.DUMMYFUNCTION("IF(REGEXMATCH(AH5,""CDFI""),1,0)"),0.0)</f>
        <v>0</v>
      </c>
      <c r="AK5" s="202">
        <f>IFERROR(__xludf.DUMMYFUNCTION("IF(REGEXMATCH(AH5,""CDFI""),1,0)"),0.0)</f>
        <v>0</v>
      </c>
      <c r="AL5" s="202">
        <f>IFERROR(__xludf.DUMMYFUNCTION("IF(REGEXMATCH(AH5,""Regional""),1,0)"),0.0)</f>
        <v>0</v>
      </c>
      <c r="AM5" s="202">
        <f>IFERROR(__xludf.DUMMYFUNCTION("IF(REGEXMATCH(AH5,""City""),1,0)"),0.0)</f>
        <v>0</v>
      </c>
      <c r="AN5" s="202">
        <f>IFERROR(__xludf.DUMMYFUNCTION("IF(REGEXMATCH(AH5,""CAHF""),1,0)"),0.0)</f>
        <v>0</v>
      </c>
      <c r="AO5" s="202">
        <f>IFERROR(__xludf.DUMMYFUNCTION("IF(REGEXMATCH(AH5,""Recycled""),1,0)"),0.0)</f>
        <v>0</v>
      </c>
      <c r="AP5" s="202">
        <f>IFERROR(__xludf.DUMMYFUNCTION("IF(REGEXMATCH(AH5,""LCHAP""),1,0)"),0.0)</f>
        <v>0</v>
      </c>
      <c r="AQ5" s="197"/>
      <c r="AR5" s="197" t="s">
        <v>129</v>
      </c>
      <c r="AS5" s="215"/>
      <c r="AT5" s="197" t="s">
        <v>163</v>
      </c>
      <c r="AU5" s="197" t="s">
        <v>67</v>
      </c>
      <c r="AV5" s="197" t="s">
        <v>68</v>
      </c>
      <c r="AW5" s="202">
        <v>22903.0</v>
      </c>
      <c r="AX5" s="197" t="s">
        <v>69</v>
      </c>
      <c r="AY5" s="216" t="s">
        <v>164</v>
      </c>
      <c r="AZ5" s="216" t="s">
        <v>165</v>
      </c>
      <c r="BA5" s="197" t="s">
        <v>97</v>
      </c>
      <c r="BB5" s="197" t="s">
        <v>117</v>
      </c>
      <c r="BC5" s="197" t="s">
        <v>82</v>
      </c>
      <c r="BD5" s="197" t="s">
        <v>118</v>
      </c>
      <c r="BE5" s="197" t="s">
        <v>84</v>
      </c>
      <c r="BF5" s="197"/>
      <c r="BG5" s="197"/>
      <c r="BH5" s="197"/>
      <c r="BI5" s="197"/>
      <c r="BJ5" s="197"/>
    </row>
    <row r="6">
      <c r="A6" s="132">
        <v>4818114.0</v>
      </c>
      <c r="B6" s="206"/>
      <c r="C6" s="217" t="s">
        <v>166</v>
      </c>
      <c r="D6" s="218">
        <v>44405.0</v>
      </c>
      <c r="E6" s="208">
        <v>44481.0</v>
      </c>
      <c r="F6" s="208">
        <v>44544.0</v>
      </c>
      <c r="G6" s="206" t="s">
        <v>167</v>
      </c>
      <c r="H6" s="206" t="s">
        <v>168</v>
      </c>
      <c r="I6" s="209">
        <v>59945.02</v>
      </c>
      <c r="J6" s="210">
        <v>0.59</v>
      </c>
      <c r="K6" s="206" t="s">
        <v>169</v>
      </c>
      <c r="L6" s="211">
        <v>5.0</v>
      </c>
      <c r="M6" s="211">
        <v>2.0</v>
      </c>
      <c r="N6" s="206" t="s">
        <v>62</v>
      </c>
      <c r="O6" s="206" t="s">
        <v>63</v>
      </c>
      <c r="P6" s="206" t="s">
        <v>170</v>
      </c>
      <c r="Q6" s="206" t="s">
        <v>65</v>
      </c>
      <c r="R6" s="206" t="s">
        <v>171</v>
      </c>
      <c r="S6" s="206" t="s">
        <v>172</v>
      </c>
      <c r="T6" s="206" t="s">
        <v>68</v>
      </c>
      <c r="U6" s="211">
        <v>22963.0</v>
      </c>
      <c r="V6" s="206" t="s">
        <v>173</v>
      </c>
      <c r="W6" s="206" t="s">
        <v>70</v>
      </c>
      <c r="X6" s="209">
        <v>268000.0</v>
      </c>
      <c r="Y6" s="209">
        <v>270000.0</v>
      </c>
      <c r="Z6" s="209">
        <v>8240.49</v>
      </c>
      <c r="AA6" s="206" t="s">
        <v>71</v>
      </c>
      <c r="AB6" s="206" t="s">
        <v>72</v>
      </c>
      <c r="AC6" s="206" t="s">
        <v>73</v>
      </c>
      <c r="AD6" s="209">
        <v>241200.0</v>
      </c>
      <c r="AE6" s="212">
        <v>0.0275</v>
      </c>
      <c r="AF6" s="211">
        <v>1.0</v>
      </c>
      <c r="AG6" s="209">
        <v>26800.0</v>
      </c>
      <c r="AH6" s="206" t="s">
        <v>34</v>
      </c>
      <c r="AI6" s="211">
        <f>IFERROR(__xludf.DUMMYFUNCTION("IF(REGEXMATCH(AH6, ""DHCD""), 1, 0)"),1.0)</f>
        <v>1</v>
      </c>
      <c r="AJ6" s="211">
        <f>IFERROR(__xludf.DUMMYFUNCTION("IF(REGEXMATCH(AH6,""CDFI""),1,0)"),0.0)</f>
        <v>0</v>
      </c>
      <c r="AK6" s="211">
        <f>IFERROR(__xludf.DUMMYFUNCTION("IF(REGEXMATCH(AH6,""CDFI""),1,0)"),0.0)</f>
        <v>0</v>
      </c>
      <c r="AL6" s="211">
        <f>IFERROR(__xludf.DUMMYFUNCTION("IF(REGEXMATCH(AH6,""Regional""),1,0)"),0.0)</f>
        <v>0</v>
      </c>
      <c r="AM6" s="211">
        <f>IFERROR(__xludf.DUMMYFUNCTION("IF(REGEXMATCH(AH6,""City""),1,0)"),0.0)</f>
        <v>0</v>
      </c>
      <c r="AN6" s="211">
        <f>IFERROR(__xludf.DUMMYFUNCTION("IF(REGEXMATCH(AH6,""CAHF""),1,0)"),0.0)</f>
        <v>0</v>
      </c>
      <c r="AO6" s="211">
        <f>IFERROR(__xludf.DUMMYFUNCTION("IF(REGEXMATCH(AH6,""Recycled""),1,0)"),0.0)</f>
        <v>0</v>
      </c>
      <c r="AP6" s="211">
        <f>IFERROR(__xludf.DUMMYFUNCTION("IF(REGEXMATCH(AH6,""LCHAP""),1,0)"),0.0)</f>
        <v>0</v>
      </c>
      <c r="AQ6" s="206"/>
      <c r="AR6" s="206" t="s">
        <v>129</v>
      </c>
      <c r="AS6" s="213"/>
      <c r="AT6" s="206" t="s">
        <v>174</v>
      </c>
      <c r="AU6" s="206" t="s">
        <v>67</v>
      </c>
      <c r="AV6" s="206" t="s">
        <v>175</v>
      </c>
      <c r="AW6" s="211">
        <v>22901.0</v>
      </c>
      <c r="AX6" s="206" t="s">
        <v>65</v>
      </c>
      <c r="AY6" s="219" t="s">
        <v>176</v>
      </c>
      <c r="AZ6" s="219" t="s">
        <v>177</v>
      </c>
      <c r="BA6" s="206" t="s">
        <v>81</v>
      </c>
      <c r="BB6" s="206" t="s">
        <v>117</v>
      </c>
      <c r="BC6" s="206" t="s">
        <v>82</v>
      </c>
      <c r="BD6" s="206" t="s">
        <v>118</v>
      </c>
      <c r="BE6" s="206" t="s">
        <v>84</v>
      </c>
      <c r="BF6" s="206"/>
      <c r="BG6" s="206"/>
      <c r="BH6" s="206"/>
      <c r="BI6" s="206"/>
      <c r="BJ6" s="206"/>
    </row>
    <row r="7">
      <c r="A7" s="196">
        <v>4521883.0</v>
      </c>
      <c r="B7" s="197"/>
      <c r="C7" s="198" t="s">
        <v>178</v>
      </c>
      <c r="D7" s="199">
        <v>43958.0</v>
      </c>
      <c r="E7" s="199">
        <v>44133.0</v>
      </c>
      <c r="F7" s="199">
        <v>44462.0</v>
      </c>
      <c r="G7" s="197" t="s">
        <v>179</v>
      </c>
      <c r="H7" s="197" t="s">
        <v>180</v>
      </c>
      <c r="I7" s="200">
        <v>37222.95</v>
      </c>
      <c r="J7" s="201">
        <v>0.4</v>
      </c>
      <c r="K7" s="197" t="s">
        <v>61</v>
      </c>
      <c r="L7" s="202">
        <v>4.0</v>
      </c>
      <c r="M7" s="202">
        <v>1.0</v>
      </c>
      <c r="N7" s="197" t="s">
        <v>62</v>
      </c>
      <c r="O7" s="197" t="s">
        <v>63</v>
      </c>
      <c r="P7" s="197" t="s">
        <v>138</v>
      </c>
      <c r="Q7" s="197" t="s">
        <v>69</v>
      </c>
      <c r="R7" s="197" t="s">
        <v>181</v>
      </c>
      <c r="S7" s="197" t="s">
        <v>172</v>
      </c>
      <c r="T7" s="197" t="s">
        <v>68</v>
      </c>
      <c r="U7" s="202">
        <v>22963.0</v>
      </c>
      <c r="V7" s="197" t="s">
        <v>173</v>
      </c>
      <c r="W7" s="197" t="s">
        <v>70</v>
      </c>
      <c r="X7" s="200">
        <v>278636.0</v>
      </c>
      <c r="Y7" s="220" t="s">
        <v>108</v>
      </c>
      <c r="Z7" s="200">
        <v>16450.95</v>
      </c>
      <c r="AA7" s="197" t="s">
        <v>182</v>
      </c>
      <c r="AB7" s="197" t="s">
        <v>183</v>
      </c>
      <c r="AC7" s="197" t="s">
        <v>128</v>
      </c>
      <c r="AD7" s="200">
        <v>273588.0</v>
      </c>
      <c r="AE7" s="203">
        <v>0.0175</v>
      </c>
      <c r="AF7" s="202">
        <v>0.0</v>
      </c>
      <c r="AG7" s="200">
        <v>0.0</v>
      </c>
      <c r="AH7" s="197" t="s">
        <v>111</v>
      </c>
      <c r="AI7" s="202">
        <f>IFERROR(__xludf.DUMMYFUNCTION("IF(REGEXMATCH(AH7, ""DHCD""), 1, 0)"),0.0)</f>
        <v>0</v>
      </c>
      <c r="AJ7" s="202">
        <f>IFERROR(__xludf.DUMMYFUNCTION("IF(REGEXMATCH(AH7,""CDFI""),1,0)"),0.0)</f>
        <v>0</v>
      </c>
      <c r="AK7" s="202">
        <f>IFERROR(__xludf.DUMMYFUNCTION("IF(REGEXMATCH(AH7,""CDFI""),1,0)"),0.0)</f>
        <v>0</v>
      </c>
      <c r="AL7" s="202">
        <f>IFERROR(__xludf.DUMMYFUNCTION("IF(REGEXMATCH(AH7,""Regional""),1,0)"),0.0)</f>
        <v>0</v>
      </c>
      <c r="AM7" s="202">
        <f>IFERROR(__xludf.DUMMYFUNCTION("IF(REGEXMATCH(AH7,""City""),1,0)"),0.0)</f>
        <v>0</v>
      </c>
      <c r="AN7" s="202">
        <f>IFERROR(__xludf.DUMMYFUNCTION("IF(REGEXMATCH(AH7,""CAHF""),1,0)"),0.0)</f>
        <v>0</v>
      </c>
      <c r="AO7" s="202">
        <f>IFERROR(__xludf.DUMMYFUNCTION("IF(REGEXMATCH(AH7,""Recycled""),1,0)"),0.0)</f>
        <v>0</v>
      </c>
      <c r="AP7" s="202">
        <f>IFERROR(__xludf.DUMMYFUNCTION("IF(REGEXMATCH(AH7,""LCHAP""),1,0)"),0.0)</f>
        <v>0</v>
      </c>
      <c r="AQ7" s="197"/>
      <c r="AR7" s="197" t="s">
        <v>75</v>
      </c>
      <c r="AS7" s="221">
        <v>4000.0</v>
      </c>
      <c r="AT7" s="197" t="s">
        <v>184</v>
      </c>
      <c r="AU7" s="197" t="s">
        <v>67</v>
      </c>
      <c r="AV7" s="197" t="s">
        <v>68</v>
      </c>
      <c r="AW7" s="202">
        <v>22903.0</v>
      </c>
      <c r="AX7" s="197" t="s">
        <v>65</v>
      </c>
      <c r="AY7" s="216" t="s">
        <v>185</v>
      </c>
      <c r="AZ7" s="216" t="s">
        <v>186</v>
      </c>
      <c r="BA7" s="197" t="s">
        <v>97</v>
      </c>
      <c r="BB7" s="197" t="s">
        <v>117</v>
      </c>
      <c r="BC7" s="197" t="s">
        <v>187</v>
      </c>
      <c r="BD7" s="197" t="s">
        <v>118</v>
      </c>
      <c r="BE7" s="197" t="s">
        <v>84</v>
      </c>
      <c r="BF7" s="197"/>
      <c r="BG7" s="197"/>
      <c r="BH7" s="197"/>
      <c r="BI7" s="197"/>
      <c r="BJ7" s="197"/>
    </row>
    <row r="8">
      <c r="A8" s="145">
        <v>3110090.0</v>
      </c>
      <c r="B8" s="206"/>
      <c r="C8" s="207" t="s">
        <v>188</v>
      </c>
      <c r="D8" s="208">
        <v>42283.0</v>
      </c>
      <c r="E8" s="208">
        <v>44547.0</v>
      </c>
      <c r="F8" s="208">
        <v>44620.0</v>
      </c>
      <c r="G8" s="206" t="s">
        <v>189</v>
      </c>
      <c r="H8" s="206" t="s">
        <v>190</v>
      </c>
      <c r="I8" s="209">
        <v>85764.0</v>
      </c>
      <c r="J8" s="210">
        <v>0.79</v>
      </c>
      <c r="K8" s="206" t="s">
        <v>61</v>
      </c>
      <c r="L8" s="211">
        <v>6.0</v>
      </c>
      <c r="M8" s="211">
        <v>1.0</v>
      </c>
      <c r="N8" s="206" t="s">
        <v>62</v>
      </c>
      <c r="O8" s="206" t="s">
        <v>63</v>
      </c>
      <c r="P8" s="206" t="s">
        <v>191</v>
      </c>
      <c r="Q8" s="206" t="s">
        <v>69</v>
      </c>
      <c r="R8" s="206" t="s">
        <v>192</v>
      </c>
      <c r="S8" s="206" t="s">
        <v>67</v>
      </c>
      <c r="T8" s="206" t="s">
        <v>68</v>
      </c>
      <c r="U8" s="211">
        <v>22911.0</v>
      </c>
      <c r="V8" s="206" t="s">
        <v>69</v>
      </c>
      <c r="W8" s="206" t="s">
        <v>70</v>
      </c>
      <c r="X8" s="209">
        <v>200000.0</v>
      </c>
      <c r="Y8" s="222" t="s">
        <v>108</v>
      </c>
      <c r="Z8" s="209">
        <v>11651.98</v>
      </c>
      <c r="AA8" s="206" t="s">
        <v>182</v>
      </c>
      <c r="AB8" s="206" t="s">
        <v>193</v>
      </c>
      <c r="AC8" s="206" t="s">
        <v>194</v>
      </c>
      <c r="AD8" s="209">
        <v>200000.0</v>
      </c>
      <c r="AE8" s="212">
        <v>0.0225</v>
      </c>
      <c r="AF8" s="211">
        <v>0.0</v>
      </c>
      <c r="AG8" s="209">
        <v>0.0</v>
      </c>
      <c r="AH8" s="206" t="s">
        <v>111</v>
      </c>
      <c r="AI8" s="211">
        <f>IFERROR(__xludf.DUMMYFUNCTION("IF(REGEXMATCH(AH8, ""DHCD""), 1, 0)"),0.0)</f>
        <v>0</v>
      </c>
      <c r="AJ8" s="211">
        <f>IFERROR(__xludf.DUMMYFUNCTION("IF(REGEXMATCH(AH8,""CDFI""),1,0)"),0.0)</f>
        <v>0</v>
      </c>
      <c r="AK8" s="211">
        <f>IFERROR(__xludf.DUMMYFUNCTION("IF(REGEXMATCH(AH8,""CDFI""),1,0)"),0.0)</f>
        <v>0</v>
      </c>
      <c r="AL8" s="211">
        <f>IFERROR(__xludf.DUMMYFUNCTION("IF(REGEXMATCH(AH8,""Regional""),1,0)"),0.0)</f>
        <v>0</v>
      </c>
      <c r="AM8" s="211">
        <f>IFERROR(__xludf.DUMMYFUNCTION("IF(REGEXMATCH(AH8,""City""),1,0)"),0.0)</f>
        <v>0</v>
      </c>
      <c r="AN8" s="211">
        <f>IFERROR(__xludf.DUMMYFUNCTION("IF(REGEXMATCH(AH8,""CAHF""),1,0)"),0.0)</f>
        <v>0</v>
      </c>
      <c r="AO8" s="211">
        <f>IFERROR(__xludf.DUMMYFUNCTION("IF(REGEXMATCH(AH8,""Recycled""),1,0)"),0.0)</f>
        <v>0</v>
      </c>
      <c r="AP8" s="211">
        <f>IFERROR(__xludf.DUMMYFUNCTION("IF(REGEXMATCH(AH8,""LCHAP""),1,0)"),0.0)</f>
        <v>0</v>
      </c>
      <c r="AQ8" s="206"/>
      <c r="AR8" s="206" t="s">
        <v>195</v>
      </c>
      <c r="AS8" s="223">
        <v>4000.0</v>
      </c>
      <c r="AT8" s="206" t="s">
        <v>196</v>
      </c>
      <c r="AU8" s="206" t="s">
        <v>67</v>
      </c>
      <c r="AV8" s="206" t="s">
        <v>68</v>
      </c>
      <c r="AW8" s="211">
        <v>22911.0</v>
      </c>
      <c r="AX8" s="206" t="s">
        <v>69</v>
      </c>
      <c r="AY8" s="214" t="s">
        <v>197</v>
      </c>
      <c r="AZ8" s="206" t="s">
        <v>198</v>
      </c>
      <c r="BA8" s="206" t="s">
        <v>97</v>
      </c>
      <c r="BB8" s="206" t="s">
        <v>117</v>
      </c>
      <c r="BC8" s="206" t="s">
        <v>82</v>
      </c>
      <c r="BD8" s="206" t="s">
        <v>118</v>
      </c>
      <c r="BE8" s="206" t="s">
        <v>84</v>
      </c>
      <c r="BF8" s="206"/>
      <c r="BG8" s="206"/>
      <c r="BH8" s="206"/>
      <c r="BI8" s="206"/>
      <c r="BJ8" s="206"/>
    </row>
    <row r="9">
      <c r="A9" s="224">
        <v>4344979.0</v>
      </c>
      <c r="B9" s="206"/>
      <c r="C9" s="225" t="s">
        <v>210</v>
      </c>
      <c r="D9" s="226">
        <v>43728.0</v>
      </c>
      <c r="E9" s="226">
        <v>44011.0</v>
      </c>
      <c r="F9" s="226">
        <v>44064.0</v>
      </c>
      <c r="G9" s="227" t="s">
        <v>211</v>
      </c>
      <c r="H9" s="227" t="s">
        <v>212</v>
      </c>
      <c r="I9" s="228">
        <v>44234.04</v>
      </c>
      <c r="J9" s="229">
        <v>0.44</v>
      </c>
      <c r="K9" s="206" t="s">
        <v>61</v>
      </c>
      <c r="L9" s="224">
        <v>5.0</v>
      </c>
      <c r="M9" s="224">
        <v>1.0</v>
      </c>
      <c r="N9" s="206" t="s">
        <v>62</v>
      </c>
      <c r="O9" s="206" t="s">
        <v>103</v>
      </c>
      <c r="P9" s="206" t="s">
        <v>213</v>
      </c>
      <c r="Q9" s="206" t="s">
        <v>65</v>
      </c>
      <c r="R9" s="206" t="s">
        <v>214</v>
      </c>
      <c r="S9" s="206" t="s">
        <v>67</v>
      </c>
      <c r="T9" s="206" t="s">
        <v>68</v>
      </c>
      <c r="U9" s="224">
        <v>22903.0</v>
      </c>
      <c r="V9" s="206" t="s">
        <v>69</v>
      </c>
      <c r="W9" s="206" t="s">
        <v>70</v>
      </c>
      <c r="X9" s="228">
        <v>221170.0</v>
      </c>
      <c r="Y9" s="228">
        <v>221170.0</v>
      </c>
      <c r="Z9" s="228">
        <v>7009.86</v>
      </c>
      <c r="AA9" s="206" t="s">
        <v>215</v>
      </c>
      <c r="AB9" s="206" t="s">
        <v>216</v>
      </c>
      <c r="AC9" s="206" t="s">
        <v>217</v>
      </c>
      <c r="AD9" s="228">
        <v>176936.0</v>
      </c>
      <c r="AE9" s="230">
        <v>0.025</v>
      </c>
      <c r="AF9" s="224">
        <v>2.0</v>
      </c>
      <c r="AG9" s="228">
        <v>44234.0</v>
      </c>
      <c r="AH9" s="206" t="s">
        <v>218</v>
      </c>
      <c r="AI9" s="211">
        <f>IFERROR(__xludf.DUMMYFUNCTION("IF(REGEXMATCH(AH9, ""DHCD""), 1, 0)"),1.0)</f>
        <v>1</v>
      </c>
      <c r="AJ9" s="211">
        <f>IFERROR(__xludf.DUMMYFUNCTION("IF(REGEXMATCH(AH9,""CDFI""),1,0)"),0.0)</f>
        <v>0</v>
      </c>
      <c r="AK9" s="211">
        <f>IFERROR(__xludf.DUMMYFUNCTION("IF(REGEXMATCH(AH9,""CDFI""),1,0)"),0.0)</f>
        <v>0</v>
      </c>
      <c r="AL9" s="211">
        <f>IFERROR(__xludf.DUMMYFUNCTION("IF(REGEXMATCH(AH9,""Regional""),1,0)"),0.0)</f>
        <v>0</v>
      </c>
      <c r="AM9" s="211">
        <f>IFERROR(__xludf.DUMMYFUNCTION("IF(REGEXMATCH(AH9,""City""),1,0)"),0.0)</f>
        <v>0</v>
      </c>
      <c r="AN9" s="211">
        <f>IFERROR(__xludf.DUMMYFUNCTION("IF(REGEXMATCH(AH9,""CAHF""),1,0)"),0.0)</f>
        <v>0</v>
      </c>
      <c r="AO9" s="211">
        <f>IFERROR(__xludf.DUMMYFUNCTION("IF(REGEXMATCH(AH9,""Recycled""),1,0)"),0.0)</f>
        <v>0</v>
      </c>
      <c r="AP9" s="211">
        <f>IFERROR(__xludf.DUMMYFUNCTION("IF(REGEXMATCH(AH9,""LCHAP""),1,0)"),0.0)</f>
        <v>0</v>
      </c>
      <c r="AQ9" s="206"/>
      <c r="AR9" s="206"/>
      <c r="AS9" s="213"/>
      <c r="AT9" s="206" t="s">
        <v>219</v>
      </c>
      <c r="AU9" s="206" t="s">
        <v>67</v>
      </c>
      <c r="AV9" s="206" t="s">
        <v>68</v>
      </c>
      <c r="AW9" s="224">
        <v>22902.0</v>
      </c>
      <c r="AX9" s="206" t="s">
        <v>65</v>
      </c>
      <c r="AY9" s="214" t="s">
        <v>220</v>
      </c>
      <c r="AZ9" s="206" t="s">
        <v>221</v>
      </c>
      <c r="BA9" s="206" t="s">
        <v>97</v>
      </c>
      <c r="BB9" s="206" t="s">
        <v>157</v>
      </c>
      <c r="BC9" s="206" t="s">
        <v>187</v>
      </c>
      <c r="BD9" s="206" t="s">
        <v>118</v>
      </c>
      <c r="BE9" s="206" t="s">
        <v>222</v>
      </c>
      <c r="BF9" s="206"/>
      <c r="BG9" s="206"/>
      <c r="BH9" s="206"/>
      <c r="BI9" s="206"/>
      <c r="BJ9" s="206"/>
    </row>
    <row r="10">
      <c r="A10" s="231">
        <v>4563447.0</v>
      </c>
      <c r="B10" s="197"/>
      <c r="C10" s="232" t="s">
        <v>223</v>
      </c>
      <c r="D10" s="233">
        <v>44027.0</v>
      </c>
      <c r="E10" s="233">
        <v>44061.0</v>
      </c>
      <c r="F10" s="233">
        <v>44113.0</v>
      </c>
      <c r="G10" s="234" t="s">
        <v>224</v>
      </c>
      <c r="H10" s="234" t="s">
        <v>225</v>
      </c>
      <c r="I10" s="235">
        <v>52919.98</v>
      </c>
      <c r="J10" s="236">
        <v>0.56</v>
      </c>
      <c r="K10" s="197" t="s">
        <v>61</v>
      </c>
      <c r="L10" s="231">
        <v>2.0</v>
      </c>
      <c r="M10" s="231">
        <v>1.0</v>
      </c>
      <c r="N10" s="197" t="s">
        <v>62</v>
      </c>
      <c r="O10" s="197" t="s">
        <v>103</v>
      </c>
      <c r="P10" s="197" t="s">
        <v>226</v>
      </c>
      <c r="Q10" s="197" t="s">
        <v>69</v>
      </c>
      <c r="R10" s="197" t="s">
        <v>227</v>
      </c>
      <c r="S10" s="197" t="s">
        <v>67</v>
      </c>
      <c r="T10" s="197" t="s">
        <v>68</v>
      </c>
      <c r="U10" s="231">
        <v>22911.0</v>
      </c>
      <c r="V10" s="197" t="s">
        <v>69</v>
      </c>
      <c r="W10" s="197" t="s">
        <v>70</v>
      </c>
      <c r="X10" s="235">
        <v>264599.0</v>
      </c>
      <c r="Y10" s="235">
        <v>264599.0</v>
      </c>
      <c r="Z10" s="235">
        <v>10887.87</v>
      </c>
      <c r="AA10" s="197" t="s">
        <v>228</v>
      </c>
      <c r="AB10" s="197" t="s">
        <v>229</v>
      </c>
      <c r="AC10" s="197" t="s">
        <v>128</v>
      </c>
      <c r="AD10" s="235">
        <v>215383.0</v>
      </c>
      <c r="AE10" s="237">
        <v>0.02</v>
      </c>
      <c r="AF10" s="231">
        <v>2.0</v>
      </c>
      <c r="AG10" s="235">
        <v>52919.0</v>
      </c>
      <c r="AH10" s="197" t="s">
        <v>218</v>
      </c>
      <c r="AI10" s="202">
        <f>IFERROR(__xludf.DUMMYFUNCTION("IF(REGEXMATCH(AH10, ""DHCD""), 1, 0)"),1.0)</f>
        <v>1</v>
      </c>
      <c r="AJ10" s="202">
        <f>IFERROR(__xludf.DUMMYFUNCTION("IF(REGEXMATCH(AH10,""CDFI""),1,0)"),0.0)</f>
        <v>0</v>
      </c>
      <c r="AK10" s="202">
        <f>IFERROR(__xludf.DUMMYFUNCTION("IF(REGEXMATCH(AH10,""CDFI""),1,0)"),0.0)</f>
        <v>0</v>
      </c>
      <c r="AL10" s="202">
        <f>IFERROR(__xludf.DUMMYFUNCTION("IF(REGEXMATCH(AH10,""Regional""),1,0)"),0.0)</f>
        <v>0</v>
      </c>
      <c r="AM10" s="202">
        <f>IFERROR(__xludf.DUMMYFUNCTION("IF(REGEXMATCH(AH10,""City""),1,0)"),0.0)</f>
        <v>0</v>
      </c>
      <c r="AN10" s="202">
        <f>IFERROR(__xludf.DUMMYFUNCTION("IF(REGEXMATCH(AH10,""CAHF""),1,0)"),0.0)</f>
        <v>0</v>
      </c>
      <c r="AO10" s="202">
        <f>IFERROR(__xludf.DUMMYFUNCTION("IF(REGEXMATCH(AH10,""Recycled""),1,0)"),0.0)</f>
        <v>0</v>
      </c>
      <c r="AP10" s="202">
        <f>IFERROR(__xludf.DUMMYFUNCTION("IF(REGEXMATCH(AH10,""LCHAP""),1,0)"),0.0)</f>
        <v>0</v>
      </c>
      <c r="AQ10" s="197"/>
      <c r="AR10" s="197" t="s">
        <v>129</v>
      </c>
      <c r="AS10" s="215"/>
      <c r="AT10" s="197" t="s">
        <v>230</v>
      </c>
      <c r="AU10" s="197" t="s">
        <v>67</v>
      </c>
      <c r="AV10" s="197" t="s">
        <v>68</v>
      </c>
      <c r="AW10" s="231">
        <v>22901.0</v>
      </c>
      <c r="AX10" s="197" t="s">
        <v>65</v>
      </c>
      <c r="AY10" s="205" t="s">
        <v>231</v>
      </c>
      <c r="AZ10" s="197" t="s">
        <v>232</v>
      </c>
      <c r="BA10" s="197" t="s">
        <v>97</v>
      </c>
      <c r="BB10" s="197" t="s">
        <v>233</v>
      </c>
      <c r="BC10" s="197" t="s">
        <v>82</v>
      </c>
      <c r="BD10" s="197" t="s">
        <v>118</v>
      </c>
      <c r="BE10" s="197" t="s">
        <v>84</v>
      </c>
      <c r="BF10" s="197"/>
      <c r="BG10" s="197"/>
      <c r="BH10" s="197"/>
      <c r="BI10" s="197"/>
      <c r="BJ10" s="197"/>
    </row>
    <row r="12">
      <c r="A12" s="238"/>
      <c r="B12" s="238"/>
      <c r="C12" s="238"/>
      <c r="D12" s="238"/>
      <c r="E12" s="238"/>
      <c r="F12" s="238"/>
      <c r="G12" s="238"/>
      <c r="H12" s="238"/>
      <c r="I12" s="239">
        <f t="shared" ref="I12:J12" si="1">AVERAGE(I3:I10)</f>
        <v>53076.13875</v>
      </c>
      <c r="J12" s="240">
        <f t="shared" si="1"/>
        <v>0.595</v>
      </c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238"/>
      <c r="AT12" s="238"/>
      <c r="AU12" s="241" t="s">
        <v>741</v>
      </c>
      <c r="AV12" s="242"/>
      <c r="AW12" s="241" t="s">
        <v>742</v>
      </c>
      <c r="AX12" s="243" t="s">
        <v>743</v>
      </c>
      <c r="AY12" s="242"/>
      <c r="AZ12" s="242"/>
      <c r="BA12" s="241" t="s">
        <v>744</v>
      </c>
      <c r="BB12" s="244" t="s">
        <v>745</v>
      </c>
      <c r="BC12" s="244" t="s">
        <v>746</v>
      </c>
      <c r="BD12" s="244" t="s">
        <v>747</v>
      </c>
      <c r="BE12" s="244" t="s">
        <v>748</v>
      </c>
      <c r="BF12" s="245"/>
      <c r="BG12" s="238"/>
      <c r="BH12" s="238"/>
      <c r="BI12" s="238"/>
      <c r="BJ12" s="238"/>
    </row>
    <row r="13">
      <c r="A13" s="238"/>
      <c r="B13" s="238"/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238"/>
      <c r="AT13" s="238"/>
      <c r="AU13" s="241" t="s">
        <v>749</v>
      </c>
      <c r="AV13" s="242"/>
      <c r="AW13" s="241" t="s">
        <v>750</v>
      </c>
      <c r="AX13" s="243" t="s">
        <v>751</v>
      </c>
      <c r="AY13" s="242"/>
      <c r="AZ13" s="242"/>
      <c r="BA13" s="241" t="s">
        <v>752</v>
      </c>
      <c r="BB13" s="244" t="s">
        <v>753</v>
      </c>
      <c r="BC13" s="244" t="s">
        <v>754</v>
      </c>
      <c r="BD13" s="244" t="s">
        <v>755</v>
      </c>
      <c r="BE13" s="244" t="s">
        <v>756</v>
      </c>
      <c r="BF13" s="245"/>
      <c r="BG13" s="238"/>
      <c r="BH13" s="238"/>
      <c r="BI13" s="238"/>
      <c r="BJ13" s="238"/>
    </row>
    <row r="14">
      <c r="A14" s="238"/>
      <c r="B14" s="238"/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9">
        <f>AVERAGE(Z3:Z10)</f>
        <v>9920.75125</v>
      </c>
      <c r="AA14" s="238"/>
      <c r="AB14" s="238"/>
      <c r="AC14" s="238"/>
      <c r="AD14" s="246">
        <f>AVERAGEA(AD3:AD10)</f>
        <v>211334</v>
      </c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  <c r="AS14" s="238"/>
      <c r="AT14" s="238"/>
      <c r="AU14" s="241" t="s">
        <v>757</v>
      </c>
      <c r="AV14" s="242"/>
      <c r="AW14" s="242"/>
      <c r="AX14" s="243" t="s">
        <v>758</v>
      </c>
      <c r="AY14" s="242"/>
      <c r="AZ14" s="242"/>
      <c r="BA14" s="244" t="s">
        <v>759</v>
      </c>
      <c r="BB14" s="244" t="s">
        <v>760</v>
      </c>
      <c r="BC14" s="242"/>
      <c r="BD14" s="242"/>
      <c r="BE14" s="242"/>
      <c r="BF14" s="238"/>
      <c r="BG14" s="238"/>
      <c r="BH14" s="238"/>
      <c r="BI14" s="238"/>
      <c r="BJ14" s="238"/>
    </row>
    <row r="15" ht="21.75" customHeight="1">
      <c r="A15" s="247"/>
      <c r="B15" s="247"/>
      <c r="AU15" s="248"/>
      <c r="AV15" s="248"/>
      <c r="AW15" s="248"/>
      <c r="AX15" s="248"/>
      <c r="AY15" s="248"/>
      <c r="AZ15" s="248"/>
      <c r="BA15" s="248"/>
      <c r="BB15" s="244"/>
      <c r="BC15" s="248"/>
      <c r="BD15" s="248"/>
      <c r="BE15" s="248"/>
    </row>
    <row r="16" ht="130.5" customHeight="1">
      <c r="A16" s="249" t="s">
        <v>761</v>
      </c>
      <c r="B16" s="250"/>
      <c r="AU16" s="248"/>
      <c r="AV16" s="248"/>
      <c r="AW16" s="248"/>
      <c r="AX16" s="248"/>
      <c r="AY16" s="248"/>
      <c r="AZ16" s="248"/>
      <c r="BA16" s="248"/>
      <c r="BB16" s="244" t="s">
        <v>762</v>
      </c>
      <c r="BC16" s="248"/>
      <c r="BD16" s="248"/>
      <c r="BE16" s="248"/>
    </row>
    <row r="18">
      <c r="A18" s="231">
        <v>4429823.0</v>
      </c>
      <c r="B18" s="197"/>
      <c r="C18" s="232" t="s">
        <v>284</v>
      </c>
      <c r="D18" s="233">
        <v>43811.0</v>
      </c>
      <c r="E18" s="233">
        <v>43801.0</v>
      </c>
      <c r="F18" s="233">
        <v>43850.0</v>
      </c>
      <c r="G18" s="234" t="s">
        <v>285</v>
      </c>
      <c r="H18" s="234" t="s">
        <v>286</v>
      </c>
      <c r="I18" s="235">
        <v>36088.0</v>
      </c>
      <c r="J18" s="236">
        <v>0.4</v>
      </c>
      <c r="K18" s="197" t="s">
        <v>267</v>
      </c>
      <c r="L18" s="231">
        <v>4.0</v>
      </c>
      <c r="M18" s="231">
        <v>1.0</v>
      </c>
      <c r="N18" s="197" t="s">
        <v>62</v>
      </c>
      <c r="O18" s="197" t="s">
        <v>268</v>
      </c>
      <c r="P18" s="197" t="s">
        <v>287</v>
      </c>
      <c r="Q18" s="197" t="s">
        <v>65</v>
      </c>
      <c r="R18" s="197" t="s">
        <v>288</v>
      </c>
      <c r="S18" s="197" t="s">
        <v>281</v>
      </c>
      <c r="T18" s="197" t="s">
        <v>68</v>
      </c>
      <c r="U18" s="231">
        <v>22968.0</v>
      </c>
      <c r="V18" s="197" t="s">
        <v>282</v>
      </c>
      <c r="W18" s="197" t="s">
        <v>70</v>
      </c>
      <c r="X18" s="235">
        <v>183505.0</v>
      </c>
      <c r="Y18" s="235">
        <v>203000.0</v>
      </c>
      <c r="Z18" s="235">
        <v>7530.73</v>
      </c>
      <c r="AA18" s="197" t="s">
        <v>271</v>
      </c>
      <c r="AB18" s="197" t="s">
        <v>272</v>
      </c>
      <c r="AC18" s="197" t="s">
        <v>73</v>
      </c>
      <c r="AD18" s="235">
        <v>170653.0</v>
      </c>
      <c r="AE18" s="237">
        <v>0.02625</v>
      </c>
      <c r="AF18" s="231">
        <v>1.0</v>
      </c>
      <c r="AG18" s="235">
        <v>14680.0</v>
      </c>
      <c r="AH18" s="197" t="s">
        <v>36</v>
      </c>
      <c r="AI18" s="211">
        <f>IFERROR(__xludf.DUMMYFUNCTION("IF(REGEXMATCH(AH18:AH61, ""DHCD""), 1, 0)"),0.0)</f>
        <v>0</v>
      </c>
      <c r="AJ18" s="211">
        <f>IFERROR(__xludf.DUMMYFUNCTION("IF(REGEXMATCH(AH18:AH61, ""ACHAP""), 1,0)"),0.0)</f>
        <v>0</v>
      </c>
      <c r="AK18" s="211">
        <f>IFERROR(__xludf.DUMMYFUNCTION("IF(REGEXMATCH(AH18:AH61,""CDFI""),1,0)"),1.0)</f>
        <v>1</v>
      </c>
      <c r="AL18" s="211">
        <f>IFERROR(__xludf.DUMMYFUNCTION("IF(REGEXMATCH(AH18:AH61,""Regional""),1,0)"),0.0)</f>
        <v>0</v>
      </c>
      <c r="AM18" s="211">
        <f>IFERROR(__xludf.DUMMYFUNCTION("IF(REGEXMATCH(AH18:AH61,""City""),1,0)"),0.0)</f>
        <v>0</v>
      </c>
      <c r="AN18" s="211">
        <f>IFERROR(__xludf.DUMMYFUNCTION("IF(REGEXMATCH(AH18:AH61,""CAHF""),1,0)"),0.0)</f>
        <v>0</v>
      </c>
      <c r="AO18" s="211">
        <f>IFERROR(__xludf.DUMMYFUNCTION("IF(REGEXMATCH(AH18:AH61,""Recycled""),1,0)"),0.0)</f>
        <v>0</v>
      </c>
      <c r="AP18" s="211">
        <f>IFERROR(__xludf.DUMMYFUNCTION("IF(REGEXMATCH(AH18:AH61,""LCHAP""),1,0)"),0.0)</f>
        <v>0</v>
      </c>
      <c r="AQ18" s="211">
        <f t="shared" ref="AQ18:AQ20" si="2">SUM(AI18:AP18)</f>
        <v>1</v>
      </c>
      <c r="AR18" s="251" t="s">
        <v>129</v>
      </c>
      <c r="AS18" s="215"/>
      <c r="AT18" s="197" t="s">
        <v>289</v>
      </c>
      <c r="AU18" s="197" t="s">
        <v>67</v>
      </c>
      <c r="AV18" s="197" t="s">
        <v>68</v>
      </c>
      <c r="AW18" s="231">
        <v>22901.0</v>
      </c>
      <c r="AX18" s="252" t="s">
        <v>69</v>
      </c>
      <c r="AY18" s="197"/>
      <c r="AZ18" s="197"/>
      <c r="BA18" s="197" t="s">
        <v>97</v>
      </c>
      <c r="BB18" s="197" t="s">
        <v>98</v>
      </c>
      <c r="BC18" s="197" t="s">
        <v>187</v>
      </c>
      <c r="BD18" s="197" t="s">
        <v>118</v>
      </c>
      <c r="BE18" s="197" t="s">
        <v>84</v>
      </c>
      <c r="BF18" s="197"/>
      <c r="BG18" s="197"/>
      <c r="BH18" s="197"/>
      <c r="BI18" s="197"/>
      <c r="BJ18" s="197"/>
    </row>
    <row r="19">
      <c r="A19" s="211">
        <v>3798316.0</v>
      </c>
      <c r="B19" s="206" t="s">
        <v>346</v>
      </c>
      <c r="C19" s="207" t="s">
        <v>485</v>
      </c>
      <c r="D19" s="208">
        <v>43049.0</v>
      </c>
      <c r="E19" s="208">
        <v>43043.0</v>
      </c>
      <c r="F19" s="208">
        <v>43074.0</v>
      </c>
      <c r="G19" s="206" t="s">
        <v>486</v>
      </c>
      <c r="H19" s="206" t="s">
        <v>487</v>
      </c>
      <c r="I19" s="209">
        <v>40735.0</v>
      </c>
      <c r="J19" s="210">
        <v>0.66</v>
      </c>
      <c r="K19" s="206" t="s">
        <v>488</v>
      </c>
      <c r="L19" s="211">
        <v>2.0</v>
      </c>
      <c r="M19" s="211">
        <v>1.0</v>
      </c>
      <c r="N19" s="206" t="s">
        <v>62</v>
      </c>
      <c r="O19" s="206" t="s">
        <v>63</v>
      </c>
      <c r="P19" s="206" t="s">
        <v>489</v>
      </c>
      <c r="Q19" s="206" t="s">
        <v>65</v>
      </c>
      <c r="R19" s="206" t="s">
        <v>490</v>
      </c>
      <c r="S19" s="206" t="s">
        <v>67</v>
      </c>
      <c r="T19" s="206" t="s">
        <v>68</v>
      </c>
      <c r="U19" s="211">
        <v>22903.0</v>
      </c>
      <c r="V19" s="206" t="s">
        <v>65</v>
      </c>
      <c r="W19" s="253" t="s">
        <v>70</v>
      </c>
      <c r="X19" s="209">
        <v>126000.0</v>
      </c>
      <c r="Y19" s="209">
        <v>127000.0</v>
      </c>
      <c r="Z19" s="209">
        <v>5149.36</v>
      </c>
      <c r="AA19" s="206" t="s">
        <v>250</v>
      </c>
      <c r="AB19" s="206" t="s">
        <v>491</v>
      </c>
      <c r="AC19" s="206" t="s">
        <v>492</v>
      </c>
      <c r="AD19" s="209">
        <v>100800.0</v>
      </c>
      <c r="AE19" s="212">
        <v>0.0375</v>
      </c>
      <c r="AF19" s="211">
        <v>2.0</v>
      </c>
      <c r="AG19" s="209">
        <v>25200.0</v>
      </c>
      <c r="AH19" s="206" t="s">
        <v>493</v>
      </c>
      <c r="AI19" s="211">
        <f>IFERROR(__xludf.DUMMYFUNCTION("IF(REGEXMATCH(AH19:AH62, ""DHCD""), 1, 0)"),0.0)</f>
        <v>0</v>
      </c>
      <c r="AJ19" s="211">
        <f>IFERROR(__xludf.DUMMYFUNCTION("IF(REGEXMATCH(AH19:AH62, ""ACHAP""), 1,0)"),0.0)</f>
        <v>0</v>
      </c>
      <c r="AK19" s="211">
        <f>IFERROR(__xludf.DUMMYFUNCTION("IF(REGEXMATCH(AH19:AH62,""CDFI""),1,0)"),0.0)</f>
        <v>0</v>
      </c>
      <c r="AL19" s="211">
        <f>IFERROR(__xludf.DUMMYFUNCTION("IF(REGEXMATCH(AH19:AH62,""Regional""),1,0)"),0.0)</f>
        <v>0</v>
      </c>
      <c r="AM19" s="211">
        <f>IFERROR(__xludf.DUMMYFUNCTION("IF(REGEXMATCH(AH19:AH62,""City""),1,0)"),0.0)</f>
        <v>0</v>
      </c>
      <c r="AN19" s="211">
        <f>IFERROR(__xludf.DUMMYFUNCTION("IF(REGEXMATCH(AH19:AH62,""CAHF""),1,0)"),1.0)</f>
        <v>1</v>
      </c>
      <c r="AO19" s="211">
        <f>IFERROR(__xludf.DUMMYFUNCTION("IF(REGEXMATCH(AH19:AH62,""Recycled""),1,0)"),1.0)</f>
        <v>1</v>
      </c>
      <c r="AP19" s="211">
        <f>IFERROR(__xludf.DUMMYFUNCTION("IF(REGEXMATCH(AH19:AH62,""LCHAP""),1,0)"),0.0)</f>
        <v>0</v>
      </c>
      <c r="AQ19" s="211">
        <f t="shared" si="2"/>
        <v>2</v>
      </c>
      <c r="AR19" s="254" t="s">
        <v>494</v>
      </c>
      <c r="AS19" s="223">
        <v>3910.27</v>
      </c>
      <c r="AT19" s="206" t="s">
        <v>495</v>
      </c>
      <c r="AU19" s="206" t="s">
        <v>67</v>
      </c>
      <c r="AV19" s="206" t="s">
        <v>68</v>
      </c>
      <c r="AW19" s="211">
        <v>22903.0</v>
      </c>
      <c r="AX19" s="206" t="s">
        <v>65</v>
      </c>
      <c r="AY19" s="214" t="s">
        <v>496</v>
      </c>
      <c r="AZ19" s="206" t="s">
        <v>497</v>
      </c>
      <c r="BA19" s="206" t="s">
        <v>80</v>
      </c>
      <c r="BB19" s="206" t="s">
        <v>98</v>
      </c>
      <c r="BC19" s="206" t="s">
        <v>82</v>
      </c>
      <c r="BD19" s="206" t="s">
        <v>118</v>
      </c>
      <c r="BE19" s="206" t="s">
        <v>84</v>
      </c>
      <c r="BF19" s="206" t="s">
        <v>498</v>
      </c>
      <c r="BG19" s="206"/>
      <c r="BH19" s="206"/>
      <c r="BI19" s="206"/>
      <c r="BJ19" s="206"/>
    </row>
    <row r="20">
      <c r="A20" s="211">
        <v>3818559.0</v>
      </c>
      <c r="B20" s="206" t="s">
        <v>346</v>
      </c>
      <c r="C20" s="207" t="s">
        <v>510</v>
      </c>
      <c r="D20" s="208">
        <v>43081.0</v>
      </c>
      <c r="E20" s="208">
        <v>43164.0</v>
      </c>
      <c r="F20" s="208">
        <v>43216.0</v>
      </c>
      <c r="G20" s="206" t="s">
        <v>511</v>
      </c>
      <c r="H20" s="206" t="s">
        <v>278</v>
      </c>
      <c r="I20" s="209">
        <v>35384.0</v>
      </c>
      <c r="J20" s="210">
        <v>0.4</v>
      </c>
      <c r="K20" s="206" t="s">
        <v>488</v>
      </c>
      <c r="L20" s="211">
        <v>6.0</v>
      </c>
      <c r="M20" s="211">
        <v>1.0</v>
      </c>
      <c r="N20" s="206" t="s">
        <v>62</v>
      </c>
      <c r="O20" s="206" t="s">
        <v>63</v>
      </c>
      <c r="P20" s="206" t="s">
        <v>416</v>
      </c>
      <c r="Q20" s="206" t="s">
        <v>65</v>
      </c>
      <c r="R20" s="206" t="s">
        <v>512</v>
      </c>
      <c r="S20" s="206" t="s">
        <v>67</v>
      </c>
      <c r="T20" s="206" t="s">
        <v>68</v>
      </c>
      <c r="U20" s="211">
        <v>22903.0</v>
      </c>
      <c r="V20" s="206" t="s">
        <v>65</v>
      </c>
      <c r="W20" s="253" t="s">
        <v>70</v>
      </c>
      <c r="X20" s="209">
        <v>145000.0</v>
      </c>
      <c r="Y20" s="209">
        <v>145000.0</v>
      </c>
      <c r="Z20" s="209">
        <v>5754.78</v>
      </c>
      <c r="AA20" s="206" t="s">
        <v>250</v>
      </c>
      <c r="AB20" s="206" t="s">
        <v>491</v>
      </c>
      <c r="AC20" s="206" t="s">
        <v>492</v>
      </c>
      <c r="AD20" s="209">
        <v>116000.0</v>
      </c>
      <c r="AE20" s="212">
        <v>0.04375</v>
      </c>
      <c r="AF20" s="211">
        <v>2.0</v>
      </c>
      <c r="AG20" s="209">
        <v>29000.0</v>
      </c>
      <c r="AH20" s="206" t="s">
        <v>493</v>
      </c>
      <c r="AI20" s="211">
        <f>IFERROR(__xludf.DUMMYFUNCTION("IF(REGEXMATCH(AH20:AH63, ""DHCD""), 1, 0)"),0.0)</f>
        <v>0</v>
      </c>
      <c r="AJ20" s="211">
        <f>IFERROR(__xludf.DUMMYFUNCTION("IF(REGEXMATCH(AH20:AH63, ""ACHAP""), 1,0)"),0.0)</f>
        <v>0</v>
      </c>
      <c r="AK20" s="211">
        <f>IFERROR(__xludf.DUMMYFUNCTION("IF(REGEXMATCH(AH20:AH63,""CDFI""),1,0)"),0.0)</f>
        <v>0</v>
      </c>
      <c r="AL20" s="211">
        <f>IFERROR(__xludf.DUMMYFUNCTION("IF(REGEXMATCH(AH20:AH63,""Regional""),1,0)"),0.0)</f>
        <v>0</v>
      </c>
      <c r="AM20" s="211">
        <f>IFERROR(__xludf.DUMMYFUNCTION("IF(REGEXMATCH(AH20:AH63,""City""),1,0)"),0.0)</f>
        <v>0</v>
      </c>
      <c r="AN20" s="211">
        <f>IFERROR(__xludf.DUMMYFUNCTION("IF(REGEXMATCH(AH20:AH63,""CAHF""),1,0)"),1.0)</f>
        <v>1</v>
      </c>
      <c r="AO20" s="211">
        <f>IFERROR(__xludf.DUMMYFUNCTION("IF(REGEXMATCH(AH20:AH63,""Recycled""),1,0)"),1.0)</f>
        <v>1</v>
      </c>
      <c r="AP20" s="211">
        <f>IFERROR(__xludf.DUMMYFUNCTION("IF(REGEXMATCH(AH20:AH63,""LCHAP""),1,0)"),0.0)</f>
        <v>0</v>
      </c>
      <c r="AQ20" s="211">
        <f t="shared" si="2"/>
        <v>2</v>
      </c>
      <c r="AR20" s="254" t="s">
        <v>513</v>
      </c>
      <c r="AS20" s="223">
        <v>3878.41</v>
      </c>
      <c r="AT20" s="206" t="s">
        <v>514</v>
      </c>
      <c r="AU20" s="206" t="s">
        <v>67</v>
      </c>
      <c r="AV20" s="206" t="s">
        <v>68</v>
      </c>
      <c r="AW20" s="211">
        <v>22903.0</v>
      </c>
      <c r="AX20" s="206" t="s">
        <v>65</v>
      </c>
      <c r="AY20" s="214" t="s">
        <v>515</v>
      </c>
      <c r="AZ20" s="206" t="s">
        <v>516</v>
      </c>
      <c r="BA20" s="206" t="s">
        <v>97</v>
      </c>
      <c r="BB20" s="206" t="s">
        <v>98</v>
      </c>
      <c r="BC20" s="206" t="s">
        <v>187</v>
      </c>
      <c r="BD20" s="206" t="s">
        <v>118</v>
      </c>
      <c r="BE20" s="206" t="s">
        <v>84</v>
      </c>
      <c r="BF20" s="255" t="s">
        <v>517</v>
      </c>
      <c r="BG20" s="206"/>
      <c r="BH20" s="206"/>
      <c r="BI20" s="206"/>
      <c r="BJ20" s="206"/>
    </row>
    <row r="22">
      <c r="A22" s="238"/>
      <c r="B22" s="238"/>
      <c r="C22" s="238"/>
      <c r="D22" s="238"/>
      <c r="E22" s="238"/>
      <c r="F22" s="238"/>
      <c r="G22" s="238"/>
      <c r="H22" s="238"/>
      <c r="I22" s="238"/>
      <c r="J22" s="238"/>
      <c r="K22" s="238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238"/>
      <c r="AA22" s="238"/>
      <c r="AB22" s="238"/>
      <c r="AC22" s="238"/>
      <c r="AD22" s="238"/>
      <c r="AE22" s="238"/>
      <c r="AF22" s="238"/>
      <c r="AG22" s="238"/>
      <c r="AH22" s="238"/>
      <c r="AI22" s="238"/>
      <c r="AJ22" s="238"/>
      <c r="AK22" s="238"/>
      <c r="AL22" s="238"/>
      <c r="AM22" s="238"/>
      <c r="AN22" s="238"/>
      <c r="AO22" s="238"/>
      <c r="AP22" s="238"/>
      <c r="AQ22" s="238"/>
      <c r="AR22" s="238"/>
      <c r="AS22" s="238"/>
      <c r="AT22" s="238"/>
      <c r="AU22" s="238"/>
      <c r="AV22" s="238"/>
      <c r="AW22" s="256" t="s">
        <v>763</v>
      </c>
      <c r="AX22" s="238"/>
      <c r="AY22" s="238"/>
      <c r="AZ22" s="238"/>
      <c r="BA22" s="256" t="s">
        <v>764</v>
      </c>
      <c r="BB22" s="256" t="s">
        <v>765</v>
      </c>
      <c r="BC22" s="256" t="s">
        <v>766</v>
      </c>
      <c r="BD22" s="256" t="s">
        <v>767</v>
      </c>
      <c r="BE22" s="238"/>
      <c r="BF22" s="238"/>
      <c r="BG22" s="238"/>
      <c r="BH22" s="238"/>
      <c r="BI22" s="238"/>
      <c r="BJ22" s="238"/>
    </row>
    <row r="23">
      <c r="A23" s="238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9">
        <f>AVERAGE(Z18:Z20)</f>
        <v>6144.956667</v>
      </c>
      <c r="AA23" s="238"/>
      <c r="AB23" s="238"/>
      <c r="AC23" s="238"/>
      <c r="AD23" s="239">
        <f>AVERAGE(AD18:AD20)</f>
        <v>129151</v>
      </c>
      <c r="AE23" s="238"/>
      <c r="AF23" s="238"/>
      <c r="AG23" s="238"/>
      <c r="AH23" s="238"/>
      <c r="AI23" s="238"/>
      <c r="AJ23" s="238"/>
      <c r="AK23" s="238"/>
      <c r="AL23" s="238"/>
      <c r="AM23" s="238"/>
      <c r="AN23" s="238"/>
      <c r="AO23" s="238"/>
      <c r="AP23" s="238"/>
      <c r="AQ23" s="238"/>
      <c r="AR23" s="238"/>
      <c r="AS23" s="238"/>
      <c r="AT23" s="238"/>
      <c r="AU23" s="238"/>
      <c r="AV23" s="238"/>
      <c r="AW23" s="256" t="s">
        <v>768</v>
      </c>
      <c r="AX23" s="238"/>
      <c r="AY23" s="238"/>
      <c r="AZ23" s="256" t="s">
        <v>769</v>
      </c>
      <c r="BA23" s="256" t="s">
        <v>770</v>
      </c>
      <c r="BB23" s="238"/>
      <c r="BC23" s="256" t="s">
        <v>771</v>
      </c>
      <c r="BD23" s="238"/>
      <c r="BE23" s="238"/>
      <c r="BF23" s="238"/>
      <c r="BG23" s="238"/>
      <c r="BH23" s="238"/>
      <c r="BI23" s="238"/>
      <c r="BJ23" s="238"/>
    </row>
  </sheetData>
  <mergeCells count="1">
    <mergeCell ref="A16:B16"/>
  </mergeCells>
  <hyperlinks>
    <hyperlink r:id="rId2" ref="AY3"/>
    <hyperlink r:id="rId3" ref="AY4"/>
    <hyperlink r:id="rId4" ref="AY8"/>
    <hyperlink r:id="rId5" ref="AY9"/>
    <hyperlink r:id="rId6" ref="AY10"/>
    <hyperlink r:id="rId7" ref="AY19"/>
    <hyperlink r:id="rId8" ref="AY20"/>
  </hyperlinks>
  <drawing r:id="rId9"/>
  <legacyDrawing r:id="rId1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2022-08-31T19:19:51Z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0x0101001DE0468C3955A4409950C91DDE06B02A</vt:lpwstr>
  </property>
</Properties>
</file>