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han\Documents\repos\sandbox\alx\"/>
    </mc:Choice>
  </mc:AlternateContent>
  <xr:revisionPtr revIDLastSave="0" documentId="13_ncr:1_{16730CDE-0094-4144-BE1F-383E222923D0}" xr6:coauthVersionLast="47" xr6:coauthVersionMax="47" xr10:uidLastSave="{00000000-0000-0000-0000-000000000000}"/>
  <bookViews>
    <workbookView xWindow="48" yWindow="12660" windowWidth="22956" windowHeight="12564" xr2:uid="{46AEC09A-8C50-437C-82AD-77EEBC562873}"/>
  </bookViews>
  <sheets>
    <sheet name="Sheet1" sheetId="1" r:id="rId1"/>
  </sheets>
  <definedNames>
    <definedName name="_xlnm._FilterDatabase" localSheetId="0">Sheet1!$C$1:$F$23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8" i="1"/>
  <c r="H14" i="1"/>
  <c r="H7" i="1"/>
  <c r="H20" i="1"/>
  <c r="H15" i="1"/>
  <c r="N12" i="1" s="1"/>
  <c r="H13" i="1"/>
  <c r="H6" i="1"/>
  <c r="N10" i="1" s="1"/>
  <c r="H21" i="1"/>
  <c r="H5" i="1"/>
  <c r="H12" i="1"/>
  <c r="H8" i="1"/>
  <c r="H11" i="1"/>
  <c r="H10" i="1"/>
  <c r="H9" i="1"/>
  <c r="H3" i="1"/>
  <c r="H4" i="1"/>
  <c r="H2" i="1"/>
  <c r="M4" i="1"/>
  <c r="G24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3" i="1"/>
  <c r="G4" i="1"/>
  <c r="G5" i="1"/>
  <c r="G6" i="1"/>
  <c r="G7" i="1"/>
  <c r="G8" i="1"/>
  <c r="G9" i="1"/>
  <c r="O17" i="1" s="1"/>
  <c r="G10" i="1"/>
  <c r="G11" i="1"/>
  <c r="G12" i="1"/>
  <c r="G13" i="1"/>
  <c r="G14" i="1"/>
  <c r="G15" i="1"/>
  <c r="G16" i="1"/>
  <c r="L17" i="1" s="1"/>
  <c r="N17" i="1" s="1"/>
  <c r="G17" i="1"/>
  <c r="G18" i="1"/>
  <c r="G19" i="1"/>
  <c r="G20" i="1"/>
  <c r="G21" i="1"/>
  <c r="G22" i="1"/>
  <c r="G2" i="1"/>
  <c r="N11" i="1" l="1"/>
  <c r="N13" i="1" s="1"/>
  <c r="N4" i="1"/>
  <c r="H24" i="1"/>
  <c r="H25" i="1" s="1"/>
  <c r="H26" i="1" s="1"/>
  <c r="M8" i="1"/>
  <c r="M10" i="1"/>
  <c r="M12" i="1"/>
  <c r="M2" i="1"/>
  <c r="M11" i="1"/>
  <c r="M9" i="1"/>
  <c r="M3" i="1"/>
  <c r="Q17" i="1"/>
  <c r="O19" i="1"/>
  <c r="L18" i="1"/>
  <c r="N18" i="1" s="1"/>
  <c r="Q18" i="1"/>
  <c r="P17" i="1"/>
  <c r="Q21" i="1"/>
  <c r="Q19" i="1"/>
  <c r="O21" i="1"/>
  <c r="O16" i="1"/>
  <c r="O20" i="1"/>
  <c r="Q16" i="1"/>
  <c r="Q20" i="1"/>
  <c r="L20" i="1"/>
  <c r="N20" i="1" s="1"/>
  <c r="L19" i="1"/>
  <c r="N19" i="1" s="1"/>
  <c r="P19" i="1" s="1"/>
  <c r="L16" i="1"/>
  <c r="N16" i="1" s="1"/>
  <c r="O18" i="1"/>
  <c r="L21" i="1"/>
  <c r="N21" i="1" s="1"/>
  <c r="P18" i="1" l="1"/>
  <c r="P21" i="1"/>
  <c r="R19" i="1"/>
  <c r="S19" i="1" s="1"/>
  <c r="R18" i="1"/>
  <c r="S18" i="1" s="1"/>
  <c r="P20" i="1"/>
  <c r="P16" i="1"/>
  <c r="G25" i="1"/>
  <c r="G26" i="1" s="1"/>
  <c r="R16" i="1" l="1"/>
  <c r="S16" i="1" s="1"/>
  <c r="R17" i="1"/>
  <c r="S17" i="1" s="1"/>
  <c r="R20" i="1"/>
  <c r="S20" i="1" s="1"/>
  <c r="R21" i="1"/>
  <c r="S21" i="1" s="1"/>
  <c r="N3" i="1" l="1"/>
  <c r="N8" i="1"/>
  <c r="N2" i="1"/>
  <c r="N5" i="1" s="1"/>
  <c r="N9" i="1"/>
</calcChain>
</file>

<file path=xl/sharedStrings.xml><?xml version="1.0" encoding="utf-8"?>
<sst xmlns="http://schemas.openxmlformats.org/spreadsheetml/2006/main" count="165" uniqueCount="33">
  <si>
    <t>bedroom1</t>
  </si>
  <si>
    <t>person2</t>
  </si>
  <si>
    <t>person3</t>
  </si>
  <si>
    <t>bedroom2</t>
  </si>
  <si>
    <t>person4</t>
  </si>
  <si>
    <t>bedroom3</t>
  </si>
  <si>
    <t>person5</t>
  </si>
  <si>
    <t>person6</t>
  </si>
  <si>
    <t>bedrooms</t>
  </si>
  <si>
    <t>30% AMI</t>
  </si>
  <si>
    <t>40% AMI</t>
  </si>
  <si>
    <t>50% AMI</t>
  </si>
  <si>
    <t>persons</t>
  </si>
  <si>
    <t>pP</t>
  </si>
  <si>
    <t>pB</t>
  </si>
  <si>
    <t>ami</t>
  </si>
  <si>
    <t>pA</t>
  </si>
  <si>
    <t>pA*pP*pB</t>
  </si>
  <si>
    <t>redist</t>
  </si>
  <si>
    <t>pRedist</t>
  </si>
  <si>
    <t>pOrig</t>
  </si>
  <si>
    <t>to dist</t>
  </si>
  <si>
    <t>prop dist</t>
  </si>
  <si>
    <t>orig</t>
  </si>
  <si>
    <t>adj</t>
  </si>
  <si>
    <t>orig tot</t>
  </si>
  <si>
    <t>new tot</t>
  </si>
  <si>
    <t>norm</t>
  </si>
  <si>
    <t>Leftover</t>
  </si>
  <si>
    <t>Excluded</t>
  </si>
  <si>
    <t>pExcl</t>
  </si>
  <si>
    <t>16th share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</si>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</sst>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\+0;\-0;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left"/>
    </xf>
    <xf numFmtId="9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65" fontId="1" fillId="0" borderId="0" xfId="0" applyNumberFormat="1" applyFont="1"/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E4B4-CC7B-4617-8431-FD49E24B1E49}">
  <dimension ref="A1:S44"/>
  <sheetViews>
    <sheetView tabSelected="1" workbookViewId="0">
      <selection activeCell="P6" sqref="P6"/>
    </sheetView>
  </sheetViews>
  <sheetFormatPr defaultRowHeight="14.4" x14ac:dyDescent="0.3"/>
  <cols>
    <col min="1" max="1" width="12.77734375" style="5" customWidth="1"/>
    <col min="2" max="2" width="10.77734375" style="9" customWidth="1"/>
    <col min="3" max="3" width="12.77734375" style="5" customWidth="1"/>
    <col min="4" max="4" width="10.77734375" style="9" customWidth="1"/>
    <col min="5" max="5" width="12.77734375" style="5" customWidth="1"/>
    <col min="6" max="6" width="10.77734375" style="9" customWidth="1"/>
    <col min="7" max="9" width="12.77734375" style="3" customWidth="1"/>
    <col min="10" max="10" width="2.77734375" customWidth="1"/>
    <col min="11" max="11" width="10.77734375" style="5" customWidth="1"/>
    <col min="12" max="12" width="7.5546875" style="9" bestFit="1" customWidth="1"/>
    <col min="13" max="14" width="10.77734375" style="9" customWidth="1"/>
  </cols>
  <sheetData>
    <row r="1" spans="1:19" s="1" customFormat="1" x14ac:dyDescent="0.3">
      <c r="A1" s="4" t="s">
        <v>15</v>
      </c>
      <c r="B1" s="7" t="s">
        <v>16</v>
      </c>
      <c r="C1" s="4" t="s">
        <v>12</v>
      </c>
      <c r="D1" s="7" t="s">
        <v>13</v>
      </c>
      <c r="E1" s="4" t="s">
        <v>8</v>
      </c>
      <c r="F1" s="7" t="s">
        <v>14</v>
      </c>
      <c r="G1" s="2" t="s">
        <v>17</v>
      </c>
      <c r="H1" s="2" t="s">
        <v>18</v>
      </c>
      <c r="I1" s="2" t="s">
        <v>32</v>
      </c>
      <c r="K1" s="4" t="s">
        <v>15</v>
      </c>
      <c r="L1" s="7" t="s">
        <v>20</v>
      </c>
      <c r="M1" s="1" t="s">
        <v>30</v>
      </c>
      <c r="N1" s="1" t="s">
        <v>19</v>
      </c>
      <c r="O1" s="7"/>
      <c r="P1" s="7"/>
    </row>
    <row r="2" spans="1:19" x14ac:dyDescent="0.3">
      <c r="A2" s="6" t="s">
        <v>9</v>
      </c>
      <c r="B2" s="8">
        <v>0.25</v>
      </c>
      <c r="C2" s="5" t="s">
        <v>1</v>
      </c>
      <c r="D2" s="8">
        <v>0.15</v>
      </c>
      <c r="E2" s="5" t="s">
        <v>0</v>
      </c>
      <c r="F2" s="8">
        <v>1</v>
      </c>
      <c r="G2" s="10">
        <f t="shared" ref="G2:G22" si="0">B2*D2*F2</f>
        <v>3.7499999999999999E-2</v>
      </c>
      <c r="H2" s="10">
        <f>G2+($G$26*1)</f>
        <v>4.8437499999999994E-2</v>
      </c>
      <c r="I2" s="22">
        <v>1</v>
      </c>
      <c r="K2" s="6" t="s">
        <v>9</v>
      </c>
      <c r="L2" s="16">
        <v>0.25</v>
      </c>
      <c r="M2" s="14">
        <f>SUM(G2:G8)</f>
        <v>0.25000000000000006</v>
      </c>
      <c r="N2" s="14">
        <f>SUM(H2:H8)</f>
        <v>0.25</v>
      </c>
      <c r="O2" s="14"/>
      <c r="P2" s="14"/>
    </row>
    <row r="3" spans="1:19" x14ac:dyDescent="0.3">
      <c r="A3" s="6" t="s">
        <v>9</v>
      </c>
      <c r="B3" s="8">
        <v>0.25</v>
      </c>
      <c r="C3" s="5" t="s">
        <v>2</v>
      </c>
      <c r="D3" s="8">
        <v>0.25</v>
      </c>
      <c r="E3" s="5" t="s">
        <v>0</v>
      </c>
      <c r="F3" s="8">
        <v>0.1</v>
      </c>
      <c r="G3" s="10">
        <f t="shared" si="0"/>
        <v>6.2500000000000003E-3</v>
      </c>
      <c r="H3" s="10">
        <f t="shared" ref="H3:H7" si="1">G3+($G$26*1)</f>
        <v>1.7187499999999994E-2</v>
      </c>
      <c r="I3" s="22">
        <v>1</v>
      </c>
      <c r="K3" s="5" t="s">
        <v>10</v>
      </c>
      <c r="L3" s="16">
        <v>0.5</v>
      </c>
      <c r="M3" s="14">
        <f>SUM(G9:G15)</f>
        <v>0.50000000000000011</v>
      </c>
      <c r="N3" s="14">
        <f>SUM(H9:H15)</f>
        <v>0.5</v>
      </c>
      <c r="O3" s="14"/>
      <c r="P3" s="14"/>
    </row>
    <row r="4" spans="1:19" x14ac:dyDescent="0.3">
      <c r="A4" s="6" t="s">
        <v>9</v>
      </c>
      <c r="B4" s="8">
        <v>0.25</v>
      </c>
      <c r="C4" s="5" t="s">
        <v>2</v>
      </c>
      <c r="D4" s="8">
        <v>0.25</v>
      </c>
      <c r="E4" s="5" t="s">
        <v>3</v>
      </c>
      <c r="F4" s="8">
        <v>0.9</v>
      </c>
      <c r="G4" s="10">
        <f t="shared" si="0"/>
        <v>5.6250000000000001E-2</v>
      </c>
      <c r="H4" s="10">
        <f t="shared" si="1"/>
        <v>6.7187499999999997E-2</v>
      </c>
      <c r="I4" s="22">
        <v>1</v>
      </c>
      <c r="K4" s="5" t="s">
        <v>11</v>
      </c>
      <c r="L4" s="16">
        <v>0.25</v>
      </c>
      <c r="M4" s="14">
        <f>SUM(G20:G21)</f>
        <v>7.4999999999999997E-2</v>
      </c>
      <c r="N4" s="14">
        <f>SUM(H20:H21)</f>
        <v>0.24999999999999994</v>
      </c>
      <c r="O4" s="14"/>
      <c r="P4" s="14"/>
    </row>
    <row r="5" spans="1:19" x14ac:dyDescent="0.3">
      <c r="A5" s="6" t="s">
        <v>9</v>
      </c>
      <c r="B5" s="8">
        <v>0.25</v>
      </c>
      <c r="C5" s="5" t="s">
        <v>4</v>
      </c>
      <c r="D5" s="8">
        <v>0.25</v>
      </c>
      <c r="E5" s="5" t="s">
        <v>3</v>
      </c>
      <c r="F5" s="8">
        <v>0.8</v>
      </c>
      <c r="G5" s="10">
        <f t="shared" si="0"/>
        <v>0.05</v>
      </c>
      <c r="H5" s="10">
        <f>G5+($G$26*0)</f>
        <v>0.05</v>
      </c>
      <c r="I5" s="22">
        <v>0</v>
      </c>
      <c r="K5" s="6"/>
      <c r="L5" s="16"/>
      <c r="M5" s="8"/>
      <c r="N5" s="14">
        <f>SUM(N2:N4)</f>
        <v>1</v>
      </c>
      <c r="O5" s="9"/>
      <c r="P5" s="9"/>
    </row>
    <row r="6" spans="1:19" x14ac:dyDescent="0.3">
      <c r="A6" s="6" t="s">
        <v>9</v>
      </c>
      <c r="B6" s="8">
        <v>0.25</v>
      </c>
      <c r="C6" s="5" t="s">
        <v>4</v>
      </c>
      <c r="D6" s="8">
        <v>0.25</v>
      </c>
      <c r="E6" s="5" t="s">
        <v>5</v>
      </c>
      <c r="F6" s="8">
        <v>0.2</v>
      </c>
      <c r="G6" s="10">
        <f t="shared" si="0"/>
        <v>1.2500000000000001E-2</v>
      </c>
      <c r="H6" s="10">
        <f>G6+($G$26*-1)</f>
        <v>1.5625000000000049E-3</v>
      </c>
      <c r="I6" s="22">
        <v>-1</v>
      </c>
      <c r="O6" s="7"/>
      <c r="P6" s="7"/>
    </row>
    <row r="7" spans="1:19" x14ac:dyDescent="0.3">
      <c r="A7" s="6" t="s">
        <v>9</v>
      </c>
      <c r="B7" s="8">
        <v>0.25</v>
      </c>
      <c r="C7" s="5" t="s">
        <v>6</v>
      </c>
      <c r="D7" s="8">
        <v>0.25</v>
      </c>
      <c r="E7" s="5" t="s">
        <v>5</v>
      </c>
      <c r="F7" s="8">
        <v>1</v>
      </c>
      <c r="G7" s="10">
        <f t="shared" si="0"/>
        <v>6.25E-2</v>
      </c>
      <c r="H7" s="10">
        <f>G7+($G$26*-3)</f>
        <v>2.9687500000000012E-2</v>
      </c>
      <c r="I7" s="22">
        <v>-3</v>
      </c>
      <c r="K7" s="15" t="s">
        <v>12</v>
      </c>
      <c r="L7" s="17" t="s">
        <v>20</v>
      </c>
      <c r="M7" s="1" t="s">
        <v>30</v>
      </c>
      <c r="N7" s="1" t="s">
        <v>19</v>
      </c>
      <c r="O7" s="14"/>
      <c r="P7" s="14"/>
    </row>
    <row r="8" spans="1:19" x14ac:dyDescent="0.3">
      <c r="A8" s="6" t="s">
        <v>9</v>
      </c>
      <c r="B8" s="8">
        <v>0.25</v>
      </c>
      <c r="C8" s="5" t="s">
        <v>7</v>
      </c>
      <c r="D8" s="8">
        <v>0.1</v>
      </c>
      <c r="E8" s="5" t="s">
        <v>5</v>
      </c>
      <c r="F8" s="8">
        <v>1</v>
      </c>
      <c r="G8" s="10">
        <f t="shared" si="0"/>
        <v>2.5000000000000001E-2</v>
      </c>
      <c r="H8" s="10">
        <f>G8+($G$26*1)</f>
        <v>3.5937499999999997E-2</v>
      </c>
      <c r="I8" s="22">
        <v>1</v>
      </c>
      <c r="K8" s="5" t="s">
        <v>1</v>
      </c>
      <c r="L8" s="16">
        <v>0.15</v>
      </c>
      <c r="M8" s="14">
        <f>SUM(G2,G9)</f>
        <v>0.11249999999999999</v>
      </c>
      <c r="N8" s="14">
        <f>SUM(H2,H9)</f>
        <v>0.13437499999999999</v>
      </c>
      <c r="O8" s="14">
        <f>L8-N8</f>
        <v>1.5625E-2</v>
      </c>
      <c r="P8" s="14"/>
    </row>
    <row r="9" spans="1:19" x14ac:dyDescent="0.3">
      <c r="A9" s="5" t="s">
        <v>10</v>
      </c>
      <c r="B9" s="8">
        <v>0.5</v>
      </c>
      <c r="C9" s="5" t="s">
        <v>1</v>
      </c>
      <c r="D9" s="8">
        <v>0.15</v>
      </c>
      <c r="E9" s="5" t="s">
        <v>0</v>
      </c>
      <c r="F9" s="8">
        <v>1</v>
      </c>
      <c r="G9" s="10">
        <f t="shared" si="0"/>
        <v>7.4999999999999997E-2</v>
      </c>
      <c r="H9" s="10">
        <f>G9+($G$26*1)</f>
        <v>8.59375E-2</v>
      </c>
      <c r="I9" s="22">
        <v>1</v>
      </c>
      <c r="K9" s="5" t="s">
        <v>2</v>
      </c>
      <c r="L9" s="16">
        <v>0.25</v>
      </c>
      <c r="M9" s="14">
        <f>SUM(G3,G4,G10,G11)</f>
        <v>0.1875</v>
      </c>
      <c r="N9" s="14">
        <f>SUM(H3,H4,H10,H11)</f>
        <v>0.23125000000000001</v>
      </c>
      <c r="O9" s="14">
        <f t="shared" ref="O9:O12" si="2">L9-N9</f>
        <v>1.8749999999999989E-2</v>
      </c>
      <c r="P9" s="14"/>
    </row>
    <row r="10" spans="1:19" x14ac:dyDescent="0.3">
      <c r="A10" s="5" t="s">
        <v>10</v>
      </c>
      <c r="B10" s="8">
        <v>0.5</v>
      </c>
      <c r="C10" s="5" t="s">
        <v>2</v>
      </c>
      <c r="D10" s="8">
        <v>0.25</v>
      </c>
      <c r="E10" s="5" t="s">
        <v>0</v>
      </c>
      <c r="F10" s="8">
        <v>0.1</v>
      </c>
      <c r="G10" s="10">
        <f t="shared" si="0"/>
        <v>1.2500000000000001E-2</v>
      </c>
      <c r="H10" s="10">
        <f t="shared" ref="H10:H14" si="3">G10+($G$26*1)</f>
        <v>2.3437499999999997E-2</v>
      </c>
      <c r="I10" s="22">
        <v>1</v>
      </c>
      <c r="K10" s="5" t="s">
        <v>4</v>
      </c>
      <c r="L10" s="16">
        <v>0.25</v>
      </c>
      <c r="M10" s="14">
        <f>SUM(G5,G6,G12,G13)</f>
        <v>0.1875</v>
      </c>
      <c r="N10" s="14">
        <f>SUM(H5,H6,H12,H13,H20)</f>
        <v>0.265625</v>
      </c>
      <c r="O10" s="14">
        <f t="shared" si="2"/>
        <v>-1.5625E-2</v>
      </c>
      <c r="P10" s="14"/>
    </row>
    <row r="11" spans="1:19" x14ac:dyDescent="0.3">
      <c r="A11" s="5" t="s">
        <v>10</v>
      </c>
      <c r="B11" s="8">
        <v>0.5</v>
      </c>
      <c r="C11" s="5" t="s">
        <v>2</v>
      </c>
      <c r="D11" s="8">
        <v>0.25</v>
      </c>
      <c r="E11" s="5" t="s">
        <v>3</v>
      </c>
      <c r="F11" s="8">
        <v>0.9</v>
      </c>
      <c r="G11" s="10">
        <f t="shared" si="0"/>
        <v>0.1125</v>
      </c>
      <c r="H11" s="10">
        <f t="shared" si="3"/>
        <v>0.12343750000000001</v>
      </c>
      <c r="I11" s="22">
        <v>1</v>
      </c>
      <c r="K11" s="5" t="s">
        <v>6</v>
      </c>
      <c r="L11" s="16">
        <v>0.25</v>
      </c>
      <c r="M11" s="14">
        <f>SUM(G7,G14,G21)</f>
        <v>0.25</v>
      </c>
      <c r="N11" s="14">
        <f>SUM(H7,H14,H21)</f>
        <v>0.26093749999999999</v>
      </c>
      <c r="O11" s="14">
        <f t="shared" si="2"/>
        <v>-1.0937499999999989E-2</v>
      </c>
      <c r="P11" s="14"/>
    </row>
    <row r="12" spans="1:19" x14ac:dyDescent="0.3">
      <c r="A12" s="5" t="s">
        <v>10</v>
      </c>
      <c r="B12" s="8">
        <v>0.5</v>
      </c>
      <c r="C12" s="5" t="s">
        <v>4</v>
      </c>
      <c r="D12" s="8">
        <v>0.25</v>
      </c>
      <c r="E12" s="5" t="s">
        <v>3</v>
      </c>
      <c r="F12" s="8">
        <v>0.8</v>
      </c>
      <c r="G12" s="10">
        <f t="shared" si="0"/>
        <v>0.1</v>
      </c>
      <c r="H12" s="10">
        <f t="shared" si="3"/>
        <v>0.11093749999999999</v>
      </c>
      <c r="I12" s="22">
        <v>1</v>
      </c>
      <c r="K12" s="5" t="s">
        <v>7</v>
      </c>
      <c r="L12" s="16">
        <v>0.1</v>
      </c>
      <c r="M12" s="14">
        <f>SUM(G8,G15,G22)</f>
        <v>0.1</v>
      </c>
      <c r="N12" s="14">
        <f>SUM(H8,H15)</f>
        <v>0.10781249999999999</v>
      </c>
      <c r="O12" s="14">
        <f t="shared" si="2"/>
        <v>-7.8124999999999861E-3</v>
      </c>
    </row>
    <row r="13" spans="1:19" x14ac:dyDescent="0.3">
      <c r="A13" s="5" t="s">
        <v>10</v>
      </c>
      <c r="B13" s="8">
        <v>0.5</v>
      </c>
      <c r="C13" s="5" t="s">
        <v>4</v>
      </c>
      <c r="D13" s="8">
        <v>0.25</v>
      </c>
      <c r="E13" s="5" t="s">
        <v>5</v>
      </c>
      <c r="F13" s="8">
        <v>0.2</v>
      </c>
      <c r="G13" s="10">
        <f t="shared" si="0"/>
        <v>2.5000000000000001E-2</v>
      </c>
      <c r="H13" s="10">
        <f>G13+($G$26*-2)</f>
        <v>3.1250000000000097E-3</v>
      </c>
      <c r="I13" s="22">
        <v>-2</v>
      </c>
      <c r="N13" s="14">
        <f>SUM(N8:N12)</f>
        <v>0.99999999999999989</v>
      </c>
    </row>
    <row r="14" spans="1:19" x14ac:dyDescent="0.3">
      <c r="A14" s="5" t="s">
        <v>10</v>
      </c>
      <c r="B14" s="8">
        <v>0.5</v>
      </c>
      <c r="C14" s="5" t="s">
        <v>6</v>
      </c>
      <c r="D14" s="8">
        <v>0.25</v>
      </c>
      <c r="E14" s="5" t="s">
        <v>5</v>
      </c>
      <c r="F14" s="8">
        <v>1</v>
      </c>
      <c r="G14" s="10">
        <f t="shared" si="0"/>
        <v>0.125</v>
      </c>
      <c r="H14" s="10">
        <f>G14+($G$26*-4)</f>
        <v>8.1250000000000017E-2</v>
      </c>
      <c r="I14" s="22">
        <v>-4</v>
      </c>
    </row>
    <row r="15" spans="1:19" x14ac:dyDescent="0.3">
      <c r="A15" s="5" t="s">
        <v>10</v>
      </c>
      <c r="B15" s="8">
        <v>0.5</v>
      </c>
      <c r="C15" s="5" t="s">
        <v>7</v>
      </c>
      <c r="D15" s="8">
        <v>0.1</v>
      </c>
      <c r="E15" s="5" t="s">
        <v>5</v>
      </c>
      <c r="F15" s="8">
        <v>1</v>
      </c>
      <c r="G15" s="10">
        <f t="shared" si="0"/>
        <v>0.05</v>
      </c>
      <c r="H15" s="10">
        <f>G15+($G$26*2)</f>
        <v>7.1874999999999994E-2</v>
      </c>
      <c r="I15" s="22">
        <v>2</v>
      </c>
      <c r="L15" s="19" t="s">
        <v>21</v>
      </c>
      <c r="N15" s="19" t="s">
        <v>22</v>
      </c>
      <c r="O15" s="19" t="s">
        <v>23</v>
      </c>
      <c r="P15" s="19" t="s">
        <v>24</v>
      </c>
      <c r="Q15" s="19" t="s">
        <v>25</v>
      </c>
      <c r="R15" s="19" t="s">
        <v>26</v>
      </c>
      <c r="S15" s="19" t="s">
        <v>27</v>
      </c>
    </row>
    <row r="16" spans="1:19" x14ac:dyDescent="0.3">
      <c r="A16" s="11" t="s">
        <v>11</v>
      </c>
      <c r="B16" s="12">
        <v>0.25</v>
      </c>
      <c r="C16" s="11" t="s">
        <v>1</v>
      </c>
      <c r="D16" s="12">
        <v>0.15</v>
      </c>
      <c r="E16" s="11" t="s">
        <v>0</v>
      </c>
      <c r="F16" s="12">
        <v>1</v>
      </c>
      <c r="G16" s="13">
        <f t="shared" si="0"/>
        <v>3.7499999999999999E-2</v>
      </c>
      <c r="H16" s="13"/>
      <c r="I16" s="22"/>
      <c r="K16" s="11" t="s">
        <v>1</v>
      </c>
      <c r="L16" s="18">
        <f>$G$16</f>
        <v>3.7499999999999999E-2</v>
      </c>
      <c r="M16" s="19" t="s">
        <v>9</v>
      </c>
      <c r="N16" s="18">
        <f>L16*(1/3)</f>
        <v>1.2499999999999999E-2</v>
      </c>
      <c r="O16" s="18">
        <f>$G$2</f>
        <v>3.7499999999999999E-2</v>
      </c>
      <c r="P16" s="18">
        <f>N16+O16</f>
        <v>4.9999999999999996E-2</v>
      </c>
      <c r="Q16" s="21">
        <f>SUM($G$2,$G$9)</f>
        <v>0.11249999999999999</v>
      </c>
      <c r="R16" s="21">
        <f>SUM($P$16:$P$17)</f>
        <v>0.15</v>
      </c>
      <c r="S16" s="20">
        <f>P16/R16*Q16</f>
        <v>3.7499999999999992E-2</v>
      </c>
    </row>
    <row r="17" spans="1:19" x14ac:dyDescent="0.3">
      <c r="A17" s="11" t="s">
        <v>11</v>
      </c>
      <c r="B17" s="12">
        <v>0.25</v>
      </c>
      <c r="C17" s="11" t="s">
        <v>2</v>
      </c>
      <c r="D17" s="12">
        <v>0.25</v>
      </c>
      <c r="E17" s="11" t="s">
        <v>0</v>
      </c>
      <c r="F17" s="12">
        <v>0.1</v>
      </c>
      <c r="G17" s="13">
        <f t="shared" si="0"/>
        <v>6.2500000000000003E-3</v>
      </c>
      <c r="H17" s="13"/>
      <c r="I17" s="22"/>
      <c r="K17" s="11" t="s">
        <v>1</v>
      </c>
      <c r="L17" s="18">
        <f>$G$16</f>
        <v>3.7499999999999999E-2</v>
      </c>
      <c r="M17" s="19" t="s">
        <v>10</v>
      </c>
      <c r="N17" s="18">
        <f>L17*(2/3)</f>
        <v>2.4999999999999998E-2</v>
      </c>
      <c r="O17" s="18">
        <f>$G$9</f>
        <v>7.4999999999999997E-2</v>
      </c>
      <c r="P17" s="18">
        <f t="shared" ref="P17:P21" si="4">N17+O17</f>
        <v>9.9999999999999992E-2</v>
      </c>
      <c r="Q17" s="21">
        <f>SUM($G$2,$G$9)</f>
        <v>0.11249999999999999</v>
      </c>
      <c r="R17" s="21">
        <f>SUM($P$16:$P$17)</f>
        <v>0.15</v>
      </c>
      <c r="S17" s="20">
        <f t="shared" ref="S17:S21" si="5">P17/R17*Q17</f>
        <v>7.4999999999999983E-2</v>
      </c>
    </row>
    <row r="18" spans="1:19" x14ac:dyDescent="0.3">
      <c r="A18" s="11" t="s">
        <v>11</v>
      </c>
      <c r="B18" s="12">
        <v>0.25</v>
      </c>
      <c r="C18" s="11" t="s">
        <v>2</v>
      </c>
      <c r="D18" s="12">
        <v>0.25</v>
      </c>
      <c r="E18" s="11" t="s">
        <v>3</v>
      </c>
      <c r="F18" s="12">
        <v>0.9</v>
      </c>
      <c r="G18" s="13">
        <f t="shared" si="0"/>
        <v>5.6250000000000001E-2</v>
      </c>
      <c r="H18" s="13"/>
      <c r="I18" s="22"/>
      <c r="K18" s="11" t="s">
        <v>2</v>
      </c>
      <c r="L18" s="18">
        <f>SUM($G$17:$G$18)</f>
        <v>6.25E-2</v>
      </c>
      <c r="M18" s="19" t="s">
        <v>9</v>
      </c>
      <c r="N18" s="18">
        <f>L18*(1/3)</f>
        <v>2.0833333333333332E-2</v>
      </c>
      <c r="O18" s="18">
        <f>SUM($G$3:$G$4)</f>
        <v>6.25E-2</v>
      </c>
      <c r="P18" s="18">
        <f t="shared" si="4"/>
        <v>8.3333333333333329E-2</v>
      </c>
      <c r="Q18" s="21">
        <f>SUM($G$3,$G$4,$G$10,$G$11)</f>
        <v>0.1875</v>
      </c>
      <c r="R18" s="21">
        <f>SUM($P$18:$P$19)</f>
        <v>0.25</v>
      </c>
      <c r="S18" s="20">
        <f t="shared" si="5"/>
        <v>6.25E-2</v>
      </c>
    </row>
    <row r="19" spans="1:19" x14ac:dyDescent="0.3">
      <c r="A19" s="11" t="s">
        <v>11</v>
      </c>
      <c r="B19" s="12">
        <v>0.25</v>
      </c>
      <c r="C19" s="11" t="s">
        <v>4</v>
      </c>
      <c r="D19" s="12">
        <v>0.25</v>
      </c>
      <c r="E19" s="11" t="s">
        <v>3</v>
      </c>
      <c r="F19" s="12">
        <v>0.8</v>
      </c>
      <c r="G19" s="13">
        <f t="shared" si="0"/>
        <v>0.05</v>
      </c>
      <c r="H19" s="13"/>
      <c r="I19" s="22"/>
      <c r="K19" s="11" t="s">
        <v>2</v>
      </c>
      <c r="L19" s="18">
        <f>SUM($G$17:$G$18)</f>
        <v>6.25E-2</v>
      </c>
      <c r="M19" s="19" t="s">
        <v>10</v>
      </c>
      <c r="N19" s="18">
        <f>L19*(2/3)</f>
        <v>4.1666666666666664E-2</v>
      </c>
      <c r="O19" s="18">
        <f>SUM($G$10:$G$11)</f>
        <v>0.125</v>
      </c>
      <c r="P19" s="18">
        <f t="shared" si="4"/>
        <v>0.16666666666666666</v>
      </c>
      <c r="Q19" s="21">
        <f>SUM($G$3,$G$4,$G$10,$G$11)</f>
        <v>0.1875</v>
      </c>
      <c r="R19" s="21">
        <f>SUM($P$18:$P$19)</f>
        <v>0.25</v>
      </c>
      <c r="S19" s="20">
        <f t="shared" si="5"/>
        <v>0.125</v>
      </c>
    </row>
    <row r="20" spans="1:19" x14ac:dyDescent="0.3">
      <c r="A20" s="23" t="s">
        <v>11</v>
      </c>
      <c r="B20" s="24">
        <v>0.25</v>
      </c>
      <c r="C20" s="23" t="s">
        <v>4</v>
      </c>
      <c r="D20" s="24">
        <v>0.25</v>
      </c>
      <c r="E20" s="23" t="s">
        <v>5</v>
      </c>
      <c r="F20" s="24">
        <v>0.2</v>
      </c>
      <c r="G20" s="25">
        <f t="shared" si="0"/>
        <v>1.2500000000000001E-2</v>
      </c>
      <c r="H20" s="10">
        <f>G20+($G$26*8)</f>
        <v>9.9999999999999964E-2</v>
      </c>
      <c r="I20" s="22">
        <v>8</v>
      </c>
      <c r="K20" s="11" t="s">
        <v>4</v>
      </c>
      <c r="L20" s="18">
        <f>SUM($G$19:$G$20)</f>
        <v>6.25E-2</v>
      </c>
      <c r="M20" s="19" t="s">
        <v>9</v>
      </c>
      <c r="N20" s="18">
        <f>L20*(1/3)</f>
        <v>2.0833333333333332E-2</v>
      </c>
      <c r="O20" s="18">
        <f>SUM($G$5:$G$6)</f>
        <v>6.25E-2</v>
      </c>
      <c r="P20" s="18">
        <f t="shared" si="4"/>
        <v>8.3333333333333329E-2</v>
      </c>
      <c r="Q20" s="21">
        <f>SUM($G$5,$G$6,$G$12,$G$13)</f>
        <v>0.1875</v>
      </c>
      <c r="R20" s="21">
        <f>SUM($P$20:$P$21)</f>
        <v>0.25</v>
      </c>
      <c r="S20" s="20">
        <f t="shared" si="5"/>
        <v>6.25E-2</v>
      </c>
    </row>
    <row r="21" spans="1:19" x14ac:dyDescent="0.3">
      <c r="A21" s="23" t="s">
        <v>11</v>
      </c>
      <c r="B21" s="24">
        <v>0.25</v>
      </c>
      <c r="C21" s="23" t="s">
        <v>6</v>
      </c>
      <c r="D21" s="24">
        <v>0.25</v>
      </c>
      <c r="E21" s="23" t="s">
        <v>5</v>
      </c>
      <c r="F21" s="24">
        <v>1</v>
      </c>
      <c r="G21" s="25">
        <f t="shared" si="0"/>
        <v>6.25E-2</v>
      </c>
      <c r="H21" s="10">
        <f>G21+($G$26*8)</f>
        <v>0.14999999999999997</v>
      </c>
      <c r="I21" s="22">
        <v>8</v>
      </c>
      <c r="K21" s="11" t="s">
        <v>4</v>
      </c>
      <c r="L21" s="18">
        <f>SUM($G$19:$G$20)</f>
        <v>6.25E-2</v>
      </c>
      <c r="M21" s="19" t="s">
        <v>10</v>
      </c>
      <c r="N21" s="18">
        <f>L21*(2/3)</f>
        <v>4.1666666666666664E-2</v>
      </c>
      <c r="O21" s="18">
        <f>SUM($G$12:$G$13)</f>
        <v>0.125</v>
      </c>
      <c r="P21" s="18">
        <f t="shared" si="4"/>
        <v>0.16666666666666666</v>
      </c>
      <c r="Q21" s="21">
        <f>SUM($G$5,$G$6,$G$12,$G$13)</f>
        <v>0.1875</v>
      </c>
      <c r="R21" s="21">
        <f>SUM($P$20:$P$21)</f>
        <v>0.25</v>
      </c>
      <c r="S21" s="20">
        <f t="shared" si="5"/>
        <v>0.125</v>
      </c>
    </row>
    <row r="22" spans="1:19" x14ac:dyDescent="0.3">
      <c r="A22" s="11" t="s">
        <v>11</v>
      </c>
      <c r="B22" s="12">
        <v>0.25</v>
      </c>
      <c r="C22" s="11" t="s">
        <v>7</v>
      </c>
      <c r="D22" s="12">
        <v>0.1</v>
      </c>
      <c r="E22" s="11" t="s">
        <v>5</v>
      </c>
      <c r="F22" s="12">
        <v>1</v>
      </c>
      <c r="G22" s="13">
        <f t="shared" si="0"/>
        <v>2.5000000000000001E-2</v>
      </c>
      <c r="O22" s="21"/>
      <c r="P22" s="20"/>
    </row>
    <row r="24" spans="1:19" x14ac:dyDescent="0.3">
      <c r="F24" s="9" t="s">
        <v>28</v>
      </c>
      <c r="G24" s="10">
        <f>SUM(G2:G15,G20:G21)</f>
        <v>0.82500000000000007</v>
      </c>
      <c r="H24" s="10">
        <f>SUM(H2:H15,H20:H21)</f>
        <v>1</v>
      </c>
      <c r="I24" s="10"/>
    </row>
    <row r="25" spans="1:19" x14ac:dyDescent="0.3">
      <c r="F25" s="9" t="s">
        <v>29</v>
      </c>
      <c r="G25" s="10">
        <f>1-$G$24</f>
        <v>0.17499999999999993</v>
      </c>
      <c r="H25" s="10">
        <f>1-H24</f>
        <v>0</v>
      </c>
    </row>
    <row r="26" spans="1:19" x14ac:dyDescent="0.3">
      <c r="F26" s="9" t="s">
        <v>31</v>
      </c>
      <c r="G26" s="10">
        <f>G25/16</f>
        <v>1.0937499999999996E-2</v>
      </c>
      <c r="H26" s="26">
        <f>H25/G26</f>
        <v>0</v>
      </c>
    </row>
    <row r="28" spans="1:19" x14ac:dyDescent="0.3">
      <c r="A28" s="4" t="s">
        <v>15</v>
      </c>
      <c r="B28" s="7" t="s">
        <v>16</v>
      </c>
      <c r="C28" s="4" t="s">
        <v>12</v>
      </c>
      <c r="D28" s="7" t="s">
        <v>13</v>
      </c>
      <c r="E28" s="4" t="s">
        <v>8</v>
      </c>
      <c r="F28" s="7" t="s">
        <v>14</v>
      </c>
      <c r="G28" s="2" t="s">
        <v>17</v>
      </c>
      <c r="H28" s="2"/>
    </row>
    <row r="29" spans="1:19" x14ac:dyDescent="0.3">
      <c r="A29" s="6" t="s">
        <v>9</v>
      </c>
      <c r="B29" s="8">
        <v>0.25</v>
      </c>
      <c r="C29" s="5" t="s">
        <v>1</v>
      </c>
      <c r="D29" s="8">
        <v>0.15</v>
      </c>
      <c r="E29" s="5" t="s">
        <v>0</v>
      </c>
      <c r="F29" s="8">
        <v>1</v>
      </c>
      <c r="G29" s="10">
        <f t="shared" ref="G29:G44" si="6">B29*D29*F29</f>
        <v>3.7499999999999999E-2</v>
      </c>
      <c r="H29" s="10"/>
    </row>
    <row r="30" spans="1:19" x14ac:dyDescent="0.3">
      <c r="A30" s="6" t="s">
        <v>9</v>
      </c>
      <c r="B30" s="8">
        <v>0.25</v>
      </c>
      <c r="C30" s="5" t="s">
        <v>2</v>
      </c>
      <c r="D30" s="8">
        <v>0.25</v>
      </c>
      <c r="E30" s="5" t="s">
        <v>0</v>
      </c>
      <c r="F30" s="8">
        <v>0.1</v>
      </c>
      <c r="G30" s="10">
        <f t="shared" si="6"/>
        <v>6.2500000000000003E-3</v>
      </c>
      <c r="H30" s="10"/>
    </row>
    <row r="31" spans="1:19" x14ac:dyDescent="0.3">
      <c r="A31" s="6" t="s">
        <v>9</v>
      </c>
      <c r="B31" s="8">
        <v>0.25</v>
      </c>
      <c r="C31" s="5" t="s">
        <v>2</v>
      </c>
      <c r="D31" s="8">
        <v>0.25</v>
      </c>
      <c r="E31" s="5" t="s">
        <v>3</v>
      </c>
      <c r="F31" s="8">
        <v>0.9</v>
      </c>
      <c r="G31" s="10">
        <f t="shared" si="6"/>
        <v>5.6250000000000001E-2</v>
      </c>
      <c r="H31" s="10"/>
    </row>
    <row r="32" spans="1:19" x14ac:dyDescent="0.3">
      <c r="A32" s="6" t="s">
        <v>9</v>
      </c>
      <c r="B32" s="8">
        <v>0.25</v>
      </c>
      <c r="C32" s="5" t="s">
        <v>4</v>
      </c>
      <c r="D32" s="8">
        <v>0.25</v>
      </c>
      <c r="E32" s="5" t="s">
        <v>3</v>
      </c>
      <c r="F32" s="8">
        <v>0.8</v>
      </c>
      <c r="G32" s="10">
        <f t="shared" si="6"/>
        <v>0.05</v>
      </c>
      <c r="H32" s="10"/>
    </row>
    <row r="33" spans="1:8" x14ac:dyDescent="0.3">
      <c r="A33" s="6" t="s">
        <v>9</v>
      </c>
      <c r="B33" s="8">
        <v>0.25</v>
      </c>
      <c r="C33" s="5" t="s">
        <v>4</v>
      </c>
      <c r="D33" s="8">
        <v>0.25</v>
      </c>
      <c r="E33" s="5" t="s">
        <v>5</v>
      </c>
      <c r="F33" s="8">
        <v>0.2</v>
      </c>
      <c r="G33" s="10">
        <f t="shared" si="6"/>
        <v>1.2500000000000001E-2</v>
      </c>
      <c r="H33" s="10"/>
    </row>
    <row r="34" spans="1:8" x14ac:dyDescent="0.3">
      <c r="A34" s="6" t="s">
        <v>9</v>
      </c>
      <c r="B34" s="8">
        <v>0.25</v>
      </c>
      <c r="C34" s="5" t="s">
        <v>6</v>
      </c>
      <c r="D34" s="8">
        <v>0.25</v>
      </c>
      <c r="E34" s="5" t="s">
        <v>5</v>
      </c>
      <c r="F34" s="8">
        <v>1</v>
      </c>
      <c r="G34" s="10">
        <f t="shared" si="6"/>
        <v>6.25E-2</v>
      </c>
      <c r="H34" s="10"/>
    </row>
    <row r="35" spans="1:8" x14ac:dyDescent="0.3">
      <c r="A35" s="6" t="s">
        <v>9</v>
      </c>
      <c r="B35" s="8">
        <v>0.25</v>
      </c>
      <c r="C35" s="5" t="s">
        <v>7</v>
      </c>
      <c r="D35" s="8">
        <v>0.1</v>
      </c>
      <c r="E35" s="5" t="s">
        <v>5</v>
      </c>
      <c r="F35" s="8">
        <v>1</v>
      </c>
      <c r="G35" s="10">
        <f t="shared" si="6"/>
        <v>2.5000000000000001E-2</v>
      </c>
      <c r="H35" s="10"/>
    </row>
    <row r="36" spans="1:8" x14ac:dyDescent="0.3">
      <c r="A36" s="5" t="s">
        <v>10</v>
      </c>
      <c r="B36" s="8">
        <v>0.5</v>
      </c>
      <c r="C36" s="5" t="s">
        <v>1</v>
      </c>
      <c r="D36" s="8">
        <v>0.15</v>
      </c>
      <c r="E36" s="5" t="s">
        <v>0</v>
      </c>
      <c r="F36" s="8">
        <v>1</v>
      </c>
      <c r="G36" s="10">
        <f t="shared" si="6"/>
        <v>7.4999999999999997E-2</v>
      </c>
      <c r="H36" s="10"/>
    </row>
    <row r="37" spans="1:8" x14ac:dyDescent="0.3">
      <c r="A37" s="5" t="s">
        <v>10</v>
      </c>
      <c r="B37" s="8">
        <v>0.5</v>
      </c>
      <c r="C37" s="5" t="s">
        <v>2</v>
      </c>
      <c r="D37" s="8">
        <v>0.25</v>
      </c>
      <c r="E37" s="5" t="s">
        <v>0</v>
      </c>
      <c r="F37" s="8">
        <v>0.1</v>
      </c>
      <c r="G37" s="10">
        <f t="shared" si="6"/>
        <v>1.2500000000000001E-2</v>
      </c>
      <c r="H37" s="10"/>
    </row>
    <row r="38" spans="1:8" x14ac:dyDescent="0.3">
      <c r="A38" s="5" t="s">
        <v>10</v>
      </c>
      <c r="B38" s="8">
        <v>0.5</v>
      </c>
      <c r="C38" s="5" t="s">
        <v>2</v>
      </c>
      <c r="D38" s="8">
        <v>0.25</v>
      </c>
      <c r="E38" s="5" t="s">
        <v>3</v>
      </c>
      <c r="F38" s="8">
        <v>0.9</v>
      </c>
      <c r="G38" s="10">
        <f t="shared" si="6"/>
        <v>0.1125</v>
      </c>
      <c r="H38" s="10"/>
    </row>
    <row r="39" spans="1:8" x14ac:dyDescent="0.3">
      <c r="A39" s="5" t="s">
        <v>10</v>
      </c>
      <c r="B39" s="8">
        <v>0.5</v>
      </c>
      <c r="C39" s="5" t="s">
        <v>4</v>
      </c>
      <c r="D39" s="8">
        <v>0.25</v>
      </c>
      <c r="E39" s="5" t="s">
        <v>3</v>
      </c>
      <c r="F39" s="8">
        <v>0.8</v>
      </c>
      <c r="G39" s="10">
        <f t="shared" si="6"/>
        <v>0.1</v>
      </c>
      <c r="H39" s="10"/>
    </row>
    <row r="40" spans="1:8" x14ac:dyDescent="0.3">
      <c r="A40" s="5" t="s">
        <v>10</v>
      </c>
      <c r="B40" s="8">
        <v>0.5</v>
      </c>
      <c r="C40" s="5" t="s">
        <v>4</v>
      </c>
      <c r="D40" s="8">
        <v>0.25</v>
      </c>
      <c r="E40" s="5" t="s">
        <v>5</v>
      </c>
      <c r="F40" s="8">
        <v>0.2</v>
      </c>
      <c r="G40" s="10">
        <f t="shared" si="6"/>
        <v>2.5000000000000001E-2</v>
      </c>
      <c r="H40" s="10"/>
    </row>
    <row r="41" spans="1:8" x14ac:dyDescent="0.3">
      <c r="A41" s="5" t="s">
        <v>10</v>
      </c>
      <c r="B41" s="8">
        <v>0.5</v>
      </c>
      <c r="C41" s="5" t="s">
        <v>6</v>
      </c>
      <c r="D41" s="8">
        <v>0.25</v>
      </c>
      <c r="E41" s="5" t="s">
        <v>5</v>
      </c>
      <c r="F41" s="8">
        <v>1</v>
      </c>
      <c r="G41" s="10">
        <f t="shared" si="6"/>
        <v>0.125</v>
      </c>
      <c r="H41" s="10"/>
    </row>
    <row r="42" spans="1:8" x14ac:dyDescent="0.3">
      <c r="A42" s="5" t="s">
        <v>10</v>
      </c>
      <c r="B42" s="8">
        <v>0.5</v>
      </c>
      <c r="C42" s="5" t="s">
        <v>7</v>
      </c>
      <c r="D42" s="8">
        <v>0.1</v>
      </c>
      <c r="E42" s="5" t="s">
        <v>5</v>
      </c>
      <c r="F42" s="8">
        <v>1</v>
      </c>
      <c r="G42" s="10">
        <f t="shared" si="6"/>
        <v>0.05</v>
      </c>
      <c r="H42" s="10"/>
    </row>
    <row r="43" spans="1:8" x14ac:dyDescent="0.3">
      <c r="A43" s="5" t="s">
        <v>11</v>
      </c>
      <c r="B43" s="8">
        <v>0.25</v>
      </c>
      <c r="C43" s="5" t="s">
        <v>6</v>
      </c>
      <c r="D43" s="8">
        <v>0.25</v>
      </c>
      <c r="E43" s="5" t="s">
        <v>5</v>
      </c>
      <c r="F43" s="8">
        <v>1</v>
      </c>
      <c r="G43" s="10">
        <f t="shared" si="6"/>
        <v>6.25E-2</v>
      </c>
      <c r="H43" s="10"/>
    </row>
    <row r="44" spans="1:8" x14ac:dyDescent="0.3">
      <c r="A44" s="5" t="s">
        <v>11</v>
      </c>
      <c r="B44" s="8">
        <v>0.25</v>
      </c>
      <c r="C44" s="5" t="s">
        <v>7</v>
      </c>
      <c r="D44" s="8">
        <v>0.1</v>
      </c>
      <c r="E44" s="5" t="s">
        <v>5</v>
      </c>
      <c r="F44" s="8">
        <v>1</v>
      </c>
      <c r="G44" s="10">
        <f t="shared" si="6"/>
        <v>2.5000000000000001E-2</v>
      </c>
      <c r="H44" s="10"/>
    </row>
  </sheetData>
  <pageMargins left="0.7" right="0.7" top="0.75" bottom="0.75" header="0.3" footer="0.3"/>
  <pageSetup orientation="portrait" r:id="rId1"/>
  <ignoredErrors>
    <ignoredError sqref="N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Knopf</dc:creator>
  <cp:lastModifiedBy>Jonathan Knopf</cp:lastModifiedBy>
  <dcterms:created xsi:type="dcterms:W3CDTF">2024-04-26T00:10:36Z</dcterms:created>
  <dcterms:modified xsi:type="dcterms:W3CDTF">2024-04-28T17:40:55Z</dcterms:modified>
</cp:coreProperties>
</file>