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AW6" i="1" l="1"/>
  <c r="AK6" i="1"/>
  <c r="AW5" i="1" l="1"/>
  <c r="AK5" i="1"/>
  <c r="N7" i="1" l="1"/>
  <c r="AX7" i="1"/>
  <c r="AY7" i="1"/>
  <c r="AZ7" i="1"/>
  <c r="BD7" i="1" s="1"/>
  <c r="BA7" i="1"/>
  <c r="BC7" i="1"/>
  <c r="BA6" i="1"/>
  <c r="AZ6" i="1"/>
  <c r="AY6" i="1"/>
  <c r="AX6" i="1"/>
  <c r="N6" i="1"/>
  <c r="BE7" i="1" l="1"/>
  <c r="BB7" i="1"/>
  <c r="BC6" i="1"/>
  <c r="BE6" i="1"/>
  <c r="BB6" i="1"/>
  <c r="BD6" i="1"/>
  <c r="AY8" i="1" l="1"/>
  <c r="AY9" i="1"/>
  <c r="AY10" i="1"/>
  <c r="AY11" i="1"/>
  <c r="AY12" i="1"/>
  <c r="AY5" i="1"/>
  <c r="N8" i="1"/>
  <c r="N9" i="1"/>
  <c r="N10" i="1"/>
  <c r="N11" i="1"/>
  <c r="N12" i="1"/>
  <c r="N5" i="1"/>
  <c r="BA5" i="1" l="1"/>
  <c r="AX8" i="1"/>
  <c r="BB8" i="1" s="1"/>
  <c r="AZ8" i="1"/>
  <c r="BD8" i="1" s="1"/>
  <c r="BA8" i="1"/>
  <c r="AX9" i="1"/>
  <c r="BB9" i="1" s="1"/>
  <c r="AZ9" i="1"/>
  <c r="BD9" i="1" s="1"/>
  <c r="BA9" i="1"/>
  <c r="BC9" i="1" s="1"/>
  <c r="AX10" i="1"/>
  <c r="BB10" i="1" s="1"/>
  <c r="AZ10" i="1"/>
  <c r="BD10" i="1" s="1"/>
  <c r="BA10" i="1"/>
  <c r="AX11" i="1"/>
  <c r="BB11" i="1" s="1"/>
  <c r="AZ11" i="1"/>
  <c r="BD11" i="1" s="1"/>
  <c r="BA11" i="1"/>
  <c r="AX12" i="1"/>
  <c r="BB12" i="1" s="1"/>
  <c r="AZ12" i="1"/>
  <c r="BD12" i="1" s="1"/>
  <c r="BA12" i="1"/>
  <c r="BC12" i="1" s="1"/>
  <c r="AZ5" i="1"/>
  <c r="BD5" i="1"/>
  <c r="AX5" i="1"/>
  <c r="BC10" i="1" l="1"/>
  <c r="BC11" i="1"/>
  <c r="BC8" i="1"/>
  <c r="BE12" i="1"/>
  <c r="BE10" i="1"/>
  <c r="BE8" i="1"/>
  <c r="BE11" i="1"/>
  <c r="BE9" i="1"/>
  <c r="BE5" i="1"/>
  <c r="BB5" i="1"/>
  <c r="BC5" i="1"/>
</calcChain>
</file>

<file path=xl/sharedStrings.xml><?xml version="1.0" encoding="utf-8"?>
<sst xmlns="http://schemas.openxmlformats.org/spreadsheetml/2006/main" count="84" uniqueCount="75">
  <si>
    <t>Version</t>
  </si>
  <si>
    <t>Design</t>
  </si>
  <si>
    <t>Multiplier</t>
  </si>
  <si>
    <t>Divider</t>
  </si>
  <si>
    <t># of cycles</t>
  </si>
  <si>
    <t>Algorithm</t>
  </si>
  <si>
    <t>Resource Utilization</t>
  </si>
  <si>
    <t>Frequency (MHz)</t>
  </si>
  <si>
    <t>Area</t>
  </si>
  <si>
    <t>Power</t>
  </si>
  <si>
    <t>Timing Summary</t>
  </si>
  <si>
    <t>On Board</t>
  </si>
  <si>
    <t># of Occupied Slices</t>
    <phoneticPr fontId="1" type="noConversion"/>
  </si>
  <si>
    <t>Total # of 4-input LUTs</t>
    <phoneticPr fontId="1" type="noConversion"/>
  </si>
  <si>
    <t>Quiescent</t>
    <phoneticPr fontId="1" type="noConversion"/>
  </si>
  <si>
    <t>Dynamic</t>
    <phoneticPr fontId="1" type="noConversion"/>
  </si>
  <si>
    <t>Total</t>
    <phoneticPr fontId="1" type="noConversion"/>
  </si>
  <si>
    <t>P/f</t>
    <phoneticPr fontId="1" type="noConversion"/>
  </si>
  <si>
    <t>Stanford</t>
  </si>
  <si>
    <t>Whetstone Benchmark</t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</si>
  <si>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</si>
  <si>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</si>
  <si>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</si>
  <si>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</si>
  <si>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</si>
  <si>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</si>
  <si>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</si>
  <si>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</si>
  <si>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</si>
  <si>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</si>
  <si>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  <phoneticPr fontId="1" type="noConversion"/>
  </si>
  <si>
    <t>FP</t>
    <phoneticPr fontId="1" type="noConversion"/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</si>
  <si>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</si>
  <si>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</si>
  <si>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</si>
  <si>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</si>
  <si>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</si>
  <si>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</si>
  <si>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</si>
  <si>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</si>
  <si>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</si>
  <si>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Remarks</t>
  </si>
  <si>
    <t>Baseline</t>
  </si>
  <si>
    <t>Non</t>
  </si>
  <si>
    <t>Non r2</t>
  </si>
  <si>
    <t>gmpbench</t>
  </si>
  <si>
    <t>Multiply</t>
  </si>
  <si>
    <t>Divide</t>
  </si>
  <si>
    <t>RSA</t>
  </si>
  <si>
    <t>Division</t>
  </si>
  <si>
    <t>1st run</t>
  </si>
  <si>
    <t>2nd run</t>
  </si>
  <si>
    <t>SSD</t>
  </si>
  <si>
    <t>"</t>
  </si>
  <si>
    <t>Final Evaluation</t>
  </si>
  <si>
    <t>Basic Parameters</t>
  </si>
  <si>
    <t>Composite Parameters</t>
  </si>
  <si>
    <t>A</t>
  </si>
  <si>
    <t>D</t>
  </si>
  <si>
    <t>Total Ex. Time</t>
  </si>
  <si>
    <t>P</t>
  </si>
  <si>
    <t>BS</t>
  </si>
  <si>
    <t>A*D</t>
  </si>
  <si>
    <t>A*BS</t>
  </si>
  <si>
    <t>P*D</t>
  </si>
  <si>
    <t>P*BS</t>
  </si>
  <si>
    <t>Benchmarks</t>
  </si>
  <si>
    <t>Mibench JPEG</t>
  </si>
  <si>
    <t>Tot. Ex. Time</t>
  </si>
  <si>
    <t>Local Time</t>
  </si>
  <si>
    <t>User Time</t>
  </si>
  <si>
    <t>Op/sec</t>
  </si>
  <si>
    <t>r4</t>
  </si>
  <si>
    <t>division corr</t>
  </si>
  <si>
    <t>In qSelector all "XXX" replaced by "---"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</si>
</sst>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indexed="64"/>
      </right>
      <top style="thin">
        <color rgb="FF7F7F7F"/>
      </top>
      <bottom style="thin">
        <color rgb="FFB2B2B2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5" fillId="5" borderId="25" applyNumberFormat="0" applyFont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2" borderId="16" xfId="3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3" fillId="2" borderId="12" xfId="3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1" fontId="0" fillId="6" borderId="7" xfId="0" applyNumberFormat="1" applyFill="1" applyBorder="1" applyAlignment="1">
      <alignment horizontal="center" vertical="center"/>
    </xf>
    <xf numFmtId="11" fontId="0" fillId="6" borderId="0" xfId="0" applyNumberFormat="1" applyFill="1" applyBorder="1" applyAlignment="1">
      <alignment horizontal="center" vertical="center"/>
    </xf>
    <xf numFmtId="11" fontId="0" fillId="6" borderId="27" xfId="0" applyNumberFormat="1" applyFill="1" applyBorder="1" applyAlignment="1">
      <alignment horizontal="center" vertical="center"/>
    </xf>
    <xf numFmtId="11" fontId="0" fillId="6" borderId="4" xfId="0" applyNumberFormat="1" applyFill="1" applyBorder="1" applyAlignment="1">
      <alignment horizontal="center" vertical="center"/>
    </xf>
    <xf numFmtId="11" fontId="0" fillId="6" borderId="8" xfId="0" applyNumberFormat="1" applyFill="1" applyBorder="1" applyAlignment="1">
      <alignment horizontal="center" vertical="center"/>
    </xf>
    <xf numFmtId="11" fontId="0" fillId="6" borderId="9" xfId="0" applyNumberFormat="1" applyFill="1" applyBorder="1" applyAlignment="1">
      <alignment horizontal="center" vertical="center"/>
    </xf>
    <xf numFmtId="11" fontId="0" fillId="6" borderId="17" xfId="0" applyNumberFormat="1" applyFill="1" applyBorder="1" applyAlignment="1">
      <alignment horizontal="center" vertical="center"/>
    </xf>
    <xf numFmtId="166" fontId="0" fillId="6" borderId="30" xfId="4" applyNumberFormat="1" applyFont="1" applyFill="1" applyBorder="1" applyAlignment="1">
      <alignment horizontal="center" vertical="center"/>
    </xf>
    <xf numFmtId="0" fontId="2" fillId="2" borderId="10" xfId="2" applyFill="1" applyBorder="1" applyAlignment="1">
      <alignment horizontal="center" vertical="center"/>
    </xf>
    <xf numFmtId="0" fontId="2" fillId="2" borderId="11" xfId="2" applyFill="1" applyBorder="1" applyAlignment="1">
      <alignment horizontal="center" vertical="center"/>
    </xf>
    <xf numFmtId="0" fontId="2" fillId="2" borderId="21" xfId="2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0" fontId="3" fillId="2" borderId="23" xfId="3" applyBorder="1" applyAlignment="1">
      <alignment horizontal="center" vertical="center" wrapText="1"/>
    </xf>
    <xf numFmtId="0" fontId="7" fillId="2" borderId="24" xfId="2" applyFont="1" applyFill="1" applyBorder="1" applyAlignment="1">
      <alignment horizontal="center" vertical="center" wrapText="1"/>
    </xf>
    <xf numFmtId="0" fontId="3" fillId="2" borderId="31" xfId="3" applyBorder="1" applyAlignment="1">
      <alignment horizontal="center" vertical="center" wrapText="1"/>
    </xf>
    <xf numFmtId="0" fontId="3" fillId="2" borderId="32" xfId="3" applyBorder="1" applyAlignment="1">
      <alignment horizontal="center" vertical="center" wrapText="1"/>
    </xf>
    <xf numFmtId="0" fontId="3" fillId="2" borderId="33" xfId="3" applyBorder="1" applyAlignment="1">
      <alignment horizontal="center" vertical="center" wrapText="1"/>
    </xf>
    <xf numFmtId="0" fontId="3" fillId="2" borderId="22" xfId="3" applyBorder="1" applyAlignment="1">
      <alignment horizontal="center" vertical="center" wrapText="1"/>
    </xf>
    <xf numFmtId="0" fontId="3" fillId="2" borderId="35" xfId="3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2" borderId="15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3" fillId="2" borderId="34" xfId="3" applyBorder="1" applyAlignment="1">
      <alignment horizontal="center" vertical="center" wrapText="1"/>
    </xf>
    <xf numFmtId="0" fontId="3" fillId="2" borderId="35" xfId="3" applyBorder="1" applyAlignment="1">
      <alignment horizontal="center" vertical="center" wrapText="1"/>
    </xf>
    <xf numFmtId="0" fontId="2" fillId="2" borderId="12" xfId="2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2" fillId="2" borderId="28" xfId="2" applyFill="1" applyBorder="1" applyAlignment="1">
      <alignment horizontal="center" vertical="center" wrapText="1"/>
    </xf>
    <xf numFmtId="0" fontId="2" fillId="2" borderId="19" xfId="2" applyFill="1" applyBorder="1" applyAlignment="1">
      <alignment horizontal="center" vertical="center" wrapText="1"/>
    </xf>
    <xf numFmtId="0" fontId="2" fillId="2" borderId="29" xfId="2" applyFill="1" applyBorder="1" applyAlignment="1">
      <alignment horizontal="center" vertical="center" wrapText="1"/>
    </xf>
    <xf numFmtId="0" fontId="1" fillId="2" borderId="26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2" fillId="2" borderId="10" xfId="2" applyFill="1" applyBorder="1" applyAlignment="1">
      <alignment horizontal="center" vertical="center"/>
    </xf>
    <xf numFmtId="0" fontId="2" fillId="2" borderId="11" xfId="2" applyFill="1" applyBorder="1" applyAlignment="1">
      <alignment horizontal="center" vertical="center"/>
    </xf>
    <xf numFmtId="0" fontId="2" fillId="2" borderId="21" xfId="2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</cellXfs>
  <cellStyles count="5">
    <cellStyle name="Input" xfId="3" builtinId="20"/>
    <cellStyle name="Normale" xfId="0" builtinId="0"/>
    <cellStyle name="Nota" xfId="4" builtinId="10"/>
    <cellStyle name="Titolo" xfId="1" builtinId="15"/>
    <cellStyle name="Titolo 2" xfId="2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6"/>
  <sheetViews>
    <sheetView tabSelected="1" topLeftCell="J4" zoomScale="60" zoomScaleNormal="60" workbookViewId="0">
      <selection activeCell="F5" sqref="F5:N6"/>
    </sheetView>
  </sheetViews>
  <sheetFormatPr defaultRowHeight="15" x14ac:dyDescent="0.25"/>
  <cols>
    <col min="1" max="1" width="18.5703125" customWidth="1"/>
    <col min="10" max="10" width="13.42578125" bestFit="1" customWidth="1"/>
    <col min="14" max="14" width="12.7109375" customWidth="1"/>
    <col min="15" max="15" width="9.85546875" bestFit="1" customWidth="1"/>
    <col min="16" max="16" width="9.42578125" bestFit="1" customWidth="1"/>
    <col min="17" max="17" width="9.28515625" bestFit="1" customWidth="1"/>
    <col min="18" max="20" width="9.85546875" bestFit="1" customWidth="1"/>
    <col min="21" max="21" width="9.28515625" bestFit="1" customWidth="1"/>
    <col min="22" max="22" width="9.85546875" bestFit="1" customWidth="1"/>
    <col min="23" max="23" width="10.42578125" bestFit="1" customWidth="1"/>
    <col min="24" max="24" width="10.5703125" bestFit="1" customWidth="1"/>
    <col min="25" max="25" width="10.42578125" bestFit="1" customWidth="1"/>
    <col min="26" max="26" width="10.42578125" customWidth="1"/>
    <col min="27" max="27" width="11.140625" bestFit="1" customWidth="1"/>
    <col min="41" max="42" width="9.140625" customWidth="1"/>
    <col min="44" max="44" width="13" customWidth="1"/>
    <col min="49" max="49" width="9.140625" customWidth="1"/>
    <col min="50" max="50" width="10.85546875" customWidth="1"/>
    <col min="51" max="51" width="14" customWidth="1"/>
    <col min="52" max="52" width="10.5703125" customWidth="1"/>
    <col min="53" max="53" width="12" customWidth="1"/>
    <col min="54" max="54" width="12.5703125" bestFit="1" customWidth="1"/>
    <col min="55" max="55" width="11.28515625" customWidth="1"/>
    <col min="56" max="56" width="12.5703125" bestFit="1" customWidth="1"/>
    <col min="57" max="57" width="11.5703125" customWidth="1"/>
    <col min="58" max="58" width="63.7109375" customWidth="1"/>
  </cols>
  <sheetData>
    <row r="1" spans="1:71" ht="24.75" customHeight="1" x14ac:dyDescent="0.25">
      <c r="A1" s="65" t="s">
        <v>0</v>
      </c>
      <c r="B1" s="64" t="s">
        <v>1</v>
      </c>
      <c r="C1" s="64"/>
      <c r="D1" s="64"/>
      <c r="E1" s="64"/>
      <c r="F1" s="34"/>
      <c r="G1" s="64" t="s">
        <v>6</v>
      </c>
      <c r="H1" s="64"/>
      <c r="I1" s="64"/>
      <c r="J1" s="64"/>
      <c r="K1" s="64"/>
      <c r="L1" s="64"/>
      <c r="M1" s="64"/>
      <c r="N1" s="64"/>
      <c r="O1" s="74" t="s">
        <v>66</v>
      </c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5" t="s">
        <v>54</v>
      </c>
      <c r="AY1" s="75"/>
      <c r="AZ1" s="75"/>
      <c r="BA1" s="75"/>
      <c r="BB1" s="75"/>
      <c r="BC1" s="75"/>
      <c r="BD1" s="75"/>
      <c r="BE1" s="75"/>
      <c r="BF1" s="70" t="s">
        <v>41</v>
      </c>
      <c r="BG1" s="3"/>
      <c r="BH1" s="3"/>
      <c r="BI1" s="3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7.25" customHeight="1" x14ac:dyDescent="0.25">
      <c r="A2" s="66"/>
      <c r="B2" s="69" t="s">
        <v>2</v>
      </c>
      <c r="C2" s="69"/>
      <c r="D2" s="69" t="s">
        <v>3</v>
      </c>
      <c r="E2" s="69"/>
      <c r="F2" s="69" t="s">
        <v>7</v>
      </c>
      <c r="G2" s="69"/>
      <c r="H2" s="69"/>
      <c r="I2" s="69" t="s">
        <v>8</v>
      </c>
      <c r="J2" s="69"/>
      <c r="K2" s="69" t="s">
        <v>9</v>
      </c>
      <c r="L2" s="69"/>
      <c r="M2" s="69"/>
      <c r="N2" s="69"/>
      <c r="O2" s="69" t="s">
        <v>18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 t="s">
        <v>19</v>
      </c>
      <c r="AC2" s="69"/>
      <c r="AD2" s="69"/>
      <c r="AE2" s="69"/>
      <c r="AF2" s="69"/>
      <c r="AG2" s="69"/>
      <c r="AH2" s="69"/>
      <c r="AI2" s="69"/>
      <c r="AJ2" s="69"/>
      <c r="AK2" s="69"/>
      <c r="AL2" s="69" t="s">
        <v>45</v>
      </c>
      <c r="AM2" s="69"/>
      <c r="AN2" s="69"/>
      <c r="AO2" s="69"/>
      <c r="AP2" s="69"/>
      <c r="AQ2" s="76"/>
      <c r="AR2" s="69" t="s">
        <v>49</v>
      </c>
      <c r="AS2" s="79" t="s">
        <v>67</v>
      </c>
      <c r="AT2" s="79"/>
      <c r="AU2" s="69" t="s">
        <v>52</v>
      </c>
      <c r="AV2" s="69"/>
      <c r="AW2" s="71" t="s">
        <v>59</v>
      </c>
      <c r="AX2" s="76" t="s">
        <v>55</v>
      </c>
      <c r="AY2" s="77"/>
      <c r="AZ2" s="77"/>
      <c r="BA2" s="78"/>
      <c r="BB2" s="76" t="s">
        <v>56</v>
      </c>
      <c r="BC2" s="77"/>
      <c r="BD2" s="77"/>
      <c r="BE2" s="78"/>
      <c r="BF2" s="70"/>
      <c r="BG2" s="3"/>
      <c r="BH2" s="3"/>
      <c r="BI2" s="3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7.25" customHeight="1" x14ac:dyDescent="0.25">
      <c r="A3" s="66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 t="s">
        <v>46</v>
      </c>
      <c r="AM3" s="69"/>
      <c r="AN3" s="69" t="s">
        <v>47</v>
      </c>
      <c r="AO3" s="69"/>
      <c r="AP3" s="69" t="s">
        <v>48</v>
      </c>
      <c r="AQ3" s="76"/>
      <c r="AR3" s="69"/>
      <c r="AS3" s="79"/>
      <c r="AT3" s="79"/>
      <c r="AU3" s="69"/>
      <c r="AV3" s="69"/>
      <c r="AW3" s="72"/>
      <c r="AX3" s="46"/>
      <c r="AY3" s="47"/>
      <c r="AZ3" s="47"/>
      <c r="BA3" s="48"/>
      <c r="BB3" s="46"/>
      <c r="BC3" s="47"/>
      <c r="BD3" s="47"/>
      <c r="BE3" s="48"/>
      <c r="BF3" s="70"/>
      <c r="BG3" s="3"/>
      <c r="BH3" s="3"/>
      <c r="BI3" s="3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70.5" customHeight="1" x14ac:dyDescent="0.25">
      <c r="A4" s="65"/>
      <c r="B4" s="15" t="s">
        <v>4</v>
      </c>
      <c r="C4" s="15" t="s">
        <v>5</v>
      </c>
      <c r="D4" s="15" t="s">
        <v>4</v>
      </c>
      <c r="E4" s="15" t="s">
        <v>5</v>
      </c>
      <c r="F4" s="67" t="s">
        <v>10</v>
      </c>
      <c r="G4" s="68"/>
      <c r="H4" s="15" t="s">
        <v>11</v>
      </c>
      <c r="I4" s="15" t="s">
        <v>12</v>
      </c>
      <c r="J4" s="15" t="s">
        <v>13</v>
      </c>
      <c r="K4" s="15" t="s">
        <v>14</v>
      </c>
      <c r="L4" s="15" t="s">
        <v>15</v>
      </c>
      <c r="M4" s="15" t="s">
        <v>16</v>
      </c>
      <c r="N4" s="15" t="s">
        <v>17</v>
      </c>
      <c r="O4" s="15" t="s">
        <v>20</v>
      </c>
      <c r="P4" s="15" t="s">
        <v>21</v>
      </c>
      <c r="Q4" s="15" t="s">
        <v>22</v>
      </c>
      <c r="R4" s="15" t="s">
        <v>23</v>
      </c>
      <c r="S4" s="15" t="s">
        <v>24</v>
      </c>
      <c r="T4" s="15" t="s">
        <v>25</v>
      </c>
      <c r="U4" s="15" t="s">
        <v>26</v>
      </c>
      <c r="V4" s="15" t="s">
        <v>27</v>
      </c>
      <c r="W4" s="15" t="s">
        <v>28</v>
      </c>
      <c r="X4" s="15" t="s">
        <v>29</v>
      </c>
      <c r="Y4" s="15" t="s">
        <v>30</v>
      </c>
      <c r="Z4" s="15" t="s">
        <v>31</v>
      </c>
      <c r="AA4" s="15" t="s">
        <v>68</v>
      </c>
      <c r="AB4" s="15" t="s">
        <v>32</v>
      </c>
      <c r="AC4" s="15" t="s">
        <v>33</v>
      </c>
      <c r="AD4" s="15" t="s">
        <v>34</v>
      </c>
      <c r="AE4" s="15" t="s">
        <v>35</v>
      </c>
      <c r="AF4" s="15" t="s">
        <v>36</v>
      </c>
      <c r="AG4" s="15" t="s">
        <v>37</v>
      </c>
      <c r="AH4" s="15" t="s">
        <v>38</v>
      </c>
      <c r="AI4" s="15" t="s">
        <v>39</v>
      </c>
      <c r="AJ4" s="55" t="s">
        <v>40</v>
      </c>
      <c r="AK4" s="55" t="s">
        <v>68</v>
      </c>
      <c r="AL4" s="53" t="s">
        <v>71</v>
      </c>
      <c r="AM4" s="54" t="s">
        <v>70</v>
      </c>
      <c r="AN4" s="53" t="s">
        <v>71</v>
      </c>
      <c r="AO4" s="54" t="s">
        <v>70</v>
      </c>
      <c r="AP4" s="53" t="s">
        <v>71</v>
      </c>
      <c r="AQ4" s="56" t="s">
        <v>70</v>
      </c>
      <c r="AR4" s="69"/>
      <c r="AS4" s="57" t="s">
        <v>50</v>
      </c>
      <c r="AT4" s="15" t="s">
        <v>51</v>
      </c>
      <c r="AU4" s="51" t="s">
        <v>69</v>
      </c>
      <c r="AV4" s="52" t="s">
        <v>70</v>
      </c>
      <c r="AW4" s="73"/>
      <c r="AX4" s="35" t="s">
        <v>57</v>
      </c>
      <c r="AY4" s="35" t="s">
        <v>58</v>
      </c>
      <c r="AZ4" s="35" t="s">
        <v>60</v>
      </c>
      <c r="BA4" s="35" t="s">
        <v>61</v>
      </c>
      <c r="BB4" s="35" t="s">
        <v>62</v>
      </c>
      <c r="BC4" s="35" t="s">
        <v>63</v>
      </c>
      <c r="BD4" s="35" t="s">
        <v>64</v>
      </c>
      <c r="BE4" s="36" t="s">
        <v>65</v>
      </c>
      <c r="BF4" s="70"/>
      <c r="BG4" s="3"/>
      <c r="BH4" s="3"/>
      <c r="BI4" s="3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5" customHeight="1" x14ac:dyDescent="0.25">
      <c r="A5" s="4" t="s">
        <v>42</v>
      </c>
      <c r="B5" s="7">
        <v>5</v>
      </c>
      <c r="C5" s="8" t="s">
        <v>43</v>
      </c>
      <c r="D5" s="8">
        <v>35</v>
      </c>
      <c r="E5" s="16" t="s">
        <v>44</v>
      </c>
      <c r="F5" s="31">
        <v>80.522000000000006</v>
      </c>
      <c r="G5" s="31">
        <v>106.298</v>
      </c>
      <c r="H5" s="8">
        <v>80</v>
      </c>
      <c r="I5" s="8">
        <v>9904</v>
      </c>
      <c r="J5" s="8">
        <v>16889</v>
      </c>
      <c r="K5" s="37">
        <v>2.4670000000000001</v>
      </c>
      <c r="L5" s="37">
        <v>0.72099999999999997</v>
      </c>
      <c r="M5" s="37">
        <v>3.1880000000000002</v>
      </c>
      <c r="N5" s="45">
        <f>M5/F5</f>
        <v>3.9591664389856188E-2</v>
      </c>
      <c r="O5" s="28">
        <v>100</v>
      </c>
      <c r="P5" s="28">
        <v>117</v>
      </c>
      <c r="Q5" s="28">
        <v>67</v>
      </c>
      <c r="R5" s="28">
        <v>100</v>
      </c>
      <c r="S5" s="28">
        <v>816</v>
      </c>
      <c r="T5" s="28">
        <v>734</v>
      </c>
      <c r="U5" s="28">
        <v>83</v>
      </c>
      <c r="V5" s="28">
        <v>150</v>
      </c>
      <c r="W5" s="28">
        <v>433</v>
      </c>
      <c r="X5" s="28">
        <v>1183</v>
      </c>
      <c r="Y5" s="28">
        <v>257</v>
      </c>
      <c r="Z5" s="28">
        <v>1021</v>
      </c>
      <c r="AA5" s="24">
        <v>2.2999999999999998</v>
      </c>
      <c r="AB5" s="31">
        <v>0.442</v>
      </c>
      <c r="AC5" s="31">
        <v>0.28299999999999997</v>
      </c>
      <c r="AD5" s="31">
        <v>0.26600000000000001</v>
      </c>
      <c r="AE5" s="31">
        <v>0.24</v>
      </c>
      <c r="AF5" s="31">
        <v>8.0000000000000002E-3</v>
      </c>
      <c r="AG5" s="31">
        <v>4.0000000000000001E-3</v>
      </c>
      <c r="AH5" s="31">
        <v>1.615</v>
      </c>
      <c r="AI5" s="31">
        <v>4.5999999999999996</v>
      </c>
      <c r="AJ5" s="32">
        <v>2.31</v>
      </c>
      <c r="AK5" s="32">
        <f>60+56.2</f>
        <v>116.2</v>
      </c>
      <c r="AL5" s="28">
        <v>781</v>
      </c>
      <c r="AM5" s="24">
        <v>13.48</v>
      </c>
      <c r="AN5" s="28">
        <v>15876</v>
      </c>
      <c r="AO5" s="24">
        <v>10.84</v>
      </c>
      <c r="AP5" s="28">
        <v>5123</v>
      </c>
      <c r="AQ5" s="24">
        <v>10.58</v>
      </c>
      <c r="AR5" s="25">
        <v>8.06</v>
      </c>
      <c r="AS5" s="24">
        <v>25.28</v>
      </c>
      <c r="AT5" s="24">
        <v>21.15</v>
      </c>
      <c r="AU5" s="28">
        <v>7536</v>
      </c>
      <c r="AV5" s="24">
        <v>10.59</v>
      </c>
      <c r="AW5" s="24">
        <f>3*60+39.28</f>
        <v>219.28</v>
      </c>
      <c r="AX5" s="38">
        <f t="shared" ref="AX5:AX12" si="0">I5+J5</f>
        <v>26793</v>
      </c>
      <c r="AY5" s="39">
        <f>1/F5</f>
        <v>1.2418966245249744E-2</v>
      </c>
      <c r="AZ5" s="39">
        <f t="shared" ref="AZ5:AZ12" si="1">M5</f>
        <v>3.1880000000000002</v>
      </c>
      <c r="BA5" s="39">
        <f>AW5</f>
        <v>219.28</v>
      </c>
      <c r="BB5" s="40">
        <f>AX5*AY5</f>
        <v>332.74136260897637</v>
      </c>
      <c r="BC5" s="39">
        <f>AX5*BA5</f>
        <v>5875169.04</v>
      </c>
      <c r="BD5" s="39">
        <f>AZ5*AY5</f>
        <v>3.9591664389856188E-2</v>
      </c>
      <c r="BE5" s="41">
        <f>AZ5*BA5</f>
        <v>699.06464000000005</v>
      </c>
      <c r="BF5" s="20"/>
      <c r="BG5" s="3"/>
      <c r="BH5" s="3"/>
      <c r="BI5" s="3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s="63" customFormat="1" x14ac:dyDescent="0.25">
      <c r="A6" s="6" t="s">
        <v>73</v>
      </c>
      <c r="B6" s="11" t="s">
        <v>53</v>
      </c>
      <c r="C6" s="12" t="s">
        <v>53</v>
      </c>
      <c r="D6" s="12">
        <v>19</v>
      </c>
      <c r="E6" s="18" t="s">
        <v>72</v>
      </c>
      <c r="F6" s="12">
        <v>80.534999999999997</v>
      </c>
      <c r="G6" s="32">
        <v>106.32899999999999</v>
      </c>
      <c r="H6" s="12">
        <v>80</v>
      </c>
      <c r="I6" s="12">
        <v>10479</v>
      </c>
      <c r="J6" s="12">
        <v>17865</v>
      </c>
      <c r="K6" s="59">
        <v>2.468</v>
      </c>
      <c r="L6" s="12">
        <v>0.74299999999999999</v>
      </c>
      <c r="M6" s="12">
        <v>3.2109999999999999</v>
      </c>
      <c r="N6" s="45">
        <f t="shared" ref="N6:N7" si="2">M6/F6</f>
        <v>3.9870863599677162E-2</v>
      </c>
      <c r="O6" s="30">
        <v>100</v>
      </c>
      <c r="P6" s="30">
        <v>117</v>
      </c>
      <c r="Q6" s="30">
        <v>83</v>
      </c>
      <c r="R6" s="30">
        <v>84</v>
      </c>
      <c r="S6" s="30">
        <v>800</v>
      </c>
      <c r="T6" s="30">
        <v>717</v>
      </c>
      <c r="U6" s="30">
        <v>83</v>
      </c>
      <c r="V6" s="30">
        <v>150</v>
      </c>
      <c r="W6" s="30">
        <v>434</v>
      </c>
      <c r="X6" s="30">
        <v>1150</v>
      </c>
      <c r="Y6" s="30">
        <v>257</v>
      </c>
      <c r="Z6" s="30">
        <v>1002</v>
      </c>
      <c r="AA6" s="25">
        <v>2.2599999999999998</v>
      </c>
      <c r="AB6" s="32">
        <v>0.45400000000000001</v>
      </c>
      <c r="AC6" s="32">
        <v>0.29099999999999998</v>
      </c>
      <c r="AD6" s="32">
        <v>0.27200000000000002</v>
      </c>
      <c r="AE6" s="32">
        <v>0.246</v>
      </c>
      <c r="AF6" s="32">
        <v>8.0000000000000002E-3</v>
      </c>
      <c r="AG6" s="32">
        <v>4.0000000000000001E-3</v>
      </c>
      <c r="AH6" s="32">
        <v>1.6579999999999999</v>
      </c>
      <c r="AI6" s="32">
        <v>4.5999999999999996</v>
      </c>
      <c r="AJ6" s="32">
        <v>2.3839999999999999</v>
      </c>
      <c r="AK6" s="32">
        <f>60+53.25</f>
        <v>113.25</v>
      </c>
      <c r="AL6" s="30">
        <v>801</v>
      </c>
      <c r="AM6" s="25">
        <v>13.13</v>
      </c>
      <c r="AN6" s="30">
        <v>16335</v>
      </c>
      <c r="AO6" s="25">
        <v>10.53</v>
      </c>
      <c r="AP6" s="30">
        <v>5284</v>
      </c>
      <c r="AQ6" s="25">
        <v>10.5</v>
      </c>
      <c r="AR6" s="25">
        <v>7.65</v>
      </c>
      <c r="AS6" s="25">
        <v>24.31</v>
      </c>
      <c r="AT6" s="25">
        <v>20.62</v>
      </c>
      <c r="AU6" s="30">
        <v>7345</v>
      </c>
      <c r="AV6" s="25">
        <v>10.210000000000001</v>
      </c>
      <c r="AW6" s="25">
        <f>3*60+33.3</f>
        <v>213.3</v>
      </c>
      <c r="AX6" s="38">
        <f t="shared" ref="AX6" si="3">I6+J6</f>
        <v>28344</v>
      </c>
      <c r="AY6" s="39">
        <f t="shared" ref="AY6" si="4">1/F6</f>
        <v>1.2416961569503943E-2</v>
      </c>
      <c r="AZ6" s="39">
        <f t="shared" ref="AZ6" si="5">M6</f>
        <v>3.2109999999999999</v>
      </c>
      <c r="BA6" s="39">
        <f t="shared" ref="BA6" si="6">AW6</f>
        <v>213.3</v>
      </c>
      <c r="BB6" s="38">
        <f t="shared" ref="BB6" si="7">AX6*AY6</f>
        <v>351.94635872601975</v>
      </c>
      <c r="BC6" s="39">
        <f t="shared" ref="BC6" si="8">AX6*BA6</f>
        <v>6045775.2000000002</v>
      </c>
      <c r="BD6" s="39">
        <f t="shared" ref="BD6" si="9">AZ6*AY6</f>
        <v>3.9870863599677162E-2</v>
      </c>
      <c r="BE6" s="41">
        <f t="shared" ref="BE6" si="10">AZ6*BA6</f>
        <v>684.90629999999999</v>
      </c>
      <c r="BF6" s="22" t="s">
        <v>74</v>
      </c>
      <c r="BG6" s="61"/>
      <c r="BH6" s="61"/>
      <c r="BI6" s="61"/>
      <c r="BJ6" s="62"/>
      <c r="BK6" s="62"/>
      <c r="BL6" s="62"/>
      <c r="BM6" s="62"/>
      <c r="BN6" s="62"/>
      <c r="BO6" s="62"/>
      <c r="BP6" s="62"/>
      <c r="BQ6" s="62"/>
      <c r="BR6" s="62"/>
      <c r="BS6" s="62"/>
    </row>
    <row r="7" spans="1:71" x14ac:dyDescent="0.25">
      <c r="A7" s="5"/>
      <c r="B7" s="9"/>
      <c r="C7" s="10"/>
      <c r="D7" s="10"/>
      <c r="E7" s="17"/>
      <c r="F7" s="10"/>
      <c r="G7" s="33"/>
      <c r="H7" s="10"/>
      <c r="I7" s="10"/>
      <c r="J7" s="10"/>
      <c r="K7" s="58"/>
      <c r="L7" s="10"/>
      <c r="M7" s="10"/>
      <c r="N7" s="45" t="e">
        <f t="shared" si="2"/>
        <v>#DIV/0!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6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29"/>
      <c r="AM7" s="26"/>
      <c r="AN7" s="29"/>
      <c r="AO7" s="26"/>
      <c r="AP7" s="29"/>
      <c r="AQ7" s="26"/>
      <c r="AR7" s="26"/>
      <c r="AS7" s="26"/>
      <c r="AT7" s="26"/>
      <c r="AU7" s="29"/>
      <c r="AV7" s="26"/>
      <c r="AW7" s="26"/>
      <c r="AX7" s="38">
        <f t="shared" ref="AX7" si="11">I7+J7</f>
        <v>0</v>
      </c>
      <c r="AY7" s="39" t="e">
        <f t="shared" ref="AY7" si="12">1/F7</f>
        <v>#DIV/0!</v>
      </c>
      <c r="AZ7" s="39">
        <f t="shared" ref="AZ7" si="13">M7</f>
        <v>0</v>
      </c>
      <c r="BA7" s="39">
        <f t="shared" ref="BA7" si="14">AW7</f>
        <v>0</v>
      </c>
      <c r="BB7" s="38" t="e">
        <f t="shared" ref="BB7" si="15">AX7*AY7</f>
        <v>#DIV/0!</v>
      </c>
      <c r="BC7" s="39">
        <f t="shared" ref="BC7" si="16">AX7*BA7</f>
        <v>0</v>
      </c>
      <c r="BD7" s="39" t="e">
        <f t="shared" ref="BD7" si="17">AZ7*AY7</f>
        <v>#DIV/0!</v>
      </c>
      <c r="BE7" s="41">
        <f t="shared" ref="BE7" si="18">AZ7*BA7</f>
        <v>0</v>
      </c>
      <c r="BF7" s="21"/>
      <c r="BG7" s="3"/>
      <c r="BH7" s="3"/>
      <c r="BI7" s="3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25">
      <c r="A8" s="6"/>
      <c r="B8" s="11"/>
      <c r="C8" s="12"/>
      <c r="D8" s="12"/>
      <c r="E8" s="18"/>
      <c r="F8" s="12"/>
      <c r="G8" s="32"/>
      <c r="H8" s="12"/>
      <c r="I8" s="12"/>
      <c r="J8" s="12"/>
      <c r="K8" s="59"/>
      <c r="L8" s="12"/>
      <c r="M8" s="12"/>
      <c r="N8" s="45" t="e">
        <f t="shared" ref="N8:N12" si="19">M8/F8</f>
        <v>#DIV/0!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25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5"/>
      <c r="AN8" s="30"/>
      <c r="AO8" s="25"/>
      <c r="AP8" s="30"/>
      <c r="AQ8" s="25"/>
      <c r="AR8" s="25"/>
      <c r="AS8" s="25"/>
      <c r="AT8" s="25"/>
      <c r="AU8" s="30"/>
      <c r="AV8" s="25"/>
      <c r="AW8" s="25"/>
      <c r="AX8" s="38">
        <f t="shared" si="0"/>
        <v>0</v>
      </c>
      <c r="AY8" s="39" t="e">
        <f t="shared" ref="AY8:AY12" si="20">1/F8</f>
        <v>#DIV/0!</v>
      </c>
      <c r="AZ8" s="39">
        <f t="shared" si="1"/>
        <v>0</v>
      </c>
      <c r="BA8" s="39">
        <f t="shared" ref="BA8:BA12" si="21">AW8</f>
        <v>0</v>
      </c>
      <c r="BB8" s="38" t="e">
        <f t="shared" ref="BB8:BB12" si="22">AX8*AY8</f>
        <v>#DIV/0!</v>
      </c>
      <c r="BC8" s="39">
        <f t="shared" ref="BC8:BC12" si="23">AX8*BA8</f>
        <v>0</v>
      </c>
      <c r="BD8" s="39" t="e">
        <f t="shared" ref="BD8:BD12" si="24">AZ8*AY8</f>
        <v>#DIV/0!</v>
      </c>
      <c r="BE8" s="41">
        <f t="shared" ref="BE8:BE12" si="25">AZ8*BA8</f>
        <v>0</v>
      </c>
      <c r="BF8" s="22"/>
      <c r="BG8" s="3"/>
      <c r="BH8" s="3"/>
      <c r="BI8" s="3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25">
      <c r="A9" s="5"/>
      <c r="B9" s="9"/>
      <c r="C9" s="10"/>
      <c r="D9" s="10"/>
      <c r="E9" s="17"/>
      <c r="F9" s="10"/>
      <c r="G9" s="33"/>
      <c r="H9" s="10"/>
      <c r="I9" s="10"/>
      <c r="J9" s="10"/>
      <c r="K9" s="58"/>
      <c r="L9" s="10"/>
      <c r="M9" s="10"/>
      <c r="N9" s="45" t="e">
        <f t="shared" si="19"/>
        <v>#DIV/0!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6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29"/>
      <c r="AO9" s="26"/>
      <c r="AP9" s="29"/>
      <c r="AQ9" s="26"/>
      <c r="AR9" s="26"/>
      <c r="AS9" s="26"/>
      <c r="AT9" s="26"/>
      <c r="AU9" s="29"/>
      <c r="AV9" s="26"/>
      <c r="AW9" s="26"/>
      <c r="AX9" s="38">
        <f t="shared" si="0"/>
        <v>0</v>
      </c>
      <c r="AY9" s="39" t="e">
        <f t="shared" si="20"/>
        <v>#DIV/0!</v>
      </c>
      <c r="AZ9" s="39">
        <f t="shared" si="1"/>
        <v>0</v>
      </c>
      <c r="BA9" s="39">
        <f t="shared" si="21"/>
        <v>0</v>
      </c>
      <c r="BB9" s="38" t="e">
        <f t="shared" si="22"/>
        <v>#DIV/0!</v>
      </c>
      <c r="BC9" s="39">
        <f t="shared" si="23"/>
        <v>0</v>
      </c>
      <c r="BD9" s="39" t="e">
        <f t="shared" si="24"/>
        <v>#DIV/0!</v>
      </c>
      <c r="BE9" s="41">
        <f t="shared" si="25"/>
        <v>0</v>
      </c>
      <c r="BF9" s="21"/>
      <c r="BG9" s="3"/>
      <c r="BH9" s="3"/>
      <c r="BI9" s="3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5">
      <c r="A10" s="6"/>
      <c r="B10" s="11"/>
      <c r="C10" s="12"/>
      <c r="D10" s="12"/>
      <c r="E10" s="18"/>
      <c r="F10" s="12"/>
      <c r="G10" s="32"/>
      <c r="H10" s="12"/>
      <c r="I10" s="12"/>
      <c r="J10" s="12"/>
      <c r="K10" s="59"/>
      <c r="L10" s="12"/>
      <c r="M10" s="12"/>
      <c r="N10" s="45" t="e">
        <f t="shared" si="19"/>
        <v>#DIV/0!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25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25"/>
      <c r="AN10" s="30"/>
      <c r="AO10" s="25"/>
      <c r="AP10" s="30"/>
      <c r="AQ10" s="25"/>
      <c r="AR10" s="25"/>
      <c r="AS10" s="25"/>
      <c r="AT10" s="25"/>
      <c r="AU10" s="30"/>
      <c r="AV10" s="25"/>
      <c r="AW10" s="25"/>
      <c r="AX10" s="38">
        <f t="shared" si="0"/>
        <v>0</v>
      </c>
      <c r="AY10" s="39" t="e">
        <f t="shared" si="20"/>
        <v>#DIV/0!</v>
      </c>
      <c r="AZ10" s="39">
        <f t="shared" si="1"/>
        <v>0</v>
      </c>
      <c r="BA10" s="39">
        <f t="shared" si="21"/>
        <v>0</v>
      </c>
      <c r="BB10" s="38" t="e">
        <f t="shared" si="22"/>
        <v>#DIV/0!</v>
      </c>
      <c r="BC10" s="39">
        <f t="shared" si="23"/>
        <v>0</v>
      </c>
      <c r="BD10" s="39" t="e">
        <f t="shared" si="24"/>
        <v>#DIV/0!</v>
      </c>
      <c r="BE10" s="41">
        <f t="shared" si="25"/>
        <v>0</v>
      </c>
      <c r="BF10" s="22"/>
      <c r="BG10" s="3"/>
      <c r="BH10" s="3"/>
      <c r="BI10" s="3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5"/>
      <c r="B11" s="9"/>
      <c r="C11" s="10"/>
      <c r="D11" s="10"/>
      <c r="E11" s="17"/>
      <c r="F11" s="10"/>
      <c r="G11" s="33"/>
      <c r="H11" s="10"/>
      <c r="I11" s="10"/>
      <c r="J11" s="10"/>
      <c r="K11" s="58"/>
      <c r="L11" s="10"/>
      <c r="M11" s="10"/>
      <c r="N11" s="45" t="e">
        <f t="shared" si="19"/>
        <v>#DIV/0!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6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29"/>
      <c r="AO11" s="26"/>
      <c r="AP11" s="29"/>
      <c r="AQ11" s="26"/>
      <c r="AR11" s="26"/>
      <c r="AS11" s="26"/>
      <c r="AT11" s="26"/>
      <c r="AU11" s="29"/>
      <c r="AV11" s="26"/>
      <c r="AW11" s="26"/>
      <c r="AX11" s="38">
        <f t="shared" si="0"/>
        <v>0</v>
      </c>
      <c r="AY11" s="39" t="e">
        <f t="shared" si="20"/>
        <v>#DIV/0!</v>
      </c>
      <c r="AZ11" s="39">
        <f t="shared" si="1"/>
        <v>0</v>
      </c>
      <c r="BA11" s="39">
        <f t="shared" si="21"/>
        <v>0</v>
      </c>
      <c r="BB11" s="38" t="e">
        <f t="shared" si="22"/>
        <v>#DIV/0!</v>
      </c>
      <c r="BC11" s="39">
        <f t="shared" si="23"/>
        <v>0</v>
      </c>
      <c r="BD11" s="39" t="e">
        <f t="shared" si="24"/>
        <v>#DIV/0!</v>
      </c>
      <c r="BE11" s="41">
        <f t="shared" si="25"/>
        <v>0</v>
      </c>
      <c r="BF11" s="21"/>
      <c r="BG11" s="3"/>
      <c r="BH11" s="3"/>
      <c r="BI11" s="3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6"/>
      <c r="B12" s="13"/>
      <c r="C12" s="14"/>
      <c r="D12" s="14"/>
      <c r="E12" s="19"/>
      <c r="F12" s="14"/>
      <c r="G12" s="49"/>
      <c r="H12" s="14"/>
      <c r="I12" s="14"/>
      <c r="J12" s="14"/>
      <c r="K12" s="60"/>
      <c r="L12" s="14"/>
      <c r="M12" s="14"/>
      <c r="N12" s="45" t="e">
        <f t="shared" si="19"/>
        <v>#DIV/0!</v>
      </c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27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27"/>
      <c r="AN12" s="50"/>
      <c r="AO12" s="27"/>
      <c r="AP12" s="50"/>
      <c r="AQ12" s="27"/>
      <c r="AR12" s="27"/>
      <c r="AS12" s="27"/>
      <c r="AT12" s="27"/>
      <c r="AU12" s="50"/>
      <c r="AV12" s="27"/>
      <c r="AW12" s="27"/>
      <c r="AX12" s="42">
        <f t="shared" si="0"/>
        <v>0</v>
      </c>
      <c r="AY12" s="43" t="e">
        <f t="shared" si="20"/>
        <v>#DIV/0!</v>
      </c>
      <c r="AZ12" s="43">
        <f t="shared" si="1"/>
        <v>0</v>
      </c>
      <c r="BA12" s="43">
        <f t="shared" si="21"/>
        <v>0</v>
      </c>
      <c r="BB12" s="42" t="e">
        <f t="shared" si="22"/>
        <v>#DIV/0!</v>
      </c>
      <c r="BC12" s="43">
        <f t="shared" si="23"/>
        <v>0</v>
      </c>
      <c r="BD12" s="43" t="e">
        <f t="shared" si="24"/>
        <v>#DIV/0!</v>
      </c>
      <c r="BE12" s="44">
        <f t="shared" si="25"/>
        <v>0</v>
      </c>
      <c r="BF12" s="23"/>
      <c r="BG12" s="3"/>
      <c r="BH12" s="3"/>
      <c r="BI12" s="3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</sheetData>
  <mergeCells count="24">
    <mergeCell ref="BF1:BF4"/>
    <mergeCell ref="AR2:AR4"/>
    <mergeCell ref="AW2:AW4"/>
    <mergeCell ref="O1:AW1"/>
    <mergeCell ref="AX1:BE1"/>
    <mergeCell ref="AX2:BA2"/>
    <mergeCell ref="BB2:BE2"/>
    <mergeCell ref="AL3:AM3"/>
    <mergeCell ref="AN3:AO3"/>
    <mergeCell ref="AP3:AQ3"/>
    <mergeCell ref="O2:AA3"/>
    <mergeCell ref="AB2:AK3"/>
    <mergeCell ref="AL2:AQ2"/>
    <mergeCell ref="AS2:AT3"/>
    <mergeCell ref="AU2:AV3"/>
    <mergeCell ref="B1:E1"/>
    <mergeCell ref="A1:A4"/>
    <mergeCell ref="G1:N1"/>
    <mergeCell ref="F4:G4"/>
    <mergeCell ref="B2:C3"/>
    <mergeCell ref="D2:E3"/>
    <mergeCell ref="F2:H3"/>
    <mergeCell ref="I2:J3"/>
    <mergeCell ref="K2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2013-06-18T13:15:40Z</dcterms:modified>
</cp:coreProperties>
</file>