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20" windowWidth="27795" windowHeight="14385" activeTab="3"/>
  </bookViews>
  <sheets>
    <sheet name="Parameters" sheetId="1" r:id="rId1"/>
    <sheet name="Data" sheetId="2" r:id="rId2"/>
    <sheet name="Data2" sheetId="9" r:id="rId3"/>
    <sheet name="SEM" sheetId="5" r:id="rId4"/>
    <sheet name="BRAM" sheetId="8" r:id="rId5"/>
    <sheet name="CLB" sheetId="6" r:id="rId6"/>
    <sheet name="DSP" sheetId="7" r:id="rId7"/>
    <sheet name="LOG" sheetId="4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8" l="1"/>
  <c r="L3" i="8"/>
  <c r="K4" i="8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30" i="8"/>
  <c r="L30" i="8"/>
  <c r="K31" i="8"/>
  <c r="L31" i="8"/>
  <c r="K32" i="8"/>
  <c r="L32" i="8"/>
  <c r="K33" i="8"/>
  <c r="L33" i="8"/>
  <c r="K34" i="8"/>
  <c r="L34" i="8"/>
  <c r="K35" i="8"/>
  <c r="L35" i="8"/>
  <c r="K36" i="8"/>
  <c r="L36" i="8"/>
  <c r="K37" i="8"/>
  <c r="L37" i="8"/>
  <c r="K38" i="8"/>
  <c r="L38" i="8"/>
  <c r="K39" i="8"/>
  <c r="L39" i="8"/>
  <c r="K40" i="8"/>
  <c r="L40" i="8"/>
  <c r="K41" i="8"/>
  <c r="L41" i="8"/>
  <c r="K42" i="8"/>
  <c r="L42" i="8"/>
  <c r="L2" i="8"/>
  <c r="K2" i="8"/>
  <c r="T2" i="8"/>
  <c r="U2" i="8"/>
  <c r="V2" i="8"/>
  <c r="T4" i="8"/>
  <c r="U4" i="8"/>
  <c r="V4" i="8"/>
  <c r="T5" i="8"/>
  <c r="U5" i="8"/>
  <c r="V5" i="8"/>
  <c r="T6" i="8"/>
  <c r="U6" i="8"/>
  <c r="V6" i="8"/>
  <c r="T7" i="8"/>
  <c r="U7" i="8"/>
  <c r="V7" i="8"/>
  <c r="S6" i="8"/>
  <c r="S7" i="8"/>
  <c r="S5" i="8"/>
  <c r="S4" i="8"/>
  <c r="S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2" i="8"/>
  <c r="G17" i="1"/>
  <c r="K17" i="5"/>
  <c r="G18" i="1"/>
  <c r="K18" i="5"/>
  <c r="G19" i="1"/>
  <c r="K19" i="5"/>
  <c r="G20" i="1"/>
  <c r="K20" i="5"/>
  <c r="G21" i="1"/>
  <c r="K21" i="5"/>
  <c r="G22" i="1"/>
  <c r="K22" i="5"/>
  <c r="G23" i="1"/>
  <c r="K23" i="5"/>
  <c r="G24" i="1"/>
  <c r="K24" i="5"/>
  <c r="G25" i="1"/>
  <c r="K25" i="5"/>
  <c r="G26" i="1"/>
  <c r="K26" i="5"/>
  <c r="G27" i="1"/>
  <c r="K27" i="5"/>
  <c r="G28" i="1"/>
  <c r="K28" i="5"/>
  <c r="G29" i="1"/>
  <c r="K29" i="5"/>
  <c r="G30" i="1"/>
  <c r="K30" i="5"/>
  <c r="G31" i="1"/>
  <c r="K31" i="5"/>
  <c r="G32" i="1"/>
  <c r="K32" i="5"/>
  <c r="G33" i="1"/>
  <c r="K33" i="5"/>
  <c r="G34" i="1"/>
  <c r="K34" i="5"/>
  <c r="G35" i="1"/>
  <c r="K35" i="5"/>
  <c r="G36" i="1"/>
  <c r="K36" i="5"/>
  <c r="G37" i="1"/>
  <c r="K37" i="5"/>
  <c r="G38" i="1"/>
  <c r="K38" i="5"/>
  <c r="G39" i="1"/>
  <c r="K39" i="5"/>
  <c r="G40" i="1"/>
  <c r="K40" i="5"/>
  <c r="G41" i="1"/>
  <c r="K41" i="5"/>
  <c r="G42" i="1"/>
  <c r="K42" i="5"/>
  <c r="K2" i="5"/>
  <c r="G3" i="1"/>
  <c r="K3" i="5"/>
  <c r="G4" i="1"/>
  <c r="K4" i="5"/>
  <c r="G5" i="1"/>
  <c r="K5" i="5"/>
  <c r="G6" i="1"/>
  <c r="K6" i="5"/>
  <c r="G7" i="1"/>
  <c r="K7" i="5"/>
  <c r="G8" i="1"/>
  <c r="K8" i="5"/>
  <c r="G9" i="1"/>
  <c r="K9" i="5"/>
  <c r="G10" i="1"/>
  <c r="K10" i="5"/>
  <c r="G11" i="1"/>
  <c r="K11" i="5"/>
  <c r="G12" i="1"/>
  <c r="K12" i="5"/>
  <c r="G13" i="1"/>
  <c r="K13" i="5"/>
  <c r="G14" i="1"/>
  <c r="K14" i="5"/>
  <c r="G15" i="1"/>
  <c r="K15" i="5"/>
  <c r="G16" i="1"/>
  <c r="K16" i="5"/>
  <c r="J14" i="5"/>
  <c r="J15" i="5"/>
  <c r="J16" i="5"/>
  <c r="J31" i="5"/>
  <c r="T4" i="5"/>
  <c r="U4" i="5"/>
  <c r="J17" i="5"/>
  <c r="T5" i="5"/>
  <c r="U5" i="5"/>
  <c r="J18" i="5"/>
  <c r="J22" i="5"/>
  <c r="J23" i="5"/>
  <c r="J29" i="5"/>
  <c r="J30" i="5"/>
  <c r="J36" i="5"/>
  <c r="J38" i="5"/>
  <c r="J40" i="5"/>
  <c r="T6" i="5"/>
  <c r="U6" i="5"/>
  <c r="J19" i="5"/>
  <c r="J20" i="5"/>
  <c r="J21" i="5"/>
  <c r="J24" i="5"/>
  <c r="J25" i="5"/>
  <c r="J26" i="5"/>
  <c r="J27" i="5"/>
  <c r="J28" i="5"/>
  <c r="J32" i="5"/>
  <c r="J33" i="5"/>
  <c r="T7" i="5"/>
  <c r="U7" i="5"/>
  <c r="J34" i="5"/>
  <c r="T2" i="5"/>
  <c r="U2" i="5"/>
  <c r="J3" i="5"/>
  <c r="L3" i="5"/>
  <c r="J4" i="5"/>
  <c r="L4" i="5"/>
  <c r="J5" i="5"/>
  <c r="L5" i="5"/>
  <c r="J6" i="5"/>
  <c r="L6" i="5"/>
  <c r="J7" i="5"/>
  <c r="L7" i="5"/>
  <c r="J8" i="5"/>
  <c r="L8" i="5"/>
  <c r="J9" i="5"/>
  <c r="L9" i="5"/>
  <c r="J10" i="5"/>
  <c r="L10" i="5"/>
  <c r="J11" i="5"/>
  <c r="L11" i="5"/>
  <c r="J12" i="5"/>
  <c r="L12" i="5"/>
  <c r="J13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J35" i="5"/>
  <c r="L35" i="5"/>
  <c r="L36" i="5"/>
  <c r="J37" i="5"/>
  <c r="L37" i="5"/>
  <c r="L38" i="5"/>
  <c r="J39" i="5"/>
  <c r="L39" i="5"/>
  <c r="L40" i="5"/>
  <c r="J41" i="5"/>
  <c r="L41" i="5"/>
  <c r="J42" i="5"/>
  <c r="L42" i="5"/>
  <c r="L2" i="5"/>
  <c r="J2" i="5"/>
  <c r="V2" i="5"/>
  <c r="V4" i="5"/>
  <c r="V5" i="5"/>
  <c r="V6" i="5"/>
  <c r="V7" i="5"/>
  <c r="I19" i="5"/>
  <c r="I20" i="5"/>
  <c r="I21" i="5"/>
  <c r="I24" i="5"/>
  <c r="I25" i="5"/>
  <c r="I26" i="5"/>
  <c r="I27" i="5"/>
  <c r="I28" i="5"/>
  <c r="I32" i="5"/>
  <c r="I33" i="5"/>
  <c r="S7" i="5"/>
  <c r="I18" i="5"/>
  <c r="I22" i="5"/>
  <c r="I23" i="5"/>
  <c r="I29" i="5"/>
  <c r="I30" i="5"/>
  <c r="I36" i="5"/>
  <c r="I38" i="5"/>
  <c r="I40" i="5"/>
  <c r="S6" i="5"/>
  <c r="I17" i="5"/>
  <c r="S5" i="5"/>
  <c r="I14" i="5"/>
  <c r="I15" i="5"/>
  <c r="I16" i="5"/>
  <c r="I31" i="5"/>
  <c r="S4" i="5"/>
  <c r="I34" i="5"/>
  <c r="S2" i="5"/>
  <c r="I3" i="5"/>
  <c r="I4" i="5"/>
  <c r="I5" i="5"/>
  <c r="I6" i="5"/>
  <c r="I7" i="5"/>
  <c r="I8" i="5"/>
  <c r="I9" i="5"/>
  <c r="I10" i="5"/>
  <c r="I11" i="5"/>
  <c r="I12" i="5"/>
  <c r="I13" i="5"/>
  <c r="I35" i="5"/>
  <c r="I37" i="5"/>
  <c r="I39" i="5"/>
  <c r="I41" i="5"/>
  <c r="I42" i="5"/>
  <c r="I2" i="5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2" i="5"/>
  <c r="E23" i="5"/>
  <c r="E29" i="5"/>
  <c r="E30" i="5"/>
  <c r="E36" i="5"/>
  <c r="E38" i="5"/>
  <c r="E40" i="5"/>
  <c r="E42" i="5"/>
  <c r="O6" i="5"/>
  <c r="E19" i="5"/>
  <c r="E20" i="5"/>
  <c r="E21" i="5"/>
  <c r="E24" i="5"/>
  <c r="E25" i="5"/>
  <c r="E26" i="5"/>
  <c r="E27" i="5"/>
  <c r="E28" i="5"/>
  <c r="E32" i="5"/>
  <c r="E33" i="5"/>
  <c r="O7" i="5"/>
  <c r="O25" i="5"/>
  <c r="E31" i="5"/>
  <c r="E34" i="5"/>
  <c r="O2" i="5"/>
  <c r="E35" i="5"/>
  <c r="E37" i="5"/>
  <c r="O27" i="5"/>
  <c r="E39" i="5"/>
  <c r="E41" i="5"/>
  <c r="O29" i="5"/>
  <c r="R16" i="2"/>
  <c r="S16" i="2"/>
  <c r="Q16" i="2"/>
  <c r="S17" i="2"/>
  <c r="E3" i="6"/>
  <c r="F3" i="6"/>
  <c r="I3" i="6"/>
  <c r="E4" i="6"/>
  <c r="F4" i="6"/>
  <c r="I4" i="6"/>
  <c r="E5" i="6"/>
  <c r="F5" i="6"/>
  <c r="I5" i="6"/>
  <c r="E6" i="6"/>
  <c r="F6" i="6"/>
  <c r="I6" i="6"/>
  <c r="E7" i="6"/>
  <c r="F7" i="6"/>
  <c r="I7" i="6"/>
  <c r="E8" i="6"/>
  <c r="F8" i="6"/>
  <c r="I8" i="6"/>
  <c r="E9" i="6"/>
  <c r="F9" i="6"/>
  <c r="I9" i="6"/>
  <c r="E10" i="6"/>
  <c r="F10" i="6"/>
  <c r="I10" i="6"/>
  <c r="E11" i="6"/>
  <c r="F11" i="6"/>
  <c r="I11" i="6"/>
  <c r="E12" i="6"/>
  <c r="F12" i="6"/>
  <c r="I12" i="6"/>
  <c r="E13" i="6"/>
  <c r="F13" i="6"/>
  <c r="I13" i="6"/>
  <c r="E14" i="6"/>
  <c r="F14" i="6"/>
  <c r="I14" i="6"/>
  <c r="E15" i="6"/>
  <c r="F15" i="6"/>
  <c r="I15" i="6"/>
  <c r="E16" i="6"/>
  <c r="F16" i="6"/>
  <c r="I16" i="6"/>
  <c r="E17" i="6"/>
  <c r="F17" i="6"/>
  <c r="I17" i="6"/>
  <c r="E18" i="6"/>
  <c r="F18" i="6"/>
  <c r="I18" i="6"/>
  <c r="E19" i="6"/>
  <c r="F19" i="6"/>
  <c r="I19" i="6"/>
  <c r="E20" i="6"/>
  <c r="F20" i="6"/>
  <c r="I20" i="6"/>
  <c r="E21" i="6"/>
  <c r="F21" i="6"/>
  <c r="I21" i="6"/>
  <c r="E22" i="6"/>
  <c r="F22" i="6"/>
  <c r="I22" i="6"/>
  <c r="E23" i="6"/>
  <c r="F23" i="6"/>
  <c r="I23" i="6"/>
  <c r="E24" i="6"/>
  <c r="F24" i="6"/>
  <c r="I24" i="6"/>
  <c r="E25" i="6"/>
  <c r="F25" i="6"/>
  <c r="I25" i="6"/>
  <c r="E26" i="6"/>
  <c r="F26" i="6"/>
  <c r="I26" i="6"/>
  <c r="E27" i="6"/>
  <c r="F27" i="6"/>
  <c r="I27" i="6"/>
  <c r="E28" i="6"/>
  <c r="F28" i="6"/>
  <c r="I28" i="6"/>
  <c r="E29" i="6"/>
  <c r="F29" i="6"/>
  <c r="I29" i="6"/>
  <c r="E30" i="6"/>
  <c r="F30" i="6"/>
  <c r="I30" i="6"/>
  <c r="E31" i="6"/>
  <c r="F31" i="6"/>
  <c r="I31" i="6"/>
  <c r="E32" i="6"/>
  <c r="F32" i="6"/>
  <c r="I32" i="6"/>
  <c r="E33" i="6"/>
  <c r="F33" i="6"/>
  <c r="I33" i="6"/>
  <c r="E34" i="6"/>
  <c r="F34" i="6"/>
  <c r="I34" i="6"/>
  <c r="E35" i="6"/>
  <c r="F35" i="6"/>
  <c r="I35" i="6"/>
  <c r="E36" i="6"/>
  <c r="F36" i="6"/>
  <c r="I36" i="6"/>
  <c r="E37" i="6"/>
  <c r="F37" i="6"/>
  <c r="I37" i="6"/>
  <c r="E38" i="6"/>
  <c r="F38" i="6"/>
  <c r="I38" i="6"/>
  <c r="E39" i="6"/>
  <c r="F39" i="6"/>
  <c r="I39" i="6"/>
  <c r="E40" i="6"/>
  <c r="F40" i="6"/>
  <c r="I40" i="6"/>
  <c r="E41" i="6"/>
  <c r="F41" i="6"/>
  <c r="I41" i="6"/>
  <c r="E42" i="6"/>
  <c r="F42" i="6"/>
  <c r="I42" i="6"/>
  <c r="E2" i="6"/>
  <c r="F2" i="6"/>
  <c r="I2" i="6"/>
  <c r="H2" i="6"/>
  <c r="G7" i="6"/>
  <c r="J7" i="6"/>
  <c r="G10" i="6"/>
  <c r="J10" i="6"/>
  <c r="G15" i="6"/>
  <c r="J15" i="6"/>
  <c r="G18" i="6"/>
  <c r="J18" i="6"/>
  <c r="G23" i="6"/>
  <c r="J23" i="6"/>
  <c r="G26" i="6"/>
  <c r="J26" i="6"/>
  <c r="G31" i="6"/>
  <c r="J31" i="6"/>
  <c r="G34" i="6"/>
  <c r="J34" i="6"/>
  <c r="G39" i="6"/>
  <c r="J39" i="6"/>
  <c r="G42" i="6"/>
  <c r="J42" i="6"/>
  <c r="H7" i="6"/>
  <c r="H8" i="6"/>
  <c r="H15" i="6"/>
  <c r="H16" i="6"/>
  <c r="H23" i="6"/>
  <c r="H24" i="6"/>
  <c r="H31" i="6"/>
  <c r="H32" i="6"/>
  <c r="H39" i="6"/>
  <c r="H40" i="6"/>
  <c r="G3" i="6"/>
  <c r="G4" i="6"/>
  <c r="G5" i="6"/>
  <c r="G6" i="6"/>
  <c r="G8" i="6"/>
  <c r="J8" i="6"/>
  <c r="G9" i="6"/>
  <c r="J9" i="6"/>
  <c r="G11" i="6"/>
  <c r="G12" i="6"/>
  <c r="G13" i="6"/>
  <c r="G14" i="6"/>
  <c r="G16" i="6"/>
  <c r="J16" i="6"/>
  <c r="G17" i="6"/>
  <c r="J17" i="6"/>
  <c r="G19" i="6"/>
  <c r="G20" i="6"/>
  <c r="G21" i="6"/>
  <c r="G22" i="6"/>
  <c r="G24" i="6"/>
  <c r="J24" i="6"/>
  <c r="G25" i="6"/>
  <c r="J25" i="6"/>
  <c r="G27" i="6"/>
  <c r="G28" i="6"/>
  <c r="G29" i="6"/>
  <c r="G30" i="6"/>
  <c r="G32" i="6"/>
  <c r="J32" i="6"/>
  <c r="G33" i="6"/>
  <c r="J33" i="6"/>
  <c r="G35" i="6"/>
  <c r="G36" i="6"/>
  <c r="G37" i="6"/>
  <c r="G38" i="6"/>
  <c r="G40" i="6"/>
  <c r="J40" i="6"/>
  <c r="G41" i="6"/>
  <c r="J41" i="6"/>
  <c r="G2" i="6"/>
  <c r="J3" i="6"/>
  <c r="J4" i="6"/>
  <c r="J5" i="6"/>
  <c r="H6" i="6"/>
  <c r="H9" i="6"/>
  <c r="H10" i="6"/>
  <c r="J11" i="6"/>
  <c r="J12" i="6"/>
  <c r="J13" i="6"/>
  <c r="J14" i="6"/>
  <c r="H17" i="6"/>
  <c r="H18" i="6"/>
  <c r="J19" i="6"/>
  <c r="J20" i="6"/>
  <c r="J21" i="6"/>
  <c r="H22" i="6"/>
  <c r="H25" i="6"/>
  <c r="H26" i="6"/>
  <c r="J27" i="6"/>
  <c r="J28" i="6"/>
  <c r="J29" i="6"/>
  <c r="H30" i="6"/>
  <c r="H33" i="6"/>
  <c r="H34" i="6"/>
  <c r="J35" i="6"/>
  <c r="J36" i="6"/>
  <c r="J37" i="6"/>
  <c r="H38" i="6"/>
  <c r="H41" i="6"/>
  <c r="H42" i="6"/>
  <c r="J2" i="6"/>
  <c r="Q17" i="2"/>
  <c r="F19" i="8"/>
  <c r="P23" i="8"/>
  <c r="E22" i="8"/>
  <c r="O24" i="8"/>
  <c r="E30" i="8"/>
  <c r="O25" i="8"/>
  <c r="F30" i="8"/>
  <c r="P25" i="8"/>
  <c r="E35" i="8"/>
  <c r="O26" i="8"/>
  <c r="E38" i="8"/>
  <c r="O27" i="8"/>
  <c r="F38" i="8"/>
  <c r="P27" i="8"/>
  <c r="E40" i="8"/>
  <c r="O28" i="8"/>
  <c r="E42" i="8"/>
  <c r="O29" i="8"/>
  <c r="F42" i="8"/>
  <c r="P29" i="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J42" i="1"/>
  <c r="D42" i="8"/>
  <c r="N29" i="8"/>
  <c r="J40" i="1"/>
  <c r="D40" i="8"/>
  <c r="N28" i="8"/>
  <c r="J38" i="1"/>
  <c r="D38" i="8"/>
  <c r="N27" i="8"/>
  <c r="J35" i="1"/>
  <c r="D35" i="8"/>
  <c r="N26" i="8"/>
  <c r="J30" i="1"/>
  <c r="D30" i="8"/>
  <c r="N25" i="8"/>
  <c r="J22" i="1"/>
  <c r="D22" i="8"/>
  <c r="N24" i="8"/>
  <c r="J19" i="1"/>
  <c r="D19" i="8"/>
  <c r="N23" i="8"/>
  <c r="F34" i="8"/>
  <c r="P2" i="8"/>
  <c r="G34" i="8"/>
  <c r="Q2" i="8"/>
  <c r="F14" i="8"/>
  <c r="F16" i="8"/>
  <c r="F31" i="8"/>
  <c r="P4" i="8"/>
  <c r="F17" i="8"/>
  <c r="P5" i="8"/>
  <c r="O24" i="5"/>
  <c r="D42" i="5"/>
  <c r="N29" i="5"/>
  <c r="D40" i="5"/>
  <c r="N28" i="5"/>
  <c r="D38" i="5"/>
  <c r="N27" i="5"/>
  <c r="O26" i="5"/>
  <c r="J36" i="1"/>
  <c r="D36" i="5"/>
  <c r="N26" i="5"/>
  <c r="D30" i="5"/>
  <c r="N25" i="5"/>
  <c r="D22" i="5"/>
  <c r="N24" i="5"/>
  <c r="J18" i="1"/>
  <c r="D18" i="5"/>
  <c r="N23" i="5"/>
  <c r="O5" i="5"/>
  <c r="E3" i="8"/>
  <c r="F3" i="8"/>
  <c r="G3" i="8"/>
  <c r="H3" i="8"/>
  <c r="E4" i="8"/>
  <c r="F4" i="8"/>
  <c r="G4" i="8"/>
  <c r="H4" i="8"/>
  <c r="E5" i="8"/>
  <c r="F5" i="8"/>
  <c r="G5" i="8"/>
  <c r="H5" i="8"/>
  <c r="E6" i="8"/>
  <c r="F6" i="8"/>
  <c r="G6" i="8"/>
  <c r="H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F11" i="8"/>
  <c r="F13" i="8"/>
  <c r="P3" i="8"/>
  <c r="G10" i="8"/>
  <c r="G11" i="8"/>
  <c r="G13" i="8"/>
  <c r="Q3" i="8"/>
  <c r="H10" i="8"/>
  <c r="H11" i="8"/>
  <c r="H13" i="8"/>
  <c r="R3" i="8"/>
  <c r="E11" i="8"/>
  <c r="E13" i="8"/>
  <c r="O3" i="8"/>
  <c r="E12" i="8"/>
  <c r="F12" i="8"/>
  <c r="G12" i="8"/>
  <c r="H12" i="8"/>
  <c r="E14" i="8"/>
  <c r="G14" i="8"/>
  <c r="G16" i="8"/>
  <c r="G31" i="8"/>
  <c r="Q4" i="8"/>
  <c r="H14" i="8"/>
  <c r="H16" i="8"/>
  <c r="H31" i="8"/>
  <c r="R4" i="8"/>
  <c r="E15" i="8"/>
  <c r="F15" i="8"/>
  <c r="G15" i="8"/>
  <c r="H15" i="8"/>
  <c r="E16" i="8"/>
  <c r="E17" i="8"/>
  <c r="O5" i="8"/>
  <c r="G17" i="8"/>
  <c r="Q5" i="8"/>
  <c r="H17" i="8"/>
  <c r="R5" i="8"/>
  <c r="E18" i="8"/>
  <c r="F18" i="8"/>
  <c r="G18" i="8"/>
  <c r="H18" i="8"/>
  <c r="E19" i="8"/>
  <c r="O23" i="8"/>
  <c r="G19" i="8"/>
  <c r="Q23" i="8"/>
  <c r="H19" i="8"/>
  <c r="R23" i="8"/>
  <c r="E20" i="8"/>
  <c r="F20" i="8"/>
  <c r="G20" i="8"/>
  <c r="H20" i="8"/>
  <c r="E21" i="8"/>
  <c r="F21" i="8"/>
  <c r="G21" i="8"/>
  <c r="H21" i="8"/>
  <c r="F22" i="8"/>
  <c r="P24" i="8"/>
  <c r="G22" i="8"/>
  <c r="Q24" i="8"/>
  <c r="H22" i="8"/>
  <c r="R24" i="8"/>
  <c r="E23" i="8"/>
  <c r="F23" i="8"/>
  <c r="G23" i="8"/>
  <c r="G42" i="8"/>
  <c r="G40" i="8"/>
  <c r="G38" i="8"/>
  <c r="G30" i="8"/>
  <c r="Q6" i="8"/>
  <c r="H23" i="8"/>
  <c r="H42" i="8"/>
  <c r="H40" i="8"/>
  <c r="H38" i="8"/>
  <c r="H30" i="8"/>
  <c r="R6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G28" i="8"/>
  <c r="Q7" i="8"/>
  <c r="H27" i="8"/>
  <c r="H28" i="8"/>
  <c r="R7" i="8"/>
  <c r="E28" i="8"/>
  <c r="O7" i="8"/>
  <c r="F28" i="8"/>
  <c r="P7" i="8"/>
  <c r="E29" i="8"/>
  <c r="F29" i="8"/>
  <c r="G29" i="8"/>
  <c r="H29" i="8"/>
  <c r="Q25" i="8"/>
  <c r="R25" i="8"/>
  <c r="E31" i="8"/>
  <c r="O4" i="8"/>
  <c r="E32" i="8"/>
  <c r="F32" i="8"/>
  <c r="G32" i="8"/>
  <c r="H32" i="8"/>
  <c r="E33" i="8"/>
  <c r="F33" i="8"/>
  <c r="G33" i="8"/>
  <c r="H33" i="8"/>
  <c r="E34" i="8"/>
  <c r="O2" i="8"/>
  <c r="H34" i="8"/>
  <c r="R2" i="8"/>
  <c r="F35" i="8"/>
  <c r="P26" i="8"/>
  <c r="G35" i="8"/>
  <c r="Q26" i="8"/>
  <c r="H35" i="8"/>
  <c r="R26" i="8"/>
  <c r="E36" i="8"/>
  <c r="F36" i="8"/>
  <c r="G36" i="8"/>
  <c r="H36" i="8"/>
  <c r="E37" i="8"/>
  <c r="F37" i="8"/>
  <c r="G37" i="8"/>
  <c r="H37" i="8"/>
  <c r="Q27" i="8"/>
  <c r="R27" i="8"/>
  <c r="E39" i="8"/>
  <c r="F39" i="8"/>
  <c r="G39" i="8"/>
  <c r="H39" i="8"/>
  <c r="F40" i="8"/>
  <c r="P28" i="8"/>
  <c r="Q28" i="8"/>
  <c r="R28" i="8"/>
  <c r="E41" i="8"/>
  <c r="F41" i="8"/>
  <c r="G41" i="8"/>
  <c r="H41" i="8"/>
  <c r="O6" i="8"/>
  <c r="P6" i="8"/>
  <c r="Q29" i="8"/>
  <c r="R29" i="8"/>
  <c r="H2" i="8"/>
  <c r="G2" i="8"/>
  <c r="F2" i="8"/>
  <c r="E2" i="8"/>
  <c r="H2" i="5"/>
  <c r="G2" i="5"/>
  <c r="F2" i="5"/>
  <c r="O23" i="5"/>
  <c r="H14" i="6"/>
  <c r="H37" i="6"/>
  <c r="H29" i="6"/>
  <c r="H21" i="6"/>
  <c r="H13" i="6"/>
  <c r="H5" i="6"/>
  <c r="H36" i="6"/>
  <c r="H28" i="6"/>
  <c r="H20" i="6"/>
  <c r="H12" i="6"/>
  <c r="H4" i="6"/>
  <c r="J38" i="6"/>
  <c r="J30" i="6"/>
  <c r="J22" i="6"/>
  <c r="J6" i="6"/>
  <c r="H35" i="6"/>
  <c r="H27" i="6"/>
  <c r="H19" i="6"/>
  <c r="H11" i="6"/>
  <c r="H3" i="6"/>
  <c r="O3" i="5"/>
  <c r="O4" i="5"/>
  <c r="O28" i="5"/>
  <c r="J2" i="1"/>
  <c r="D8" i="2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D2" i="8"/>
  <c r="C2" i="8"/>
  <c r="B2" i="8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2" i="7"/>
  <c r="C2" i="7"/>
  <c r="B2" i="7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B2" i="6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2" i="5"/>
  <c r="C2" i="5"/>
  <c r="B2" i="5"/>
  <c r="D42" i="2"/>
  <c r="D40" i="2"/>
  <c r="D38" i="2"/>
  <c r="D36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D2" i="2"/>
  <c r="H3" i="5"/>
  <c r="G3" i="5"/>
  <c r="F3" i="5"/>
  <c r="C3" i="8"/>
  <c r="C3" i="6"/>
  <c r="C3" i="7"/>
  <c r="C3" i="5"/>
  <c r="H35" i="5"/>
  <c r="G35" i="5"/>
  <c r="F35" i="5"/>
  <c r="C35" i="7"/>
  <c r="C35" i="8"/>
  <c r="C35" i="6"/>
  <c r="C35" i="5"/>
  <c r="H19" i="5"/>
  <c r="G19" i="5"/>
  <c r="F19" i="5"/>
  <c r="C19" i="8"/>
  <c r="C19" i="5"/>
  <c r="C19" i="6"/>
  <c r="C19" i="7"/>
  <c r="H11" i="5"/>
  <c r="F11" i="5"/>
  <c r="G11" i="5"/>
  <c r="C11" i="8"/>
  <c r="C11" i="6"/>
  <c r="C11" i="5"/>
  <c r="C11" i="7"/>
  <c r="G42" i="5"/>
  <c r="Q29" i="5"/>
  <c r="F42" i="5"/>
  <c r="P29" i="5"/>
  <c r="H42" i="5"/>
  <c r="R29" i="5"/>
  <c r="C42" i="5"/>
  <c r="C42" i="7"/>
  <c r="C42" i="6"/>
  <c r="C42" i="8"/>
  <c r="G34" i="5"/>
  <c r="Q2" i="5"/>
  <c r="H34" i="5"/>
  <c r="R2" i="5"/>
  <c r="F34" i="5"/>
  <c r="P2" i="5"/>
  <c r="C34" i="5"/>
  <c r="C34" i="6"/>
  <c r="C34" i="8"/>
  <c r="C34" i="7"/>
  <c r="G26" i="5"/>
  <c r="F26" i="5"/>
  <c r="H26" i="5"/>
  <c r="C26" i="5"/>
  <c r="C26" i="7"/>
  <c r="C26" i="8"/>
  <c r="C26" i="6"/>
  <c r="G18" i="5"/>
  <c r="F18" i="5"/>
  <c r="H18" i="5"/>
  <c r="C18" i="5"/>
  <c r="C18" i="7"/>
  <c r="C18" i="6"/>
  <c r="C18" i="8"/>
  <c r="G10" i="5"/>
  <c r="H10" i="5"/>
  <c r="F10" i="5"/>
  <c r="C10" i="5"/>
  <c r="C10" i="6"/>
  <c r="C10" i="8"/>
  <c r="C10" i="7"/>
  <c r="F41" i="5"/>
  <c r="G41" i="5"/>
  <c r="H41" i="5"/>
  <c r="C41" i="7"/>
  <c r="C41" i="8"/>
  <c r="C41" i="5"/>
  <c r="C41" i="6"/>
  <c r="F33" i="5"/>
  <c r="H33" i="5"/>
  <c r="G33" i="5"/>
  <c r="C33" i="6"/>
  <c r="C33" i="7"/>
  <c r="C33" i="8"/>
  <c r="C33" i="5"/>
  <c r="F25" i="5"/>
  <c r="H25" i="5"/>
  <c r="G25" i="5"/>
  <c r="C25" i="6"/>
  <c r="C25" i="7"/>
  <c r="C25" i="8"/>
  <c r="C25" i="5"/>
  <c r="F17" i="5"/>
  <c r="P5" i="5"/>
  <c r="G17" i="5"/>
  <c r="Q5" i="5"/>
  <c r="H17" i="5"/>
  <c r="R5" i="5"/>
  <c r="C17" i="6"/>
  <c r="C17" i="7"/>
  <c r="C17" i="8"/>
  <c r="C17" i="5"/>
  <c r="F9" i="5"/>
  <c r="H9" i="5"/>
  <c r="G9" i="5"/>
  <c r="C9" i="8"/>
  <c r="C9" i="7"/>
  <c r="C9" i="5"/>
  <c r="C9" i="6"/>
  <c r="H40" i="5"/>
  <c r="R28" i="5"/>
  <c r="G40" i="5"/>
  <c r="Q28" i="5"/>
  <c r="F40" i="5"/>
  <c r="P28" i="5"/>
  <c r="C40" i="5"/>
  <c r="C40" i="7"/>
  <c r="C40" i="8"/>
  <c r="C40" i="6"/>
  <c r="H32" i="5"/>
  <c r="G32" i="5"/>
  <c r="F32" i="5"/>
  <c r="C32" i="5"/>
  <c r="C32" i="8"/>
  <c r="C32" i="7"/>
  <c r="C32" i="6"/>
  <c r="H24" i="5"/>
  <c r="G24" i="5"/>
  <c r="F24" i="5"/>
  <c r="C24" i="5"/>
  <c r="C24" i="8"/>
  <c r="C24" i="7"/>
  <c r="C24" i="6"/>
  <c r="G8" i="5"/>
  <c r="F8" i="5"/>
  <c r="H8" i="5"/>
  <c r="C8" i="5"/>
  <c r="C8" i="7"/>
  <c r="C8" i="6"/>
  <c r="C8" i="8"/>
  <c r="F39" i="5"/>
  <c r="H39" i="5"/>
  <c r="G39" i="5"/>
  <c r="C39" i="8"/>
  <c r="C39" i="7"/>
  <c r="C39" i="6"/>
  <c r="C39" i="5"/>
  <c r="G31" i="5"/>
  <c r="H31" i="5"/>
  <c r="F31" i="5"/>
  <c r="C31" i="6"/>
  <c r="C31" i="8"/>
  <c r="C31" i="7"/>
  <c r="C31" i="5"/>
  <c r="F23" i="5"/>
  <c r="H23" i="5"/>
  <c r="G23" i="5"/>
  <c r="C23" i="6"/>
  <c r="C23" i="8"/>
  <c r="C23" i="7"/>
  <c r="C23" i="5"/>
  <c r="G15" i="5"/>
  <c r="F15" i="5"/>
  <c r="H15" i="5"/>
  <c r="C15" i="6"/>
  <c r="C15" i="8"/>
  <c r="C15" i="5"/>
  <c r="C15" i="7"/>
  <c r="H7" i="5"/>
  <c r="G7" i="5"/>
  <c r="F7" i="5"/>
  <c r="C7" i="6"/>
  <c r="C7" i="8"/>
  <c r="C7" i="7"/>
  <c r="C7" i="5"/>
  <c r="F38" i="5"/>
  <c r="P27" i="5"/>
  <c r="H38" i="5"/>
  <c r="R27" i="5"/>
  <c r="G38" i="5"/>
  <c r="Q27" i="5"/>
  <c r="C38" i="7"/>
  <c r="C38" i="8"/>
  <c r="C38" i="5"/>
  <c r="C38" i="6"/>
  <c r="F30" i="5"/>
  <c r="P25" i="5"/>
  <c r="H30" i="5"/>
  <c r="R25" i="5"/>
  <c r="G30" i="5"/>
  <c r="Q25" i="5"/>
  <c r="C30" i="8"/>
  <c r="C30" i="7"/>
  <c r="C30" i="6"/>
  <c r="C30" i="5"/>
  <c r="H22" i="5"/>
  <c r="R24" i="5"/>
  <c r="G22" i="5"/>
  <c r="Q24" i="5"/>
  <c r="F22" i="5"/>
  <c r="P24" i="5"/>
  <c r="C22" i="7"/>
  <c r="C22" i="8"/>
  <c r="C22" i="5"/>
  <c r="C22" i="6"/>
  <c r="F14" i="5"/>
  <c r="H14" i="5"/>
  <c r="H16" i="5"/>
  <c r="R4" i="5"/>
  <c r="G14" i="5"/>
  <c r="C14" i="7"/>
  <c r="C14" i="8"/>
  <c r="C14" i="5"/>
  <c r="C14" i="6"/>
  <c r="F6" i="5"/>
  <c r="H6" i="5"/>
  <c r="G6" i="5"/>
  <c r="C6" i="7"/>
  <c r="C6" i="8"/>
  <c r="C6" i="6"/>
  <c r="C6" i="5"/>
  <c r="H37" i="5"/>
  <c r="G37" i="5"/>
  <c r="F37" i="5"/>
  <c r="C37" i="5"/>
  <c r="C37" i="8"/>
  <c r="C37" i="7"/>
  <c r="C37" i="6"/>
  <c r="H29" i="5"/>
  <c r="G29" i="5"/>
  <c r="F29" i="5"/>
  <c r="C29" i="8"/>
  <c r="C29" i="5"/>
  <c r="C29" i="6"/>
  <c r="C29" i="7"/>
  <c r="H21" i="5"/>
  <c r="G21" i="5"/>
  <c r="F21" i="5"/>
  <c r="C21" i="8"/>
  <c r="C21" i="5"/>
  <c r="C21" i="6"/>
  <c r="C21" i="7"/>
  <c r="H13" i="5"/>
  <c r="G13" i="5"/>
  <c r="F13" i="5"/>
  <c r="C13" i="8"/>
  <c r="C13" i="5"/>
  <c r="C13" i="6"/>
  <c r="C13" i="7"/>
  <c r="H5" i="5"/>
  <c r="G5" i="5"/>
  <c r="F5" i="5"/>
  <c r="C5" i="6"/>
  <c r="C5" i="5"/>
  <c r="C5" i="7"/>
  <c r="C5" i="8"/>
  <c r="G36" i="5"/>
  <c r="Q26" i="5"/>
  <c r="H36" i="5"/>
  <c r="R26" i="5"/>
  <c r="F36" i="5"/>
  <c r="P26" i="5"/>
  <c r="C36" i="7"/>
  <c r="C36" i="5"/>
  <c r="C36" i="6"/>
  <c r="C36" i="8"/>
  <c r="H28" i="5"/>
  <c r="G28" i="5"/>
  <c r="F28" i="5"/>
  <c r="C28" i="7"/>
  <c r="C28" i="6"/>
  <c r="C28" i="5"/>
  <c r="C28" i="8"/>
  <c r="G20" i="5"/>
  <c r="H20" i="5"/>
  <c r="F20" i="5"/>
  <c r="C20" i="7"/>
  <c r="C20" i="6"/>
  <c r="C20" i="5"/>
  <c r="C20" i="8"/>
  <c r="H12" i="5"/>
  <c r="G12" i="5"/>
  <c r="F12" i="5"/>
  <c r="C12" i="7"/>
  <c r="C12" i="8"/>
  <c r="C12" i="5"/>
  <c r="C12" i="6"/>
  <c r="H4" i="5"/>
  <c r="G4" i="5"/>
  <c r="F4" i="5"/>
  <c r="C4" i="7"/>
  <c r="C4" i="8"/>
  <c r="C4" i="5"/>
  <c r="C4" i="6"/>
  <c r="H27" i="5"/>
  <c r="F27" i="5"/>
  <c r="G27" i="5"/>
  <c r="C27" i="7"/>
  <c r="C27" i="8"/>
  <c r="C27" i="6"/>
  <c r="C27" i="5"/>
  <c r="G16" i="5"/>
  <c r="F16" i="5"/>
  <c r="C16" i="5"/>
  <c r="C16" i="8"/>
  <c r="C16" i="7"/>
  <c r="C16" i="6"/>
  <c r="J3" i="1"/>
  <c r="P4" i="5"/>
  <c r="R7" i="5"/>
  <c r="Q7" i="5"/>
  <c r="P23" i="5"/>
  <c r="P6" i="5"/>
  <c r="P3" i="5"/>
  <c r="Q23" i="5"/>
  <c r="Q6" i="5"/>
  <c r="Q3" i="5"/>
  <c r="R6" i="5"/>
  <c r="R23" i="5"/>
  <c r="Q4" i="5"/>
  <c r="P7" i="5"/>
  <c r="R3" i="5"/>
  <c r="D3" i="7"/>
  <c r="D3" i="6"/>
  <c r="D3" i="5"/>
  <c r="D3" i="8"/>
  <c r="J4" i="1"/>
  <c r="D4" i="8"/>
  <c r="D4" i="7"/>
  <c r="D4" i="6"/>
  <c r="D4" i="5"/>
  <c r="J5" i="1"/>
  <c r="D5" i="5"/>
  <c r="D5" i="6"/>
  <c r="D5" i="7"/>
  <c r="D5" i="8"/>
  <c r="J6" i="1"/>
  <c r="D6" i="8"/>
  <c r="D6" i="7"/>
  <c r="D6" i="6"/>
  <c r="D6" i="5"/>
  <c r="J7" i="1"/>
  <c r="D7" i="5"/>
  <c r="D7" i="8"/>
  <c r="D7" i="7"/>
  <c r="D7" i="6"/>
  <c r="J8" i="1"/>
  <c r="J9" i="1"/>
  <c r="D8" i="6"/>
  <c r="D8" i="8"/>
  <c r="D8" i="7"/>
  <c r="D8" i="5"/>
  <c r="D9" i="7"/>
  <c r="D9" i="8"/>
  <c r="D9" i="5"/>
  <c r="D9" i="6"/>
  <c r="J10" i="1"/>
  <c r="J11" i="1"/>
  <c r="D10" i="6"/>
  <c r="D10" i="5"/>
  <c r="D10" i="8"/>
  <c r="D10" i="7"/>
  <c r="J12" i="1"/>
  <c r="D11" i="7"/>
  <c r="D11" i="8"/>
  <c r="D11" i="5"/>
  <c r="D11" i="6"/>
  <c r="J13" i="1"/>
  <c r="D12" i="8"/>
  <c r="D12" i="7"/>
  <c r="D12" i="6"/>
  <c r="D12" i="5"/>
  <c r="J14" i="1"/>
  <c r="D13" i="5"/>
  <c r="D13" i="7"/>
  <c r="D13" i="6"/>
  <c r="D13" i="8"/>
  <c r="J15" i="1"/>
  <c r="D14" i="8"/>
  <c r="D14" i="7"/>
  <c r="D14" i="5"/>
  <c r="D14" i="6"/>
  <c r="D15" i="5"/>
  <c r="D15" i="6"/>
  <c r="D15" i="8"/>
  <c r="D15" i="7"/>
  <c r="J16" i="1"/>
  <c r="J17" i="1"/>
  <c r="D16" i="8"/>
  <c r="D16" i="6"/>
  <c r="D16" i="7"/>
  <c r="D16" i="5"/>
  <c r="D17" i="7"/>
  <c r="D17" i="8"/>
  <c r="D17" i="5"/>
  <c r="D17" i="6"/>
  <c r="D18" i="6"/>
  <c r="D18" i="7"/>
  <c r="D18" i="8"/>
  <c r="J20" i="1"/>
  <c r="D19" i="7"/>
  <c r="D19" i="6"/>
  <c r="D19" i="5"/>
  <c r="D20" i="6"/>
  <c r="D20" i="8"/>
  <c r="D20" i="5"/>
  <c r="D20" i="7"/>
  <c r="J21" i="1"/>
  <c r="D21" i="5"/>
  <c r="D21" i="7"/>
  <c r="D21" i="6"/>
  <c r="D21" i="8"/>
  <c r="J23" i="1"/>
  <c r="D22" i="7"/>
  <c r="D22" i="6"/>
  <c r="J24" i="1"/>
  <c r="D23" i="6"/>
  <c r="D23" i="5"/>
  <c r="D23" i="8"/>
  <c r="D23" i="7"/>
  <c r="D24" i="8"/>
  <c r="D24" i="7"/>
  <c r="D24" i="6"/>
  <c r="D24" i="5"/>
  <c r="J25" i="1"/>
  <c r="J26" i="1"/>
  <c r="D25" i="7"/>
  <c r="D25" i="8"/>
  <c r="D25" i="5"/>
  <c r="D25" i="6"/>
  <c r="J27" i="1"/>
  <c r="D26" i="5"/>
  <c r="D26" i="6"/>
  <c r="D26" i="7"/>
  <c r="D26" i="8"/>
  <c r="J28" i="1"/>
  <c r="D27" i="7"/>
  <c r="D27" i="8"/>
  <c r="D27" i="6"/>
  <c r="D27" i="5"/>
  <c r="D28" i="6"/>
  <c r="D28" i="8"/>
  <c r="D28" i="7"/>
  <c r="D28" i="5"/>
  <c r="J29" i="1"/>
  <c r="D29" i="5"/>
  <c r="D29" i="7"/>
  <c r="D29" i="8"/>
  <c r="D29" i="6"/>
  <c r="J31" i="1"/>
  <c r="D30" i="7"/>
  <c r="D30" i="6"/>
  <c r="J32" i="1"/>
  <c r="D31" i="5"/>
  <c r="D31" i="6"/>
  <c r="D31" i="8"/>
  <c r="D31" i="7"/>
  <c r="D32" i="8"/>
  <c r="D32" i="7"/>
  <c r="D32" i="6"/>
  <c r="D32" i="5"/>
  <c r="J33" i="1"/>
  <c r="J34" i="1"/>
  <c r="D33" i="7"/>
  <c r="D33" i="8"/>
  <c r="D33" i="5"/>
  <c r="D33" i="6"/>
  <c r="D34" i="6"/>
  <c r="D34" i="5"/>
  <c r="D34" i="7"/>
  <c r="D34" i="8"/>
  <c r="D35" i="7"/>
  <c r="D35" i="6"/>
  <c r="D35" i="5"/>
  <c r="J37" i="1"/>
  <c r="D36" i="6"/>
  <c r="D36" i="8"/>
  <c r="D36" i="7"/>
  <c r="D37" i="5"/>
  <c r="D37" i="8"/>
  <c r="D37" i="7"/>
  <c r="D37" i="6"/>
  <c r="J39" i="1"/>
  <c r="D38" i="6"/>
  <c r="D38" i="7"/>
  <c r="D39" i="8"/>
  <c r="D39" i="5"/>
  <c r="D39" i="6"/>
  <c r="D39" i="7"/>
  <c r="J41" i="1"/>
  <c r="D40" i="6"/>
  <c r="D40" i="7"/>
  <c r="D42" i="6"/>
  <c r="D42" i="7"/>
  <c r="D41" i="7"/>
  <c r="D41" i="8"/>
  <c r="D41" i="5"/>
  <c r="D41" i="6"/>
</calcChain>
</file>

<file path=xl/sharedStrings.xml><?xml version="1.0" encoding="utf-8"?>
<sst xmlns="http://schemas.openxmlformats.org/spreadsheetml/2006/main" count="251" uniqueCount="77">
  <si>
    <t>Time</t>
  </si>
  <si>
    <t>BRAM Single</t>
  </si>
  <si>
    <t>BRAM Double</t>
  </si>
  <si>
    <t>DSP Global</t>
  </si>
  <si>
    <t>DSP Single</t>
  </si>
  <si>
    <t>DSP Double</t>
  </si>
  <si>
    <t>DSP Triple</t>
  </si>
  <si>
    <t>CLB Level1</t>
  </si>
  <si>
    <t>CLB Level2</t>
  </si>
  <si>
    <t>SEM</t>
  </si>
  <si>
    <t>Uncorrectable</t>
  </si>
  <si>
    <t>#</t>
  </si>
  <si>
    <t>Fluence (cm-2)</t>
  </si>
  <si>
    <t>Active high trigger</t>
  </si>
  <si>
    <t>Edge trigger</t>
  </si>
  <si>
    <t>Corrupted data</t>
  </si>
  <si>
    <t>SEM jumped to 540</t>
  </si>
  <si>
    <t>add 10 kRad</t>
  </si>
  <si>
    <t>add 20,04 kRad</t>
  </si>
  <si>
    <t>Timer (160 MHz)</t>
  </si>
  <si>
    <t>Timer (s)</t>
  </si>
  <si>
    <t>Mean flux (s-1 cm-2)</t>
  </si>
  <si>
    <t>Requested flux (s-1)</t>
  </si>
  <si>
    <t>Energy (MeV)</t>
  </si>
  <si>
    <t>Duration (s)</t>
  </si>
  <si>
    <t>Dose (kRad)</t>
  </si>
  <si>
    <t>FPGA</t>
  </si>
  <si>
    <t>Mean Flux (cm-2 s-1)</t>
  </si>
  <si>
    <t>Accumulated dose (kRad)</t>
  </si>
  <si>
    <t>6/27/2016</t>
  </si>
  <si>
    <t>62.0</t>
  </si>
  <si>
    <t>20.5</t>
  </si>
  <si>
    <t>14.4</t>
  </si>
  <si>
    <t>ULB</t>
  </si>
  <si>
    <t>30.1</t>
  </si>
  <si>
    <t>40.8</t>
  </si>
  <si>
    <t>49.7</t>
  </si>
  <si>
    <t>6/28/2016</t>
  </si>
  <si>
    <t>59.7</t>
  </si>
  <si>
    <t>Premier run alter</t>
  </si>
  <si>
    <t>6/29/2016</t>
  </si>
  <si>
    <t>Accumulated dose</t>
  </si>
  <si>
    <t>Uncorrectable Cross-section</t>
  </si>
  <si>
    <t>SEM Cross-section</t>
  </si>
  <si>
    <t>Error SEM</t>
  </si>
  <si>
    <t>Error Uncorrectable</t>
  </si>
  <si>
    <t>Single Cross-section</t>
  </si>
  <si>
    <t>Double Cross-section</t>
  </si>
  <si>
    <t>Error Single</t>
  </si>
  <si>
    <t>Error Double</t>
  </si>
  <si>
    <t>Single</t>
  </si>
  <si>
    <t>Double</t>
  </si>
  <si>
    <t>DSP Total</t>
  </si>
  <si>
    <t>CLB Total</t>
  </si>
  <si>
    <t>CLB Corrected</t>
  </si>
  <si>
    <t>Count</t>
  </si>
  <si>
    <t>% of SEM</t>
  </si>
  <si>
    <t>-</t>
  </si>
  <si>
    <t>Number of CLB SEM</t>
  </si>
  <si>
    <t>CLB Level-1 (%)</t>
  </si>
  <si>
    <t>CLB Level-2 (%)</t>
  </si>
  <si>
    <t>CLB failure cross-section</t>
  </si>
  <si>
    <t>Triplication helped</t>
  </si>
  <si>
    <t>Triplication failed</t>
  </si>
  <si>
    <t>SEM Cross-section 2</t>
  </si>
  <si>
    <t>Error SEM 2</t>
  </si>
  <si>
    <t>SEM 2</t>
  </si>
  <si>
    <t>Error Uncorrectable 2</t>
  </si>
  <si>
    <t>Uncorrectable Cross-section2</t>
  </si>
  <si>
    <t>Uncorrectable 2</t>
  </si>
  <si>
    <t>Single Cross-section 2</t>
  </si>
  <si>
    <t>Double Cross-section 2</t>
  </si>
  <si>
    <t>Error Single2</t>
  </si>
  <si>
    <t>Error Double 2</t>
  </si>
  <si>
    <t>Single 2</t>
  </si>
  <si>
    <t>Double 2</t>
  </si>
  <si>
    <t>Error Single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</si>
</sst>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8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/>
    <xf numFmtId="11" fontId="0" fillId="0" borderId="0" xfId="0" applyNumberFormat="1"/>
    <xf numFmtId="0" fontId="1" fillId="0" borderId="0" xfId="0" applyNumberFormat="1" applyFont="1" applyAlignment="1">
      <alignment horizontal="center"/>
    </xf>
    <xf numFmtId="0" fontId="4" fillId="4" borderId="0" xfId="3" applyAlignment="1">
      <alignment horizontal="center"/>
    </xf>
    <xf numFmtId="0" fontId="4" fillId="4" borderId="0" xfId="3"/>
    <xf numFmtId="0" fontId="2" fillId="2" borderId="0" xfId="1"/>
    <xf numFmtId="0" fontId="2" fillId="2" borderId="0" xfId="1" applyAlignment="1">
      <alignment horizontal="center"/>
    </xf>
    <xf numFmtId="0" fontId="3" fillId="3" borderId="0" xfId="2"/>
    <xf numFmtId="0" fontId="0" fillId="0" borderId="0" xfId="0" applyFill="1"/>
    <xf numFmtId="0" fontId="1" fillId="0" borderId="0" xfId="0" applyNumberFormat="1" applyFont="1"/>
    <xf numFmtId="0" fontId="3" fillId="3" borderId="0" xfId="2" applyNumberFormat="1"/>
    <xf numFmtId="0" fontId="1" fillId="0" borderId="0" xfId="0" applyFont="1"/>
    <xf numFmtId="19" fontId="0" fillId="0" borderId="0" xfId="0" applyNumberFormat="1"/>
    <xf numFmtId="0" fontId="1" fillId="0" borderId="0" xfId="0" applyFont="1" applyAlignment="1">
      <alignment horizontal="center" vertical="center"/>
    </xf>
    <xf numFmtId="0" fontId="4" fillId="4" borderId="0" xfId="3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/>
    </xf>
    <xf numFmtId="11" fontId="3" fillId="3" borderId="0" xfId="2" applyNumberFormat="1"/>
    <xf numFmtId="2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3" borderId="0" xfId="2" applyAlignment="1">
      <alignment horizontal="right"/>
    </xf>
  </cellXfs>
  <cellStyles count="86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Energy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SEM!$O$1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SEM!$Q$2:$Q$7</c:f>
                <c:numCache>
                  <c:formatCode>General</c:formatCode>
                  <c:ptCount val="6"/>
                  <c:pt idx="0">
                    <c:v>6.3694267515923563E-11</c:v>
                  </c:pt>
                  <c:pt idx="1">
                    <c:v>1.6257583550696438E-9</c:v>
                  </c:pt>
                  <c:pt idx="2">
                    <c:v>2.2440983795165841E-8</c:v>
                  </c:pt>
                  <c:pt idx="3">
                    <c:v>1.5350766839171053E-8</c:v>
                  </c:pt>
                  <c:pt idx="4">
                    <c:v>1.9229597646525798E-8</c:v>
                  </c:pt>
                  <c:pt idx="5">
                    <c:v>2.0765537461360367E-8</c:v>
                  </c:pt>
                </c:numCache>
              </c:numRef>
            </c:plus>
            <c:minus>
              <c:numRef>
                <c:f>SEM!$Q$2:$Q$7</c:f>
                <c:numCache>
                  <c:formatCode>General</c:formatCode>
                  <c:ptCount val="6"/>
                  <c:pt idx="0">
                    <c:v>6.3694267515923563E-11</c:v>
                  </c:pt>
                  <c:pt idx="1">
                    <c:v>1.6257583550696438E-9</c:v>
                  </c:pt>
                  <c:pt idx="2">
                    <c:v>2.2440983795165841E-8</c:v>
                  </c:pt>
                  <c:pt idx="3">
                    <c:v>1.5350766839171053E-8</c:v>
                  </c:pt>
                  <c:pt idx="4">
                    <c:v>1.9229597646525798E-8</c:v>
                  </c:pt>
                  <c:pt idx="5">
                    <c:v>2.0765537461360367E-8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SEM!$O$2:$O$7</c:f>
              <c:numCache>
                <c:formatCode>0.00E+00</c:formatCode>
                <c:ptCount val="6"/>
                <c:pt idx="0">
                  <c:v>6.3694267515923563E-11</c:v>
                </c:pt>
                <c:pt idx="1">
                  <c:v>9.4747406749023928E-9</c:v>
                </c:pt>
                <c:pt idx="2">
                  <c:v>1.7177345855534705E-7</c:v>
                </c:pt>
                <c:pt idx="3">
                  <c:v>2.1325966850828727E-7</c:v>
                </c:pt>
                <c:pt idx="4">
                  <c:v>2.5690258150125591E-7</c:v>
                </c:pt>
                <c:pt idx="5">
                  <c:v>3.0780339936267451E-7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SEM!$P$1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2.3490721165139769E-11</c:v>
                  </c:pt>
                  <c:pt idx="2">
                    <c:v>5.5558446618079027E-9</c:v>
                  </c:pt>
                  <c:pt idx="3">
                    <c:v>4.5559178183620553E-9</c:v>
                  </c:pt>
                  <c:pt idx="4">
                    <c:v>5.4878104158114532E-9</c:v>
                  </c:pt>
                  <c:pt idx="5">
                    <c:v>6.6351466991058516E-9</c:v>
                  </c:pt>
                </c:numCache>
              </c:numRef>
            </c:plus>
            <c:minus>
              <c:numRef>
                <c:f>SEM!$R$2:$R$7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2.3490721165139769E-11</c:v>
                  </c:pt>
                  <c:pt idx="2">
                    <c:v>5.5558446618079027E-9</c:v>
                  </c:pt>
                  <c:pt idx="3">
                    <c:v>4.5559178183620553E-9</c:v>
                  </c:pt>
                  <c:pt idx="4">
                    <c:v>5.4878104158114532E-9</c:v>
                  </c:pt>
                  <c:pt idx="5">
                    <c:v>6.6351466991058516E-9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SEM!$P$2:$P$7</c:f>
              <c:numCache>
                <c:formatCode>0.00E+00</c:formatCode>
                <c:ptCount val="6"/>
                <c:pt idx="0">
                  <c:v>0</c:v>
                </c:pt>
                <c:pt idx="1">
                  <c:v>2.3490721165139769E-11</c:v>
                </c:pt>
                <c:pt idx="2">
                  <c:v>7.1899682620874422E-9</c:v>
                </c:pt>
                <c:pt idx="3">
                  <c:v>1.878453038674033E-8</c:v>
                </c:pt>
                <c:pt idx="4">
                  <c:v>2.1310120831168684E-8</c:v>
                </c:pt>
                <c:pt idx="5">
                  <c:v>3.1866601323241053E-8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SEM!$S$1</c:f>
              <c:strCache>
                <c:ptCount val="1"/>
                <c:pt idx="0">
                  <c:v>SEM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SEM!$S$2:$S$7</c:f>
              <c:numCache>
                <c:formatCode>General</c:formatCode>
                <c:ptCount val="6"/>
                <c:pt idx="0" formatCode="0.00E+00">
                  <c:v>1.2738853503184713E-10</c:v>
                </c:pt>
                <c:pt idx="2" formatCode="0.00E+00">
                  <c:v>1.5432098765432101E-10</c:v>
                </c:pt>
                <c:pt idx="3" formatCode="0.00E+00">
                  <c:v>2.7624309392265192E-8</c:v>
                </c:pt>
                <c:pt idx="4" formatCode="0.00E+00">
                  <c:v>1.5391353830997568E-7</c:v>
                </c:pt>
                <c:pt idx="5" formatCode="0.00E+00">
                  <c:v>2.5724056772330217E-7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SEM!$T$1</c:f>
              <c:strCache>
                <c:ptCount val="1"/>
                <c:pt idx="0">
                  <c:v>Uncorrectable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SEM!$T$2:$T$7</c:f>
              <c:numCache>
                <c:formatCode>General</c:formatCode>
                <c:ptCount val="6"/>
                <c:pt idx="0" formatCode="0.00E+00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4.8723230106987318E-9</c:v>
                </c:pt>
                <c:pt idx="5" formatCode="0.00E+00">
                  <c:v>2.3814660325203556E-8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5216"/>
        <c:axId val="53545792"/>
      </c:scatterChart>
      <c:valAx>
        <c:axId val="5354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545792"/>
        <c:crosses val="autoZero"/>
        <c:crossBetween val="midCat"/>
      </c:valAx>
      <c:valAx>
        <c:axId val="535457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354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TID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SEM!$O$22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SEM!$Q$23:$Q$29</c:f>
                <c:numCache>
                  <c:formatCode>General</c:formatCode>
                  <c:ptCount val="7"/>
                  <c:pt idx="0">
                    <c:v>1.6901312987870707E-8</c:v>
                  </c:pt>
                  <c:pt idx="1">
                    <c:v>2.3777436815212472E-8</c:v>
                  </c:pt>
                  <c:pt idx="2">
                    <c:v>1.8803006218930324E-8</c:v>
                  </c:pt>
                  <c:pt idx="3">
                    <c:v>2.3503169784073593E-8</c:v>
                  </c:pt>
                  <c:pt idx="4">
                    <c:v>2.2328463449322545E-8</c:v>
                  </c:pt>
                  <c:pt idx="5">
                    <c:v>1.4204377713617443E-8</c:v>
                  </c:pt>
                  <c:pt idx="6">
                    <c:v>1.657893611789101E-8</c:v>
                  </c:pt>
                </c:numCache>
              </c:numRef>
            </c:plus>
            <c:minus>
              <c:numRef>
                <c:f>SEM!$Q$23:$Q$29</c:f>
                <c:numCache>
                  <c:formatCode>General</c:formatCode>
                  <c:ptCount val="7"/>
                  <c:pt idx="0">
                    <c:v>1.6901312987870707E-8</c:v>
                  </c:pt>
                  <c:pt idx="1">
                    <c:v>2.3777436815212472E-8</c:v>
                  </c:pt>
                  <c:pt idx="2">
                    <c:v>1.8803006218930324E-8</c:v>
                  </c:pt>
                  <c:pt idx="3">
                    <c:v>2.3503169784073593E-8</c:v>
                  </c:pt>
                  <c:pt idx="4">
                    <c:v>2.2328463449322545E-8</c:v>
                  </c:pt>
                  <c:pt idx="5">
                    <c:v>1.4204377713617443E-8</c:v>
                  </c:pt>
                  <c:pt idx="6">
                    <c:v>1.657893611789101E-8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SEM!$O$23:$O$29</c:f>
              <c:numCache>
                <c:formatCode>0.00E+00</c:formatCode>
                <c:ptCount val="7"/>
                <c:pt idx="0">
                  <c:v>2.4080664294187427E-7</c:v>
                </c:pt>
                <c:pt idx="1">
                  <c:v>2.4480369515011545E-7</c:v>
                </c:pt>
                <c:pt idx="2">
                  <c:v>2.7506426735218507E-7</c:v>
                </c:pt>
                <c:pt idx="3">
                  <c:v>2.9166666666666664E-7</c:v>
                </c:pt>
                <c:pt idx="4">
                  <c:v>2.7071823204419894E-7</c:v>
                </c:pt>
                <c:pt idx="5">
                  <c:v>2.1588785046728975E-7</c:v>
                </c:pt>
                <c:pt idx="6">
                  <c:v>2.3967889908256879E-7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SEM!$P$22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SEM!$R$23:$R$29</c:f>
                <c:numCache>
                  <c:formatCode>General</c:formatCode>
                  <c:ptCount val="7"/>
                  <c:pt idx="0">
                    <c:v>6.2769900618376997E-9</c:v>
                  </c:pt>
                  <c:pt idx="1">
                    <c:v>7.3031816632064184E-9</c:v>
                  </c:pt>
                  <c:pt idx="2">
                    <c:v>4.9781276943540061E-9</c:v>
                  </c:pt>
                  <c:pt idx="3">
                    <c:v>6.5607985135184749E-9</c:v>
                  </c:pt>
                  <c:pt idx="4">
                    <c:v>5.8237157645826517E-9</c:v>
                  </c:pt>
                  <c:pt idx="5">
                    <c:v>4.1795663130837192E-9</c:v>
                  </c:pt>
                  <c:pt idx="6">
                    <c:v>4.5871559633027526E-9</c:v>
                  </c:pt>
                </c:numCache>
              </c:numRef>
            </c:plus>
            <c:minus>
              <c:numRef>
                <c:f>SEM!$R$23:$R$29</c:f>
                <c:numCache>
                  <c:formatCode>General</c:formatCode>
                  <c:ptCount val="7"/>
                  <c:pt idx="0">
                    <c:v>6.2769900618376997E-9</c:v>
                  </c:pt>
                  <c:pt idx="1">
                    <c:v>7.3031816632064184E-9</c:v>
                  </c:pt>
                  <c:pt idx="2">
                    <c:v>4.9781276943540061E-9</c:v>
                  </c:pt>
                  <c:pt idx="3">
                    <c:v>6.5607985135184749E-9</c:v>
                  </c:pt>
                  <c:pt idx="4">
                    <c:v>5.8237157645826517E-9</c:v>
                  </c:pt>
                  <c:pt idx="5">
                    <c:v>4.1795663130837192E-9</c:v>
                  </c:pt>
                  <c:pt idx="6">
                    <c:v>4.5871559633027526E-9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SEM!$P$23:$P$29</c:f>
              <c:numCache>
                <c:formatCode>0.00E+00</c:formatCode>
                <c:ptCount val="7"/>
                <c:pt idx="0">
                  <c:v>3.3214709371293001E-8</c:v>
                </c:pt>
                <c:pt idx="1">
                  <c:v>2.3094688221709007E-8</c:v>
                </c:pt>
                <c:pt idx="2">
                  <c:v>1.9280205655526991E-8</c:v>
                </c:pt>
                <c:pt idx="3">
                  <c:v>2.2727272727272725E-8</c:v>
                </c:pt>
                <c:pt idx="4">
                  <c:v>1.841620626151013E-8</c:v>
                </c:pt>
                <c:pt idx="5">
                  <c:v>1.8691588785046729E-8</c:v>
                </c:pt>
                <c:pt idx="6">
                  <c:v>1.834862385321101E-8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8096"/>
        <c:axId val="53548672"/>
      </c:scatterChart>
      <c:valAx>
        <c:axId val="5354809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53548672"/>
        <c:crosses val="autoZero"/>
        <c:crossBetween val="midCat"/>
      </c:valAx>
      <c:valAx>
        <c:axId val="535486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354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Cross-section vs Energy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BRAM!$O$1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BRAM!$Q$2:$Q$7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1.2488554743461749E-9</c:v>
                  </c:pt>
                  <c:pt idx="2">
                    <c:v>2.0708351019586504E-8</c:v>
                  </c:pt>
                  <c:pt idx="3">
                    <c:v>9.4408881163729623E-9</c:v>
                  </c:pt>
                  <c:pt idx="4">
                    <c:v>1.2314530656039954E-8</c:v>
                  </c:pt>
                  <c:pt idx="5">
                    <c:v>1.2244644926995123E-8</c:v>
                  </c:pt>
                </c:numCache>
              </c:numRef>
            </c:plus>
            <c:minus>
              <c:numRef>
                <c:f>BRAM!$Q$2:$Q$7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1.2488554743461749E-9</c:v>
                  </c:pt>
                  <c:pt idx="2">
                    <c:v>2.0708351019586504E-8</c:v>
                  </c:pt>
                  <c:pt idx="3">
                    <c:v>9.4408881163729623E-9</c:v>
                  </c:pt>
                  <c:pt idx="4">
                    <c:v>1.2314530656039954E-8</c:v>
                  </c:pt>
                  <c:pt idx="5">
                    <c:v>1.2244644926995123E-8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BRAM!$O$2:$O$7</c:f>
              <c:numCache>
                <c:formatCode>General</c:formatCode>
                <c:ptCount val="6"/>
                <c:pt idx="0">
                  <c:v>0</c:v>
                </c:pt>
                <c:pt idx="1">
                  <c:v>1.1465588286388024E-8</c:v>
                </c:pt>
                <c:pt idx="2">
                  <c:v>1.060393649675122E-7</c:v>
                </c:pt>
                <c:pt idx="3">
                  <c:v>8.066298342541436E-8</c:v>
                </c:pt>
                <c:pt idx="4">
                  <c:v>1.0151070608044769E-7</c:v>
                </c:pt>
                <c:pt idx="5">
                  <c:v>9.5676789436704994E-8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BRAM!$P$1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1.9138682956562178E-9</c:v>
                  </c:pt>
                  <c:pt idx="4">
                    <c:v>3.3104946627845505E-10</c:v>
                  </c:pt>
                  <c:pt idx="5">
                    <c:v>2.5530200966281132E-9</c:v>
                  </c:pt>
                </c:numCache>
              </c:numRef>
            </c:plus>
            <c:minus>
              <c:numRef>
                <c:f>BRAM!$R$2:$R$7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1.9138682956562178E-9</c:v>
                  </c:pt>
                  <c:pt idx="4">
                    <c:v>3.3104946627845505E-10</c:v>
                  </c:pt>
                  <c:pt idx="5">
                    <c:v>2.5530200966281132E-9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BRAM!$P$2:$P$7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3.314917127071823E-9</c:v>
                </c:pt>
                <c:pt idx="4">
                  <c:v>5.7339449541284397E-10</c:v>
                </c:pt>
                <c:pt idx="5">
                  <c:v>1.7084188624970326E-8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BRAM!$S$1</c:f>
              <c:strCache>
                <c:ptCount val="1"/>
                <c:pt idx="0">
                  <c:v>Single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BRAM!$S$2:$S$7</c:f>
              <c:numCache>
                <c:formatCode>General</c:formatCode>
                <c:ptCount val="6"/>
                <c:pt idx="0">
                  <c:v>6.3694267515923563E-11</c:v>
                </c:pt>
                <c:pt idx="2">
                  <c:v>0</c:v>
                </c:pt>
                <c:pt idx="3">
                  <c:v>1.9889502762430937E-8</c:v>
                </c:pt>
                <c:pt idx="4">
                  <c:v>7.9642845108846474E-8</c:v>
                </c:pt>
                <c:pt idx="5">
                  <c:v>9.2685460442838195E-8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BRAM!$T$1</c:f>
              <c:strCache>
                <c:ptCount val="1"/>
                <c:pt idx="0">
                  <c:v>Double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BRAM!$T$2:$T$7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1.0403294603750854E-9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624"/>
        <c:axId val="45851200"/>
      </c:scatterChart>
      <c:valAx>
        <c:axId val="4585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851200"/>
        <c:crosses val="autoZero"/>
        <c:crossBetween val="midCat"/>
      </c:valAx>
      <c:valAx>
        <c:axId val="458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5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Cross-section vs TID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BRAM!$O$22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BRAM!$Q$23:$Q$29</c:f>
                <c:numCache>
                  <c:formatCode>General</c:formatCode>
                  <c:ptCount val="7"/>
                  <c:pt idx="0">
                    <c:v>9.8200060126057377E-9</c:v>
                  </c:pt>
                  <c:pt idx="1">
                    <c:v>1.6330410650959527E-8</c:v>
                  </c:pt>
                  <c:pt idx="2">
                    <c:v>1.2328615741163802E-8</c:v>
                  </c:pt>
                  <c:pt idx="3">
                    <c:v>0</c:v>
                  </c:pt>
                  <c:pt idx="4">
                    <c:v>1.4961396693620555E-8</c:v>
                  </c:pt>
                  <c:pt idx="5">
                    <c:v>8.0395563243389032E-9</c:v>
                  </c:pt>
                  <c:pt idx="6">
                    <c:v>9.5259447969243979E-9</c:v>
                  </c:pt>
                </c:numCache>
              </c:numRef>
            </c:plus>
            <c:minus>
              <c:numRef>
                <c:f>BRAM!$Q$23:$Q$29</c:f>
                <c:numCache>
                  <c:formatCode>General</c:formatCode>
                  <c:ptCount val="7"/>
                  <c:pt idx="0">
                    <c:v>9.8200060126057377E-9</c:v>
                  </c:pt>
                  <c:pt idx="1">
                    <c:v>1.6330410650959527E-8</c:v>
                  </c:pt>
                  <c:pt idx="2">
                    <c:v>1.2328615741163802E-8</c:v>
                  </c:pt>
                  <c:pt idx="3">
                    <c:v>0</c:v>
                  </c:pt>
                  <c:pt idx="4">
                    <c:v>1.4961396693620555E-8</c:v>
                  </c:pt>
                  <c:pt idx="5">
                    <c:v>8.0395563243389032E-9</c:v>
                  </c:pt>
                  <c:pt idx="6">
                    <c:v>9.5259447969243979E-9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BRAM!$N$23:$N$29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BRAM!$O$23:$O$29</c:f>
              <c:numCache>
                <c:formatCode>0.00E+00</c:formatCode>
                <c:ptCount val="7"/>
                <c:pt idx="0">
                  <c:v>8.4474885844748857E-8</c:v>
                </c:pt>
                <c:pt idx="1">
                  <c:v>1.1547344110854504E-7</c:v>
                </c:pt>
                <c:pt idx="2">
                  <c:v>1.1825192802056555E-7</c:v>
                </c:pt>
                <c:pt idx="3">
                  <c:v>0</c:v>
                </c:pt>
                <c:pt idx="4">
                  <c:v>1.2154696132596685E-7</c:v>
                </c:pt>
                <c:pt idx="5">
                  <c:v>6.9158878504672909E-8</c:v>
                </c:pt>
                <c:pt idx="6">
                  <c:v>7.9128440366972472E-8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BRAM!$P$22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BRAM!$R$23:$R$29</c:f>
                <c:numCache>
                  <c:formatCode>General</c:formatCode>
                  <c:ptCount val="7"/>
                  <c:pt idx="0">
                    <c:v>4.4212138655335807E-9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1.9862967976707304E-9</c:v>
                  </c:pt>
                </c:numCache>
              </c:numRef>
            </c:plus>
            <c:minus>
              <c:numRef>
                <c:f>BRAM!$R$23:$R$29</c:f>
                <c:numCache>
                  <c:formatCode>General</c:formatCode>
                  <c:ptCount val="7"/>
                  <c:pt idx="0">
                    <c:v>4.4212138655335807E-9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1.9862967976707304E-9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BRAM!$N$23:$N$29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BRAM!$P$23:$P$29</c:f>
              <c:numCache>
                <c:formatCode>0.00E+00</c:formatCode>
                <c:ptCount val="7"/>
                <c:pt idx="0">
                  <c:v>1.7123287671232876E-8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3.440366972477064E-9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3504"/>
        <c:axId val="45854080"/>
      </c:scatterChart>
      <c:valAx>
        <c:axId val="4585350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45854080"/>
        <c:crosses val="autoZero"/>
        <c:crossBetween val="midCat"/>
      </c:valAx>
      <c:valAx>
        <c:axId val="458540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585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8</xdr:row>
      <xdr:rowOff>14287</xdr:rowOff>
    </xdr:from>
    <xdr:to>
      <xdr:col>24</xdr:col>
      <xdr:colOff>238125</xdr:colOff>
      <xdr:row>19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29</xdr:row>
      <xdr:rowOff>166687</xdr:rowOff>
    </xdr:from>
    <xdr:to>
      <xdr:col>24</xdr:col>
      <xdr:colOff>352425</xdr:colOff>
      <xdr:row>40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7</xdr:row>
      <xdr:rowOff>90487</xdr:rowOff>
    </xdr:from>
    <xdr:to>
      <xdr:col>22</xdr:col>
      <xdr:colOff>485775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76199</xdr:colOff>
      <xdr:row>30</xdr:row>
      <xdr:rowOff>157162</xdr:rowOff>
    </xdr:from>
    <xdr:to>
      <xdr:col>22</xdr:col>
      <xdr:colOff>466725</xdr:colOff>
      <xdr:row>42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F42" sqref="F42"/>
    </sheetView>
  </sheetViews>
  <sheetFormatPr defaultColWidth="8.85546875" defaultRowHeight="15" x14ac:dyDescent="0.25"/>
  <cols>
    <col min="1" max="1" width="6.42578125" style="20" bestFit="1" customWidth="1"/>
    <col min="2" max="2" width="10" bestFit="1" customWidth="1"/>
    <col min="3" max="3" width="16" style="1" bestFit="1" customWidth="1"/>
    <col min="4" max="4" width="17.85546875" bestFit="1" customWidth="1"/>
    <col min="5" max="5" width="23.7109375" bestFit="1" customWidth="1"/>
    <col min="6" max="6" width="18.85546875" bestFit="1" customWidth="1"/>
    <col min="7" max="7" width="24" bestFit="1" customWidth="1"/>
    <col min="8" max="8" width="16.140625" bestFit="1" customWidth="1"/>
    <col min="9" max="9" width="22.140625" bestFit="1" customWidth="1"/>
    <col min="10" max="10" width="28.42578125" bestFit="1" customWidth="1"/>
    <col min="11" max="11" width="6.85546875" customWidth="1"/>
  </cols>
  <sheetData>
    <row r="1" spans="1:13" s="3" customFormat="1" x14ac:dyDescent="0.25">
      <c r="A1" s="17" t="s">
        <v>11</v>
      </c>
      <c r="B1" s="3" t="s">
        <v>0</v>
      </c>
      <c r="C1" s="6" t="s">
        <v>24</v>
      </c>
      <c r="D1" s="3" t="s">
        <v>23</v>
      </c>
      <c r="E1" s="3" t="s">
        <v>22</v>
      </c>
      <c r="F1" s="3" t="s">
        <v>12</v>
      </c>
      <c r="G1" s="3" t="s">
        <v>21</v>
      </c>
      <c r="H1" s="3" t="s">
        <v>25</v>
      </c>
      <c r="I1" s="3" t="s">
        <v>41</v>
      </c>
      <c r="J1" s="3" t="s">
        <v>28</v>
      </c>
      <c r="L1"/>
      <c r="M1"/>
    </row>
    <row r="2" spans="1:13" x14ac:dyDescent="0.25">
      <c r="A2" s="18">
        <v>1</v>
      </c>
      <c r="B2" s="4">
        <v>0.72916666666666663</v>
      </c>
      <c r="C2" s="1">
        <v>0</v>
      </c>
      <c r="D2">
        <v>20.5</v>
      </c>
      <c r="E2" s="5">
        <v>50000000</v>
      </c>
      <c r="F2" s="5">
        <v>0</v>
      </c>
      <c r="G2" s="5">
        <v>0</v>
      </c>
      <c r="H2" s="5">
        <v>0</v>
      </c>
      <c r="I2" s="5">
        <v>0</v>
      </c>
      <c r="J2" s="1">
        <f>ROUND(I2/1000000000,2)</f>
        <v>0</v>
      </c>
      <c r="K2" s="1"/>
    </row>
    <row r="3" spans="1:13" x14ac:dyDescent="0.25">
      <c r="A3" s="18">
        <v>2</v>
      </c>
      <c r="B3" s="4">
        <v>0.72916666666666663</v>
      </c>
      <c r="C3" s="1">
        <v>127</v>
      </c>
      <c r="D3">
        <v>20.5</v>
      </c>
      <c r="E3" s="5">
        <v>50000000</v>
      </c>
      <c r="F3" s="5">
        <v>6500000000</v>
      </c>
      <c r="G3" s="5">
        <f t="shared" ref="G3:G42" si="0">F3/C3</f>
        <v>51181102.362204723</v>
      </c>
      <c r="H3" s="5">
        <v>2066506000</v>
      </c>
      <c r="I3" s="5">
        <f t="shared" ref="I3:I42" si="1">H3+I2</f>
        <v>2066506000</v>
      </c>
      <c r="J3" s="1">
        <f t="shared" ref="J3:J42" si="2">ROUND(I3/1000000000,2)</f>
        <v>2.0699999999999998</v>
      </c>
      <c r="K3" s="1"/>
    </row>
    <row r="4" spans="1:13" x14ac:dyDescent="0.25">
      <c r="A4" s="18">
        <v>3</v>
      </c>
      <c r="B4" s="4">
        <v>0.73611111111111116</v>
      </c>
      <c r="C4" s="1">
        <v>189</v>
      </c>
      <c r="D4">
        <v>20.5</v>
      </c>
      <c r="E4" s="5">
        <v>50000</v>
      </c>
      <c r="F4" s="5">
        <v>1000000</v>
      </c>
      <c r="G4" s="5">
        <f t="shared" si="0"/>
        <v>5291.0052910052909</v>
      </c>
      <c r="H4" s="5">
        <v>2895144</v>
      </c>
      <c r="I4" s="5">
        <f t="shared" si="1"/>
        <v>2069401144</v>
      </c>
      <c r="J4" s="1">
        <f t="shared" si="2"/>
        <v>2.0699999999999998</v>
      </c>
      <c r="K4" s="1"/>
    </row>
    <row r="5" spans="1:13" x14ac:dyDescent="0.25">
      <c r="A5" s="18">
        <v>4</v>
      </c>
      <c r="B5" s="4">
        <v>0.74305555555555547</v>
      </c>
      <c r="C5" s="1">
        <v>788</v>
      </c>
      <c r="D5">
        <v>20.5</v>
      </c>
      <c r="E5" s="5">
        <v>500000</v>
      </c>
      <c r="F5" s="5">
        <v>394000000</v>
      </c>
      <c r="G5" s="5">
        <f t="shared" si="0"/>
        <v>500000</v>
      </c>
      <c r="H5" s="5">
        <v>125545600</v>
      </c>
      <c r="I5" s="5">
        <f t="shared" si="1"/>
        <v>2194946744</v>
      </c>
      <c r="J5" s="1">
        <f t="shared" si="2"/>
        <v>2.19</v>
      </c>
      <c r="K5" s="1"/>
    </row>
    <row r="6" spans="1:13" x14ac:dyDescent="0.25">
      <c r="A6" s="18">
        <v>5</v>
      </c>
      <c r="B6" s="4">
        <v>0.75</v>
      </c>
      <c r="C6" s="1">
        <v>1327</v>
      </c>
      <c r="D6">
        <v>20.5</v>
      </c>
      <c r="E6" s="5">
        <v>5000000</v>
      </c>
      <c r="F6" s="5">
        <v>6400000000</v>
      </c>
      <c r="G6" s="5">
        <f t="shared" si="0"/>
        <v>4822908.8168801805</v>
      </c>
      <c r="H6" s="5">
        <v>2037425000</v>
      </c>
      <c r="I6" s="5">
        <f t="shared" si="1"/>
        <v>4232371744</v>
      </c>
      <c r="J6" s="1">
        <f t="shared" si="2"/>
        <v>4.2300000000000004</v>
      </c>
      <c r="K6" s="1"/>
    </row>
    <row r="7" spans="1:13" x14ac:dyDescent="0.25">
      <c r="A7" s="18">
        <v>6</v>
      </c>
      <c r="B7" s="4">
        <v>0.77083333333333337</v>
      </c>
      <c r="C7" s="1">
        <v>2129</v>
      </c>
      <c r="D7">
        <v>20.5</v>
      </c>
      <c r="E7" s="5">
        <v>5000000</v>
      </c>
      <c r="F7" s="5">
        <v>10400000000</v>
      </c>
      <c r="G7" s="5">
        <f t="shared" si="0"/>
        <v>4884922.4988257401</v>
      </c>
      <c r="H7" s="5">
        <v>3305868000</v>
      </c>
      <c r="I7" s="5">
        <f t="shared" si="1"/>
        <v>7538239744</v>
      </c>
      <c r="J7" s="1">
        <f t="shared" si="2"/>
        <v>7.54</v>
      </c>
      <c r="K7" s="1"/>
    </row>
    <row r="8" spans="1:13" x14ac:dyDescent="0.25">
      <c r="A8" s="19">
        <v>7</v>
      </c>
      <c r="B8" s="4">
        <v>0.80555555555555547</v>
      </c>
      <c r="C8" s="1">
        <v>3615</v>
      </c>
      <c r="D8">
        <v>20.5</v>
      </c>
      <c r="E8" s="5">
        <v>5000000</v>
      </c>
      <c r="F8" s="5">
        <v>17700000000</v>
      </c>
      <c r="G8" s="5">
        <f t="shared" si="0"/>
        <v>4896265.5601659752</v>
      </c>
      <c r="H8" s="5">
        <v>5650380000</v>
      </c>
      <c r="I8" s="5">
        <f t="shared" si="1"/>
        <v>13188619744</v>
      </c>
      <c r="J8" s="1">
        <f t="shared" si="2"/>
        <v>13.19</v>
      </c>
      <c r="K8" s="1"/>
    </row>
    <row r="9" spans="1:13" x14ac:dyDescent="0.25">
      <c r="A9" s="19">
        <v>8</v>
      </c>
      <c r="B9" s="4">
        <v>0.85416666666666663</v>
      </c>
      <c r="C9" s="1">
        <v>1028</v>
      </c>
      <c r="D9">
        <v>20.5</v>
      </c>
      <c r="E9" s="5">
        <v>5000000</v>
      </c>
      <c r="F9" s="5">
        <v>4730000000</v>
      </c>
      <c r="G9" s="5">
        <f t="shared" si="0"/>
        <v>4601167.3151750974</v>
      </c>
      <c r="H9" s="5">
        <v>1505375000</v>
      </c>
      <c r="I9" s="5">
        <f t="shared" si="1"/>
        <v>14693994744</v>
      </c>
      <c r="J9" s="1">
        <f t="shared" si="2"/>
        <v>14.69</v>
      </c>
      <c r="K9" s="1"/>
    </row>
    <row r="10" spans="1:13" x14ac:dyDescent="0.25">
      <c r="A10" s="19">
        <v>9</v>
      </c>
      <c r="B10" s="4">
        <v>0.86805555555555547</v>
      </c>
      <c r="C10" s="1">
        <v>1995</v>
      </c>
      <c r="D10">
        <v>20.5</v>
      </c>
      <c r="E10" s="5">
        <v>5000000</v>
      </c>
      <c r="F10" s="5">
        <v>10300000000</v>
      </c>
      <c r="G10" s="5">
        <f t="shared" si="0"/>
        <v>5162907.2681704257</v>
      </c>
      <c r="H10" s="5">
        <v>3295134000</v>
      </c>
      <c r="I10" s="5">
        <f t="shared" si="1"/>
        <v>17989128744</v>
      </c>
      <c r="J10" s="1">
        <f t="shared" si="2"/>
        <v>17.989999999999998</v>
      </c>
      <c r="K10" s="1"/>
    </row>
    <row r="11" spans="1:13" x14ac:dyDescent="0.25">
      <c r="A11" s="19">
        <v>10</v>
      </c>
      <c r="B11" s="4">
        <v>0.90694444444444444</v>
      </c>
      <c r="C11" s="1">
        <v>2172</v>
      </c>
      <c r="D11">
        <v>20.5</v>
      </c>
      <c r="E11" s="5">
        <v>5000000</v>
      </c>
      <c r="F11" s="5">
        <v>11800000000</v>
      </c>
      <c r="G11" s="5">
        <f t="shared" si="0"/>
        <v>5432780.8471454885</v>
      </c>
      <c r="H11" s="5">
        <v>3749721000</v>
      </c>
      <c r="I11" s="5">
        <f t="shared" si="1"/>
        <v>21738849744</v>
      </c>
      <c r="J11" s="1">
        <f t="shared" si="2"/>
        <v>21.74</v>
      </c>
      <c r="K11" s="1"/>
    </row>
    <row r="12" spans="1:13" x14ac:dyDescent="0.25">
      <c r="A12" s="19">
        <v>11</v>
      </c>
      <c r="B12" s="4">
        <v>0.93402777777777779</v>
      </c>
      <c r="C12" s="1">
        <v>618</v>
      </c>
      <c r="D12">
        <v>20.5</v>
      </c>
      <c r="E12" s="5">
        <v>5000000</v>
      </c>
      <c r="F12" s="5">
        <v>3130000000</v>
      </c>
      <c r="G12" s="5">
        <f t="shared" si="0"/>
        <v>5064724.919093851</v>
      </c>
      <c r="H12" s="5">
        <v>996902100</v>
      </c>
      <c r="I12" s="5">
        <f t="shared" si="1"/>
        <v>22735751844</v>
      </c>
      <c r="J12" s="1">
        <f t="shared" si="2"/>
        <v>22.74</v>
      </c>
      <c r="K12" s="1"/>
    </row>
    <row r="13" spans="1:13" x14ac:dyDescent="0.25">
      <c r="A13" s="19">
        <v>12</v>
      </c>
      <c r="B13" s="4">
        <v>0.94444444444444453</v>
      </c>
      <c r="C13" s="1">
        <v>789</v>
      </c>
      <c r="D13">
        <v>20.5</v>
      </c>
      <c r="E13" s="5">
        <v>5000000</v>
      </c>
      <c r="F13" s="5">
        <v>4070000000</v>
      </c>
      <c r="G13" s="5">
        <f t="shared" si="0"/>
        <v>5158428.3903675536</v>
      </c>
      <c r="H13" s="5">
        <v>1296371000</v>
      </c>
      <c r="I13" s="5">
        <f t="shared" si="1"/>
        <v>24032122844</v>
      </c>
      <c r="J13" s="1">
        <f t="shared" si="2"/>
        <v>24.03</v>
      </c>
      <c r="K13" s="1"/>
    </row>
    <row r="14" spans="1:13" x14ac:dyDescent="0.25">
      <c r="A14" s="19">
        <v>13</v>
      </c>
      <c r="B14" s="4">
        <v>0.95486111111111116</v>
      </c>
      <c r="C14" s="1">
        <v>11</v>
      </c>
      <c r="D14">
        <v>30.1</v>
      </c>
      <c r="E14" s="5">
        <v>5000000</v>
      </c>
      <c r="F14" s="5">
        <v>57700000</v>
      </c>
      <c r="G14" s="5">
        <f t="shared" si="0"/>
        <v>5245454.5454545459</v>
      </c>
      <c r="H14" s="5">
        <v>13564790</v>
      </c>
      <c r="I14" s="5">
        <f t="shared" si="1"/>
        <v>24045687634</v>
      </c>
      <c r="J14" s="1">
        <f t="shared" si="2"/>
        <v>24.05</v>
      </c>
      <c r="K14" s="1"/>
    </row>
    <row r="15" spans="1:13" x14ac:dyDescent="0.25">
      <c r="A15" s="19">
        <v>14</v>
      </c>
      <c r="B15" s="4">
        <v>0.95486111111111116</v>
      </c>
      <c r="C15" s="1">
        <v>282</v>
      </c>
      <c r="D15">
        <v>30.1</v>
      </c>
      <c r="E15" s="5">
        <v>5000000</v>
      </c>
      <c r="F15" s="5">
        <v>1310000000</v>
      </c>
      <c r="G15" s="5">
        <f t="shared" si="0"/>
        <v>4645390.0709219854</v>
      </c>
      <c r="H15" s="5">
        <v>308244100</v>
      </c>
      <c r="I15" s="5">
        <f t="shared" si="1"/>
        <v>24353931734</v>
      </c>
      <c r="J15" s="1">
        <f t="shared" si="2"/>
        <v>24.35</v>
      </c>
      <c r="K15" s="1"/>
    </row>
    <row r="16" spans="1:13" x14ac:dyDescent="0.25">
      <c r="A16" s="19">
        <v>15</v>
      </c>
      <c r="B16" s="4">
        <v>0.96527777777777779</v>
      </c>
      <c r="C16" s="1">
        <v>340</v>
      </c>
      <c r="D16">
        <v>30.1</v>
      </c>
      <c r="E16" s="5">
        <v>5000000</v>
      </c>
      <c r="F16" s="5">
        <v>1620000000</v>
      </c>
      <c r="G16" s="5">
        <f t="shared" si="0"/>
        <v>4764705.8823529407</v>
      </c>
      <c r="H16" s="5">
        <v>380529900</v>
      </c>
      <c r="I16" s="5">
        <f t="shared" si="1"/>
        <v>24734461634</v>
      </c>
      <c r="J16" s="1">
        <f t="shared" si="2"/>
        <v>24.73</v>
      </c>
      <c r="K16" s="1"/>
    </row>
    <row r="17" spans="1:11" x14ac:dyDescent="0.25">
      <c r="A17" s="19">
        <v>16</v>
      </c>
      <c r="B17" s="4">
        <v>0.97222222222222221</v>
      </c>
      <c r="C17" s="1">
        <v>157</v>
      </c>
      <c r="D17">
        <v>40.799999999999997</v>
      </c>
      <c r="E17" s="5">
        <v>5000000</v>
      </c>
      <c r="F17" s="5">
        <v>905000000</v>
      </c>
      <c r="G17" s="5">
        <f t="shared" si="0"/>
        <v>5764331.2101910831</v>
      </c>
      <c r="H17" s="5">
        <v>167963100</v>
      </c>
      <c r="I17" s="5">
        <f t="shared" si="1"/>
        <v>24902424734</v>
      </c>
      <c r="J17" s="1">
        <f t="shared" si="2"/>
        <v>24.9</v>
      </c>
      <c r="K17" s="1"/>
    </row>
    <row r="18" spans="1:11" x14ac:dyDescent="0.25">
      <c r="A18" s="19">
        <v>17</v>
      </c>
      <c r="B18" s="4">
        <v>0.97569444444444453</v>
      </c>
      <c r="C18" s="1">
        <v>157</v>
      </c>
      <c r="D18">
        <v>49.7</v>
      </c>
      <c r="E18" s="5">
        <v>5000000</v>
      </c>
      <c r="F18" s="5">
        <v>843000000</v>
      </c>
      <c r="G18" s="5">
        <f t="shared" si="0"/>
        <v>5369426.7515923567</v>
      </c>
      <c r="H18" s="5">
        <v>134085800</v>
      </c>
      <c r="I18" s="5">
        <f t="shared" si="1"/>
        <v>25036510534</v>
      </c>
      <c r="J18" s="1">
        <f t="shared" si="2"/>
        <v>25.04</v>
      </c>
      <c r="K18" s="1"/>
    </row>
    <row r="19" spans="1:11" x14ac:dyDescent="0.25">
      <c r="A19" s="19">
        <v>18</v>
      </c>
      <c r="B19" s="4">
        <v>0.97916666666666663</v>
      </c>
      <c r="C19" s="1">
        <v>157</v>
      </c>
      <c r="D19">
        <v>62</v>
      </c>
      <c r="E19" s="5">
        <v>5000000</v>
      </c>
      <c r="F19" s="5">
        <v>876000000</v>
      </c>
      <c r="G19" s="5">
        <f t="shared" si="0"/>
        <v>5579617.8343949048</v>
      </c>
      <c r="H19" s="5">
        <v>117643300</v>
      </c>
      <c r="I19" s="5">
        <f t="shared" si="1"/>
        <v>25154153834</v>
      </c>
      <c r="J19" s="1">
        <f t="shared" si="2"/>
        <v>25.15</v>
      </c>
      <c r="K19" s="1"/>
    </row>
    <row r="20" spans="1:11" x14ac:dyDescent="0.25">
      <c r="A20" s="19">
        <v>19</v>
      </c>
      <c r="B20" s="4">
        <v>0.66666666666666663</v>
      </c>
      <c r="C20" s="1">
        <v>372</v>
      </c>
      <c r="D20">
        <v>62</v>
      </c>
      <c r="E20" s="5">
        <v>1000000</v>
      </c>
      <c r="F20" s="5">
        <v>376000000</v>
      </c>
      <c r="G20" s="5">
        <f t="shared" si="0"/>
        <v>1010752.6881720431</v>
      </c>
      <c r="H20" s="5">
        <v>50493590</v>
      </c>
      <c r="I20" s="5">
        <f t="shared" si="1"/>
        <v>25204647424</v>
      </c>
      <c r="J20" s="1">
        <f t="shared" si="2"/>
        <v>25.2</v>
      </c>
      <c r="K20" s="1"/>
    </row>
    <row r="21" spans="1:11" x14ac:dyDescent="0.25">
      <c r="A21" s="19">
        <v>20</v>
      </c>
      <c r="B21" s="4">
        <v>0.6875</v>
      </c>
      <c r="C21" s="1">
        <v>465</v>
      </c>
      <c r="D21">
        <v>62</v>
      </c>
      <c r="E21" s="5">
        <v>1000000</v>
      </c>
      <c r="F21" s="5">
        <v>662000000</v>
      </c>
      <c r="G21" s="5">
        <f t="shared" si="0"/>
        <v>1423655.9139784947</v>
      </c>
      <c r="H21" s="5">
        <v>88908980</v>
      </c>
      <c r="I21" s="5">
        <f t="shared" si="1"/>
        <v>25293556404</v>
      </c>
      <c r="J21" s="1">
        <f t="shared" si="2"/>
        <v>25.29</v>
      </c>
      <c r="K21" s="1"/>
    </row>
    <row r="22" spans="1:11" x14ac:dyDescent="0.25">
      <c r="A22" s="19">
        <v>21</v>
      </c>
      <c r="B22" s="4">
        <v>0.70138888888888884</v>
      </c>
      <c r="C22" s="1">
        <v>484</v>
      </c>
      <c r="D22">
        <v>49.7</v>
      </c>
      <c r="E22" s="5">
        <v>895000</v>
      </c>
      <c r="F22" s="5">
        <v>433000000</v>
      </c>
      <c r="G22" s="5">
        <f t="shared" si="0"/>
        <v>894628.09917355375</v>
      </c>
      <c r="H22" s="5">
        <v>68920710</v>
      </c>
      <c r="I22" s="5">
        <f t="shared" si="1"/>
        <v>25362477114</v>
      </c>
      <c r="J22" s="1">
        <f t="shared" si="2"/>
        <v>25.36</v>
      </c>
      <c r="K22" s="1"/>
    </row>
    <row r="23" spans="1:11" x14ac:dyDescent="0.25">
      <c r="A23" s="19">
        <v>22</v>
      </c>
      <c r="B23" s="4">
        <v>0.70833333333333337</v>
      </c>
      <c r="C23" s="1">
        <v>222</v>
      </c>
      <c r="D23">
        <v>49.7</v>
      </c>
      <c r="E23" s="5">
        <v>3000000</v>
      </c>
      <c r="F23" s="5">
        <v>654000000</v>
      </c>
      <c r="G23" s="5">
        <f t="shared" si="0"/>
        <v>2945945.945945946</v>
      </c>
      <c r="H23" s="5">
        <v>104009300</v>
      </c>
      <c r="I23" s="5">
        <f t="shared" si="1"/>
        <v>25466486414</v>
      </c>
      <c r="J23" s="1">
        <f t="shared" si="2"/>
        <v>25.47</v>
      </c>
      <c r="K23" s="1"/>
    </row>
    <row r="24" spans="1:11" x14ac:dyDescent="0.25">
      <c r="A24" s="19">
        <v>23</v>
      </c>
      <c r="B24" s="4">
        <v>0.72916666666666663</v>
      </c>
      <c r="C24" s="1">
        <v>1377</v>
      </c>
      <c r="D24">
        <v>62</v>
      </c>
      <c r="E24" s="5">
        <v>500000</v>
      </c>
      <c r="F24" s="5">
        <v>642000000</v>
      </c>
      <c r="G24" s="5">
        <f t="shared" si="0"/>
        <v>466230.93681917212</v>
      </c>
      <c r="H24" s="5">
        <v>86129430</v>
      </c>
      <c r="I24" s="5">
        <f t="shared" si="1"/>
        <v>25552615844</v>
      </c>
      <c r="J24" s="1">
        <f t="shared" si="2"/>
        <v>25.55</v>
      </c>
      <c r="K24" s="1"/>
    </row>
    <row r="25" spans="1:11" x14ac:dyDescent="0.25">
      <c r="A25" s="19">
        <v>24</v>
      </c>
      <c r="B25" s="4">
        <v>0.75</v>
      </c>
      <c r="C25" s="1">
        <v>543</v>
      </c>
      <c r="D25">
        <v>62</v>
      </c>
      <c r="E25" s="5">
        <v>1060000</v>
      </c>
      <c r="F25" s="5">
        <v>641000000</v>
      </c>
      <c r="G25" s="5">
        <f t="shared" si="0"/>
        <v>1180478.8213627993</v>
      </c>
      <c r="H25" s="5">
        <v>86013360</v>
      </c>
      <c r="I25" s="5">
        <f t="shared" si="1"/>
        <v>25638629204</v>
      </c>
      <c r="J25" s="1">
        <f t="shared" si="2"/>
        <v>25.64</v>
      </c>
      <c r="K25" s="1"/>
    </row>
    <row r="26" spans="1:11" x14ac:dyDescent="0.25">
      <c r="A26" s="19">
        <v>25</v>
      </c>
      <c r="B26" s="4">
        <v>0.76388888888888884</v>
      </c>
      <c r="C26" s="1">
        <v>269</v>
      </c>
      <c r="D26">
        <v>62</v>
      </c>
      <c r="E26" s="5">
        <v>2000000</v>
      </c>
      <c r="F26" s="5">
        <v>672000000</v>
      </c>
      <c r="G26" s="5">
        <f t="shared" si="0"/>
        <v>2498141.2639405206</v>
      </c>
      <c r="H26" s="5">
        <v>90166940</v>
      </c>
      <c r="I26" s="5">
        <f t="shared" si="1"/>
        <v>25728796144</v>
      </c>
      <c r="J26" s="1">
        <f t="shared" si="2"/>
        <v>25.73</v>
      </c>
      <c r="K26" s="1"/>
    </row>
    <row r="27" spans="1:11" x14ac:dyDescent="0.25">
      <c r="A27" s="19">
        <v>26</v>
      </c>
      <c r="B27" s="4">
        <v>0.77083333333333337</v>
      </c>
      <c r="C27" s="1">
        <v>196</v>
      </c>
      <c r="D27">
        <v>62</v>
      </c>
      <c r="E27" s="5">
        <v>4000000</v>
      </c>
      <c r="F27" s="5">
        <v>635000000</v>
      </c>
      <c r="G27" s="5">
        <f t="shared" si="0"/>
        <v>3239795.9183673467</v>
      </c>
      <c r="H27" s="5">
        <v>85183680</v>
      </c>
      <c r="I27" s="5">
        <f t="shared" si="1"/>
        <v>25813979824</v>
      </c>
      <c r="J27" s="1">
        <f t="shared" si="2"/>
        <v>25.81</v>
      </c>
      <c r="K27" s="1"/>
    </row>
    <row r="28" spans="1:11" x14ac:dyDescent="0.25">
      <c r="A28" s="19">
        <v>27</v>
      </c>
      <c r="B28" s="4">
        <v>0.78125</v>
      </c>
      <c r="C28" s="1">
        <v>115</v>
      </c>
      <c r="D28">
        <v>62</v>
      </c>
      <c r="E28" s="5">
        <v>8000000</v>
      </c>
      <c r="F28" s="5">
        <v>981000000</v>
      </c>
      <c r="G28" s="5">
        <f t="shared" si="0"/>
        <v>8530434.7826086953</v>
      </c>
      <c r="H28" s="5">
        <v>131738600</v>
      </c>
      <c r="I28" s="5">
        <f t="shared" si="1"/>
        <v>25945718424</v>
      </c>
      <c r="J28" s="1">
        <f t="shared" si="2"/>
        <v>25.95</v>
      </c>
      <c r="K28" s="1"/>
    </row>
    <row r="29" spans="1:11" x14ac:dyDescent="0.25">
      <c r="A29" s="19">
        <v>28</v>
      </c>
      <c r="B29" s="4">
        <v>0.79166666666666663</v>
      </c>
      <c r="C29" s="1">
        <v>68</v>
      </c>
      <c r="D29">
        <v>49.7</v>
      </c>
      <c r="E29" s="5">
        <v>10000000</v>
      </c>
      <c r="F29" s="5">
        <v>968000000</v>
      </c>
      <c r="G29" s="5">
        <f t="shared" si="0"/>
        <v>14235294.117647059</v>
      </c>
      <c r="H29" s="5">
        <v>154014500</v>
      </c>
      <c r="I29" s="5">
        <f t="shared" si="1"/>
        <v>26099732924</v>
      </c>
      <c r="J29" s="1">
        <f t="shared" si="2"/>
        <v>26.1</v>
      </c>
      <c r="K29" s="1"/>
    </row>
    <row r="30" spans="1:11" x14ac:dyDescent="0.25">
      <c r="A30" s="19">
        <v>29</v>
      </c>
      <c r="B30" s="4">
        <v>0.79166666666666663</v>
      </c>
      <c r="C30" s="1">
        <v>151</v>
      </c>
      <c r="D30">
        <v>49.7</v>
      </c>
      <c r="E30" s="5">
        <v>5400000</v>
      </c>
      <c r="F30" s="5">
        <v>778000000</v>
      </c>
      <c r="G30" s="5">
        <f t="shared" si="0"/>
        <v>5152317.8807947021</v>
      </c>
      <c r="H30" s="5">
        <v>123711600</v>
      </c>
      <c r="I30" s="5">
        <f t="shared" si="1"/>
        <v>26223444524</v>
      </c>
      <c r="J30" s="1">
        <f t="shared" si="2"/>
        <v>26.22</v>
      </c>
      <c r="K30" s="1"/>
    </row>
    <row r="31" spans="1:11" x14ac:dyDescent="0.25">
      <c r="A31" s="19">
        <v>30</v>
      </c>
      <c r="B31" s="4">
        <v>0.80208333333333337</v>
      </c>
      <c r="C31" s="1">
        <v>243</v>
      </c>
      <c r="D31">
        <v>30.1</v>
      </c>
      <c r="E31" s="5">
        <v>5400000</v>
      </c>
      <c r="F31" s="5">
        <v>1370000000</v>
      </c>
      <c r="G31" s="5">
        <f t="shared" si="0"/>
        <v>5637860.0823045271</v>
      </c>
      <c r="H31" s="5">
        <v>322900700</v>
      </c>
      <c r="I31" s="5">
        <f t="shared" si="1"/>
        <v>26546345224</v>
      </c>
      <c r="J31" s="1">
        <f t="shared" si="2"/>
        <v>26.55</v>
      </c>
      <c r="K31" s="1"/>
    </row>
    <row r="32" spans="1:11" x14ac:dyDescent="0.25">
      <c r="A32" s="19">
        <v>31</v>
      </c>
      <c r="B32" s="4">
        <v>0.80555555555555547</v>
      </c>
      <c r="C32" s="1">
        <v>615</v>
      </c>
      <c r="D32">
        <v>62</v>
      </c>
      <c r="E32" s="5">
        <v>1000000</v>
      </c>
      <c r="F32" s="5">
        <v>921000000</v>
      </c>
      <c r="G32" s="5">
        <f t="shared" si="0"/>
        <v>1497560.9756097561</v>
      </c>
      <c r="H32" s="5">
        <v>123657200</v>
      </c>
      <c r="I32" s="5">
        <f t="shared" si="1"/>
        <v>26670002424</v>
      </c>
      <c r="J32" s="1">
        <f t="shared" si="2"/>
        <v>26.67</v>
      </c>
      <c r="K32" s="1"/>
    </row>
    <row r="33" spans="1:11" x14ac:dyDescent="0.25">
      <c r="A33" s="19">
        <v>32</v>
      </c>
      <c r="B33" s="4">
        <v>0.84375</v>
      </c>
      <c r="C33" s="1">
        <v>2408</v>
      </c>
      <c r="D33">
        <v>62</v>
      </c>
      <c r="E33" s="5">
        <v>400000</v>
      </c>
      <c r="F33" s="5">
        <v>1210000000</v>
      </c>
      <c r="G33" s="5">
        <f t="shared" si="0"/>
        <v>502491.69435215945</v>
      </c>
      <c r="H33" s="5">
        <v>162416200</v>
      </c>
      <c r="I33" s="5">
        <f t="shared" si="1"/>
        <v>26832418624</v>
      </c>
      <c r="J33" s="1">
        <f t="shared" si="2"/>
        <v>26.83</v>
      </c>
      <c r="K33" s="1"/>
    </row>
    <row r="34" spans="1:11" x14ac:dyDescent="0.25">
      <c r="A34" s="19">
        <v>33</v>
      </c>
      <c r="B34" s="4">
        <v>0.88541666666666663</v>
      </c>
      <c r="C34" s="1">
        <v>638</v>
      </c>
      <c r="D34">
        <v>14.4</v>
      </c>
      <c r="E34" s="5">
        <v>24700000</v>
      </c>
      <c r="F34" s="5">
        <v>15700000000</v>
      </c>
      <c r="G34" s="5">
        <f t="shared" si="0"/>
        <v>24608150.470219437</v>
      </c>
      <c r="H34" s="5">
        <v>6596961000</v>
      </c>
      <c r="I34" s="5">
        <f t="shared" si="1"/>
        <v>33429379624</v>
      </c>
      <c r="J34" s="1">
        <f t="shared" si="2"/>
        <v>33.43</v>
      </c>
      <c r="K34" s="1"/>
    </row>
    <row r="35" spans="1:11" x14ac:dyDescent="0.25">
      <c r="A35" s="19">
        <v>34</v>
      </c>
      <c r="B35" s="4">
        <v>0.90625</v>
      </c>
      <c r="C35" s="1">
        <v>633</v>
      </c>
      <c r="D35">
        <v>49.7</v>
      </c>
      <c r="E35" s="5">
        <v>110000000</v>
      </c>
      <c r="F35" s="5">
        <v>62900000000</v>
      </c>
      <c r="G35" s="5">
        <f t="shared" si="0"/>
        <v>99368088.467614532</v>
      </c>
      <c r="H35" s="5">
        <v>10001460000</v>
      </c>
      <c r="I35" s="5">
        <f t="shared" si="1"/>
        <v>43430839624</v>
      </c>
      <c r="J35" s="1">
        <f t="shared" si="2"/>
        <v>43.43</v>
      </c>
      <c r="K35" s="1"/>
    </row>
    <row r="36" spans="1:11" x14ac:dyDescent="0.25">
      <c r="A36" s="19">
        <v>35</v>
      </c>
      <c r="B36" s="4">
        <v>0.92361111111111116</v>
      </c>
      <c r="C36" s="1">
        <v>107</v>
      </c>
      <c r="D36">
        <v>49.7</v>
      </c>
      <c r="E36" s="5">
        <v>5000000</v>
      </c>
      <c r="F36" s="5">
        <v>528000000</v>
      </c>
      <c r="G36" s="5">
        <f t="shared" si="0"/>
        <v>4934579.4392523365</v>
      </c>
      <c r="H36" s="5">
        <v>83903080</v>
      </c>
      <c r="I36" s="5">
        <f t="shared" si="1"/>
        <v>43514742704</v>
      </c>
      <c r="J36" s="1">
        <f t="shared" si="2"/>
        <v>43.51</v>
      </c>
      <c r="K36" s="1"/>
    </row>
    <row r="37" spans="1:11" x14ac:dyDescent="0.25">
      <c r="A37" s="19">
        <v>36</v>
      </c>
      <c r="B37" s="4">
        <v>0.92708333333333337</v>
      </c>
      <c r="C37" s="1">
        <v>673</v>
      </c>
      <c r="D37">
        <v>49.7</v>
      </c>
      <c r="E37" s="5">
        <v>100000000</v>
      </c>
      <c r="F37" s="5">
        <v>62900000000</v>
      </c>
      <c r="G37" s="5">
        <f t="shared" si="0"/>
        <v>93462109.955423474</v>
      </c>
      <c r="H37" s="5">
        <v>10004960000</v>
      </c>
      <c r="I37" s="5">
        <f t="shared" si="1"/>
        <v>53519702704</v>
      </c>
      <c r="J37" s="1">
        <f t="shared" si="2"/>
        <v>53.52</v>
      </c>
      <c r="K37" s="1"/>
    </row>
    <row r="38" spans="1:11" x14ac:dyDescent="0.25">
      <c r="A38" s="19">
        <v>37</v>
      </c>
      <c r="B38" s="4">
        <v>0.9375</v>
      </c>
      <c r="C38" s="1">
        <v>104</v>
      </c>
      <c r="D38">
        <v>49.7</v>
      </c>
      <c r="E38" s="5">
        <v>5000000</v>
      </c>
      <c r="F38" s="5">
        <v>543000000</v>
      </c>
      <c r="G38" s="5">
        <f t="shared" si="0"/>
        <v>5221153.846153846</v>
      </c>
      <c r="H38" s="5">
        <v>86341810</v>
      </c>
      <c r="I38" s="5">
        <f t="shared" si="1"/>
        <v>53606044514</v>
      </c>
      <c r="J38" s="1">
        <f t="shared" si="2"/>
        <v>53.61</v>
      </c>
      <c r="K38" s="1"/>
    </row>
    <row r="39" spans="1:11" x14ac:dyDescent="0.25">
      <c r="A39" s="19">
        <v>38</v>
      </c>
      <c r="B39" s="4">
        <v>0.94444444444444453</v>
      </c>
      <c r="C39" s="1">
        <v>706</v>
      </c>
      <c r="D39">
        <v>49.7</v>
      </c>
      <c r="E39" s="5">
        <v>100000000</v>
      </c>
      <c r="F39" s="5">
        <v>62900000000</v>
      </c>
      <c r="G39" s="5">
        <f t="shared" si="0"/>
        <v>89093484.419263452</v>
      </c>
      <c r="H39" s="5">
        <v>10004920000</v>
      </c>
      <c r="I39" s="5">
        <f t="shared" si="1"/>
        <v>63610964514</v>
      </c>
      <c r="J39" s="1">
        <f t="shared" si="2"/>
        <v>63.61</v>
      </c>
      <c r="K39" s="1"/>
    </row>
    <row r="40" spans="1:11" x14ac:dyDescent="0.25">
      <c r="A40" s="19">
        <v>39</v>
      </c>
      <c r="B40" s="4">
        <v>0.95833333333333337</v>
      </c>
      <c r="C40" s="1">
        <v>220</v>
      </c>
      <c r="D40">
        <v>49.7</v>
      </c>
      <c r="E40" s="5">
        <v>5000000</v>
      </c>
      <c r="F40" s="5">
        <v>1070000000</v>
      </c>
      <c r="G40" s="5">
        <f t="shared" si="0"/>
        <v>4863636.3636363633</v>
      </c>
      <c r="H40" s="5">
        <v>170903700</v>
      </c>
      <c r="I40" s="5">
        <f t="shared" si="1"/>
        <v>63781868214</v>
      </c>
      <c r="J40" s="1">
        <f t="shared" si="2"/>
        <v>63.78</v>
      </c>
      <c r="K40" s="1"/>
    </row>
    <row r="41" spans="1:11" x14ac:dyDescent="0.25">
      <c r="A41" s="19">
        <v>40</v>
      </c>
      <c r="B41" s="4">
        <v>0.97222222222222221</v>
      </c>
      <c r="C41" s="1">
        <v>1544</v>
      </c>
      <c r="D41">
        <v>49.7</v>
      </c>
      <c r="E41" s="5">
        <v>110000000</v>
      </c>
      <c r="F41" s="5">
        <v>126000000000</v>
      </c>
      <c r="G41" s="5">
        <f t="shared" si="0"/>
        <v>81606217.616580307</v>
      </c>
      <c r="H41" s="5">
        <v>20041710000</v>
      </c>
      <c r="I41" s="5">
        <f t="shared" si="1"/>
        <v>83823578214</v>
      </c>
      <c r="J41" s="1">
        <f t="shared" si="2"/>
        <v>83.82</v>
      </c>
      <c r="K41" s="1"/>
    </row>
    <row r="42" spans="1:11" x14ac:dyDescent="0.25">
      <c r="A42" s="19">
        <v>41</v>
      </c>
      <c r="B42" s="4">
        <v>0.99305555555555547</v>
      </c>
      <c r="C42" s="1">
        <v>164</v>
      </c>
      <c r="D42">
        <v>49.7</v>
      </c>
      <c r="E42" s="5">
        <v>5000000</v>
      </c>
      <c r="F42" s="5">
        <v>872000000</v>
      </c>
      <c r="G42" s="5">
        <f t="shared" si="0"/>
        <v>5317073.1707317075</v>
      </c>
      <c r="H42" s="5">
        <v>138660800</v>
      </c>
      <c r="I42" s="5">
        <f t="shared" si="1"/>
        <v>83962239014</v>
      </c>
      <c r="J42" s="1">
        <f t="shared" si="2"/>
        <v>83.96</v>
      </c>
      <c r="K42" s="1"/>
    </row>
    <row r="43" spans="1:11" x14ac:dyDescent="0.25">
      <c r="C43"/>
      <c r="E43" s="5"/>
      <c r="F43" s="5"/>
      <c r="G43" s="5"/>
      <c r="H43" s="5"/>
    </row>
    <row r="44" spans="1:11" x14ac:dyDescent="0.25">
      <c r="C44"/>
      <c r="E44" s="5"/>
      <c r="F44" s="5"/>
      <c r="G44" s="5"/>
      <c r="H44" s="5"/>
    </row>
    <row r="45" spans="1:11" x14ac:dyDescent="0.25">
      <c r="B45" s="4"/>
      <c r="C45"/>
      <c r="E45" s="5"/>
      <c r="F45" s="5"/>
      <c r="G45" s="5"/>
      <c r="H45" s="5"/>
    </row>
    <row r="46" spans="1:11" x14ac:dyDescent="0.25">
      <c r="C46"/>
      <c r="E46" s="5"/>
      <c r="F46" s="5"/>
      <c r="G46" s="5"/>
      <c r="H46" s="5"/>
    </row>
    <row r="47" spans="1:11" x14ac:dyDescent="0.25">
      <c r="C47"/>
    </row>
    <row r="48" spans="1:11" x14ac:dyDescent="0.25">
      <c r="C48"/>
    </row>
    <row r="49" spans="3:3" ht="14.25" customHeight="1" x14ac:dyDescent="0.25">
      <c r="C49"/>
    </row>
    <row r="50" spans="3:3" ht="14.25" customHeight="1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workbookViewId="0">
      <selection activeCell="C47" sqref="C47"/>
    </sheetView>
  </sheetViews>
  <sheetFormatPr defaultColWidth="8.85546875" defaultRowHeight="15" x14ac:dyDescent="0.25"/>
  <cols>
    <col min="1" max="1" width="6.42578125" style="2" bestFit="1" customWidth="1"/>
    <col min="2" max="2" width="10.42578125" bestFit="1" customWidth="1"/>
    <col min="3" max="3" width="17.85546875" style="1" bestFit="1" customWidth="1"/>
    <col min="4" max="4" width="11.140625" style="1" bestFit="1" customWidth="1"/>
    <col min="5" max="5" width="7.140625" style="1" bestFit="1" customWidth="1"/>
    <col min="6" max="6" width="14.42578125" style="1" bestFit="1" customWidth="1"/>
    <col min="7" max="7" width="15.7109375" style="1" bestFit="1" customWidth="1"/>
    <col min="8" max="8" width="13" style="1" bestFit="1" customWidth="1"/>
    <col min="9" max="9" width="12.42578125" style="1" bestFit="1" customWidth="1"/>
    <col min="10" max="10" width="13.42578125" style="1" bestFit="1" customWidth="1"/>
    <col min="11" max="11" width="12.28515625" style="1" bestFit="1" customWidth="1"/>
    <col min="12" max="13" width="12.42578125" style="1" bestFit="1" customWidth="1"/>
    <col min="14" max="14" width="13.7109375" bestFit="1" customWidth="1"/>
    <col min="15" max="15" width="22" customWidth="1"/>
    <col min="16" max="16" width="9" bestFit="1" customWidth="1"/>
    <col min="17" max="17" width="10" bestFit="1" customWidth="1"/>
    <col min="18" max="18" width="11" bestFit="1" customWidth="1"/>
    <col min="19" max="19" width="13.42578125" bestFit="1" customWidth="1"/>
  </cols>
  <sheetData>
    <row r="1" spans="1:28" s="3" customFormat="1" x14ac:dyDescent="0.25">
      <c r="A1" s="3" t="s">
        <v>11</v>
      </c>
      <c r="B1" s="3" t="s">
        <v>26</v>
      </c>
      <c r="C1" s="6" t="s">
        <v>19</v>
      </c>
      <c r="D1" s="6" t="s">
        <v>20</v>
      </c>
      <c r="E1" s="6" t="s">
        <v>9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3" t="s">
        <v>10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7">
        <v>1</v>
      </c>
      <c r="B2">
        <v>1</v>
      </c>
      <c r="C2" s="1">
        <v>0</v>
      </c>
      <c r="D2" s="1">
        <f>ROUND(C2/160000000, 1)</f>
        <v>0</v>
      </c>
      <c r="E2" s="1">
        <v>0</v>
      </c>
      <c r="F2" s="14">
        <v>0</v>
      </c>
      <c r="G2" s="14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>
        <v>0</v>
      </c>
    </row>
    <row r="3" spans="1:28" x14ac:dyDescent="0.25">
      <c r="A3" s="7">
        <v>2</v>
      </c>
      <c r="B3">
        <v>1</v>
      </c>
      <c r="C3" s="1">
        <v>6975919432</v>
      </c>
      <c r="D3" s="1">
        <f>ROUND(C3/160000000, 1)</f>
        <v>43.6</v>
      </c>
      <c r="E3" s="1">
        <v>21</v>
      </c>
      <c r="F3" s="14">
        <v>0</v>
      </c>
      <c r="G3" s="14">
        <v>0</v>
      </c>
      <c r="H3" s="1">
        <v>53445</v>
      </c>
      <c r="I3" s="1">
        <v>53445</v>
      </c>
      <c r="J3" s="1">
        <v>0</v>
      </c>
      <c r="K3" s="1">
        <v>0</v>
      </c>
      <c r="L3" s="1">
        <v>104324</v>
      </c>
      <c r="M3" s="1">
        <v>25189</v>
      </c>
      <c r="N3">
        <v>0</v>
      </c>
      <c r="O3" s="8" t="s">
        <v>13</v>
      </c>
      <c r="P3" s="8"/>
    </row>
    <row r="4" spans="1:28" x14ac:dyDescent="0.25">
      <c r="A4" s="7">
        <v>3</v>
      </c>
      <c r="B4">
        <v>1</v>
      </c>
      <c r="C4" s="1">
        <v>30270132278</v>
      </c>
      <c r="D4" s="1">
        <f t="shared" ref="D4:D42" si="0">ROUND(C4/160000000, 1)</f>
        <v>189.2</v>
      </c>
      <c r="E4" s="1">
        <v>0</v>
      </c>
      <c r="F4" s="14">
        <v>0</v>
      </c>
      <c r="G4" s="14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>
        <v>0</v>
      </c>
      <c r="O4" s="9" t="s">
        <v>14</v>
      </c>
      <c r="P4" s="9"/>
    </row>
    <row r="5" spans="1:28" x14ac:dyDescent="0.25">
      <c r="A5" s="7">
        <v>4</v>
      </c>
      <c r="B5">
        <v>1</v>
      </c>
      <c r="C5" s="1">
        <v>126364868911</v>
      </c>
      <c r="D5" s="1">
        <f t="shared" si="0"/>
        <v>789.8</v>
      </c>
      <c r="E5" s="1">
        <v>6</v>
      </c>
      <c r="F5" s="14">
        <v>0</v>
      </c>
      <c r="G5" s="14">
        <v>0</v>
      </c>
      <c r="H5" s="1">
        <v>0</v>
      </c>
      <c r="I5" s="1">
        <v>0</v>
      </c>
      <c r="J5" s="1">
        <v>0</v>
      </c>
      <c r="K5" s="1">
        <v>0</v>
      </c>
      <c r="L5" s="1">
        <v>33562</v>
      </c>
      <c r="M5" s="1">
        <v>0</v>
      </c>
      <c r="N5">
        <v>0</v>
      </c>
      <c r="O5" s="11" t="s">
        <v>15</v>
      </c>
      <c r="P5" s="11"/>
    </row>
    <row r="6" spans="1:28" x14ac:dyDescent="0.25">
      <c r="A6" s="7">
        <v>5</v>
      </c>
      <c r="B6">
        <v>1</v>
      </c>
      <c r="C6" s="1">
        <v>213082572472</v>
      </c>
      <c r="D6" s="1">
        <f t="shared" si="0"/>
        <v>1331.8</v>
      </c>
      <c r="E6" s="1">
        <v>67</v>
      </c>
      <c r="F6" s="14">
        <v>1</v>
      </c>
      <c r="G6" s="14">
        <v>0</v>
      </c>
      <c r="H6" s="1">
        <v>0</v>
      </c>
      <c r="I6" s="1">
        <v>0</v>
      </c>
      <c r="J6" s="1">
        <v>0</v>
      </c>
      <c r="K6" s="1">
        <v>0</v>
      </c>
      <c r="L6" s="1">
        <v>270738</v>
      </c>
      <c r="M6" s="1">
        <v>574582</v>
      </c>
      <c r="N6">
        <v>0</v>
      </c>
      <c r="O6" s="12"/>
      <c r="P6" s="12"/>
    </row>
    <row r="7" spans="1:28" x14ac:dyDescent="0.25">
      <c r="A7" s="7">
        <v>6</v>
      </c>
      <c r="B7">
        <v>1</v>
      </c>
      <c r="C7" s="1">
        <v>341064758266</v>
      </c>
      <c r="D7" s="1">
        <f t="shared" si="0"/>
        <v>2131.6999999999998</v>
      </c>
      <c r="E7" s="1">
        <v>79</v>
      </c>
      <c r="F7" s="14">
        <v>0</v>
      </c>
      <c r="G7" s="14">
        <v>0</v>
      </c>
      <c r="H7" s="1">
        <v>470310</v>
      </c>
      <c r="I7" s="1">
        <v>470310</v>
      </c>
      <c r="J7" s="1">
        <v>0</v>
      </c>
      <c r="K7" s="1">
        <v>0</v>
      </c>
      <c r="L7" s="1">
        <v>524694</v>
      </c>
      <c r="M7" s="1">
        <v>832788</v>
      </c>
      <c r="N7">
        <v>0</v>
      </c>
    </row>
    <row r="8" spans="1:28" x14ac:dyDescent="0.25">
      <c r="A8" s="10">
        <v>7</v>
      </c>
      <c r="B8">
        <v>1</v>
      </c>
      <c r="C8" s="1">
        <v>520126334597</v>
      </c>
      <c r="D8" s="1">
        <f>ROUND(C8/160000000, 1)</f>
        <v>3250.8</v>
      </c>
      <c r="E8" s="1">
        <v>190</v>
      </c>
      <c r="F8" s="14">
        <v>0</v>
      </c>
      <c r="G8" s="14">
        <v>0</v>
      </c>
      <c r="H8" s="14">
        <v>2</v>
      </c>
      <c r="I8" s="14">
        <v>2</v>
      </c>
      <c r="J8" s="14">
        <v>0</v>
      </c>
      <c r="K8" s="14">
        <v>0</v>
      </c>
      <c r="L8" s="14">
        <v>1227251</v>
      </c>
      <c r="M8" s="14">
        <v>1818748</v>
      </c>
      <c r="N8">
        <v>0</v>
      </c>
    </row>
    <row r="9" spans="1:28" x14ac:dyDescent="0.25">
      <c r="A9" s="10">
        <v>8</v>
      </c>
      <c r="B9">
        <v>1</v>
      </c>
      <c r="C9" s="1">
        <v>164609534592</v>
      </c>
      <c r="D9" s="1">
        <f t="shared" si="0"/>
        <v>1028.8</v>
      </c>
      <c r="E9" s="1">
        <v>45</v>
      </c>
      <c r="F9" s="1">
        <v>48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291668</v>
      </c>
      <c r="M9" s="1">
        <v>120019</v>
      </c>
      <c r="N9">
        <v>1</v>
      </c>
    </row>
    <row r="10" spans="1:28" x14ac:dyDescent="0.25">
      <c r="A10" s="10">
        <v>9</v>
      </c>
      <c r="B10">
        <v>1</v>
      </c>
      <c r="C10" s="1">
        <v>327339860587</v>
      </c>
      <c r="D10" s="1">
        <f t="shared" si="0"/>
        <v>2045.9</v>
      </c>
      <c r="E10" s="1">
        <v>84</v>
      </c>
      <c r="F10" s="1">
        <v>110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675157</v>
      </c>
      <c r="M10" s="1">
        <v>1069097</v>
      </c>
      <c r="N10">
        <v>0</v>
      </c>
    </row>
    <row r="11" spans="1:28" x14ac:dyDescent="0.25">
      <c r="A11" s="10">
        <v>10</v>
      </c>
      <c r="B11">
        <v>1</v>
      </c>
      <c r="C11" s="1">
        <v>347129198451</v>
      </c>
      <c r="D11" s="1">
        <f t="shared" si="0"/>
        <v>2169.6</v>
      </c>
      <c r="E11" s="1">
        <v>127</v>
      </c>
      <c r="F11" s="1">
        <v>132</v>
      </c>
      <c r="G11" s="1">
        <v>0</v>
      </c>
      <c r="H11" s="1">
        <v>318710</v>
      </c>
      <c r="I11" s="1">
        <v>318710</v>
      </c>
      <c r="J11" s="1">
        <v>0</v>
      </c>
      <c r="K11" s="1">
        <v>0</v>
      </c>
      <c r="L11" s="1">
        <v>421144</v>
      </c>
      <c r="M11" s="1">
        <v>696830</v>
      </c>
      <c r="N11">
        <v>0</v>
      </c>
    </row>
    <row r="12" spans="1:28" s="11" customFormat="1" x14ac:dyDescent="0.25">
      <c r="A12" s="21">
        <v>11</v>
      </c>
      <c r="B12" s="11">
        <v>1</v>
      </c>
      <c r="C12" s="14">
        <v>0</v>
      </c>
      <c r="D12" s="14">
        <f t="shared" si="0"/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1">
        <v>1</v>
      </c>
    </row>
    <row r="13" spans="1:28" x14ac:dyDescent="0.25">
      <c r="A13" s="10">
        <v>12</v>
      </c>
      <c r="B13">
        <v>1</v>
      </c>
      <c r="C13" s="1">
        <v>126750968385</v>
      </c>
      <c r="D13" s="1">
        <f t="shared" si="0"/>
        <v>792.2</v>
      </c>
      <c r="E13" s="1">
        <v>39</v>
      </c>
      <c r="F13" s="1">
        <v>51</v>
      </c>
      <c r="G13" s="1">
        <v>0</v>
      </c>
      <c r="H13" s="1">
        <v>206356</v>
      </c>
      <c r="I13" s="1">
        <v>0</v>
      </c>
      <c r="J13" s="1">
        <v>0</v>
      </c>
      <c r="K13" s="1">
        <v>0</v>
      </c>
      <c r="L13" s="1">
        <v>77177</v>
      </c>
      <c r="M13" s="1">
        <v>79442</v>
      </c>
      <c r="N13">
        <v>0</v>
      </c>
    </row>
    <row r="14" spans="1:28" x14ac:dyDescent="0.25">
      <c r="A14" s="10">
        <v>13</v>
      </c>
      <c r="B14">
        <v>1</v>
      </c>
      <c r="C14" s="1">
        <v>2112437316</v>
      </c>
      <c r="D14" s="1">
        <f t="shared" si="0"/>
        <v>13.2</v>
      </c>
      <c r="E14" s="1">
        <v>11</v>
      </c>
      <c r="F14" s="1">
        <v>7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100900</v>
      </c>
      <c r="N14">
        <v>1</v>
      </c>
    </row>
    <row r="15" spans="1:28" x14ac:dyDescent="0.25">
      <c r="A15" s="10">
        <v>14</v>
      </c>
      <c r="B15">
        <v>1</v>
      </c>
      <c r="C15" s="1">
        <v>45490156468</v>
      </c>
      <c r="D15" s="1">
        <f t="shared" si="0"/>
        <v>284.3</v>
      </c>
      <c r="E15" s="1">
        <v>216</v>
      </c>
      <c r="F15" s="14">
        <v>95142</v>
      </c>
      <c r="G15" s="14">
        <v>71586</v>
      </c>
      <c r="H15" s="1">
        <v>138200</v>
      </c>
      <c r="I15" s="1">
        <v>138200</v>
      </c>
      <c r="J15" s="1">
        <v>0</v>
      </c>
      <c r="K15" s="1">
        <v>0</v>
      </c>
      <c r="L15" s="1">
        <v>8519706</v>
      </c>
      <c r="M15" s="1">
        <v>4615910</v>
      </c>
      <c r="N15">
        <v>6</v>
      </c>
      <c r="Q15" s="3" t="s">
        <v>52</v>
      </c>
      <c r="R15" s="3" t="s">
        <v>53</v>
      </c>
      <c r="S15" s="3" t="s">
        <v>54</v>
      </c>
    </row>
    <row r="16" spans="1:28" x14ac:dyDescent="0.25">
      <c r="A16" s="10">
        <v>15</v>
      </c>
      <c r="B16">
        <v>1</v>
      </c>
      <c r="C16" s="1">
        <v>54685615020</v>
      </c>
      <c r="D16" s="1">
        <f t="shared" si="0"/>
        <v>341.8</v>
      </c>
      <c r="E16" s="1">
        <v>290</v>
      </c>
      <c r="F16" s="1">
        <v>158</v>
      </c>
      <c r="G16" s="1">
        <v>0</v>
      </c>
      <c r="H16" s="1">
        <v>631186</v>
      </c>
      <c r="I16" s="1">
        <v>631186</v>
      </c>
      <c r="J16" s="1">
        <v>0</v>
      </c>
      <c r="K16" s="1">
        <v>0</v>
      </c>
      <c r="L16" s="1">
        <v>16031273</v>
      </c>
      <c r="M16" s="1">
        <v>204424</v>
      </c>
      <c r="N16">
        <v>4</v>
      </c>
      <c r="P16" t="s">
        <v>55</v>
      </c>
      <c r="Q16">
        <f>SUM(H2:H42)</f>
        <v>190736291</v>
      </c>
      <c r="R16">
        <f>SUM(L2:M7,L9:M42)</f>
        <v>2155471349</v>
      </c>
      <c r="S16">
        <f>R16*100/80</f>
        <v>2694339186.25</v>
      </c>
    </row>
    <row r="17" spans="1:19" x14ac:dyDescent="0.25">
      <c r="A17" s="10">
        <v>16</v>
      </c>
      <c r="B17">
        <v>1</v>
      </c>
      <c r="C17" s="1">
        <v>25370185666</v>
      </c>
      <c r="D17" s="1">
        <f t="shared" si="0"/>
        <v>158.6</v>
      </c>
      <c r="E17" s="1">
        <v>193</v>
      </c>
      <c r="F17" s="1">
        <v>73</v>
      </c>
      <c r="G17" s="1">
        <v>3</v>
      </c>
      <c r="H17" s="1">
        <v>185871</v>
      </c>
      <c r="I17" s="1">
        <v>186633</v>
      </c>
      <c r="J17" s="1">
        <v>6</v>
      </c>
      <c r="K17" s="1">
        <v>0</v>
      </c>
      <c r="L17" s="1">
        <v>138551213</v>
      </c>
      <c r="M17" s="1">
        <v>369851979</v>
      </c>
      <c r="N17">
        <v>17</v>
      </c>
      <c r="P17" t="s">
        <v>56</v>
      </c>
      <c r="Q17" s="23">
        <f>Q16/($Q$16+$S$16)*100</f>
        <v>6.611136953054908</v>
      </c>
      <c r="R17" t="s">
        <v>57</v>
      </c>
      <c r="S17" s="23">
        <f>S16/($Q$16+$S$16)*100</f>
        <v>93.38886304694509</v>
      </c>
    </row>
    <row r="18" spans="1:19" x14ac:dyDescent="0.25">
      <c r="A18" s="10">
        <v>17</v>
      </c>
      <c r="B18">
        <v>1</v>
      </c>
      <c r="C18" s="1">
        <v>25719011923</v>
      </c>
      <c r="D18" s="1">
        <f t="shared" si="0"/>
        <v>160.69999999999999</v>
      </c>
      <c r="E18" s="1">
        <v>203</v>
      </c>
      <c r="F18" s="14">
        <v>426</v>
      </c>
      <c r="G18" s="14">
        <v>342</v>
      </c>
      <c r="H18" s="1">
        <v>3160606</v>
      </c>
      <c r="I18" s="1">
        <v>3157539</v>
      </c>
      <c r="J18" s="1">
        <v>5</v>
      </c>
      <c r="K18" s="1">
        <v>3064</v>
      </c>
      <c r="L18" s="1">
        <v>17275719</v>
      </c>
      <c r="M18" s="1">
        <v>35738139</v>
      </c>
      <c r="N18">
        <v>28</v>
      </c>
    </row>
    <row r="19" spans="1:19" x14ac:dyDescent="0.25">
      <c r="A19" s="10">
        <v>18</v>
      </c>
      <c r="B19">
        <v>1</v>
      </c>
      <c r="C19" s="1">
        <v>25292004009</v>
      </c>
      <c r="D19" s="1">
        <f t="shared" si="0"/>
        <v>158.1</v>
      </c>
      <c r="E19" s="1">
        <v>235</v>
      </c>
      <c r="F19" s="1">
        <v>74</v>
      </c>
      <c r="G19" s="1">
        <v>15</v>
      </c>
      <c r="H19" s="1">
        <v>3181093</v>
      </c>
      <c r="I19" s="1">
        <v>2297083</v>
      </c>
      <c r="J19" s="1">
        <v>882150</v>
      </c>
      <c r="K19" s="1">
        <v>1859</v>
      </c>
      <c r="L19" s="1">
        <v>45560421</v>
      </c>
      <c r="M19" s="1">
        <v>111129419</v>
      </c>
      <c r="N19">
        <v>43</v>
      </c>
    </row>
    <row r="20" spans="1:19" x14ac:dyDescent="0.25">
      <c r="A20" s="10">
        <v>19</v>
      </c>
      <c r="B20">
        <v>1</v>
      </c>
      <c r="C20" s="1">
        <v>59846947333</v>
      </c>
      <c r="D20" s="1">
        <f t="shared" si="0"/>
        <v>374</v>
      </c>
      <c r="E20" s="1">
        <v>117</v>
      </c>
      <c r="F20" s="1">
        <v>41</v>
      </c>
      <c r="G20" s="1">
        <v>0</v>
      </c>
      <c r="H20" s="1">
        <v>6</v>
      </c>
      <c r="I20" s="1">
        <v>5</v>
      </c>
      <c r="J20" s="1">
        <v>1</v>
      </c>
      <c r="K20" s="1">
        <v>0</v>
      </c>
      <c r="L20" s="1">
        <v>18699295</v>
      </c>
      <c r="M20" s="1">
        <v>5123179</v>
      </c>
      <c r="N20">
        <v>10</v>
      </c>
    </row>
    <row r="21" spans="1:19" x14ac:dyDescent="0.25">
      <c r="A21" s="10">
        <v>20</v>
      </c>
      <c r="B21">
        <v>1</v>
      </c>
      <c r="C21" s="1">
        <v>74820720536</v>
      </c>
      <c r="D21" s="1">
        <f t="shared" si="0"/>
        <v>467.6</v>
      </c>
      <c r="E21" s="1">
        <v>200</v>
      </c>
      <c r="F21" s="14">
        <v>7882</v>
      </c>
      <c r="G21" s="14">
        <v>7806</v>
      </c>
      <c r="H21" s="1">
        <v>106773</v>
      </c>
      <c r="I21" s="1">
        <v>106773</v>
      </c>
      <c r="J21" s="1">
        <v>0</v>
      </c>
      <c r="K21" s="1">
        <v>0</v>
      </c>
      <c r="L21" s="1">
        <v>20437852</v>
      </c>
      <c r="M21" s="1">
        <v>68496706</v>
      </c>
      <c r="N21">
        <v>17</v>
      </c>
    </row>
    <row r="22" spans="1:19" x14ac:dyDescent="0.25">
      <c r="A22" s="10">
        <v>21</v>
      </c>
      <c r="B22">
        <v>1</v>
      </c>
      <c r="C22" s="1">
        <v>89265814202</v>
      </c>
      <c r="D22" s="1">
        <f t="shared" si="0"/>
        <v>557.9</v>
      </c>
      <c r="E22" s="1">
        <v>106</v>
      </c>
      <c r="F22" s="1">
        <v>50</v>
      </c>
      <c r="G22" s="1">
        <v>0</v>
      </c>
      <c r="H22" s="1">
        <v>178352</v>
      </c>
      <c r="I22" s="1">
        <v>178352</v>
      </c>
      <c r="J22" s="1">
        <v>0</v>
      </c>
      <c r="K22" s="1">
        <v>0</v>
      </c>
      <c r="L22" s="1">
        <v>6545621</v>
      </c>
      <c r="M22" s="1">
        <v>17890652</v>
      </c>
      <c r="N22">
        <v>10</v>
      </c>
    </row>
    <row r="23" spans="1:19" x14ac:dyDescent="0.25">
      <c r="A23" s="10">
        <v>22</v>
      </c>
      <c r="B23">
        <v>1</v>
      </c>
      <c r="C23" s="1">
        <v>35754015584</v>
      </c>
      <c r="D23" s="1">
        <f t="shared" si="0"/>
        <v>223.5</v>
      </c>
      <c r="E23" s="1">
        <v>205</v>
      </c>
      <c r="F23" s="1">
        <v>69</v>
      </c>
      <c r="G23" s="1">
        <v>0</v>
      </c>
      <c r="H23" s="1">
        <v>3857428</v>
      </c>
      <c r="I23" s="1">
        <v>3078048</v>
      </c>
      <c r="J23" s="1">
        <v>769513</v>
      </c>
      <c r="K23" s="1">
        <v>9867</v>
      </c>
      <c r="L23" s="1">
        <v>1656682</v>
      </c>
      <c r="M23" s="1">
        <v>7887922</v>
      </c>
      <c r="N23">
        <v>10</v>
      </c>
    </row>
    <row r="24" spans="1:19" x14ac:dyDescent="0.25">
      <c r="A24" s="10">
        <v>23</v>
      </c>
      <c r="B24">
        <v>1</v>
      </c>
      <c r="C24" s="1">
        <v>220909305044</v>
      </c>
      <c r="D24" s="1">
        <f t="shared" si="0"/>
        <v>1380.7</v>
      </c>
      <c r="E24" s="1">
        <v>200</v>
      </c>
      <c r="F24" s="14">
        <v>21639</v>
      </c>
      <c r="G24" s="14">
        <v>21698</v>
      </c>
      <c r="H24" s="1">
        <v>348881</v>
      </c>
      <c r="I24" s="1">
        <v>348875</v>
      </c>
      <c r="J24" s="1">
        <v>3</v>
      </c>
      <c r="K24" s="1">
        <v>3</v>
      </c>
      <c r="L24" s="1">
        <v>14226194</v>
      </c>
      <c r="M24" s="1">
        <v>8435396</v>
      </c>
      <c r="N24" s="1">
        <v>18</v>
      </c>
    </row>
    <row r="25" spans="1:19" x14ac:dyDescent="0.25">
      <c r="A25" s="10">
        <v>24</v>
      </c>
      <c r="B25">
        <v>1</v>
      </c>
      <c r="C25" s="1">
        <v>87244670570</v>
      </c>
      <c r="D25" s="1">
        <f t="shared" si="0"/>
        <v>545.29999999999995</v>
      </c>
      <c r="E25" s="1">
        <v>200</v>
      </c>
      <c r="F25" s="1">
        <v>64</v>
      </c>
      <c r="G25" s="1">
        <v>0</v>
      </c>
      <c r="H25" s="1">
        <v>467321</v>
      </c>
      <c r="I25" s="1">
        <v>467320</v>
      </c>
      <c r="J25" s="1">
        <v>1</v>
      </c>
      <c r="K25" s="1">
        <v>0</v>
      </c>
      <c r="L25" s="1">
        <v>17537084</v>
      </c>
      <c r="M25" s="1">
        <v>22217313</v>
      </c>
      <c r="N25" s="1">
        <v>28</v>
      </c>
    </row>
    <row r="26" spans="1:19" x14ac:dyDescent="0.25">
      <c r="A26" s="10">
        <v>25</v>
      </c>
      <c r="B26">
        <v>1</v>
      </c>
      <c r="C26" s="1">
        <v>43294670602</v>
      </c>
      <c r="D26" s="1">
        <f t="shared" si="0"/>
        <v>270.60000000000002</v>
      </c>
      <c r="E26" s="1">
        <v>207</v>
      </c>
      <c r="F26" s="14">
        <v>4366</v>
      </c>
      <c r="G26" s="14">
        <v>1460</v>
      </c>
      <c r="H26" s="1">
        <v>6706520</v>
      </c>
      <c r="I26" s="1">
        <v>6613012</v>
      </c>
      <c r="J26" s="1">
        <v>93438</v>
      </c>
      <c r="K26" s="1">
        <v>70</v>
      </c>
      <c r="L26" s="1">
        <v>24704668</v>
      </c>
      <c r="M26" s="1">
        <v>54979609</v>
      </c>
      <c r="N26" s="1">
        <v>22</v>
      </c>
    </row>
    <row r="27" spans="1:19" x14ac:dyDescent="0.25">
      <c r="A27" s="10">
        <v>26</v>
      </c>
      <c r="B27">
        <v>1</v>
      </c>
      <c r="C27" s="1">
        <v>31473234859</v>
      </c>
      <c r="D27" s="1">
        <f t="shared" si="0"/>
        <v>196.7</v>
      </c>
      <c r="E27" s="1">
        <v>209</v>
      </c>
      <c r="F27" s="1">
        <v>67</v>
      </c>
      <c r="G27" s="1">
        <v>0</v>
      </c>
      <c r="H27" s="1">
        <v>618957</v>
      </c>
      <c r="I27" s="1">
        <v>557040</v>
      </c>
      <c r="J27" s="1">
        <v>61908</v>
      </c>
      <c r="K27" s="1">
        <v>9</v>
      </c>
      <c r="L27" s="1">
        <v>7066838</v>
      </c>
      <c r="M27" s="1">
        <v>13690852</v>
      </c>
      <c r="N27" s="1">
        <v>23</v>
      </c>
    </row>
    <row r="28" spans="1:19" x14ac:dyDescent="0.25">
      <c r="A28" s="10">
        <v>27</v>
      </c>
      <c r="B28">
        <v>1</v>
      </c>
      <c r="C28" s="1">
        <v>18586179981</v>
      </c>
      <c r="D28" s="1">
        <f t="shared" si="0"/>
        <v>116.2</v>
      </c>
      <c r="E28" s="1">
        <v>214</v>
      </c>
      <c r="F28" s="1">
        <v>78</v>
      </c>
      <c r="G28" s="1">
        <v>67</v>
      </c>
      <c r="H28" s="1">
        <v>21609262</v>
      </c>
      <c r="I28" s="1">
        <v>21600650</v>
      </c>
      <c r="J28" s="1">
        <v>8</v>
      </c>
      <c r="K28" s="1">
        <v>8604</v>
      </c>
      <c r="L28" s="1">
        <v>58566904</v>
      </c>
      <c r="M28" s="1">
        <v>75938227</v>
      </c>
      <c r="N28" s="1">
        <v>26</v>
      </c>
    </row>
    <row r="29" spans="1:19" x14ac:dyDescent="0.25">
      <c r="A29" s="10">
        <v>28</v>
      </c>
      <c r="B29">
        <v>1</v>
      </c>
      <c r="C29" s="1">
        <v>11245557976</v>
      </c>
      <c r="D29" s="1">
        <f t="shared" si="0"/>
        <v>70.3</v>
      </c>
      <c r="E29" s="1">
        <v>213</v>
      </c>
      <c r="F29" s="14">
        <v>467867</v>
      </c>
      <c r="G29" s="14">
        <v>303832</v>
      </c>
      <c r="H29" s="1">
        <v>7446745</v>
      </c>
      <c r="I29" s="1">
        <v>6991645</v>
      </c>
      <c r="J29" s="1">
        <v>301767</v>
      </c>
      <c r="K29" s="1">
        <v>1854</v>
      </c>
      <c r="L29" s="1">
        <v>137834056</v>
      </c>
      <c r="M29" s="1">
        <v>38641051</v>
      </c>
      <c r="N29" s="1">
        <v>22</v>
      </c>
    </row>
    <row r="30" spans="1:19" x14ac:dyDescent="0.25">
      <c r="A30" s="10">
        <v>29</v>
      </c>
      <c r="B30">
        <v>1</v>
      </c>
      <c r="C30" s="1">
        <v>24407015591</v>
      </c>
      <c r="D30" s="1">
        <f t="shared" si="0"/>
        <v>152.5</v>
      </c>
      <c r="E30" s="1">
        <v>214</v>
      </c>
      <c r="F30" s="1">
        <v>92</v>
      </c>
      <c r="G30" s="1">
        <v>0</v>
      </c>
      <c r="H30" s="1">
        <v>2074565</v>
      </c>
      <c r="I30" s="1">
        <v>1827810</v>
      </c>
      <c r="J30" s="1">
        <v>6</v>
      </c>
      <c r="K30" s="1">
        <v>9</v>
      </c>
      <c r="L30" s="1">
        <v>14726874</v>
      </c>
      <c r="M30" s="1">
        <v>212605339</v>
      </c>
      <c r="N30" s="1">
        <v>15</v>
      </c>
    </row>
    <row r="31" spans="1:19" x14ac:dyDescent="0.25">
      <c r="A31" s="10">
        <v>30</v>
      </c>
      <c r="B31">
        <v>1</v>
      </c>
      <c r="C31" s="1">
        <v>39121528413</v>
      </c>
      <c r="D31" s="1">
        <f t="shared" si="0"/>
        <v>244.5</v>
      </c>
      <c r="E31" s="1">
        <v>209</v>
      </c>
      <c r="F31" s="1">
        <v>136</v>
      </c>
      <c r="G31" s="1">
        <v>0</v>
      </c>
      <c r="H31" s="1">
        <v>14514209</v>
      </c>
      <c r="I31" s="1">
        <v>14411955</v>
      </c>
      <c r="J31" s="1">
        <v>0</v>
      </c>
      <c r="K31" s="1">
        <v>1</v>
      </c>
      <c r="L31" s="1">
        <v>563634</v>
      </c>
      <c r="M31" s="1">
        <v>103756168</v>
      </c>
      <c r="N31" s="1">
        <v>6</v>
      </c>
    </row>
    <row r="32" spans="1:19" x14ac:dyDescent="0.25">
      <c r="A32" s="10">
        <v>31</v>
      </c>
      <c r="B32">
        <v>1</v>
      </c>
      <c r="C32" s="1">
        <v>98795986402</v>
      </c>
      <c r="D32" s="1">
        <f t="shared" si="0"/>
        <v>617.5</v>
      </c>
      <c r="E32" s="1">
        <v>307</v>
      </c>
      <c r="F32" s="1">
        <v>74</v>
      </c>
      <c r="G32" s="1">
        <v>2</v>
      </c>
      <c r="H32" s="1">
        <v>109573012</v>
      </c>
      <c r="I32" s="1">
        <v>109482434</v>
      </c>
      <c r="J32" s="1">
        <v>1</v>
      </c>
      <c r="K32" s="1">
        <v>7</v>
      </c>
      <c r="L32" s="1">
        <v>14347871</v>
      </c>
      <c r="M32" s="1">
        <v>98269622</v>
      </c>
      <c r="N32" s="1">
        <v>18</v>
      </c>
      <c r="O32" t="s">
        <v>16</v>
      </c>
    </row>
    <row r="33" spans="1:14" x14ac:dyDescent="0.25">
      <c r="A33" s="10">
        <v>32</v>
      </c>
      <c r="B33">
        <v>1</v>
      </c>
      <c r="C33" s="1">
        <v>385594128432</v>
      </c>
      <c r="D33" s="1">
        <f t="shared" si="0"/>
        <v>2410</v>
      </c>
      <c r="E33" s="1">
        <v>465</v>
      </c>
      <c r="F33" s="1">
        <v>226</v>
      </c>
      <c r="G33" s="1">
        <v>102</v>
      </c>
      <c r="H33" s="1">
        <v>1284619</v>
      </c>
      <c r="I33" s="1">
        <v>1261567</v>
      </c>
      <c r="J33" s="1">
        <v>0</v>
      </c>
      <c r="K33" s="1">
        <v>0</v>
      </c>
      <c r="L33" s="1">
        <v>27941177</v>
      </c>
      <c r="M33" s="1">
        <v>160237064</v>
      </c>
      <c r="N33" s="1">
        <v>37</v>
      </c>
    </row>
    <row r="34" spans="1:14" x14ac:dyDescent="0.25">
      <c r="A34" s="10">
        <v>33</v>
      </c>
      <c r="B34">
        <v>1</v>
      </c>
      <c r="C34" s="1">
        <v>102378519212</v>
      </c>
      <c r="D34" s="1">
        <f t="shared" si="0"/>
        <v>639.9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5">
      <c r="A35" s="10">
        <v>34</v>
      </c>
      <c r="B35">
        <v>1</v>
      </c>
      <c r="C35" s="1" t="s">
        <v>17</v>
      </c>
    </row>
    <row r="36" spans="1:14" x14ac:dyDescent="0.25">
      <c r="A36" s="10">
        <v>35</v>
      </c>
      <c r="B36">
        <v>1</v>
      </c>
      <c r="C36" s="1">
        <v>17310209296</v>
      </c>
      <c r="D36" s="1">
        <f t="shared" si="0"/>
        <v>108.2</v>
      </c>
      <c r="E36" s="1">
        <v>154</v>
      </c>
      <c r="F36" s="1">
        <v>139168</v>
      </c>
      <c r="G36" s="1">
        <v>176049</v>
      </c>
      <c r="H36" s="1">
        <v>88796</v>
      </c>
      <c r="I36" s="1">
        <v>88796</v>
      </c>
      <c r="J36" s="1">
        <v>0</v>
      </c>
      <c r="K36" s="1">
        <v>0</v>
      </c>
      <c r="L36" s="1">
        <v>11267465</v>
      </c>
      <c r="M36" s="1">
        <v>3762354</v>
      </c>
      <c r="N36">
        <v>12</v>
      </c>
    </row>
    <row r="37" spans="1:14" x14ac:dyDescent="0.25">
      <c r="A37" s="10">
        <v>36</v>
      </c>
      <c r="B37">
        <v>1</v>
      </c>
      <c r="C37" s="1" t="s">
        <v>17</v>
      </c>
    </row>
    <row r="38" spans="1:14" x14ac:dyDescent="0.25">
      <c r="A38" s="10">
        <v>37</v>
      </c>
      <c r="B38">
        <v>1</v>
      </c>
      <c r="C38" s="1">
        <v>16592161862</v>
      </c>
      <c r="D38" s="1">
        <f t="shared" si="0"/>
        <v>103.7</v>
      </c>
      <c r="E38" s="1">
        <v>147</v>
      </c>
      <c r="F38" s="1">
        <v>66</v>
      </c>
      <c r="G38" s="1">
        <v>0</v>
      </c>
      <c r="H38" s="1">
        <v>3131946</v>
      </c>
      <c r="I38" s="1">
        <v>3127343</v>
      </c>
      <c r="J38" s="1">
        <v>0</v>
      </c>
      <c r="K38" s="1">
        <v>4603</v>
      </c>
      <c r="L38" s="1">
        <v>8936394</v>
      </c>
      <c r="M38" s="1">
        <v>11934575</v>
      </c>
      <c r="N38">
        <v>10</v>
      </c>
    </row>
    <row r="39" spans="1:14" x14ac:dyDescent="0.25">
      <c r="A39" s="10">
        <v>38</v>
      </c>
      <c r="B39">
        <v>1</v>
      </c>
      <c r="C39" s="1" t="s">
        <v>17</v>
      </c>
    </row>
    <row r="40" spans="1:14" x14ac:dyDescent="0.25">
      <c r="A40" s="10">
        <v>39</v>
      </c>
      <c r="B40">
        <v>1</v>
      </c>
      <c r="C40" s="1">
        <v>35587224526</v>
      </c>
      <c r="D40" s="1">
        <f t="shared" si="0"/>
        <v>222.4</v>
      </c>
      <c r="E40" s="1">
        <v>231</v>
      </c>
      <c r="F40" s="1">
        <v>74</v>
      </c>
      <c r="G40" s="1">
        <v>0</v>
      </c>
      <c r="H40" s="1">
        <v>9871928</v>
      </c>
      <c r="I40" s="1">
        <v>3827152</v>
      </c>
      <c r="J40" s="1">
        <v>4</v>
      </c>
      <c r="K40" s="1">
        <v>2</v>
      </c>
      <c r="L40" s="1">
        <v>5111249</v>
      </c>
      <c r="M40" s="1">
        <v>17516383</v>
      </c>
      <c r="N40">
        <v>20</v>
      </c>
    </row>
    <row r="41" spans="1:14" x14ac:dyDescent="0.25">
      <c r="A41" s="10">
        <v>40</v>
      </c>
      <c r="B41">
        <v>1</v>
      </c>
      <c r="C41" s="1" t="s">
        <v>18</v>
      </c>
    </row>
    <row r="42" spans="1:14" x14ac:dyDescent="0.25">
      <c r="A42" s="10">
        <v>41</v>
      </c>
      <c r="B42">
        <v>1</v>
      </c>
      <c r="C42" s="1">
        <v>26401408622</v>
      </c>
      <c r="D42" s="1">
        <f t="shared" si="0"/>
        <v>165</v>
      </c>
      <c r="E42" s="1">
        <v>209</v>
      </c>
      <c r="F42" s="1">
        <v>69</v>
      </c>
      <c r="G42" s="1">
        <v>3</v>
      </c>
      <c r="H42" s="1">
        <v>511192</v>
      </c>
      <c r="I42" s="1">
        <v>511186</v>
      </c>
      <c r="J42" s="1">
        <v>5</v>
      </c>
      <c r="K42" s="1">
        <v>1</v>
      </c>
      <c r="L42" s="1">
        <v>11330980</v>
      </c>
      <c r="M42" s="1">
        <v>79212585</v>
      </c>
      <c r="N42">
        <v>16</v>
      </c>
    </row>
    <row r="43" spans="1:14" x14ac:dyDescent="0.25">
      <c r="A43"/>
    </row>
    <row r="44" spans="1:14" x14ac:dyDescent="0.25">
      <c r="A44"/>
    </row>
    <row r="45" spans="1:14" x14ac:dyDescent="0.25">
      <c r="A45"/>
    </row>
    <row r="46" spans="1:14" x14ac:dyDescent="0.25">
      <c r="A46"/>
    </row>
    <row r="47" spans="1:14" x14ac:dyDescent="0.25">
      <c r="A47"/>
      <c r="C47"/>
      <c r="D47"/>
      <c r="E47"/>
      <c r="F47"/>
      <c r="G47"/>
      <c r="H47"/>
      <c r="I47"/>
      <c r="J47"/>
      <c r="K47"/>
      <c r="L47"/>
      <c r="M47"/>
    </row>
    <row r="48" spans="1:14" x14ac:dyDescent="0.25">
      <c r="A48"/>
      <c r="C48"/>
      <c r="D48"/>
      <c r="E48"/>
      <c r="F48"/>
      <c r="G48"/>
      <c r="H48"/>
      <c r="I48"/>
      <c r="J48"/>
      <c r="K48"/>
      <c r="L48"/>
      <c r="M48"/>
    </row>
    <row r="49" spans="1:13" ht="14.25" customHeight="1" x14ac:dyDescent="0.25">
      <c r="A49"/>
      <c r="C49"/>
      <c r="D49"/>
      <c r="E49"/>
      <c r="F49"/>
      <c r="G49"/>
      <c r="H49"/>
      <c r="I49"/>
      <c r="J49"/>
      <c r="K49"/>
      <c r="L49"/>
      <c r="M49"/>
    </row>
    <row r="50" spans="1:13" ht="14.25" customHeight="1" x14ac:dyDescent="0.25">
      <c r="A50"/>
      <c r="C50"/>
      <c r="D50"/>
      <c r="E50"/>
      <c r="F50"/>
      <c r="G50"/>
      <c r="H50"/>
      <c r="I50"/>
      <c r="J50"/>
      <c r="K50"/>
      <c r="L50"/>
      <c r="M50"/>
    </row>
    <row r="51" spans="1:13" x14ac:dyDescent="0.25">
      <c r="A51"/>
      <c r="C51"/>
      <c r="D51"/>
      <c r="E51"/>
      <c r="F51"/>
      <c r="G51"/>
      <c r="H51"/>
      <c r="I51"/>
      <c r="J51"/>
      <c r="K51"/>
      <c r="L51"/>
      <c r="M51"/>
    </row>
    <row r="52" spans="1:13" x14ac:dyDescent="0.25">
      <c r="A52"/>
      <c r="C52"/>
      <c r="D52"/>
      <c r="E52"/>
      <c r="F52"/>
      <c r="G52"/>
      <c r="H52"/>
      <c r="I52"/>
      <c r="J52"/>
      <c r="K52"/>
      <c r="L52"/>
      <c r="M52"/>
    </row>
    <row r="53" spans="1:13" x14ac:dyDescent="0.25">
      <c r="A53"/>
      <c r="C53"/>
      <c r="D53"/>
      <c r="E53"/>
      <c r="F53"/>
      <c r="G53"/>
      <c r="H53"/>
      <c r="I53"/>
      <c r="J53"/>
      <c r="K53"/>
      <c r="L53"/>
      <c r="M53"/>
    </row>
    <row r="54" spans="1:13" x14ac:dyDescent="0.25">
      <c r="A54"/>
      <c r="C54"/>
      <c r="D54"/>
      <c r="E54"/>
      <c r="F54"/>
      <c r="G54"/>
      <c r="H54"/>
      <c r="I54"/>
      <c r="J54"/>
      <c r="K54"/>
      <c r="L54"/>
      <c r="M54"/>
    </row>
    <row r="55" spans="1:13" x14ac:dyDescent="0.25">
      <c r="A55"/>
      <c r="C55"/>
      <c r="D55"/>
      <c r="E55"/>
      <c r="F55"/>
      <c r="G55"/>
      <c r="H55"/>
      <c r="I55"/>
      <c r="J55"/>
      <c r="K55"/>
      <c r="L55"/>
      <c r="M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F12" sqref="F12"/>
    </sheetView>
  </sheetViews>
  <sheetFormatPr defaultColWidth="8.85546875" defaultRowHeight="15" x14ac:dyDescent="0.25"/>
  <cols>
    <col min="1" max="1" width="6.7109375" customWidth="1"/>
    <col min="2" max="2" width="10.42578125" bestFit="1" customWidth="1"/>
    <col min="3" max="3" width="17" customWidth="1"/>
    <col min="4" max="4" width="11.42578125" customWidth="1"/>
    <col min="5" max="5" width="10" customWidth="1"/>
    <col min="6" max="6" width="14.42578125" customWidth="1"/>
    <col min="7" max="7" width="15.28515625" customWidth="1"/>
    <col min="8" max="9" width="13" customWidth="1"/>
    <col min="10" max="10" width="13.42578125" customWidth="1"/>
    <col min="11" max="11" width="12.42578125" customWidth="1"/>
    <col min="12" max="12" width="13.140625" customWidth="1"/>
    <col min="13" max="13" width="12.42578125" customWidth="1"/>
    <col min="14" max="14" width="15.42578125" customWidth="1"/>
    <col min="15" max="15" width="17.85546875" bestFit="1" customWidth="1"/>
    <col min="16" max="16" width="12" bestFit="1" customWidth="1"/>
  </cols>
  <sheetData>
    <row r="1" spans="1:15" s="2" customFormat="1" x14ac:dyDescent="0.25">
      <c r="A1" s="3" t="s">
        <v>11</v>
      </c>
      <c r="B1" s="3" t="s">
        <v>26</v>
      </c>
      <c r="C1" s="6" t="s">
        <v>19</v>
      </c>
      <c r="D1" s="6" t="s">
        <v>20</v>
      </c>
      <c r="E1" s="3" t="s">
        <v>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/>
    </row>
    <row r="2" spans="1:15" x14ac:dyDescent="0.25">
      <c r="A2" s="21">
        <v>1</v>
      </c>
      <c r="B2" s="11">
        <v>2</v>
      </c>
      <c r="C2" s="11"/>
      <c r="D2" s="14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5" x14ac:dyDescent="0.25">
      <c r="A3" s="21">
        <v>2</v>
      </c>
      <c r="B3" s="11">
        <v>2</v>
      </c>
      <c r="C3" s="11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5" x14ac:dyDescent="0.25">
      <c r="A4" s="21">
        <v>3</v>
      </c>
      <c r="B4" s="11">
        <v>2</v>
      </c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5" x14ac:dyDescent="0.25">
      <c r="A5" s="21">
        <v>4</v>
      </c>
      <c r="B5" s="11">
        <v>2</v>
      </c>
      <c r="C5" s="11"/>
      <c r="D5" s="14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5" x14ac:dyDescent="0.25">
      <c r="A6" s="21">
        <v>5</v>
      </c>
      <c r="B6" s="11">
        <v>2</v>
      </c>
      <c r="C6" s="11"/>
      <c r="D6" s="14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5" x14ac:dyDescent="0.25">
      <c r="A7" s="21">
        <v>6</v>
      </c>
      <c r="B7" s="11">
        <v>2</v>
      </c>
      <c r="C7" s="11"/>
      <c r="D7" s="14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5" x14ac:dyDescent="0.25">
      <c r="A8" s="21">
        <v>7</v>
      </c>
      <c r="B8" s="11">
        <v>2</v>
      </c>
      <c r="C8" s="11"/>
      <c r="D8" s="14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5" x14ac:dyDescent="0.25">
      <c r="A9" s="21">
        <v>8</v>
      </c>
      <c r="B9" s="11">
        <v>2</v>
      </c>
      <c r="C9" s="11"/>
      <c r="D9" s="14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5" x14ac:dyDescent="0.25">
      <c r="A10" s="21">
        <v>9</v>
      </c>
      <c r="B10" s="11">
        <v>2</v>
      </c>
      <c r="C10" s="11"/>
      <c r="D10" s="14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5" x14ac:dyDescent="0.25">
      <c r="A11" s="21">
        <v>10</v>
      </c>
      <c r="B11" s="11">
        <v>2</v>
      </c>
      <c r="C11" s="11"/>
      <c r="D11" s="14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24"/>
    </row>
    <row r="12" spans="1:15" x14ac:dyDescent="0.25">
      <c r="A12" s="21">
        <v>11</v>
      </c>
      <c r="B12" s="11">
        <v>2</v>
      </c>
      <c r="C12" s="11"/>
      <c r="D12" s="1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24"/>
    </row>
    <row r="13" spans="1:15" x14ac:dyDescent="0.25">
      <c r="A13" s="10">
        <v>12</v>
      </c>
      <c r="B13">
        <v>2</v>
      </c>
      <c r="C13" s="24"/>
      <c r="D13" s="1">
        <f t="shared" ref="D13:D42" si="0">ROUND(C13/160000000, 1)</f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/>
    </row>
    <row r="14" spans="1:15" x14ac:dyDescent="0.25">
      <c r="A14" s="10">
        <v>13</v>
      </c>
      <c r="B14">
        <v>2</v>
      </c>
      <c r="C14" s="24"/>
      <c r="D14" s="1">
        <f t="shared" si="0"/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/>
    </row>
    <row r="15" spans="1:15" x14ac:dyDescent="0.25">
      <c r="A15" s="10">
        <v>14</v>
      </c>
      <c r="B15">
        <v>2</v>
      </c>
      <c r="C15" s="24"/>
      <c r="D15" s="1">
        <f t="shared" si="0"/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/>
    </row>
    <row r="16" spans="1:15" x14ac:dyDescent="0.25">
      <c r="A16" s="10">
        <v>15</v>
      </c>
      <c r="B16">
        <v>2</v>
      </c>
      <c r="C16" s="24"/>
      <c r="D16" s="1">
        <f t="shared" si="0"/>
        <v>0</v>
      </c>
      <c r="E16" s="24">
        <v>1</v>
      </c>
      <c r="F16" s="24">
        <v>0</v>
      </c>
      <c r="G16" s="24">
        <v>0</v>
      </c>
      <c r="H16" s="24">
        <v>7</v>
      </c>
      <c r="I16" s="24">
        <v>0</v>
      </c>
      <c r="J16" s="24">
        <v>1</v>
      </c>
      <c r="K16" s="24">
        <v>6</v>
      </c>
      <c r="L16" s="24"/>
      <c r="M16" s="24">
        <v>1</v>
      </c>
      <c r="N16" s="24">
        <v>0</v>
      </c>
      <c r="O16" s="24"/>
    </row>
    <row r="17" spans="1:15" x14ac:dyDescent="0.25">
      <c r="A17" s="10">
        <v>16</v>
      </c>
      <c r="B17">
        <v>2</v>
      </c>
      <c r="C17" s="24">
        <v>25494013713</v>
      </c>
      <c r="D17" s="1">
        <f t="shared" si="0"/>
        <v>159.30000000000001</v>
      </c>
      <c r="E17" s="24">
        <v>25</v>
      </c>
      <c r="F17" s="24">
        <v>18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188590</v>
      </c>
      <c r="M17" s="24">
        <v>286784</v>
      </c>
      <c r="N17" s="24">
        <v>0</v>
      </c>
      <c r="O17" s="24"/>
    </row>
    <row r="18" spans="1:15" x14ac:dyDescent="0.25">
      <c r="A18" s="10">
        <v>17</v>
      </c>
      <c r="B18">
        <v>2</v>
      </c>
      <c r="C18" s="24">
        <v>25802149921</v>
      </c>
      <c r="D18" s="1">
        <f t="shared" si="0"/>
        <v>161.30000000000001</v>
      </c>
      <c r="E18" s="24">
        <v>122</v>
      </c>
      <c r="F18" s="24">
        <v>52</v>
      </c>
      <c r="G18" s="24">
        <v>0</v>
      </c>
      <c r="H18" s="24">
        <v>305841</v>
      </c>
      <c r="I18" s="24">
        <v>305841</v>
      </c>
      <c r="J18" s="24">
        <v>0</v>
      </c>
      <c r="K18" s="24">
        <v>0</v>
      </c>
      <c r="L18" s="24">
        <v>1910972</v>
      </c>
      <c r="M18" s="24">
        <v>4032550</v>
      </c>
      <c r="N18" s="24">
        <v>4</v>
      </c>
      <c r="O18" s="24"/>
    </row>
    <row r="19" spans="1:15" x14ac:dyDescent="0.25">
      <c r="A19" s="10">
        <v>18</v>
      </c>
      <c r="B19">
        <v>2</v>
      </c>
      <c r="C19" s="25">
        <v>25309512128</v>
      </c>
      <c r="D19" s="1">
        <f t="shared" si="0"/>
        <v>158.19999999999999</v>
      </c>
      <c r="E19" s="24">
        <v>197</v>
      </c>
      <c r="F19" s="24">
        <v>77</v>
      </c>
      <c r="G19" s="24">
        <v>0</v>
      </c>
      <c r="H19" s="24">
        <v>39242400</v>
      </c>
      <c r="I19" s="24">
        <v>39242399</v>
      </c>
      <c r="J19" s="24">
        <v>0</v>
      </c>
      <c r="K19" s="24">
        <v>1</v>
      </c>
      <c r="L19" s="24">
        <v>36877547</v>
      </c>
      <c r="M19" s="24">
        <v>86956720</v>
      </c>
      <c r="N19" s="24">
        <v>43</v>
      </c>
      <c r="O19" s="24"/>
    </row>
    <row r="20" spans="1:15" x14ac:dyDescent="0.25">
      <c r="A20" s="10">
        <v>19</v>
      </c>
      <c r="B20">
        <v>2</v>
      </c>
      <c r="C20" s="24">
        <v>60002133062</v>
      </c>
      <c r="D20" s="1">
        <f t="shared" si="0"/>
        <v>375</v>
      </c>
      <c r="E20" s="24">
        <v>84</v>
      </c>
      <c r="F20" s="24">
        <v>33</v>
      </c>
      <c r="G20" s="24">
        <v>0</v>
      </c>
      <c r="H20" s="24">
        <v>1</v>
      </c>
      <c r="I20" s="24">
        <v>0</v>
      </c>
      <c r="J20" s="24">
        <v>0</v>
      </c>
      <c r="K20" s="24">
        <v>1</v>
      </c>
      <c r="L20" s="24">
        <v>338863</v>
      </c>
      <c r="M20" s="24">
        <v>241906678</v>
      </c>
      <c r="N20" s="24">
        <v>7</v>
      </c>
      <c r="O20" s="24"/>
    </row>
    <row r="21" spans="1:15" x14ac:dyDescent="0.25">
      <c r="A21" s="10">
        <v>20</v>
      </c>
      <c r="B21">
        <v>2</v>
      </c>
      <c r="C21" s="24">
        <v>74751432495</v>
      </c>
      <c r="D21" s="1">
        <f t="shared" si="0"/>
        <v>467.2</v>
      </c>
      <c r="E21" s="24">
        <v>178</v>
      </c>
      <c r="F21" s="24">
        <v>59</v>
      </c>
      <c r="G21" s="24">
        <v>0</v>
      </c>
      <c r="H21" s="24">
        <v>36607</v>
      </c>
      <c r="I21" s="24">
        <v>36597</v>
      </c>
      <c r="J21" s="24">
        <v>2</v>
      </c>
      <c r="K21" s="24">
        <v>8</v>
      </c>
      <c r="L21" s="24">
        <v>53412385</v>
      </c>
      <c r="M21" s="24">
        <v>53857395</v>
      </c>
      <c r="N21" s="24">
        <v>17</v>
      </c>
      <c r="O21" s="24"/>
    </row>
    <row r="22" spans="1:15" x14ac:dyDescent="0.25">
      <c r="A22" s="10">
        <v>21</v>
      </c>
      <c r="B22">
        <v>2</v>
      </c>
      <c r="C22" s="24">
        <v>78362155938</v>
      </c>
      <c r="D22" s="1">
        <f t="shared" si="0"/>
        <v>489.8</v>
      </c>
      <c r="E22" s="24">
        <v>73</v>
      </c>
      <c r="F22" s="24">
        <v>45</v>
      </c>
      <c r="G22" s="24">
        <v>0</v>
      </c>
      <c r="H22" s="24">
        <v>14014906</v>
      </c>
      <c r="I22" s="24">
        <v>14014899</v>
      </c>
      <c r="J22" s="24">
        <v>1</v>
      </c>
      <c r="K22" s="24">
        <v>6</v>
      </c>
      <c r="L22" s="24">
        <v>1017293</v>
      </c>
      <c r="M22" s="24">
        <v>28846527</v>
      </c>
      <c r="N22" s="24">
        <v>1</v>
      </c>
      <c r="O22" s="24"/>
    </row>
    <row r="23" spans="1:15" x14ac:dyDescent="0.25">
      <c r="A23" s="10">
        <v>22</v>
      </c>
      <c r="B23">
        <v>2</v>
      </c>
      <c r="C23" s="24">
        <v>35803859233</v>
      </c>
      <c r="D23" s="1">
        <f t="shared" si="0"/>
        <v>223.8</v>
      </c>
      <c r="E23" s="24">
        <v>102</v>
      </c>
      <c r="F23" s="24">
        <v>65</v>
      </c>
      <c r="G23" s="24">
        <v>0</v>
      </c>
      <c r="H23" s="24">
        <v>89958</v>
      </c>
      <c r="I23" s="24">
        <v>89941</v>
      </c>
      <c r="J23" s="24">
        <v>0</v>
      </c>
      <c r="K23" s="24">
        <v>17</v>
      </c>
      <c r="L23" s="24">
        <v>877636</v>
      </c>
      <c r="M23" s="24">
        <v>6572345</v>
      </c>
      <c r="N23" s="24">
        <v>4</v>
      </c>
      <c r="O23" s="24"/>
    </row>
    <row r="24" spans="1:15" x14ac:dyDescent="0.25">
      <c r="A24" s="10">
        <v>23</v>
      </c>
      <c r="B24">
        <v>2</v>
      </c>
      <c r="C24" s="24">
        <v>220936842360</v>
      </c>
      <c r="D24" s="1">
        <f t="shared" si="0"/>
        <v>1380.9</v>
      </c>
      <c r="E24" s="24">
        <v>156</v>
      </c>
      <c r="F24" s="24">
        <v>67</v>
      </c>
      <c r="G24" s="24">
        <v>5</v>
      </c>
      <c r="H24" s="24">
        <v>4</v>
      </c>
      <c r="I24" s="24">
        <v>4</v>
      </c>
      <c r="J24" s="24">
        <v>0</v>
      </c>
      <c r="K24" s="24">
        <v>0</v>
      </c>
      <c r="L24" s="24">
        <v>208992731</v>
      </c>
      <c r="M24" s="24">
        <v>33403032</v>
      </c>
      <c r="N24" s="24">
        <v>15</v>
      </c>
      <c r="O24" s="24"/>
    </row>
    <row r="25" spans="1:15" x14ac:dyDescent="0.25">
      <c r="A25" s="10">
        <v>24</v>
      </c>
      <c r="B25">
        <v>2</v>
      </c>
      <c r="C25" s="24">
        <v>87270447740</v>
      </c>
      <c r="D25" s="1">
        <f t="shared" si="0"/>
        <v>545.4</v>
      </c>
      <c r="E25" s="24">
        <v>211</v>
      </c>
      <c r="F25" s="24">
        <v>67</v>
      </c>
      <c r="G25" s="24">
        <v>0</v>
      </c>
      <c r="H25" s="24">
        <v>401886</v>
      </c>
      <c r="I25" s="24">
        <v>401885</v>
      </c>
      <c r="J25" s="24">
        <v>0</v>
      </c>
      <c r="K25" s="24">
        <v>1</v>
      </c>
      <c r="L25" s="24">
        <v>1268758</v>
      </c>
      <c r="M25" s="24">
        <v>114508882</v>
      </c>
      <c r="N25" s="24">
        <v>9</v>
      </c>
      <c r="O25" s="24"/>
    </row>
    <row r="26" spans="1:15" x14ac:dyDescent="0.25">
      <c r="A26" s="10">
        <v>25</v>
      </c>
      <c r="B26">
        <v>2</v>
      </c>
      <c r="C26" s="24">
        <v>43238705959</v>
      </c>
      <c r="D26" s="1">
        <f t="shared" si="0"/>
        <v>270.2</v>
      </c>
      <c r="E26" s="24">
        <v>141</v>
      </c>
      <c r="F26" s="24">
        <v>61</v>
      </c>
      <c r="G26" s="24">
        <v>0</v>
      </c>
      <c r="H26" s="24">
        <v>691185</v>
      </c>
      <c r="I26" s="24">
        <v>691178</v>
      </c>
      <c r="J26" s="24">
        <v>1</v>
      </c>
      <c r="K26" s="24">
        <v>6</v>
      </c>
      <c r="L26" s="24">
        <v>110786851</v>
      </c>
      <c r="M26" s="24">
        <v>24922050</v>
      </c>
      <c r="N26" s="24">
        <v>21</v>
      </c>
      <c r="O26" s="24"/>
    </row>
    <row r="27" spans="1:15" x14ac:dyDescent="0.25">
      <c r="A27" s="10">
        <v>26</v>
      </c>
      <c r="B27">
        <v>2</v>
      </c>
      <c r="C27" s="24">
        <v>31507150556</v>
      </c>
      <c r="D27" s="1">
        <f t="shared" si="0"/>
        <v>196.9</v>
      </c>
      <c r="E27" s="24">
        <v>177</v>
      </c>
      <c r="F27" s="24">
        <v>57</v>
      </c>
      <c r="G27" s="24">
        <v>1</v>
      </c>
      <c r="H27" s="24">
        <v>11052877</v>
      </c>
      <c r="I27" s="24">
        <v>11952870</v>
      </c>
      <c r="J27" s="24">
        <v>2</v>
      </c>
      <c r="K27" s="24">
        <v>5</v>
      </c>
      <c r="L27" s="24">
        <v>22558976</v>
      </c>
      <c r="M27" s="24">
        <v>145200178</v>
      </c>
      <c r="N27" s="24">
        <v>16</v>
      </c>
      <c r="O27" s="24"/>
    </row>
    <row r="28" spans="1:15" x14ac:dyDescent="0.25">
      <c r="A28" s="10">
        <v>27</v>
      </c>
      <c r="B28">
        <v>2</v>
      </c>
      <c r="C28" s="24">
        <v>18594094536</v>
      </c>
      <c r="D28" s="1">
        <f t="shared" si="0"/>
        <v>116.2</v>
      </c>
      <c r="E28" s="24">
        <v>220</v>
      </c>
      <c r="F28" s="24">
        <v>86</v>
      </c>
      <c r="G28" s="24">
        <v>0</v>
      </c>
      <c r="H28" s="24">
        <v>7435902</v>
      </c>
      <c r="I28" s="24">
        <v>7435902</v>
      </c>
      <c r="J28" s="24">
        <v>0</v>
      </c>
      <c r="K28" s="24">
        <v>0</v>
      </c>
      <c r="L28" s="24">
        <v>42265138</v>
      </c>
      <c r="M28" s="24">
        <v>19834069</v>
      </c>
      <c r="N28" s="24">
        <v>14</v>
      </c>
      <c r="O28" s="24"/>
    </row>
    <row r="29" spans="1:15" x14ac:dyDescent="0.25">
      <c r="A29" s="10">
        <v>28</v>
      </c>
      <c r="B29">
        <v>2</v>
      </c>
      <c r="C29" s="24">
        <v>11363983352</v>
      </c>
      <c r="D29" s="1">
        <f t="shared" si="0"/>
        <v>71</v>
      </c>
      <c r="E29" s="24">
        <v>154</v>
      </c>
      <c r="F29" s="26">
        <v>857306</v>
      </c>
      <c r="G29" s="26">
        <v>971393</v>
      </c>
      <c r="H29" s="24">
        <v>238077</v>
      </c>
      <c r="I29" s="24">
        <v>218875</v>
      </c>
      <c r="J29" s="24">
        <v>3</v>
      </c>
      <c r="K29" s="24">
        <v>19199</v>
      </c>
      <c r="L29" s="24">
        <v>3676975</v>
      </c>
      <c r="M29" s="24">
        <v>1327890</v>
      </c>
      <c r="N29" s="24">
        <v>5</v>
      </c>
      <c r="O29" s="24"/>
    </row>
    <row r="30" spans="1:15" x14ac:dyDescent="0.25">
      <c r="A30" s="10">
        <v>29</v>
      </c>
      <c r="B30">
        <v>2</v>
      </c>
      <c r="C30" s="24">
        <v>24329487684</v>
      </c>
      <c r="D30" s="1">
        <f t="shared" si="0"/>
        <v>152.1</v>
      </c>
      <c r="E30" s="24">
        <v>137</v>
      </c>
      <c r="F30" s="26">
        <v>28618</v>
      </c>
      <c r="G30" s="26">
        <v>0</v>
      </c>
      <c r="H30" s="24">
        <v>48087569</v>
      </c>
      <c r="I30" s="24">
        <v>48087557</v>
      </c>
      <c r="J30" s="24">
        <v>6</v>
      </c>
      <c r="K30" s="24">
        <v>6</v>
      </c>
      <c r="L30" s="24">
        <v>33716415</v>
      </c>
      <c r="M30" s="24">
        <v>660018</v>
      </c>
      <c r="N30" s="24">
        <v>3</v>
      </c>
      <c r="O30" s="24"/>
    </row>
    <row r="31" spans="1:15" x14ac:dyDescent="0.25">
      <c r="A31" s="10">
        <v>30</v>
      </c>
      <c r="B31">
        <v>2</v>
      </c>
      <c r="C31" s="24">
        <v>39111006562</v>
      </c>
      <c r="D31" s="1">
        <f t="shared" si="0"/>
        <v>244.4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/>
    </row>
    <row r="32" spans="1:15" x14ac:dyDescent="0.25">
      <c r="A32" s="10">
        <v>31</v>
      </c>
      <c r="B32">
        <v>2</v>
      </c>
      <c r="C32" s="24">
        <v>98812045062</v>
      </c>
      <c r="D32" s="1">
        <f t="shared" si="0"/>
        <v>617.6</v>
      </c>
      <c r="E32" s="24">
        <v>290</v>
      </c>
      <c r="F32" s="24">
        <v>85</v>
      </c>
      <c r="G32" s="24">
        <v>0</v>
      </c>
      <c r="H32" s="24">
        <v>382035</v>
      </c>
      <c r="I32" s="24">
        <v>382029</v>
      </c>
      <c r="J32" s="24">
        <v>2</v>
      </c>
      <c r="K32" s="24">
        <v>4</v>
      </c>
      <c r="L32" s="24">
        <v>22418741</v>
      </c>
      <c r="M32" s="24">
        <v>230427405</v>
      </c>
      <c r="N32" s="24">
        <v>17</v>
      </c>
      <c r="O32" s="24"/>
    </row>
    <row r="33" spans="1:15" x14ac:dyDescent="0.25">
      <c r="A33" s="10">
        <v>32</v>
      </c>
      <c r="B33">
        <v>2</v>
      </c>
      <c r="C33" s="24">
        <v>385643389081</v>
      </c>
      <c r="D33" s="1">
        <f t="shared" si="0"/>
        <v>2410.3000000000002</v>
      </c>
      <c r="E33" s="24">
        <v>309</v>
      </c>
      <c r="F33" s="26">
        <v>36226</v>
      </c>
      <c r="G33" s="26">
        <v>37771</v>
      </c>
      <c r="H33" s="24">
        <v>16</v>
      </c>
      <c r="I33" s="24">
        <v>9</v>
      </c>
      <c r="J33" s="24">
        <v>2</v>
      </c>
      <c r="K33" s="24">
        <v>5</v>
      </c>
      <c r="L33" s="24">
        <v>36654533</v>
      </c>
      <c r="M33" s="24">
        <v>176097724</v>
      </c>
      <c r="N33" s="24">
        <v>22</v>
      </c>
      <c r="O33" s="24"/>
    </row>
    <row r="34" spans="1:15" x14ac:dyDescent="0.25">
      <c r="A34" s="10">
        <v>33</v>
      </c>
      <c r="B34">
        <v>2</v>
      </c>
      <c r="C34" s="24">
        <v>102394677453</v>
      </c>
      <c r="D34" s="1">
        <f t="shared" si="0"/>
        <v>640</v>
      </c>
      <c r="E34" s="24">
        <v>2</v>
      </c>
      <c r="F34" s="24">
        <v>1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170163</v>
      </c>
      <c r="N34" s="24"/>
      <c r="O34" s="24"/>
    </row>
    <row r="35" spans="1:15" x14ac:dyDescent="0.25">
      <c r="A35" s="10">
        <v>34</v>
      </c>
      <c r="B35">
        <v>2</v>
      </c>
      <c r="C35" s="24"/>
      <c r="D35" s="1">
        <f t="shared" si="0"/>
        <v>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1:15" x14ac:dyDescent="0.25">
      <c r="A36" s="10">
        <v>35</v>
      </c>
      <c r="B36">
        <v>2</v>
      </c>
      <c r="C36" s="24">
        <v>17348504787</v>
      </c>
      <c r="D36" s="1">
        <f t="shared" si="0"/>
        <v>108.4</v>
      </c>
      <c r="E36" s="24">
        <v>92</v>
      </c>
      <c r="F36" s="24">
        <v>42</v>
      </c>
      <c r="G36" s="24">
        <v>0</v>
      </c>
      <c r="H36" s="24">
        <v>15487291</v>
      </c>
      <c r="I36" s="24">
        <v>0</v>
      </c>
      <c r="J36" s="24">
        <v>0</v>
      </c>
      <c r="K36" s="24">
        <v>0</v>
      </c>
      <c r="L36" s="24">
        <v>9292324</v>
      </c>
      <c r="M36" s="24">
        <v>6714747</v>
      </c>
      <c r="N36" s="24">
        <v>3</v>
      </c>
      <c r="O36" s="24"/>
    </row>
    <row r="37" spans="1:15" x14ac:dyDescent="0.25">
      <c r="A37" s="10">
        <v>36</v>
      </c>
      <c r="B37">
        <v>2</v>
      </c>
      <c r="C37" s="24"/>
      <c r="D37" s="1">
        <f t="shared" si="0"/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x14ac:dyDescent="0.25">
      <c r="A38" s="10">
        <v>37</v>
      </c>
      <c r="B38">
        <v>2</v>
      </c>
      <c r="C38" s="24">
        <v>16665915880</v>
      </c>
      <c r="D38" s="1">
        <f t="shared" si="0"/>
        <v>104.2</v>
      </c>
      <c r="E38" s="24">
        <v>92</v>
      </c>
      <c r="F38" s="24">
        <v>46</v>
      </c>
      <c r="G38" s="24">
        <v>0</v>
      </c>
      <c r="H38" s="24">
        <v>0</v>
      </c>
      <c r="I38" s="24">
        <v>0</v>
      </c>
      <c r="J38" s="24">
        <v>3</v>
      </c>
      <c r="K38" s="24">
        <v>0</v>
      </c>
      <c r="L38" s="24">
        <v>473869</v>
      </c>
      <c r="M38" s="24">
        <v>521503</v>
      </c>
      <c r="N38" s="24">
        <v>4</v>
      </c>
    </row>
    <row r="39" spans="1:15" x14ac:dyDescent="0.25">
      <c r="A39" s="10">
        <v>38</v>
      </c>
      <c r="B39">
        <v>2</v>
      </c>
      <c r="C39" s="24"/>
      <c r="D39" s="1">
        <f t="shared" si="0"/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15" x14ac:dyDescent="0.25">
      <c r="A40" s="10">
        <v>39</v>
      </c>
      <c r="B40">
        <v>2</v>
      </c>
      <c r="C40" s="24"/>
      <c r="D40" s="1">
        <f t="shared" si="0"/>
        <v>0</v>
      </c>
      <c r="E40" s="24">
        <v>89</v>
      </c>
      <c r="F40" s="24">
        <v>52</v>
      </c>
      <c r="G40" s="24">
        <v>0</v>
      </c>
      <c r="H40" s="24">
        <v>13</v>
      </c>
      <c r="I40" s="24">
        <v>7</v>
      </c>
      <c r="J40" s="24">
        <v>4</v>
      </c>
      <c r="K40" s="24">
        <v>2</v>
      </c>
      <c r="L40" s="24">
        <v>12080151</v>
      </c>
      <c r="M40" s="24">
        <v>18058896</v>
      </c>
      <c r="N40" s="24">
        <v>4</v>
      </c>
    </row>
    <row r="41" spans="1:15" x14ac:dyDescent="0.25">
      <c r="A41" s="10">
        <v>40</v>
      </c>
      <c r="B41">
        <v>2</v>
      </c>
      <c r="C41" s="24"/>
      <c r="D41" s="1">
        <f t="shared" si="0"/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spans="1:15" x14ac:dyDescent="0.25">
      <c r="A42" s="10">
        <v>41</v>
      </c>
      <c r="B42">
        <v>2</v>
      </c>
      <c r="D42" s="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selection activeCell="I13" sqref="I13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7.42578125" bestFit="1" customWidth="1"/>
    <col min="6" max="6" width="26.42578125" bestFit="1" customWidth="1"/>
    <col min="7" max="7" width="12" bestFit="1" customWidth="1"/>
    <col min="8" max="8" width="18.42578125" bestFit="1" customWidth="1"/>
    <col min="9" max="9" width="18.85546875" bestFit="1" customWidth="1"/>
    <col min="10" max="10" width="27.42578125" bestFit="1" customWidth="1"/>
    <col min="11" max="11" width="12" bestFit="1" customWidth="1"/>
    <col min="12" max="12" width="20" bestFit="1" customWidth="1"/>
    <col min="14" max="14" width="13.28515625" bestFit="1" customWidth="1"/>
    <col min="15" max="15" width="8.28515625" bestFit="1" customWidth="1"/>
    <col min="16" max="16" width="13.7109375" bestFit="1" customWidth="1"/>
    <col min="17" max="17" width="9.42578125" bestFit="1" customWidth="1"/>
    <col min="18" max="18" width="18.42578125" bestFit="1" customWidth="1"/>
    <col min="19" max="19" width="8.42578125" bestFit="1" customWidth="1"/>
    <col min="20" max="20" width="15.140625" bestFit="1" customWidth="1"/>
    <col min="21" max="21" width="11" bestFit="1" customWidth="1"/>
    <col min="22" max="22" width="20" bestFit="1" customWidth="1"/>
  </cols>
  <sheetData>
    <row r="1" spans="1:22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5" t="s">
        <v>43</v>
      </c>
      <c r="F1" s="15" t="s">
        <v>42</v>
      </c>
      <c r="G1" s="15" t="s">
        <v>44</v>
      </c>
      <c r="H1" s="15" t="s">
        <v>45</v>
      </c>
      <c r="I1" s="15" t="s">
        <v>64</v>
      </c>
      <c r="J1" s="15" t="s">
        <v>68</v>
      </c>
      <c r="K1" s="15" t="s">
        <v>65</v>
      </c>
      <c r="L1" s="15" t="s">
        <v>67</v>
      </c>
      <c r="N1" s="15" t="s">
        <v>23</v>
      </c>
      <c r="O1" s="15" t="s">
        <v>9</v>
      </c>
      <c r="P1" s="15" t="s">
        <v>10</v>
      </c>
      <c r="Q1" s="15" t="s">
        <v>44</v>
      </c>
      <c r="R1" s="15" t="s">
        <v>45</v>
      </c>
      <c r="S1" s="15" t="s">
        <v>66</v>
      </c>
      <c r="T1" s="15" t="s">
        <v>69</v>
      </c>
      <c r="U1" s="15" t="s">
        <v>65</v>
      </c>
      <c r="V1" s="15" t="s">
        <v>67</v>
      </c>
    </row>
    <row r="2" spans="1:22" x14ac:dyDescent="0.25">
      <c r="A2" s="21">
        <v>1</v>
      </c>
      <c r="B2">
        <f>Parameters!D2</f>
        <v>20.5</v>
      </c>
      <c r="C2">
        <f>Parameters!G2</f>
        <v>0</v>
      </c>
      <c r="D2">
        <f>Parameters!J2</f>
        <v>0</v>
      </c>
      <c r="E2" s="22" t="e">
        <f>Data!E2/Parameters!$C2/Parameters!$G2</f>
        <v>#DIV/0!</v>
      </c>
      <c r="F2" s="14" t="e">
        <f>Data!N2/Parameters!$C2/Parameters!$G2</f>
        <v>#DIV/0!</v>
      </c>
      <c r="G2" s="14" t="e">
        <f>SQRT(Data!E2)/Parameters!$C2/Parameters!$G2</f>
        <v>#DIV/0!</v>
      </c>
      <c r="H2" s="14" t="e">
        <f>SQRT(Data!N2)/Parameters!$C2/Parameters!$G2</f>
        <v>#DIV/0!</v>
      </c>
      <c r="I2" s="14" t="e">
        <f>Data2!E2/Parameters!$C2/Parameters!$G2</f>
        <v>#DIV/0!</v>
      </c>
      <c r="J2" s="14" t="e">
        <f>Data2!N2/Parameters!$C2/Parameters!$G2</f>
        <v>#DIV/0!</v>
      </c>
      <c r="K2" s="22" t="e">
        <f>SQRT(Data2!E2)/Parameters!$C2/Parameters!$G2</f>
        <v>#DIV/0!</v>
      </c>
      <c r="L2" s="14" t="e">
        <f>SQRT(Data2!N2)/Parameters!$C2/Parameters!$G2</f>
        <v>#DIV/0!</v>
      </c>
      <c r="N2" s="1">
        <v>14.4</v>
      </c>
      <c r="O2" s="5">
        <f>AVERAGE(E34)</f>
        <v>6.3694267515923563E-11</v>
      </c>
      <c r="P2" s="5">
        <f t="shared" ref="P2:R2" si="0">AVERAGE(F34)</f>
        <v>0</v>
      </c>
      <c r="Q2" s="5">
        <f t="shared" si="0"/>
        <v>6.3694267515923563E-11</v>
      </c>
      <c r="R2" s="5">
        <f t="shared" si="0"/>
        <v>0</v>
      </c>
      <c r="S2" s="5">
        <f>I34</f>
        <v>1.2738853503184713E-10</v>
      </c>
      <c r="T2" s="5">
        <f t="shared" ref="T2:U2" si="1">J34</f>
        <v>0</v>
      </c>
      <c r="U2" s="5">
        <f t="shared" si="1"/>
        <v>9.0077296966439174E-11</v>
      </c>
      <c r="V2" s="5">
        <f t="shared" ref="V2" si="2">L34</f>
        <v>0</v>
      </c>
    </row>
    <row r="3" spans="1:22" x14ac:dyDescent="0.25">
      <c r="A3" s="7">
        <v>2</v>
      </c>
      <c r="B3">
        <f>Parameters!D3</f>
        <v>20.5</v>
      </c>
      <c r="C3">
        <f>Parameters!G3</f>
        <v>51181102.362204723</v>
      </c>
      <c r="D3">
        <f>Parameters!J3</f>
        <v>2.0699999999999998</v>
      </c>
      <c r="E3" s="5">
        <f>Data!E3/Parameters!$C3/Parameters!$G3</f>
        <v>3.2307692307692309E-9</v>
      </c>
      <c r="F3" s="1">
        <f>Data!N3/Parameters!$C3/Parameters!$G3</f>
        <v>0</v>
      </c>
      <c r="G3" s="1">
        <f>SQRT(Data!E3)/Parameters!$C3/Parameters!$G3</f>
        <v>7.0501164537782159E-10</v>
      </c>
      <c r="H3" s="1">
        <f>SQRT(Data!N3)/Parameters!$C3/Parameters!$G3</f>
        <v>0</v>
      </c>
      <c r="I3" s="14">
        <f>Data2!E3/Parameters!$C3/Parameters!$G3</f>
        <v>0</v>
      </c>
      <c r="J3" s="14">
        <f>Data2!N3/Parameters!$C3/Parameters!$G3</f>
        <v>0</v>
      </c>
      <c r="K3" s="22">
        <f>SQRT(Data2!E3)/Parameters!$C3/Parameters!$G3</f>
        <v>0</v>
      </c>
      <c r="L3" s="14">
        <f>SQRT(Data2!N3)/Parameters!$C3/Parameters!$G3</f>
        <v>0</v>
      </c>
      <c r="M3" s="5"/>
      <c r="N3" s="1">
        <v>20.5</v>
      </c>
      <c r="O3" s="5">
        <f>AVERAGE(E3,E5,E6,E7,E8,E9,E10,E11,E13)</f>
        <v>9.4747406749023928E-9</v>
      </c>
      <c r="P3" s="5">
        <f t="shared" ref="P3:R3" si="3">AVERAGE(F3,F5,F6,F7,F8,F9,F10,F11,F13)</f>
        <v>2.3490721165139769E-11</v>
      </c>
      <c r="Q3" s="5">
        <f t="shared" si="3"/>
        <v>1.6257583550696438E-9</v>
      </c>
      <c r="R3" s="5">
        <f t="shared" si="3"/>
        <v>2.3490721165139769E-11</v>
      </c>
    </row>
    <row r="4" spans="1:22" x14ac:dyDescent="0.25">
      <c r="A4" s="7">
        <v>3</v>
      </c>
      <c r="B4">
        <f>Parameters!D4</f>
        <v>20.5</v>
      </c>
      <c r="C4">
        <f>Parameters!G4</f>
        <v>5291.0052910052909</v>
      </c>
      <c r="D4">
        <f>Parameters!J4</f>
        <v>2.0699999999999998</v>
      </c>
      <c r="E4" s="5">
        <f>Data!E4/Parameters!$C4/Parameters!$G4</f>
        <v>0</v>
      </c>
      <c r="F4" s="1">
        <f>Data!N4/Parameters!$C4/Parameters!$G4</f>
        <v>0</v>
      </c>
      <c r="G4" s="1">
        <f>SQRT(Data!E4)/Parameters!$C4/Parameters!$G4</f>
        <v>0</v>
      </c>
      <c r="H4" s="1">
        <f>SQRT(Data!N4)/Parameters!$C4/Parameters!$G4</f>
        <v>0</v>
      </c>
      <c r="I4" s="14">
        <f>Data2!E4/Parameters!$C4/Parameters!$G4</f>
        <v>0</v>
      </c>
      <c r="J4" s="14">
        <f>Data2!N4/Parameters!$C4/Parameters!$G4</f>
        <v>0</v>
      </c>
      <c r="K4" s="22">
        <f>SQRT(Data2!E4)/Parameters!$C4/Parameters!$G4</f>
        <v>0</v>
      </c>
      <c r="L4" s="14">
        <f>SQRT(Data2!N4)/Parameters!$C4/Parameters!$G4</f>
        <v>0</v>
      </c>
      <c r="M4" s="5"/>
      <c r="N4" s="1">
        <v>30.1</v>
      </c>
      <c r="O4" s="5">
        <f>AVERAGE(E14,E15,E16,E31)</f>
        <v>1.7177345855534705E-7</v>
      </c>
      <c r="P4" s="5">
        <f t="shared" ref="P4:R4" si="4">AVERAGE(F14,F15,F16,F31)</f>
        <v>7.1899682620874422E-9</v>
      </c>
      <c r="Q4" s="5">
        <f t="shared" si="4"/>
        <v>2.2440983795165841E-8</v>
      </c>
      <c r="R4" s="5">
        <f t="shared" si="4"/>
        <v>5.5558446618079027E-9</v>
      </c>
      <c r="S4" s="5">
        <f>AVERAGE(I14,I15,I16,I31)</f>
        <v>1.5432098765432101E-10</v>
      </c>
      <c r="T4" s="5">
        <f t="shared" ref="T4:U4" si="5">AVERAGE(J14,J15,J16,J31)</f>
        <v>0</v>
      </c>
      <c r="U4" s="5">
        <f t="shared" si="5"/>
        <v>1.5432098765432101E-10</v>
      </c>
      <c r="V4" s="5">
        <f t="shared" ref="V4" si="6">AVERAGE(L14,L15,L16,L31)</f>
        <v>0</v>
      </c>
    </row>
    <row r="5" spans="1:22" x14ac:dyDescent="0.25">
      <c r="A5" s="7">
        <v>4</v>
      </c>
      <c r="B5">
        <f>Parameters!D5</f>
        <v>20.5</v>
      </c>
      <c r="C5">
        <f>Parameters!G5</f>
        <v>500000</v>
      </c>
      <c r="D5">
        <f>Parameters!J5</f>
        <v>2.19</v>
      </c>
      <c r="E5" s="5">
        <f>Data!E5/Parameters!$C5/Parameters!$G5</f>
        <v>1.5228426395939085E-8</v>
      </c>
      <c r="F5" s="1">
        <f>Data!N5/Parameters!$C5/Parameters!$G5</f>
        <v>0</v>
      </c>
      <c r="G5" s="1">
        <f>SQRT(Data!E5)/Parameters!$C5/Parameters!$G5</f>
        <v>6.2169790425968984E-9</v>
      </c>
      <c r="H5" s="1">
        <f>SQRT(Data!N5)/Parameters!$C5/Parameters!$G5</f>
        <v>0</v>
      </c>
      <c r="I5" s="14">
        <f>Data2!E5/Parameters!$C5/Parameters!$G5</f>
        <v>0</v>
      </c>
      <c r="J5" s="14">
        <f>Data2!N5/Parameters!$C5/Parameters!$G5</f>
        <v>0</v>
      </c>
      <c r="K5" s="22">
        <f>SQRT(Data2!E5)/Parameters!$C5/Parameters!$G5</f>
        <v>0</v>
      </c>
      <c r="L5" s="14">
        <f>SQRT(Data2!N5)/Parameters!$C5/Parameters!$G5</f>
        <v>0</v>
      </c>
      <c r="M5" s="5"/>
      <c r="N5" s="1">
        <v>40.799999999999997</v>
      </c>
      <c r="O5" s="5">
        <f>AVERAGE(E17)</f>
        <v>2.1325966850828727E-7</v>
      </c>
      <c r="P5" s="5">
        <f t="shared" ref="P5:R5" si="7">AVERAGE(F17)</f>
        <v>1.878453038674033E-8</v>
      </c>
      <c r="Q5" s="5">
        <f t="shared" si="7"/>
        <v>1.5350766839171053E-8</v>
      </c>
      <c r="R5" s="5">
        <f t="shared" si="7"/>
        <v>4.5559178183620553E-9</v>
      </c>
      <c r="S5" s="5">
        <f>AVERAGE(I17)</f>
        <v>2.7624309392265192E-8</v>
      </c>
      <c r="T5" s="5">
        <f t="shared" ref="T5:U5" si="8">AVERAGE(J17)</f>
        <v>0</v>
      </c>
      <c r="U5" s="5">
        <f t="shared" si="8"/>
        <v>5.5248618784530382E-9</v>
      </c>
      <c r="V5" s="5">
        <f t="shared" ref="V5" si="9">AVERAGE(L17)</f>
        <v>0</v>
      </c>
    </row>
    <row r="6" spans="1:22" x14ac:dyDescent="0.25">
      <c r="A6" s="7">
        <v>5</v>
      </c>
      <c r="B6">
        <f>Parameters!D6</f>
        <v>20.5</v>
      </c>
      <c r="C6">
        <f>Parameters!G6</f>
        <v>4822908.8168801805</v>
      </c>
      <c r="D6">
        <f>Parameters!J6</f>
        <v>4.2300000000000004</v>
      </c>
      <c r="E6" s="5">
        <f>Data!E6/Parameters!$C6/Parameters!$G6</f>
        <v>1.0468750000000001E-8</v>
      </c>
      <c r="F6" s="1">
        <f>Data!N6/Parameters!$C6/Parameters!$G6</f>
        <v>0</v>
      </c>
      <c r="G6" s="1">
        <f>SQRT(Data!E6)/Parameters!$C6/Parameters!$G6</f>
        <v>1.2789613706050706E-9</v>
      </c>
      <c r="H6" s="1">
        <f>SQRT(Data!N6)/Parameters!$C6/Parameters!$G6</f>
        <v>0</v>
      </c>
      <c r="I6" s="14">
        <f>Data2!E6/Parameters!$C6/Parameters!$G6</f>
        <v>0</v>
      </c>
      <c r="J6" s="14">
        <f>Data2!N6/Parameters!$C6/Parameters!$G6</f>
        <v>0</v>
      </c>
      <c r="K6" s="22">
        <f>SQRT(Data2!E6)/Parameters!$C6/Parameters!$G6</f>
        <v>0</v>
      </c>
      <c r="L6" s="14">
        <f>SQRT(Data2!N6)/Parameters!$C6/Parameters!$G6</f>
        <v>0</v>
      </c>
      <c r="M6" s="5"/>
      <c r="N6" s="1">
        <v>49.7</v>
      </c>
      <c r="O6" s="5">
        <f>AVERAGE(E18,E22,E23,E29,E30,E36,E38,E40,E42)</f>
        <v>2.5690258150125591E-7</v>
      </c>
      <c r="P6" s="5">
        <f t="shared" ref="P6:R6" si="10">AVERAGE(F18,F22,F23,F29,F30,F36,F38,F40,F42)</f>
        <v>2.1310120831168684E-8</v>
      </c>
      <c r="Q6" s="5">
        <f t="shared" si="10"/>
        <v>1.9229597646525798E-8</v>
      </c>
      <c r="R6" s="5">
        <f t="shared" si="10"/>
        <v>5.4878104158114532E-9</v>
      </c>
      <c r="S6" s="5">
        <f>AVERAGE(I18,I22,I23,I29,I30,I36,I38,I40)</f>
        <v>1.5391353830997568E-7</v>
      </c>
      <c r="T6" s="5">
        <f t="shared" ref="T6:U6" si="11">AVERAGE(J18,J22,J23,J29,J30,J36,J38,J40)</f>
        <v>4.8723230106987318E-9</v>
      </c>
      <c r="U6" s="5">
        <f t="shared" si="11"/>
        <v>1.5098596655809918E-8</v>
      </c>
      <c r="V6" s="5">
        <f t="shared" ref="V6" si="12">AVERAGE(L18,L22,L23,L29,L30,L36,L38,L40)</f>
        <v>2.6386406738987981E-9</v>
      </c>
    </row>
    <row r="7" spans="1:22" x14ac:dyDescent="0.25">
      <c r="A7" s="7">
        <v>6</v>
      </c>
      <c r="B7">
        <f>Parameters!D7</f>
        <v>20.5</v>
      </c>
      <c r="C7">
        <f>Parameters!G7</f>
        <v>4884922.4988257401</v>
      </c>
      <c r="D7">
        <f>Parameters!J7</f>
        <v>7.54</v>
      </c>
      <c r="E7" s="5">
        <f>Data!E7/Parameters!$C7/Parameters!$G7</f>
        <v>7.596153846153846E-9</v>
      </c>
      <c r="F7" s="1">
        <f>Data!N7/Parameters!$C7/Parameters!$G7</f>
        <v>0</v>
      </c>
      <c r="G7" s="1">
        <f>SQRT(Data!E7)/Parameters!$C7/Parameters!$G7</f>
        <v>8.5463407858803728E-10</v>
      </c>
      <c r="H7" s="1">
        <f>SQRT(Data!N7)/Parameters!$C7/Parameters!$G7</f>
        <v>0</v>
      </c>
      <c r="I7" s="14">
        <f>Data2!E7/Parameters!$C7/Parameters!$G7</f>
        <v>0</v>
      </c>
      <c r="J7" s="14">
        <f>Data2!N7/Parameters!$C7/Parameters!$G7</f>
        <v>0</v>
      </c>
      <c r="K7" s="22">
        <f>SQRT(Data2!E7)/Parameters!$C7/Parameters!$G7</f>
        <v>0</v>
      </c>
      <c r="L7" s="14">
        <f>SQRT(Data2!N7)/Parameters!$C7/Parameters!$G7</f>
        <v>0</v>
      </c>
      <c r="M7" s="5"/>
      <c r="N7" s="1">
        <v>62</v>
      </c>
      <c r="O7" s="5">
        <f>AVERAGE(E19,E20,E21,E24,E25,E26,E27,E28,E32,E33)</f>
        <v>3.0780339936267451E-7</v>
      </c>
      <c r="P7" s="5">
        <f t="shared" ref="P7:R7" si="13">AVERAGE(F19,F20,F21,F24,F25,F26,F27,F28,F32,F33)</f>
        <v>3.1866601323241053E-8</v>
      </c>
      <c r="Q7" s="5">
        <f t="shared" si="13"/>
        <v>2.0765537461360367E-8</v>
      </c>
      <c r="R7" s="5">
        <f t="shared" si="13"/>
        <v>6.6351466991058516E-9</v>
      </c>
      <c r="S7" s="5">
        <f>AVERAGE(I19:I21,I24:I28,I32:I33)</f>
        <v>2.5724056772330217E-7</v>
      </c>
      <c r="T7" s="5">
        <f t="shared" ref="T7:U7" si="14">AVERAGE(J19:J21,J24:J28,J32:J33)</f>
        <v>2.3814660325203556E-8</v>
      </c>
      <c r="U7" s="5">
        <f t="shared" si="14"/>
        <v>1.8942638488173582E-8</v>
      </c>
      <c r="V7" s="5">
        <f t="shared" ref="V7" si="15">AVERAGE(L19:L21,L24:L28,L32:L33)</f>
        <v>5.6749155431643936E-9</v>
      </c>
    </row>
    <row r="8" spans="1:22" x14ac:dyDescent="0.25">
      <c r="A8" s="7">
        <v>7</v>
      </c>
      <c r="B8">
        <f>Parameters!D8</f>
        <v>20.5</v>
      </c>
      <c r="C8">
        <f>Parameters!G8</f>
        <v>4896265.5601659752</v>
      </c>
      <c r="D8">
        <f>Parameters!J8</f>
        <v>13.19</v>
      </c>
      <c r="E8" s="5">
        <f>Data!E8/Parameters!$C8/Parameters!$G8</f>
        <v>1.0734463276836158E-8</v>
      </c>
      <c r="F8" s="1">
        <f>Data!N8/Parameters!$C8/Parameters!$G8</f>
        <v>0</v>
      </c>
      <c r="G8" s="1">
        <f>SQRT(Data!E8)/Parameters!$C8/Parameters!$G8</f>
        <v>7.787598165022724E-10</v>
      </c>
      <c r="H8" s="1">
        <f>SQRT(Data!N8)/Parameters!$C8/Parameters!$G8</f>
        <v>0</v>
      </c>
      <c r="I8" s="14">
        <f>Data2!E8/Parameters!$C8/Parameters!$G8</f>
        <v>0</v>
      </c>
      <c r="J8" s="14">
        <f>Data2!N8/Parameters!$C8/Parameters!$G8</f>
        <v>0</v>
      </c>
      <c r="K8" s="22">
        <f>SQRT(Data2!E8)/Parameters!$C8/Parameters!$G8</f>
        <v>0</v>
      </c>
      <c r="L8" s="14">
        <f>SQRT(Data2!N8)/Parameters!$C8/Parameters!$G8</f>
        <v>0</v>
      </c>
      <c r="M8" s="5"/>
      <c r="N8" s="5"/>
      <c r="Q8" s="5"/>
      <c r="R8" s="5"/>
    </row>
    <row r="9" spans="1:22" x14ac:dyDescent="0.25">
      <c r="A9" s="7">
        <v>8</v>
      </c>
      <c r="B9">
        <f>Parameters!D9</f>
        <v>20.5</v>
      </c>
      <c r="C9">
        <f>Parameters!G9</f>
        <v>4601167.3151750974</v>
      </c>
      <c r="D9">
        <f>Parameters!J9</f>
        <v>14.69</v>
      </c>
      <c r="E9" s="5">
        <f>Data!E9/Parameters!$C9/Parameters!$G9</f>
        <v>9.5137420718816053E-9</v>
      </c>
      <c r="F9" s="1">
        <f>Data!N9/Parameters!$C9/Parameters!$G9</f>
        <v>2.1141649048625792E-10</v>
      </c>
      <c r="G9" s="1">
        <f>SQRT(Data!E9)/Parameters!$C9/Parameters!$G9</f>
        <v>1.4182249328751308E-9</v>
      </c>
      <c r="H9" s="1">
        <f>SQRT(Data!N9)/Parameters!$C9/Parameters!$G9</f>
        <v>2.1141649048625792E-10</v>
      </c>
      <c r="I9" s="14">
        <f>Data2!E9/Parameters!$C9/Parameters!$G9</f>
        <v>0</v>
      </c>
      <c r="J9" s="14">
        <f>Data2!N9/Parameters!$C9/Parameters!$G9</f>
        <v>0</v>
      </c>
      <c r="K9" s="22">
        <f>SQRT(Data2!E9)/Parameters!$C9/Parameters!$G9</f>
        <v>0</v>
      </c>
      <c r="L9" s="14">
        <f>SQRT(Data2!N9)/Parameters!$C9/Parameters!$G9</f>
        <v>0</v>
      </c>
      <c r="M9" s="5"/>
      <c r="N9" s="5"/>
      <c r="Q9" s="5"/>
      <c r="R9" s="5"/>
      <c r="S9" s="5"/>
    </row>
    <row r="10" spans="1:22" x14ac:dyDescent="0.25">
      <c r="A10" s="7">
        <v>9</v>
      </c>
      <c r="B10">
        <f>Parameters!D10</f>
        <v>20.5</v>
      </c>
      <c r="C10">
        <f>Parameters!G10</f>
        <v>5162907.2681704257</v>
      </c>
      <c r="D10">
        <f>Parameters!J10</f>
        <v>17.989999999999998</v>
      </c>
      <c r="E10" s="5">
        <f>Data!E10/Parameters!$C10/Parameters!$G10</f>
        <v>8.1553398058252425E-9</v>
      </c>
      <c r="F10" s="1">
        <f>Data!N10/Parameters!$C10/Parameters!$G10</f>
        <v>0</v>
      </c>
      <c r="G10" s="1">
        <f>SQRT(Data!E10)/Parameters!$C10/Parameters!$G10</f>
        <v>8.8982052329239615E-10</v>
      </c>
      <c r="H10" s="1">
        <f>SQRT(Data!N10)/Parameters!$C10/Parameters!$G10</f>
        <v>0</v>
      </c>
      <c r="I10" s="14">
        <f>Data2!E10/Parameters!$C10/Parameters!$G10</f>
        <v>0</v>
      </c>
      <c r="J10" s="14">
        <f>Data2!N10/Parameters!$C10/Parameters!$G10</f>
        <v>0</v>
      </c>
      <c r="K10" s="22">
        <f>SQRT(Data2!E10)/Parameters!$C10/Parameters!$G10</f>
        <v>0</v>
      </c>
      <c r="L10" s="14">
        <f>SQRT(Data2!N10)/Parameters!$C10/Parameters!$G10</f>
        <v>0</v>
      </c>
      <c r="M10" s="5"/>
      <c r="N10" s="5"/>
    </row>
    <row r="11" spans="1:22" x14ac:dyDescent="0.25">
      <c r="A11" s="7">
        <v>10</v>
      </c>
      <c r="B11">
        <f>Parameters!D11</f>
        <v>20.5</v>
      </c>
      <c r="C11">
        <f>Parameters!G11</f>
        <v>5432780.8471454885</v>
      </c>
      <c r="D11">
        <f>Parameters!J11</f>
        <v>21.74</v>
      </c>
      <c r="E11" s="5">
        <f>Data!E11/Parameters!$C11/Parameters!$G11</f>
        <v>1.076271186440678E-8</v>
      </c>
      <c r="F11" s="1">
        <f>Data!N11/Parameters!$C11/Parameters!$G11</f>
        <v>0</v>
      </c>
      <c r="G11" s="1">
        <f>SQRT(Data!E11)/Parameters!$C11/Parameters!$G11</f>
        <v>9.5503624318513923E-10</v>
      </c>
      <c r="H11" s="1">
        <f>SQRT(Data!N11)/Parameters!$C11/Parameters!$G11</f>
        <v>0</v>
      </c>
      <c r="I11" s="14">
        <f>Data2!E11/Parameters!$C11/Parameters!$G11</f>
        <v>0</v>
      </c>
      <c r="J11" s="14">
        <f>Data2!N11/Parameters!$C11/Parameters!$G11</f>
        <v>0</v>
      </c>
      <c r="K11" s="22">
        <f>SQRT(Data2!E11)/Parameters!$C11/Parameters!$G11</f>
        <v>0</v>
      </c>
      <c r="L11" s="14">
        <f>SQRT(Data2!N11)/Parameters!$C11/Parameters!$G11</f>
        <v>0</v>
      </c>
      <c r="M11" s="5"/>
      <c r="N11" s="5"/>
    </row>
    <row r="12" spans="1:22" x14ac:dyDescent="0.25">
      <c r="A12" s="21">
        <v>11</v>
      </c>
      <c r="B12">
        <f>Parameters!D12</f>
        <v>20.5</v>
      </c>
      <c r="C12">
        <f>Parameters!G12</f>
        <v>5064724.919093851</v>
      </c>
      <c r="D12">
        <f>Parameters!J12</f>
        <v>22.74</v>
      </c>
      <c r="E12" s="11">
        <f>Data!E12/Parameters!$C12/Parameters!$G12</f>
        <v>0</v>
      </c>
      <c r="F12" s="11">
        <f>Data!N12/Parameters!$C12/Parameters!$G12</f>
        <v>3.1948881789137384E-10</v>
      </c>
      <c r="G12" s="11">
        <f>SQRT(Data!E12)/Parameters!$C12/Parameters!$G12</f>
        <v>0</v>
      </c>
      <c r="H12" s="11">
        <f>SQRT(Data!N12)/Parameters!$C12/Parameters!$G12</f>
        <v>3.1948881789137384E-10</v>
      </c>
      <c r="I12" s="14">
        <f>Data2!E12/Parameters!$C12/Parameters!$G12</f>
        <v>0</v>
      </c>
      <c r="J12" s="14">
        <f>Data2!N12/Parameters!$C12/Parameters!$G12</f>
        <v>0</v>
      </c>
      <c r="K12" s="22">
        <f>SQRT(Data2!E12)/Parameters!$C12/Parameters!$G12</f>
        <v>0</v>
      </c>
      <c r="L12" s="14">
        <f>SQRT(Data2!N12)/Parameters!$C12/Parameters!$G12</f>
        <v>0</v>
      </c>
    </row>
    <row r="13" spans="1:22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 s="5">
        <f>Data!E13/Parameters!$C13/Parameters!$G13</f>
        <v>9.5823095823095834E-9</v>
      </c>
      <c r="F13" s="1">
        <f>Data!N13/Parameters!$C13/Parameters!$G13</f>
        <v>0</v>
      </c>
      <c r="G13" s="1">
        <f>SQRT(Data!E13)/Parameters!$C13/Parameters!$G13</f>
        <v>1.5343975426040293E-9</v>
      </c>
      <c r="H13" s="1">
        <f>SQRT(Data!N13)/Parameters!$C13/Parameters!$G13</f>
        <v>0</v>
      </c>
      <c r="I13">
        <f>Data2!E13/Parameters!$C13/Parameters!$G13</f>
        <v>0</v>
      </c>
      <c r="J13">
        <f>Data2!N13/Parameters!$C13/Parameters!$G13</f>
        <v>0</v>
      </c>
      <c r="K13">
        <f>SQRT(Data2!E13)/Parameters!$C13/Parameters!$G13</f>
        <v>0</v>
      </c>
      <c r="L13">
        <f>SQRT(Data2!N13)/Parameters!$C13/Parameters!$G13</f>
        <v>0</v>
      </c>
      <c r="M13" s="5"/>
      <c r="N13" s="5"/>
    </row>
    <row r="14" spans="1:22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 s="5">
        <f>Data!E14/Parameters!$C14/Parameters!$G14</f>
        <v>1.9064124783362218E-7</v>
      </c>
      <c r="F14" s="1">
        <f>Data!N14/Parameters!$C14/Parameters!$G14</f>
        <v>1.7331022530329289E-8</v>
      </c>
      <c r="G14" s="1">
        <f>SQRT(Data!E14)/Parameters!$C14/Parameters!$G14</f>
        <v>5.7480498966298087E-8</v>
      </c>
      <c r="H14" s="1">
        <f>SQRT(Data!N14)/Parameters!$C14/Parameters!$G14</f>
        <v>1.7331022530329289E-8</v>
      </c>
      <c r="I14">
        <f>Data2!E14/Parameters!$C14/Parameters!$G14</f>
        <v>0</v>
      </c>
      <c r="J14">
        <f>Data2!N14/Parameters!$C14/Parameters!$G14</f>
        <v>0</v>
      </c>
      <c r="K14">
        <f>SQRT(Data2!E14)/Parameters!$C14/Parameters!$G14</f>
        <v>0</v>
      </c>
      <c r="L14">
        <f>SQRT(Data2!N14)/Parameters!$C14/Parameters!$G14</f>
        <v>0</v>
      </c>
      <c r="M14" s="5"/>
      <c r="N14" s="5"/>
    </row>
    <row r="15" spans="1:22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 s="5">
        <f>Data!E15/Parameters!$C15/Parameters!$G15</f>
        <v>1.6488549618320612E-7</v>
      </c>
      <c r="F15" s="1">
        <f>Data!N15/Parameters!$C15/Parameters!$G15</f>
        <v>4.5801526717557254E-9</v>
      </c>
      <c r="G15" s="1">
        <f>SQRT(Data!E15)/Parameters!$C15/Parameters!$G15</f>
        <v>1.1219036989846619E-8</v>
      </c>
      <c r="H15" s="1">
        <f>SQRT(Data!N15)/Parameters!$C15/Parameters!$G15</f>
        <v>1.8698394983077693E-9</v>
      </c>
      <c r="I15">
        <f>Data2!E15/Parameters!$C15/Parameters!$G15</f>
        <v>0</v>
      </c>
      <c r="J15">
        <f>Data2!N15/Parameters!$C15/Parameters!$G15</f>
        <v>0</v>
      </c>
      <c r="K15">
        <f>SQRT(Data2!E15)/Parameters!$C15/Parameters!$G15</f>
        <v>0</v>
      </c>
      <c r="L15">
        <f>SQRT(Data2!N15)/Parameters!$C15/Parameters!$G15</f>
        <v>0</v>
      </c>
      <c r="M15" s="5"/>
      <c r="N15" s="5"/>
    </row>
    <row r="16" spans="1:22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 s="5">
        <f>Data!E16/Parameters!$C16/Parameters!$G16</f>
        <v>1.7901234567901236E-7</v>
      </c>
      <c r="F16" s="1">
        <f>Data!N16/Parameters!$C16/Parameters!$G16</f>
        <v>2.4691358024691361E-9</v>
      </c>
      <c r="G16" s="1">
        <f>SQRT(Data!E16)/Parameters!$C16/Parameters!$G16</f>
        <v>1.0511966892547162E-8</v>
      </c>
      <c r="H16" s="1">
        <f>SQRT(Data!N16)/Parameters!$C16/Parameters!$G16</f>
        <v>1.2345679012345681E-9</v>
      </c>
      <c r="I16" s="1">
        <f>Data2!E16/Parameters!$C16/Parameters!$G16</f>
        <v>6.1728395061728403E-10</v>
      </c>
      <c r="J16" s="1">
        <f>Data2!N16/Parameters!$C16/Parameters!$G16</f>
        <v>0</v>
      </c>
      <c r="K16" s="5">
        <f>SQRT(Data2!E16)/Parameters!$C16/Parameters!$G16</f>
        <v>6.1728395061728403E-10</v>
      </c>
      <c r="L16" s="1">
        <f>SQRT(Data2!N16)/Parameters!$C16/Parameters!$G16</f>
        <v>0</v>
      </c>
      <c r="M16" s="5"/>
      <c r="N16" s="5"/>
    </row>
    <row r="17" spans="1:18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 s="5">
        <f>Data!E17/Parameters!$C17/Parameters!$G17</f>
        <v>2.1325966850828727E-7</v>
      </c>
      <c r="F17" s="1">
        <f>Data!N17/Parameters!$C17/Parameters!$G17</f>
        <v>1.878453038674033E-8</v>
      </c>
      <c r="G17" s="1">
        <f>SQRT(Data!E17)/Parameters!$C17/Parameters!$G17</f>
        <v>1.5350766839171053E-8</v>
      </c>
      <c r="H17" s="1">
        <f>SQRT(Data!N17)/Parameters!$C17/Parameters!$G17</f>
        <v>4.5559178183620553E-9</v>
      </c>
      <c r="I17" s="1">
        <f>Data2!E17/Parameters!$C17/Parameters!$G17</f>
        <v>2.7624309392265192E-8</v>
      </c>
      <c r="J17" s="1">
        <f>Data2!N17/Parameters!$C17/Parameters!$G17</f>
        <v>0</v>
      </c>
      <c r="K17" s="5">
        <f>SQRT(Data2!E17)/Parameters!$C17/Parameters!$G17</f>
        <v>5.5248618784530382E-9</v>
      </c>
      <c r="L17" s="1">
        <f>SQRT(Data2!N17)/Parameters!$C17/Parameters!$G17</f>
        <v>0</v>
      </c>
      <c r="M17" s="5"/>
      <c r="N17" s="5"/>
    </row>
    <row r="18" spans="1:18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 s="5">
        <f>Data!E18/Parameters!$C18/Parameters!$G18</f>
        <v>2.4080664294187427E-7</v>
      </c>
      <c r="F18" s="1">
        <f>Data!N18/Parameters!$C18/Parameters!$G18</f>
        <v>3.3214709371293001E-8</v>
      </c>
      <c r="G18" s="1">
        <f>SQRT(Data!E18)/Parameters!$C18/Parameters!$G18</f>
        <v>1.6901312987870707E-8</v>
      </c>
      <c r="H18" s="1">
        <f>SQRT(Data!N18)/Parameters!$C18/Parameters!$G18</f>
        <v>6.2769900618376997E-9</v>
      </c>
      <c r="I18" s="1">
        <f>Data2!E18/Parameters!$C18/Parameters!$G18</f>
        <v>1.4472123368920523E-7</v>
      </c>
      <c r="J18" s="1">
        <f>Data2!N18/Parameters!$C18/Parameters!$G18</f>
        <v>4.7449584816132859E-9</v>
      </c>
      <c r="K18" s="5">
        <f>SQRT(Data2!E18)/Parameters!$C18/Parameters!$G18</f>
        <v>1.3102444860245862E-8</v>
      </c>
      <c r="L18" s="1">
        <f>SQRT(Data2!N18)/Parameters!$C18/Parameters!$G18</f>
        <v>2.3724792408066429E-9</v>
      </c>
      <c r="M18" s="5"/>
      <c r="N18" s="5"/>
    </row>
    <row r="19" spans="1:18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 s="5">
        <f>Data!E19/Parameters!$C19/Parameters!$G19</f>
        <v>2.6826484018264839E-7</v>
      </c>
      <c r="F19" s="1">
        <f>Data!N19/Parameters!$C19/Parameters!$G19</f>
        <v>4.9086757990867579E-8</v>
      </c>
      <c r="G19" s="1">
        <f>SQRT(Data!E19)/Parameters!$C19/Parameters!$G19</f>
        <v>1.7499668626433663E-8</v>
      </c>
      <c r="H19" s="1">
        <f>SQRT(Data!N19)/Parameters!$C19/Parameters!$G19</f>
        <v>7.485660415869863E-9</v>
      </c>
      <c r="I19" s="1">
        <f>Data2!E19/Parameters!$C19/Parameters!$G19</f>
        <v>2.2488584474885842E-7</v>
      </c>
      <c r="J19" s="1">
        <f>Data2!N19/Parameters!$C19/Parameters!$G19</f>
        <v>4.9086757990867579E-8</v>
      </c>
      <c r="K19" s="5">
        <f>SQRT(Data2!E19)/Parameters!$C19/Parameters!$G19</f>
        <v>1.6022453022395202E-8</v>
      </c>
      <c r="L19" s="1">
        <f>SQRT(Data2!N19)/Parameters!$C19/Parameters!$G19</f>
        <v>7.485660415869863E-9</v>
      </c>
      <c r="M19" s="5"/>
      <c r="N19" s="5"/>
    </row>
    <row r="20" spans="1:18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 s="5">
        <f>Data!E20/Parameters!$C20/Parameters!$G20</f>
        <v>3.1117021276595742E-7</v>
      </c>
      <c r="F20" s="1">
        <f>Data!N20/Parameters!$C20/Parameters!$G20</f>
        <v>2.6595744680851062E-8</v>
      </c>
      <c r="G20" s="1">
        <f>SQRT(Data!E20)/Parameters!$C20/Parameters!$G20</f>
        <v>2.8767696346787149E-8</v>
      </c>
      <c r="H20" s="1">
        <f>SQRT(Data!N20)/Parameters!$C20/Parameters!$G20</f>
        <v>8.4103129259797323E-9</v>
      </c>
      <c r="I20" s="1">
        <f>Data2!E20/Parameters!$C20/Parameters!$G20</f>
        <v>2.2340425531914892E-7</v>
      </c>
      <c r="J20" s="1">
        <f>Data2!N20/Parameters!$C20/Parameters!$G20</f>
        <v>1.8617021276595744E-8</v>
      </c>
      <c r="K20" s="5">
        <f>SQRT(Data2!E20)/Parameters!$C20/Parameters!$G20</f>
        <v>2.437540263274383E-8</v>
      </c>
      <c r="L20" s="1">
        <f>SQRT(Data2!N20)/Parameters!$C20/Parameters!$G20</f>
        <v>7.0365726358100812E-9</v>
      </c>
      <c r="M20" s="5"/>
      <c r="N20" s="5"/>
    </row>
    <row r="21" spans="1:18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 s="5">
        <f>Data!E21/Parameters!$C21/Parameters!$G21</f>
        <v>3.0211480362537761E-7</v>
      </c>
      <c r="F21" s="1">
        <f>Data!N21/Parameters!$C21/Parameters!$G21</f>
        <v>2.5679758308157099E-8</v>
      </c>
      <c r="G21" s="1">
        <f>SQRT(Data!E21)/Parameters!$C21/Parameters!$G21</f>
        <v>2.1362742634034669E-8</v>
      </c>
      <c r="H21" s="1">
        <f>SQRT(Data!N21)/Parameters!$C21/Parameters!$G21</f>
        <v>6.2282562320508468E-9</v>
      </c>
      <c r="I21" s="1">
        <f>Data2!E21/Parameters!$C21/Parameters!$G21</f>
        <v>2.6888217522658609E-7</v>
      </c>
      <c r="J21" s="1">
        <f>Data2!N21/Parameters!$C21/Parameters!$G21</f>
        <v>2.5679758308157099E-8</v>
      </c>
      <c r="K21" s="5">
        <f>SQRT(Data2!E21)/Parameters!$C21/Parameters!$G21</f>
        <v>2.0153571093846425E-8</v>
      </c>
      <c r="L21" s="1">
        <f>SQRT(Data2!N21)/Parameters!$C21/Parameters!$G21</f>
        <v>6.2282562320508468E-9</v>
      </c>
      <c r="M21" s="5"/>
      <c r="N21" s="5"/>
    </row>
    <row r="22" spans="1:18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 s="5">
        <f>Data!E22/Parameters!$C22/Parameters!$G22</f>
        <v>2.4480369515011545E-7</v>
      </c>
      <c r="F22" s="1">
        <f>Data!N22/Parameters!$C22/Parameters!$G22</f>
        <v>2.3094688221709007E-8</v>
      </c>
      <c r="G22" s="1">
        <f>SQRT(Data!E22)/Parameters!$C22/Parameters!$G22</f>
        <v>2.3777436815212472E-8</v>
      </c>
      <c r="H22" s="1">
        <f>SQRT(Data!N22)/Parameters!$C22/Parameters!$G22</f>
        <v>7.3031816632064184E-9</v>
      </c>
      <c r="I22" s="1">
        <f>Data2!E22/Parameters!$C22/Parameters!$G22</f>
        <v>1.6859122401847574E-7</v>
      </c>
      <c r="J22" s="1">
        <f>Data2!N22/Parameters!$C22/Parameters!$G22</f>
        <v>2.3094688221709008E-9</v>
      </c>
      <c r="K22" s="5">
        <f>SQRT(Data2!E22)/Parameters!$C22/Parameters!$G22</f>
        <v>1.9732110266322239E-8</v>
      </c>
      <c r="L22" s="1">
        <f>SQRT(Data2!N22)/Parameters!$C22/Parameters!$G22</f>
        <v>2.3094688221709008E-9</v>
      </c>
      <c r="M22" s="5"/>
      <c r="N22" s="15" t="s">
        <v>25</v>
      </c>
      <c r="O22" s="15" t="s">
        <v>9</v>
      </c>
      <c r="P22" s="15" t="s">
        <v>10</v>
      </c>
      <c r="Q22" s="15" t="s">
        <v>44</v>
      </c>
      <c r="R22" s="15" t="s">
        <v>45</v>
      </c>
    </row>
    <row r="23" spans="1:18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 s="5">
        <f>Data!E23/Parameters!$C23/Parameters!$G23</f>
        <v>3.1345565749235471E-7</v>
      </c>
      <c r="F23" s="1">
        <f>Data!N23/Parameters!$C23/Parameters!$G23</f>
        <v>1.529051987767584E-8</v>
      </c>
      <c r="G23" s="1">
        <f>SQRT(Data!E23)/Parameters!$C23/Parameters!$G23</f>
        <v>2.1892692757303293E-8</v>
      </c>
      <c r="H23" s="1">
        <f>SQRT(Data!N23)/Parameters!$C23/Parameters!$G23</f>
        <v>4.8352869421534859E-9</v>
      </c>
      <c r="I23" s="1">
        <f>Data2!E23/Parameters!$C23/Parameters!$G23</f>
        <v>1.5596330275229357E-7</v>
      </c>
      <c r="J23" s="1">
        <f>Data2!N23/Parameters!$C23/Parameters!$G23</f>
        <v>6.1162079510703362E-9</v>
      </c>
      <c r="K23" s="5">
        <f>SQRT(Data2!E23)/Parameters!$C23/Parameters!$G23</f>
        <v>1.5442668101471068E-8</v>
      </c>
      <c r="L23" s="1">
        <f>SQRT(Data2!N23)/Parameters!$C23/Parameters!$G23</f>
        <v>3.0581039755351681E-9</v>
      </c>
      <c r="M23" s="5"/>
      <c r="N23" s="5">
        <f>D18</f>
        <v>25.04</v>
      </c>
      <c r="O23" s="5">
        <f t="shared" ref="O23:R23" si="16">E18</f>
        <v>2.4080664294187427E-7</v>
      </c>
      <c r="P23" s="5">
        <f t="shared" si="16"/>
        <v>3.3214709371293001E-8</v>
      </c>
      <c r="Q23" s="5">
        <f t="shared" si="16"/>
        <v>1.6901312987870707E-8</v>
      </c>
      <c r="R23" s="5">
        <f t="shared" si="16"/>
        <v>6.2769900618376997E-9</v>
      </c>
    </row>
    <row r="24" spans="1:18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 s="5">
        <f>Data!E24/Parameters!$C24/Parameters!$G24</f>
        <v>3.1152647975077885E-7</v>
      </c>
      <c r="F24" s="1">
        <f>Data!N24/Parameters!$C24/Parameters!$G24</f>
        <v>2.8037383177570096E-8</v>
      </c>
      <c r="G24" s="1">
        <f>SQRT(Data!E24)/Parameters!$C24/Parameters!$G24</f>
        <v>2.2028248635094938E-8</v>
      </c>
      <c r="H24" s="1">
        <f>SQRT(Data!N24)/Parameters!$C24/Parameters!$G24</f>
        <v>6.6084745905284811E-9</v>
      </c>
      <c r="I24" s="1">
        <f>Data2!E24/Parameters!$C24/Parameters!$G24</f>
        <v>2.4299065420560748E-7</v>
      </c>
      <c r="J24" s="1">
        <f>Data2!N24/Parameters!$C24/Parameters!$G24</f>
        <v>2.3364485981308411E-8</v>
      </c>
      <c r="K24" s="5">
        <f>SQRT(Data2!E24)/Parameters!$C24/Parameters!$G24</f>
        <v>1.9454822424917129E-8</v>
      </c>
      <c r="L24" s="1">
        <f>SQRT(Data2!N24)/Parameters!$C24/Parameters!$G24</f>
        <v>6.0326843398869424E-9</v>
      </c>
      <c r="M24" s="5"/>
      <c r="N24" s="5">
        <f>D22</f>
        <v>25.36</v>
      </c>
      <c r="O24" s="5">
        <f t="shared" ref="O24:R24" si="17">E22</f>
        <v>2.4480369515011545E-7</v>
      </c>
      <c r="P24" s="5">
        <f t="shared" si="17"/>
        <v>2.3094688221709007E-8</v>
      </c>
      <c r="Q24" s="5">
        <f t="shared" si="17"/>
        <v>2.3777436815212472E-8</v>
      </c>
      <c r="R24" s="5">
        <f t="shared" si="17"/>
        <v>7.3031816632064184E-9</v>
      </c>
    </row>
    <row r="25" spans="1:18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 s="5">
        <f>Data!E25/Parameters!$C25/Parameters!$G25</f>
        <v>3.1201248049921999E-7</v>
      </c>
      <c r="F25" s="1">
        <f>Data!N25/Parameters!$C25/Parameters!$G25</f>
        <v>4.3681747269890799E-8</v>
      </c>
      <c r="G25" s="1">
        <f>SQRT(Data!E25)/Parameters!$C25/Parameters!$G25</f>
        <v>2.2062614077583387E-8</v>
      </c>
      <c r="H25" s="1">
        <f>SQRT(Data!N25)/Parameters!$C25/Parameters!$G25</f>
        <v>8.2550742934932623E-9</v>
      </c>
      <c r="I25" s="1">
        <f>Data2!E25/Parameters!$C25/Parameters!$G25</f>
        <v>3.291731669266771E-7</v>
      </c>
      <c r="J25" s="1">
        <f>Data2!N25/Parameters!$C25/Parameters!$G25</f>
        <v>1.4040561622464898E-8</v>
      </c>
      <c r="K25" s="5">
        <f>SQRT(Data2!E25)/Parameters!$C25/Parameters!$G25</f>
        <v>2.2661215360895397E-8</v>
      </c>
      <c r="L25" s="1">
        <f>SQRT(Data2!N25)/Parameters!$C25/Parameters!$G25</f>
        <v>4.6801872074882995E-9</v>
      </c>
      <c r="M25" s="5"/>
      <c r="N25" s="5">
        <f>D30</f>
        <v>26.22</v>
      </c>
      <c r="O25" s="5">
        <f t="shared" ref="O25:R25" si="18">E30</f>
        <v>2.7506426735218507E-7</v>
      </c>
      <c r="P25" s="5">
        <f t="shared" si="18"/>
        <v>1.9280205655526991E-8</v>
      </c>
      <c r="Q25" s="5">
        <f t="shared" si="18"/>
        <v>1.8803006218930324E-8</v>
      </c>
      <c r="R25" s="5">
        <f t="shared" si="18"/>
        <v>4.9781276943540061E-9</v>
      </c>
    </row>
    <row r="26" spans="1:18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 s="5">
        <f>Data!E26/Parameters!$C26/Parameters!$G26</f>
        <v>3.0803571428571429E-7</v>
      </c>
      <c r="F26" s="1">
        <f>Data!N26/Parameters!$C26/Parameters!$G26</f>
        <v>3.2738095238095236E-8</v>
      </c>
      <c r="G26" s="1">
        <f>SQRT(Data!E26)/Parameters!$C26/Parameters!$G26</f>
        <v>2.1409962157646069E-8</v>
      </c>
      <c r="H26" s="1">
        <f>SQRT(Data!N26)/Parameters!$C26/Parameters!$G26</f>
        <v>6.9797853568801034E-9</v>
      </c>
      <c r="I26" s="1">
        <f>Data2!E26/Parameters!$C26/Parameters!$G26</f>
        <v>2.0982142857142857E-7</v>
      </c>
      <c r="J26" s="1">
        <f>Data2!N26/Parameters!$C26/Parameters!$G26</f>
        <v>3.1249999999999999E-8</v>
      </c>
      <c r="K26" s="5">
        <f>SQRT(Data2!E26)/Parameters!$C26/Parameters!$G26</f>
        <v>1.7670151915234995E-8</v>
      </c>
      <c r="L26" s="1">
        <f>SQRT(Data2!N26)/Parameters!$C26/Parameters!$G26</f>
        <v>6.8193090698747618E-9</v>
      </c>
      <c r="M26" s="5"/>
      <c r="N26" s="5">
        <f>D36</f>
        <v>43.51</v>
      </c>
      <c r="O26" s="5">
        <f t="shared" ref="O26:R26" si="19">E36</f>
        <v>2.9166666666666664E-7</v>
      </c>
      <c r="P26" s="5">
        <f t="shared" si="19"/>
        <v>2.2727272727272725E-8</v>
      </c>
      <c r="Q26" s="5">
        <f t="shared" si="19"/>
        <v>2.3503169784073593E-8</v>
      </c>
      <c r="R26" s="5">
        <f t="shared" si="19"/>
        <v>6.5607985135184749E-9</v>
      </c>
    </row>
    <row r="27" spans="1:18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 s="5">
        <f>Data!E27/Parameters!$C27/Parameters!$G27</f>
        <v>3.2913385826771657E-7</v>
      </c>
      <c r="F27" s="1">
        <f>Data!N27/Parameters!$C27/Parameters!$G27</f>
        <v>3.6220472440944886E-8</v>
      </c>
      <c r="G27" s="1">
        <f>SQRT(Data!E27)/Parameters!$C27/Parameters!$G27</f>
        <v>2.2766665031182615E-8</v>
      </c>
      <c r="H27" s="1">
        <f>SQRT(Data!N27)/Parameters!$C27/Parameters!$G27</f>
        <v>7.5524905878940459E-9</v>
      </c>
      <c r="I27" s="1">
        <f>Data2!E27/Parameters!$C27/Parameters!$G27</f>
        <v>2.7874015748031496E-7</v>
      </c>
      <c r="J27" s="1">
        <f>Data2!N27/Parameters!$C27/Parameters!$G27</f>
        <v>2.5196850393700787E-8</v>
      </c>
      <c r="K27" s="5">
        <f>SQRT(Data2!E27)/Parameters!$C27/Parameters!$G27</f>
        <v>2.0951393221496177E-8</v>
      </c>
      <c r="L27" s="1">
        <f>SQRT(Data2!N27)/Parameters!$C27/Parameters!$G27</f>
        <v>6.2992125984251968E-9</v>
      </c>
      <c r="M27" s="5"/>
      <c r="N27" s="5">
        <f>D38</f>
        <v>53.61</v>
      </c>
      <c r="O27" s="5">
        <f t="shared" ref="O27:R27" si="20">E38</f>
        <v>2.7071823204419894E-7</v>
      </c>
      <c r="P27" s="5">
        <f t="shared" si="20"/>
        <v>1.841620626151013E-8</v>
      </c>
      <c r="Q27" s="5">
        <f t="shared" si="20"/>
        <v>2.2328463449322545E-8</v>
      </c>
      <c r="R27" s="5">
        <f t="shared" si="20"/>
        <v>5.8237157645826517E-9</v>
      </c>
    </row>
    <row r="28" spans="1:18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 s="5">
        <f>Data!E28/Parameters!$C28/Parameters!$G28</f>
        <v>2.18144750254842E-7</v>
      </c>
      <c r="F28" s="1">
        <f>Data!N28/Parameters!$C28/Parameters!$G28</f>
        <v>2.6503567787971459E-8</v>
      </c>
      <c r="G28" s="1">
        <f>SQRT(Data!E28)/Parameters!$C28/Parameters!$G28</f>
        <v>1.4912068132851979E-8</v>
      </c>
      <c r="H28" s="1">
        <f>SQRT(Data!N28)/Parameters!$C28/Parameters!$G28</f>
        <v>5.1977772819498311E-9</v>
      </c>
      <c r="I28" s="1">
        <f>Data2!E28/Parameters!$C28/Parameters!$G28</f>
        <v>2.2426095820591234E-7</v>
      </c>
      <c r="J28" s="1">
        <f>Data2!N28/Parameters!$C28/Parameters!$G28</f>
        <v>1.4271151885830786E-8</v>
      </c>
      <c r="K28" s="5">
        <f>SQRT(Data2!E28)/Parameters!$C28/Parameters!$G28</f>
        <v>1.5119670717830098E-8</v>
      </c>
      <c r="L28" s="1">
        <f>SQRT(Data2!N28)/Parameters!$C28/Parameters!$G28</f>
        <v>3.8141257765279732E-9</v>
      </c>
      <c r="M28" s="5"/>
      <c r="N28" s="5">
        <f>D40</f>
        <v>63.78</v>
      </c>
      <c r="O28" s="5">
        <f t="shared" ref="O28:R28" si="21">E40</f>
        <v>2.1588785046728975E-7</v>
      </c>
      <c r="P28" s="5">
        <f t="shared" si="21"/>
        <v>1.8691588785046729E-8</v>
      </c>
      <c r="Q28" s="5">
        <f t="shared" si="21"/>
        <v>1.4204377713617443E-8</v>
      </c>
      <c r="R28" s="5">
        <f t="shared" si="21"/>
        <v>4.1795663130837192E-9</v>
      </c>
    </row>
    <row r="29" spans="1:18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 s="5">
        <f>Data!E29/Parameters!$C29/Parameters!$G29</f>
        <v>2.2004132231404957E-7</v>
      </c>
      <c r="F29" s="1">
        <f>Data!N29/Parameters!$C29/Parameters!$G29</f>
        <v>2.2727272727272729E-8</v>
      </c>
      <c r="G29" s="1">
        <f>SQRT(Data!E29)/Parameters!$C29/Parameters!$G29</f>
        <v>1.5076982974510768E-8</v>
      </c>
      <c r="H29" s="1">
        <f>SQRT(Data!N29)/Parameters!$C29/Parameters!$G29</f>
        <v>4.8454708262638737E-9</v>
      </c>
      <c r="I29" s="1">
        <f>Data2!E29/Parameters!$C29/Parameters!$G29</f>
        <v>1.5909090909090907E-7</v>
      </c>
      <c r="J29" s="1">
        <f>Data2!N29/Parameters!$C29/Parameters!$G29</f>
        <v>5.165289256198347E-9</v>
      </c>
      <c r="K29" s="5">
        <f>SQRT(Data2!E29)/Parameters!$C29/Parameters!$G29</f>
        <v>1.2819910791312868E-8</v>
      </c>
      <c r="L29" s="1">
        <f>SQRT(Data2!N29)/Parameters!$C29/Parameters!$G29</f>
        <v>2.3099875800617662E-9</v>
      </c>
      <c r="M29" s="5"/>
      <c r="N29" s="5">
        <f>D42</f>
        <v>83.96</v>
      </c>
      <c r="O29" s="5">
        <f t="shared" ref="O29:R29" si="22">E42</f>
        <v>2.3967889908256879E-7</v>
      </c>
      <c r="P29" s="5">
        <f t="shared" si="22"/>
        <v>1.834862385321101E-8</v>
      </c>
      <c r="Q29" s="5">
        <f t="shared" si="22"/>
        <v>1.657893611789101E-8</v>
      </c>
      <c r="R29" s="5">
        <f t="shared" si="22"/>
        <v>4.5871559633027526E-9</v>
      </c>
    </row>
    <row r="30" spans="1:18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 s="5">
        <f>Data!E30/Parameters!$C30/Parameters!$G30</f>
        <v>2.7506426735218507E-7</v>
      </c>
      <c r="F30" s="1">
        <f>Data!N30/Parameters!$C30/Parameters!$G30</f>
        <v>1.9280205655526991E-8</v>
      </c>
      <c r="G30" s="1">
        <f>SQRT(Data!E30)/Parameters!$C30/Parameters!$G30</f>
        <v>1.8803006218930324E-8</v>
      </c>
      <c r="H30" s="1">
        <f>SQRT(Data!N30)/Parameters!$C30/Parameters!$G30</f>
        <v>4.9781276943540061E-9</v>
      </c>
      <c r="I30" s="1">
        <f>Data2!E30/Parameters!$C30/Parameters!$G30</f>
        <v>1.7609254498714652E-7</v>
      </c>
      <c r="J30" s="1">
        <f>Data2!N30/Parameters!$C30/Parameters!$G30</f>
        <v>3.8560411311053988E-9</v>
      </c>
      <c r="K30" s="5">
        <f>SQRT(Data2!E30)/Parameters!$C30/Parameters!$G30</f>
        <v>1.5044601427660187E-8</v>
      </c>
      <c r="L30" s="1">
        <f>SQRT(Data2!N30)/Parameters!$C30/Parameters!$G30</f>
        <v>2.2262863850499705E-9</v>
      </c>
      <c r="M30" s="5"/>
      <c r="N30" s="5"/>
      <c r="O30" s="5"/>
      <c r="P30" s="5"/>
      <c r="Q30" s="5"/>
      <c r="R30" s="5"/>
    </row>
    <row r="31" spans="1:18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 s="5">
        <f>Data!E31/Parameters!$C31/Parameters!$G31</f>
        <v>1.5255474452554744E-7</v>
      </c>
      <c r="F31" s="1">
        <f>Data!N31/Parameters!$C31/Parameters!$G31</f>
        <v>4.3795620437956197E-9</v>
      </c>
      <c r="G31" s="1">
        <f>SQRT(Data!E31)/Parameters!$C31/Parameters!$G31</f>
        <v>1.0552432331971505E-8</v>
      </c>
      <c r="H31" s="1">
        <f>SQRT(Data!N31)/Parameters!$C31/Parameters!$G31</f>
        <v>1.7879487173599837E-9</v>
      </c>
      <c r="I31" s="1">
        <f>Data2!E31/Parameters!$C31/Parameters!$G31</f>
        <v>0</v>
      </c>
      <c r="J31" s="1">
        <f>Data2!N31/Parameters!$C31/Parameters!$G31</f>
        <v>0</v>
      </c>
      <c r="K31" s="5">
        <f>SQRT(Data2!E31)/Parameters!$C31/Parameters!$G31</f>
        <v>0</v>
      </c>
      <c r="L31" s="1">
        <f>SQRT(Data2!N31)/Parameters!$C31/Parameters!$G31</f>
        <v>0</v>
      </c>
      <c r="M31" s="5"/>
      <c r="N31" s="5"/>
      <c r="O31" s="5"/>
      <c r="P31" s="5"/>
      <c r="Q31" s="5"/>
      <c r="R31" s="5"/>
    </row>
    <row r="32" spans="1:18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 s="5">
        <f>Data!E32/Parameters!$C32/Parameters!$G32</f>
        <v>3.3333333333333335E-7</v>
      </c>
      <c r="F32" s="1">
        <f>Data!N32/Parameters!$C32/Parameters!$G32</f>
        <v>1.9543973941368079E-8</v>
      </c>
      <c r="G32" s="1">
        <f>SQRT(Data!E32)/Parameters!$C32/Parameters!$G32</f>
        <v>1.9024338184511653E-8</v>
      </c>
      <c r="H32" s="1">
        <f>SQRT(Data!N32)/Parameters!$C32/Parameters!$G32</f>
        <v>4.6065588350915149E-9</v>
      </c>
      <c r="I32" s="1">
        <f>Data2!E32/Parameters!$C32/Parameters!$G32</f>
        <v>3.1487513572204128E-7</v>
      </c>
      <c r="J32" s="1">
        <f>Data2!N32/Parameters!$C32/Parameters!$G32</f>
        <v>1.8458197611292073E-8</v>
      </c>
      <c r="K32" s="5">
        <f>SQRT(Data2!E32)/Parameters!$C32/Parameters!$G32</f>
        <v>1.8490104631841913E-8</v>
      </c>
      <c r="L32" s="1">
        <f>SQRT(Data2!N32)/Parameters!$C32/Parameters!$G32</f>
        <v>4.4767704946988714E-9</v>
      </c>
      <c r="M32" s="5"/>
      <c r="N32" s="5"/>
      <c r="O32" s="5"/>
      <c r="P32" s="5"/>
      <c r="Q32" s="5"/>
      <c r="R32" s="5"/>
    </row>
    <row r="33" spans="1:14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 s="5">
        <f>Data!E33/Parameters!$C33/Parameters!$G33</f>
        <v>3.8429752066115704E-7</v>
      </c>
      <c r="F33" s="1">
        <f>Data!N33/Parameters!$C33/Parameters!$G33</f>
        <v>3.0578512396694218E-8</v>
      </c>
      <c r="G33" s="1">
        <f>SQRT(Data!E33)/Parameters!$C33/Parameters!$G33</f>
        <v>1.7821370787477541E-8</v>
      </c>
      <c r="H33" s="1">
        <f>SQRT(Data!N33)/Parameters!$C33/Parameters!$G33</f>
        <v>5.0270764713208422E-9</v>
      </c>
      <c r="I33" s="1">
        <f>Data2!E33/Parameters!$C33/Parameters!$G33</f>
        <v>2.5537190082644629E-7</v>
      </c>
      <c r="J33" s="1">
        <f>Data2!N33/Parameters!$C33/Parameters!$G33</f>
        <v>1.8181818181818185E-8</v>
      </c>
      <c r="K33" s="5">
        <f>SQRT(Data2!E33)/Parameters!$C33/Parameters!$G33</f>
        <v>1.4527599860534668E-8</v>
      </c>
      <c r="L33" s="1">
        <f>SQRT(Data2!N33)/Parameters!$C33/Parameters!$G33</f>
        <v>3.8763766610110995E-9</v>
      </c>
      <c r="M33" s="5"/>
      <c r="N33" s="5"/>
    </row>
    <row r="34" spans="1:14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 s="5">
        <f>Data!E34/Parameters!$C34/Parameters!$G34</f>
        <v>6.3694267515923563E-11</v>
      </c>
      <c r="F34" s="1">
        <f>Data!N34/Parameters!$C34/Parameters!$G34</f>
        <v>0</v>
      </c>
      <c r="G34" s="1">
        <f>SQRT(Data!E34)/Parameters!$C34/Parameters!$G34</f>
        <v>6.3694267515923563E-11</v>
      </c>
      <c r="H34" s="1">
        <f>SQRT(Data!N34)/Parameters!$C34/Parameters!$G34</f>
        <v>0</v>
      </c>
      <c r="I34" s="1">
        <f>Data2!E34/Parameters!$C34/Parameters!$G34</f>
        <v>1.2738853503184713E-10</v>
      </c>
      <c r="J34" s="1">
        <f>Data2!N34/Parameters!$C34/Parameters!$G34</f>
        <v>0</v>
      </c>
      <c r="K34" s="5">
        <f>SQRT(Data2!E34)/Parameters!$C34/Parameters!$G34</f>
        <v>9.0077296966439174E-11</v>
      </c>
      <c r="L34" s="1">
        <f>SQRT(Data2!N34)/Parameters!$C34/Parameters!$G34</f>
        <v>0</v>
      </c>
      <c r="M34" s="5"/>
      <c r="N34" s="5"/>
    </row>
    <row r="35" spans="1:14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 s="5">
        <f>Data!E35/Parameters!$C35/Parameters!$G35</f>
        <v>0</v>
      </c>
      <c r="F35" s="1">
        <f>Data!N35/Parameters!$C35/Parameters!$G35</f>
        <v>0</v>
      </c>
      <c r="G35" s="1">
        <f>SQRT(Data!E35)/Parameters!$C35/Parameters!$G35</f>
        <v>0</v>
      </c>
      <c r="H35" s="1">
        <f>SQRT(Data!N35)/Parameters!$C35/Parameters!$G35</f>
        <v>0</v>
      </c>
      <c r="I35" s="1">
        <f>Data2!E35/Parameters!$C35/Parameters!$G35</f>
        <v>0</v>
      </c>
      <c r="J35" s="1">
        <f>Data2!N35/Parameters!$C35/Parameters!$G35</f>
        <v>0</v>
      </c>
      <c r="K35" s="5">
        <f>SQRT(Data2!E35)/Parameters!$C35/Parameters!$G35</f>
        <v>0</v>
      </c>
      <c r="L35" s="1">
        <f>SQRT(Data2!N35)/Parameters!$C35/Parameters!$G35</f>
        <v>0</v>
      </c>
      <c r="M35" s="5"/>
      <c r="N35" s="5"/>
    </row>
    <row r="36" spans="1:14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 s="5">
        <f>Data!E36/Parameters!$C36/Parameters!$G36</f>
        <v>2.9166666666666664E-7</v>
      </c>
      <c r="F36" s="1">
        <f>Data!N36/Parameters!$C36/Parameters!$G36</f>
        <v>2.2727272727272725E-8</v>
      </c>
      <c r="G36" s="1">
        <f>SQRT(Data!E36)/Parameters!$C36/Parameters!$G36</f>
        <v>2.3503169784073593E-8</v>
      </c>
      <c r="H36" s="1">
        <f>SQRT(Data!N36)/Parameters!$C36/Parameters!$G36</f>
        <v>6.5607985135184749E-9</v>
      </c>
      <c r="I36" s="1">
        <f>Data2!E36/Parameters!$C36/Parameters!$G36</f>
        <v>1.7424242424242423E-7</v>
      </c>
      <c r="J36" s="1">
        <f>Data2!N36/Parameters!$C36/Parameters!$G36</f>
        <v>5.6818181818181813E-9</v>
      </c>
      <c r="K36" s="5">
        <f>SQRT(Data2!E36)/Parameters!$C36/Parameters!$G36</f>
        <v>1.8166028497396664E-8</v>
      </c>
      <c r="L36" s="1">
        <f>SQRT(Data2!N36)/Parameters!$C36/Parameters!$G36</f>
        <v>3.2803992567592374E-9</v>
      </c>
      <c r="M36" s="5"/>
      <c r="N36" s="5"/>
    </row>
    <row r="37" spans="1:14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 s="5">
        <f>Data!E37/Parameters!$C37/Parameters!$G37</f>
        <v>0</v>
      </c>
      <c r="F37" s="1">
        <f>Data!N37/Parameters!$C37/Parameters!$G37</f>
        <v>0</v>
      </c>
      <c r="G37" s="1">
        <f>SQRT(Data!E37)/Parameters!$C37/Parameters!$G37</f>
        <v>0</v>
      </c>
      <c r="H37" s="1">
        <f>SQRT(Data!N37)/Parameters!$C37/Parameters!$G37</f>
        <v>0</v>
      </c>
      <c r="I37" s="1">
        <f>Data2!E37/Parameters!$C37/Parameters!$G37</f>
        <v>0</v>
      </c>
      <c r="J37" s="1">
        <f>Data2!N37/Parameters!$C37/Parameters!$G37</f>
        <v>0</v>
      </c>
      <c r="K37" s="5">
        <f>SQRT(Data2!E37)/Parameters!$C37/Parameters!$G37</f>
        <v>0</v>
      </c>
      <c r="L37" s="1">
        <f>SQRT(Data2!N37)/Parameters!$C37/Parameters!$G37</f>
        <v>0</v>
      </c>
      <c r="M37" s="5"/>
      <c r="N37" s="5"/>
    </row>
    <row r="38" spans="1:14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 s="5">
        <f>Data!E38/Parameters!$C38/Parameters!$G38</f>
        <v>2.7071823204419894E-7</v>
      </c>
      <c r="F38" s="1">
        <f>Data!N38/Parameters!$C38/Parameters!$G38</f>
        <v>1.841620626151013E-8</v>
      </c>
      <c r="G38" s="1">
        <f>SQRT(Data!E38)/Parameters!$C38/Parameters!$G38</f>
        <v>2.2328463449322545E-8</v>
      </c>
      <c r="H38" s="1">
        <f>SQRT(Data!N38)/Parameters!$C38/Parameters!$G38</f>
        <v>5.8237157645826517E-9</v>
      </c>
      <c r="I38" s="1">
        <f>Data2!E38/Parameters!$C38/Parameters!$G38</f>
        <v>1.6942909760589318E-7</v>
      </c>
      <c r="J38" s="1">
        <f>Data2!N38/Parameters!$C38/Parameters!$G38</f>
        <v>7.3664825046040521E-9</v>
      </c>
      <c r="K38" s="5">
        <f>SQRT(Data2!E38)/Parameters!$C38/Parameters!$G38</f>
        <v>1.7664204505755873E-8</v>
      </c>
      <c r="L38" s="1">
        <f>SQRT(Data2!N38)/Parameters!$C38/Parameters!$G38</f>
        <v>3.683241252302026E-9</v>
      </c>
      <c r="M38" s="5"/>
      <c r="N38" s="5"/>
    </row>
    <row r="39" spans="1:14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 s="5">
        <f>Data!E39/Parameters!$C39/Parameters!$G39</f>
        <v>0</v>
      </c>
      <c r="F39" s="1">
        <f>Data!N39/Parameters!$C39/Parameters!$G39</f>
        <v>0</v>
      </c>
      <c r="G39" s="1">
        <f>SQRT(Data!E39)/Parameters!$C39/Parameters!$G39</f>
        <v>0</v>
      </c>
      <c r="H39" s="1">
        <f>SQRT(Data!N39)/Parameters!$C39/Parameters!$G39</f>
        <v>0</v>
      </c>
      <c r="I39" s="1">
        <f>Data2!E39/Parameters!$C39/Parameters!$G39</f>
        <v>0</v>
      </c>
      <c r="J39" s="1">
        <f>Data2!N39/Parameters!$C39/Parameters!$G39</f>
        <v>0</v>
      </c>
      <c r="K39" s="5">
        <f>SQRT(Data2!E39)/Parameters!$C39/Parameters!$G39</f>
        <v>0</v>
      </c>
      <c r="L39" s="1">
        <f>SQRT(Data2!N39)/Parameters!$C39/Parameters!$G39</f>
        <v>0</v>
      </c>
      <c r="M39" s="5"/>
      <c r="N39" s="5"/>
    </row>
    <row r="40" spans="1:14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 s="5">
        <f>Data!E40/Parameters!$C40/Parameters!$G40</f>
        <v>2.1588785046728975E-7</v>
      </c>
      <c r="F40" s="1">
        <f>Data!N40/Parameters!$C40/Parameters!$G40</f>
        <v>1.8691588785046729E-8</v>
      </c>
      <c r="G40" s="1">
        <f>SQRT(Data!E40)/Parameters!$C40/Parameters!$G40</f>
        <v>1.4204377713617443E-8</v>
      </c>
      <c r="H40" s="1">
        <f>SQRT(Data!N40)/Parameters!$C40/Parameters!$G40</f>
        <v>4.1795663130837192E-9</v>
      </c>
      <c r="I40" s="1">
        <f>Data2!E40/Parameters!$C40/Parameters!$G40</f>
        <v>8.3177570093457943E-8</v>
      </c>
      <c r="J40" s="1">
        <f>Data2!N40/Parameters!$C40/Parameters!$G40</f>
        <v>3.7383177570093462E-9</v>
      </c>
      <c r="K40" s="5">
        <f>SQRT(Data2!E40)/Parameters!$C40/Parameters!$G40</f>
        <v>8.8168047963145839E-9</v>
      </c>
      <c r="L40" s="1">
        <f>SQRT(Data2!N40)/Parameters!$C40/Parameters!$G40</f>
        <v>1.8691588785046731E-9</v>
      </c>
      <c r="M40" s="5"/>
      <c r="N40" s="5"/>
    </row>
    <row r="41" spans="1:14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5">
        <f>Data!E41/Parameters!$C41/Parameters!$G41</f>
        <v>0</v>
      </c>
      <c r="F41" s="1">
        <f>Data!N41/Parameters!$C41/Parameters!$G41</f>
        <v>0</v>
      </c>
      <c r="G41" s="1">
        <f>SQRT(Data!E41)/Parameters!$C41/Parameters!$G41</f>
        <v>0</v>
      </c>
      <c r="H41" s="1">
        <f>SQRT(Data!N41)/Parameters!$C41/Parameters!$G41</f>
        <v>0</v>
      </c>
      <c r="I41" s="1">
        <f>Data2!E41/Parameters!$C41/Parameters!$G41</f>
        <v>0</v>
      </c>
      <c r="J41" s="1">
        <f>Data2!N41/Parameters!$C41/Parameters!$G41</f>
        <v>0</v>
      </c>
      <c r="K41" s="5">
        <f>SQRT(Data2!E41)/Parameters!$C41/Parameters!$G41</f>
        <v>0</v>
      </c>
      <c r="L41" s="1">
        <f>SQRT(Data2!N41)/Parameters!$C41/Parameters!$G41</f>
        <v>0</v>
      </c>
      <c r="M41" s="5"/>
      <c r="N41" s="5"/>
    </row>
    <row r="42" spans="1:14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5">
        <f>Data!E42/Parameters!$C42/Parameters!$G42</f>
        <v>2.3967889908256879E-7</v>
      </c>
      <c r="F42" s="1">
        <f>Data!N42/Parameters!$C42/Parameters!$G42</f>
        <v>1.834862385321101E-8</v>
      </c>
      <c r="G42" s="1">
        <f>SQRT(Data!E42)/Parameters!$C42/Parameters!$G42</f>
        <v>1.657893611789101E-8</v>
      </c>
      <c r="H42" s="1">
        <f>SQRT(Data!N42)/Parameters!$C42/Parameters!$G42</f>
        <v>4.5871559633027526E-9</v>
      </c>
      <c r="I42" s="1">
        <f>Data2!E42/Parameters!$C42/Parameters!$G42</f>
        <v>0</v>
      </c>
      <c r="J42" s="1">
        <f>Data2!N42/Parameters!$C42/Parameters!$G42</f>
        <v>0</v>
      </c>
      <c r="K42" s="5">
        <f>SQRT(Data2!E42)/Parameters!$C42/Parameters!$G42</f>
        <v>0</v>
      </c>
      <c r="L42" s="1">
        <f>SQRT(Data2!N42)/Parameters!$C42/Parameters!$G42</f>
        <v>0</v>
      </c>
      <c r="M42" s="5"/>
      <c r="N42" s="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J35" sqref="J35"/>
    </sheetView>
  </sheetViews>
  <sheetFormatPr defaultColWidth="8.85546875" defaultRowHeight="15" x14ac:dyDescent="0.25"/>
  <cols>
    <col min="1" max="1" width="6.7109375" style="2" bestFit="1" customWidth="1"/>
    <col min="2" max="2" width="15.7109375" bestFit="1" customWidth="1"/>
    <col min="3" max="3" width="22.140625" bestFit="1" customWidth="1"/>
    <col min="4" max="4" width="28.42578125" bestFit="1" customWidth="1"/>
    <col min="5" max="5" width="19.140625" bestFit="1" customWidth="1"/>
    <col min="6" max="6" width="20.140625" bestFit="1" customWidth="1"/>
    <col min="7" max="7" width="12.140625" bestFit="1" customWidth="1"/>
    <col min="8" max="8" width="12.28515625" bestFit="1" customWidth="1"/>
    <col min="9" max="9" width="20.42578125" bestFit="1" customWidth="1"/>
    <col min="10" max="10" width="21.5703125" bestFit="1" customWidth="1"/>
    <col min="11" max="11" width="12.140625" bestFit="1" customWidth="1"/>
    <col min="12" max="12" width="13.7109375" bestFit="1" customWidth="1"/>
    <col min="14" max="14" width="13.28515625" bestFit="1" customWidth="1"/>
    <col min="15" max="16" width="12" bestFit="1" customWidth="1"/>
    <col min="17" max="17" width="11.140625" bestFit="1" customWidth="1"/>
    <col min="18" max="18" width="12.140625" bestFit="1" customWidth="1"/>
    <col min="19" max="19" width="12" bestFit="1" customWidth="1"/>
    <col min="21" max="21" width="12.5703125" bestFit="1" customWidth="1"/>
    <col min="22" max="22" width="13.7109375" bestFit="1" customWidth="1"/>
  </cols>
  <sheetData>
    <row r="1" spans="1:22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5" t="s">
        <v>46</v>
      </c>
      <c r="F1" s="15" t="s">
        <v>47</v>
      </c>
      <c r="G1" s="15" t="s">
        <v>48</v>
      </c>
      <c r="H1" s="15" t="s">
        <v>49</v>
      </c>
      <c r="I1" s="15" t="s">
        <v>70</v>
      </c>
      <c r="J1" s="15" t="s">
        <v>71</v>
      </c>
      <c r="K1" s="15" t="s">
        <v>72</v>
      </c>
      <c r="L1" s="15" t="s">
        <v>73</v>
      </c>
      <c r="N1" s="15" t="s">
        <v>23</v>
      </c>
      <c r="O1" s="15" t="s">
        <v>50</v>
      </c>
      <c r="P1" s="15" t="s">
        <v>51</v>
      </c>
      <c r="Q1" s="15" t="s">
        <v>48</v>
      </c>
      <c r="R1" s="15" t="s">
        <v>49</v>
      </c>
      <c r="S1" s="15" t="s">
        <v>74</v>
      </c>
      <c r="T1" s="15" t="s">
        <v>75</v>
      </c>
      <c r="U1" s="15" t="s">
        <v>76</v>
      </c>
      <c r="V1" s="15" t="s">
        <v>73</v>
      </c>
    </row>
    <row r="2" spans="1:22" x14ac:dyDescent="0.25">
      <c r="A2" s="21">
        <v>1</v>
      </c>
      <c r="B2">
        <f>Parameters!D2</f>
        <v>20.5</v>
      </c>
      <c r="C2">
        <f>Parameters!G2</f>
        <v>0</v>
      </c>
      <c r="D2">
        <f>Parameters!J2</f>
        <v>0</v>
      </c>
      <c r="E2" s="11" t="e">
        <f>Data!F2/Parameters!$C2/Parameters!$G2</f>
        <v>#DIV/0!</v>
      </c>
      <c r="F2" s="11" t="e">
        <f>Data!G2/Parameters!$C2/Parameters!$G2</f>
        <v>#DIV/0!</v>
      </c>
      <c r="G2" s="11" t="e">
        <f>SQRT(Data!F2)/Parameters!$C2/Parameters!$G2</f>
        <v>#DIV/0!</v>
      </c>
      <c r="H2" s="11" t="e">
        <f>SQRT(Data!G2)/Parameters!$C2/Parameters!$G2</f>
        <v>#DIV/0!</v>
      </c>
      <c r="I2" s="11" t="e">
        <f>Data2!F2/Parameters!$C2/Parameters!$G2</f>
        <v>#DIV/0!</v>
      </c>
      <c r="J2" s="11" t="e">
        <f>Data2!G2/Parameters!$C2/Parameters!$G2</f>
        <v>#DIV/0!</v>
      </c>
      <c r="K2" s="14" t="e">
        <f>SQRT(Data2!F2)/Parameters!$C2/Parameters!$G2</f>
        <v>#DIV/0!</v>
      </c>
      <c r="L2" s="14" t="e">
        <f>SQRT(Data2!G2)/Parameters!$C2/Parameters!$G2</f>
        <v>#DIV/0!</v>
      </c>
      <c r="N2">
        <v>14.4</v>
      </c>
      <c r="O2">
        <f>E34</f>
        <v>0</v>
      </c>
      <c r="P2">
        <f t="shared" ref="P2:R2" si="0">F34</f>
        <v>0</v>
      </c>
      <c r="Q2">
        <f t="shared" si="0"/>
        <v>0</v>
      </c>
      <c r="R2">
        <f t="shared" si="0"/>
        <v>0</v>
      </c>
      <c r="S2">
        <f>I34</f>
        <v>6.3694267515923563E-11</v>
      </c>
      <c r="T2">
        <f t="shared" ref="T2:V2" si="1">J34</f>
        <v>0</v>
      </c>
      <c r="U2">
        <f t="shared" si="1"/>
        <v>6.3694267515923563E-11</v>
      </c>
      <c r="V2">
        <f t="shared" si="1"/>
        <v>0</v>
      </c>
    </row>
    <row r="3" spans="1:22" x14ac:dyDescent="0.25">
      <c r="A3" s="21">
        <v>2</v>
      </c>
      <c r="B3">
        <f>Parameters!D3</f>
        <v>20.5</v>
      </c>
      <c r="C3">
        <f>Parameters!G3</f>
        <v>51181102.362204723</v>
      </c>
      <c r="D3">
        <f>Parameters!J3</f>
        <v>2.0699999999999998</v>
      </c>
      <c r="E3" s="11">
        <f>Data!F3/Parameters!$C3/Parameters!$G3</f>
        <v>0</v>
      </c>
      <c r="F3" s="11">
        <f>Data!G3/Parameters!$C3/Parameters!$G3</f>
        <v>0</v>
      </c>
      <c r="G3" s="11">
        <f>SQRT(Data!F3)/Parameters!$C3/Parameters!$G3</f>
        <v>0</v>
      </c>
      <c r="H3" s="11">
        <f>SQRT(Data!G3)/Parameters!$C3/Parameters!$G3</f>
        <v>0</v>
      </c>
      <c r="I3" s="11">
        <f>Data2!F3/Parameters!$C3/Parameters!$G3</f>
        <v>0</v>
      </c>
      <c r="J3" s="11">
        <f>Data2!G3/Parameters!$C3/Parameters!$G3</f>
        <v>0</v>
      </c>
      <c r="K3" s="14">
        <f>SQRT(Data2!F3)/Parameters!$C3/Parameters!$G3</f>
        <v>0</v>
      </c>
      <c r="L3" s="14">
        <f>SQRT(Data2!G3)/Parameters!$C3/Parameters!$G3</f>
        <v>0</v>
      </c>
      <c r="N3">
        <v>20.5</v>
      </c>
      <c r="O3">
        <f>AVERAGE(E10:E11,E13)</f>
        <v>1.1465588286388024E-8</v>
      </c>
      <c r="P3">
        <f t="shared" ref="P3:R3" si="2">AVERAGE(F10:F11,F13)</f>
        <v>0</v>
      </c>
      <c r="Q3">
        <f t="shared" si="2"/>
        <v>1.2488554743461749E-9</v>
      </c>
      <c r="R3">
        <f t="shared" si="2"/>
        <v>0</v>
      </c>
    </row>
    <row r="4" spans="1:22" x14ac:dyDescent="0.25">
      <c r="A4" s="21">
        <v>3</v>
      </c>
      <c r="B4">
        <f>Parameters!D4</f>
        <v>20.5</v>
      </c>
      <c r="C4">
        <f>Parameters!G4</f>
        <v>5291.0052910052909</v>
      </c>
      <c r="D4">
        <f>Parameters!J4</f>
        <v>2.0699999999999998</v>
      </c>
      <c r="E4" s="11">
        <f>Data!F4/Parameters!$C4/Parameters!$G4</f>
        <v>0</v>
      </c>
      <c r="F4" s="11">
        <f>Data!G4/Parameters!$C4/Parameters!$G4</f>
        <v>0</v>
      </c>
      <c r="G4" s="11">
        <f>SQRT(Data!F4)/Parameters!$C4/Parameters!$G4</f>
        <v>0</v>
      </c>
      <c r="H4" s="11">
        <f>SQRT(Data!G4)/Parameters!$C4/Parameters!$G4</f>
        <v>0</v>
      </c>
      <c r="I4" s="11">
        <f>Data2!F4/Parameters!$C4/Parameters!$G4</f>
        <v>0</v>
      </c>
      <c r="J4" s="11">
        <f>Data2!G4/Parameters!$C4/Parameters!$G4</f>
        <v>0</v>
      </c>
      <c r="K4" s="14">
        <f>SQRT(Data2!F4)/Parameters!$C4/Parameters!$G4</f>
        <v>0</v>
      </c>
      <c r="L4" s="14">
        <f>SQRT(Data2!G4)/Parameters!$C4/Parameters!$G4</f>
        <v>0</v>
      </c>
      <c r="N4">
        <v>30.1</v>
      </c>
      <c r="O4">
        <f>AVERAGE(E14,E16,E31)</f>
        <v>1.060393649675122E-7</v>
      </c>
      <c r="P4">
        <f t="shared" ref="P4:R4" si="3">AVERAGE(F14,F16,F31)</f>
        <v>0</v>
      </c>
      <c r="Q4">
        <f t="shared" si="3"/>
        <v>2.0708351019586504E-8</v>
      </c>
      <c r="R4">
        <f t="shared" si="3"/>
        <v>0</v>
      </c>
      <c r="S4">
        <f>AVERAGE(I14,I16)</f>
        <v>0</v>
      </c>
      <c r="T4">
        <f t="shared" ref="T4:V4" si="4">AVERAGE(J14,J16)</f>
        <v>0</v>
      </c>
      <c r="U4">
        <f t="shared" si="4"/>
        <v>0</v>
      </c>
      <c r="V4">
        <f t="shared" si="4"/>
        <v>0</v>
      </c>
    </row>
    <row r="5" spans="1:22" x14ac:dyDescent="0.25">
      <c r="A5" s="21">
        <v>4</v>
      </c>
      <c r="B5">
        <f>Parameters!D5</f>
        <v>20.5</v>
      </c>
      <c r="C5">
        <f>Parameters!G5</f>
        <v>500000</v>
      </c>
      <c r="D5">
        <f>Parameters!J5</f>
        <v>2.19</v>
      </c>
      <c r="E5" s="11">
        <f>Data!F5/Parameters!$C5/Parameters!$G5</f>
        <v>0</v>
      </c>
      <c r="F5" s="11">
        <f>Data!G5/Parameters!$C5/Parameters!$G5</f>
        <v>0</v>
      </c>
      <c r="G5" s="11">
        <f>SQRT(Data!F5)/Parameters!$C5/Parameters!$G5</f>
        <v>0</v>
      </c>
      <c r="H5" s="11">
        <f>SQRT(Data!G5)/Parameters!$C5/Parameters!$G5</f>
        <v>0</v>
      </c>
      <c r="I5" s="11">
        <f>Data2!F5/Parameters!$C5/Parameters!$G5</f>
        <v>0</v>
      </c>
      <c r="J5" s="11">
        <f>Data2!G5/Parameters!$C5/Parameters!$G5</f>
        <v>0</v>
      </c>
      <c r="K5" s="14">
        <f>SQRT(Data2!F5)/Parameters!$C5/Parameters!$G5</f>
        <v>0</v>
      </c>
      <c r="L5" s="14">
        <f>SQRT(Data2!G5)/Parameters!$C5/Parameters!$G5</f>
        <v>0</v>
      </c>
      <c r="N5">
        <v>40.799999999999997</v>
      </c>
      <c r="O5">
        <f>AVERAGE(E17)</f>
        <v>8.066298342541436E-8</v>
      </c>
      <c r="P5">
        <f t="shared" ref="P5:R5" si="5">AVERAGE(F17)</f>
        <v>3.314917127071823E-9</v>
      </c>
      <c r="Q5">
        <f t="shared" si="5"/>
        <v>9.4408881163729623E-9</v>
      </c>
      <c r="R5">
        <f t="shared" si="5"/>
        <v>1.9138682956562178E-9</v>
      </c>
      <c r="S5">
        <f>AVERAGE(I17)</f>
        <v>1.9889502762430937E-8</v>
      </c>
      <c r="T5">
        <f t="shared" ref="T5:V5" si="6">AVERAGE(J17)</f>
        <v>0</v>
      </c>
      <c r="U5">
        <f t="shared" si="6"/>
        <v>4.6880007592478277E-9</v>
      </c>
      <c r="V5">
        <f t="shared" si="6"/>
        <v>0</v>
      </c>
    </row>
    <row r="6" spans="1:22" x14ac:dyDescent="0.25">
      <c r="A6" s="21">
        <v>5</v>
      </c>
      <c r="B6">
        <f>Parameters!D6</f>
        <v>20.5</v>
      </c>
      <c r="C6">
        <f>Parameters!G6</f>
        <v>4822908.8168801805</v>
      </c>
      <c r="D6">
        <f>Parameters!J6</f>
        <v>4.2300000000000004</v>
      </c>
      <c r="E6" s="11">
        <f>Data!F6/Parameters!$C6/Parameters!$G6</f>
        <v>1.5625E-10</v>
      </c>
      <c r="F6" s="11">
        <f>Data!G6/Parameters!$C6/Parameters!$G6</f>
        <v>0</v>
      </c>
      <c r="G6" s="11">
        <f>SQRT(Data!F6)/Parameters!$C6/Parameters!$G6</f>
        <v>1.5625E-10</v>
      </c>
      <c r="H6" s="11">
        <f>SQRT(Data!G6)/Parameters!$C6/Parameters!$G6</f>
        <v>0</v>
      </c>
      <c r="I6" s="11">
        <f>Data2!F6/Parameters!$C6/Parameters!$G6</f>
        <v>0</v>
      </c>
      <c r="J6" s="11">
        <f>Data2!G6/Parameters!$C6/Parameters!$G6</f>
        <v>0</v>
      </c>
      <c r="K6" s="14">
        <f>SQRT(Data2!F6)/Parameters!$C6/Parameters!$G6</f>
        <v>0</v>
      </c>
      <c r="L6" s="14">
        <f>SQRT(Data2!G6)/Parameters!$C6/Parameters!$G6</f>
        <v>0</v>
      </c>
      <c r="N6">
        <v>49.7</v>
      </c>
      <c r="O6">
        <f>AVERAGE(E42,E40,E38,E30,E23,E22)</f>
        <v>1.0151070608044769E-7</v>
      </c>
      <c r="P6">
        <f t="shared" ref="P6:R6" si="7">AVERAGE(F42,F40,F38,F30,F23,F22)</f>
        <v>5.7339449541284397E-10</v>
      </c>
      <c r="Q6">
        <f t="shared" si="7"/>
        <v>1.2314530656039954E-8</v>
      </c>
      <c r="R6">
        <f t="shared" si="7"/>
        <v>3.3104946627845505E-10</v>
      </c>
      <c r="S6">
        <f>AVERAGE(I18,I22:I23,I36,I38,I40)</f>
        <v>7.9642845108846474E-8</v>
      </c>
      <c r="T6">
        <f t="shared" ref="T6:V6" si="8">AVERAGE(J18,J22:J23,J36,J38,J40)</f>
        <v>0</v>
      </c>
      <c r="U6">
        <f t="shared" si="8"/>
        <v>1.1313008617141417E-8</v>
      </c>
      <c r="V6">
        <f t="shared" si="8"/>
        <v>0</v>
      </c>
    </row>
    <row r="7" spans="1:22" x14ac:dyDescent="0.25">
      <c r="A7" s="21">
        <v>6</v>
      </c>
      <c r="B7">
        <f>Parameters!D7</f>
        <v>20.5</v>
      </c>
      <c r="C7">
        <f>Parameters!G7</f>
        <v>4884922.4988257401</v>
      </c>
      <c r="D7">
        <f>Parameters!J7</f>
        <v>7.54</v>
      </c>
      <c r="E7" s="11">
        <f>Data!F7/Parameters!$C7/Parameters!$G7</f>
        <v>0</v>
      </c>
      <c r="F7" s="11">
        <f>Data!G7/Parameters!$C7/Parameters!$G7</f>
        <v>0</v>
      </c>
      <c r="G7" s="11">
        <f>SQRT(Data!F7)/Parameters!$C7/Parameters!$G7</f>
        <v>0</v>
      </c>
      <c r="H7" s="11">
        <f>SQRT(Data!G7)/Parameters!$C7/Parameters!$G7</f>
        <v>0</v>
      </c>
      <c r="I7" s="11">
        <f>Data2!F7/Parameters!$C7/Parameters!$G7</f>
        <v>0</v>
      </c>
      <c r="J7" s="11">
        <f>Data2!G7/Parameters!$C7/Parameters!$G7</f>
        <v>0</v>
      </c>
      <c r="K7" s="14">
        <f>SQRT(Data2!F7)/Parameters!$C7/Parameters!$G7</f>
        <v>0</v>
      </c>
      <c r="L7" s="14">
        <f>SQRT(Data2!G7)/Parameters!$C7/Parameters!$G7</f>
        <v>0</v>
      </c>
      <c r="N7">
        <v>62</v>
      </c>
      <c r="O7">
        <f>AVERAGE(E28,E27,E25,E20,E19)</f>
        <v>9.5676789436704994E-8</v>
      </c>
      <c r="P7">
        <f t="shared" ref="P7:R7" si="9">AVERAGE(F28,F27,F25,F20,F19)</f>
        <v>1.7084188624970326E-8</v>
      </c>
      <c r="Q7">
        <f t="shared" si="9"/>
        <v>1.2244644926995123E-8</v>
      </c>
      <c r="R7">
        <f t="shared" si="9"/>
        <v>2.5530200966281132E-9</v>
      </c>
      <c r="S7">
        <f>AVERAGE(I32,I24:I28,I21,I20,I19)</f>
        <v>9.2685460442838195E-8</v>
      </c>
      <c r="T7">
        <f t="shared" ref="T7:V7" si="10">AVERAGE(J32,J24:J28,J21,J20,J19)</f>
        <v>1.0403294603750854E-9</v>
      </c>
      <c r="U7">
        <f t="shared" si="10"/>
        <v>1.1710337462880227E-8</v>
      </c>
      <c r="V7">
        <f t="shared" si="10"/>
        <v>5.6197500857511838E-10</v>
      </c>
    </row>
    <row r="8" spans="1:22" x14ac:dyDescent="0.25">
      <c r="A8" s="21">
        <v>7</v>
      </c>
      <c r="B8">
        <f>Parameters!D8</f>
        <v>20.5</v>
      </c>
      <c r="C8">
        <f>Parameters!G8</f>
        <v>4896265.5601659752</v>
      </c>
      <c r="D8">
        <f>Parameters!J8</f>
        <v>13.19</v>
      </c>
      <c r="E8" s="11">
        <f>Data!F8/Parameters!$C8/Parameters!$G8</f>
        <v>0</v>
      </c>
      <c r="F8" s="11">
        <f>Data!G8/Parameters!$C8/Parameters!$G8</f>
        <v>0</v>
      </c>
      <c r="G8" s="11">
        <f>SQRT(Data!F8)/Parameters!$C8/Parameters!$G8</f>
        <v>0</v>
      </c>
      <c r="H8" s="11">
        <f>SQRT(Data!G8)/Parameters!$C8/Parameters!$G8</f>
        <v>0</v>
      </c>
      <c r="I8" s="11">
        <f>Data2!F8/Parameters!$C8/Parameters!$G8</f>
        <v>0</v>
      </c>
      <c r="J8" s="11">
        <f>Data2!G8/Parameters!$C8/Parameters!$G8</f>
        <v>0</v>
      </c>
      <c r="K8" s="14">
        <f>SQRT(Data2!F8)/Parameters!$C8/Parameters!$G8</f>
        <v>0</v>
      </c>
      <c r="L8" s="14">
        <f>SQRT(Data2!G8)/Parameters!$C8/Parameters!$G8</f>
        <v>0</v>
      </c>
    </row>
    <row r="9" spans="1:22" x14ac:dyDescent="0.25">
      <c r="A9" s="21">
        <v>8</v>
      </c>
      <c r="B9">
        <f>Parameters!D9</f>
        <v>20.5</v>
      </c>
      <c r="C9">
        <f>Parameters!G9</f>
        <v>4601167.3151750974</v>
      </c>
      <c r="D9">
        <f>Parameters!J9</f>
        <v>14.69</v>
      </c>
      <c r="E9" s="14">
        <f>Data!F9/Parameters!$C9/Parameters!$G9</f>
        <v>1.014799154334038E-8</v>
      </c>
      <c r="F9" s="14">
        <f>Data!G9/Parameters!$C9/Parameters!$G9</f>
        <v>0</v>
      </c>
      <c r="G9" s="14">
        <f>SQRT(Data!F9)/Parameters!$C9/Parameters!$G9</f>
        <v>1.4647364123204035E-9</v>
      </c>
      <c r="H9" s="14">
        <f>SQRT(Data!G9)/Parameters!$C9/Parameters!$G9</f>
        <v>0</v>
      </c>
      <c r="I9" s="11">
        <f>Data2!F9/Parameters!$C9/Parameters!$G9</f>
        <v>0</v>
      </c>
      <c r="J9" s="11">
        <f>Data2!G9/Parameters!$C9/Parameters!$G9</f>
        <v>0</v>
      </c>
      <c r="K9" s="14">
        <f>SQRT(Data2!F9)/Parameters!$C9/Parameters!$G9</f>
        <v>0</v>
      </c>
      <c r="L9" s="14">
        <f>SQRT(Data2!G9)/Parameters!$C9/Parameters!$G9</f>
        <v>0</v>
      </c>
      <c r="P9" s="5"/>
      <c r="Q9" s="5"/>
    </row>
    <row r="10" spans="1:22" x14ac:dyDescent="0.25">
      <c r="A10" s="10">
        <v>9</v>
      </c>
      <c r="B10">
        <f>Parameters!D10</f>
        <v>20.5</v>
      </c>
      <c r="C10">
        <f>Parameters!G10</f>
        <v>5162907.2681704257</v>
      </c>
      <c r="D10">
        <f>Parameters!J10</f>
        <v>17.989999999999998</v>
      </c>
      <c r="E10" s="1">
        <f>Data!F10/Parameters!$C10/Parameters!$G10</f>
        <v>1.0679611650485437E-8</v>
      </c>
      <c r="F10" s="1">
        <f>Data!G10/Parameters!$C10/Parameters!$G10</f>
        <v>0</v>
      </c>
      <c r="G10" s="1">
        <f>SQRT(Data!F10)/Parameters!$C10/Parameters!$G10</f>
        <v>1.0182610176409239E-9</v>
      </c>
      <c r="H10" s="1">
        <f>SQRT(Data!G10)/Parameters!$C10/Parameters!$G10</f>
        <v>0</v>
      </c>
      <c r="I10" s="11">
        <f>Data2!F10/Parameters!$C10/Parameters!$G10</f>
        <v>0</v>
      </c>
      <c r="J10" s="11">
        <f>Data2!G10/Parameters!$C10/Parameters!$G10</f>
        <v>0</v>
      </c>
      <c r="K10" s="14">
        <f>SQRT(Data2!F10)/Parameters!$C10/Parameters!$G10</f>
        <v>0</v>
      </c>
      <c r="L10" s="14">
        <f>SQRT(Data2!G10)/Parameters!$C10/Parameters!$G10</f>
        <v>0</v>
      </c>
      <c r="P10" s="5"/>
      <c r="Q10" s="5"/>
      <c r="R10" s="5"/>
    </row>
    <row r="11" spans="1:22" x14ac:dyDescent="0.25">
      <c r="A11" s="10">
        <v>10</v>
      </c>
      <c r="B11">
        <f>Parameters!D11</f>
        <v>20.5</v>
      </c>
      <c r="C11">
        <f>Parameters!G11</f>
        <v>5432780.8471454885</v>
      </c>
      <c r="D11">
        <f>Parameters!J11</f>
        <v>21.74</v>
      </c>
      <c r="E11" s="1">
        <f>Data!F11/Parameters!$C11/Parameters!$G11</f>
        <v>1.11864406779661E-8</v>
      </c>
      <c r="F11" s="1">
        <f>Data!G11/Parameters!$C11/Parameters!$G11</f>
        <v>0</v>
      </c>
      <c r="G11" s="1">
        <f>SQRT(Data!F11)/Parameters!$C11/Parameters!$G11</f>
        <v>9.7365468585390302E-10</v>
      </c>
      <c r="H11" s="1">
        <f>SQRT(Data!G11)/Parameters!$C11/Parameters!$G11</f>
        <v>0</v>
      </c>
      <c r="I11" s="11">
        <f>Data2!F11/Parameters!$C11/Parameters!$G11</f>
        <v>0</v>
      </c>
      <c r="J11" s="11">
        <f>Data2!G11/Parameters!$C11/Parameters!$G11</f>
        <v>0</v>
      </c>
      <c r="K11" s="14">
        <f>SQRT(Data2!F11)/Parameters!$C11/Parameters!$G11</f>
        <v>0</v>
      </c>
      <c r="L11" s="14">
        <f>SQRT(Data2!G11)/Parameters!$C11/Parameters!$G11</f>
        <v>0</v>
      </c>
    </row>
    <row r="12" spans="1:22" x14ac:dyDescent="0.25">
      <c r="A12" s="21">
        <v>11</v>
      </c>
      <c r="B12">
        <f>Parameters!D12</f>
        <v>20.5</v>
      </c>
      <c r="C12">
        <f>Parameters!G12</f>
        <v>5064724.919093851</v>
      </c>
      <c r="D12">
        <f>Parameters!J12</f>
        <v>22.74</v>
      </c>
      <c r="E12" s="11">
        <f>Data!F12/Parameters!$C12/Parameters!$G12</f>
        <v>0</v>
      </c>
      <c r="F12" s="11">
        <f>Data!G12/Parameters!$C12/Parameters!$G12</f>
        <v>0</v>
      </c>
      <c r="G12" s="11">
        <f>SQRT(Data!F12)/Parameters!$C12/Parameters!$G12</f>
        <v>0</v>
      </c>
      <c r="H12" s="11">
        <f>SQRT(Data!G12)/Parameters!$C12/Parameters!$G12</f>
        <v>0</v>
      </c>
      <c r="I12" s="11">
        <f>Data2!F12/Parameters!$C12/Parameters!$G12</f>
        <v>0</v>
      </c>
      <c r="J12" s="11">
        <f>Data2!G12/Parameters!$C12/Parameters!$G12</f>
        <v>0</v>
      </c>
      <c r="K12" s="14">
        <f>SQRT(Data2!F12)/Parameters!$C12/Parameters!$G12</f>
        <v>0</v>
      </c>
      <c r="L12" s="14">
        <f>SQRT(Data2!G12)/Parameters!$C12/Parameters!$G12</f>
        <v>0</v>
      </c>
    </row>
    <row r="13" spans="1:22" x14ac:dyDescent="0.25">
      <c r="A13" s="10">
        <v>12</v>
      </c>
      <c r="B13">
        <f>Parameters!D13</f>
        <v>20.5</v>
      </c>
      <c r="C13">
        <f>Parameters!G13</f>
        <v>5158428.3903675536</v>
      </c>
      <c r="D13">
        <f>Parameters!J13</f>
        <v>24.03</v>
      </c>
      <c r="E13" s="1">
        <f>Data!F13/Parameters!$C13/Parameters!$G13</f>
        <v>1.253071253071253E-8</v>
      </c>
      <c r="F13" s="1">
        <f>Data!G13/Parameters!$C13/Parameters!$G13</f>
        <v>0</v>
      </c>
      <c r="G13" s="1">
        <f>SQRT(Data!F13)/Parameters!$C13/Parameters!$G13</f>
        <v>1.7546507195436981E-9</v>
      </c>
      <c r="H13" s="1">
        <f>SQRT(Data!G13)/Parameters!$C13/Parameters!$G13</f>
        <v>0</v>
      </c>
      <c r="I13">
        <f>Data2!F13/Parameters!$C13/Parameters!$G13</f>
        <v>0</v>
      </c>
      <c r="J13">
        <f>Data2!G13/Parameters!$C13/Parameters!$G13</f>
        <v>0</v>
      </c>
      <c r="K13">
        <f>SQRT(Data2!F13)/Parameters!$C13/Parameters!$G13</f>
        <v>0</v>
      </c>
      <c r="L13">
        <f>SQRT(Data2!G13)/Parameters!$C13/Parameters!$G13</f>
        <v>0</v>
      </c>
    </row>
    <row r="14" spans="1:22" x14ac:dyDescent="0.25">
      <c r="A14" s="10">
        <v>13</v>
      </c>
      <c r="B14">
        <f>Parameters!D14</f>
        <v>30.1</v>
      </c>
      <c r="C14">
        <f>Parameters!G14</f>
        <v>5245454.5454545459</v>
      </c>
      <c r="D14">
        <f>Parameters!J14</f>
        <v>24.05</v>
      </c>
      <c r="E14" s="1">
        <f>Data!F14/Parameters!$C14/Parameters!$G14</f>
        <v>1.2131715771230501E-7</v>
      </c>
      <c r="F14" s="1">
        <f>Data!G14/Parameters!$C14/Parameters!$G14</f>
        <v>0</v>
      </c>
      <c r="G14" s="1">
        <f>SQRT(Data!F14)/Parameters!$C14/Parameters!$G14</f>
        <v>4.5853575581708673E-8</v>
      </c>
      <c r="H14" s="1">
        <f>SQRT(Data!G14)/Parameters!$C14/Parameters!$G14</f>
        <v>0</v>
      </c>
      <c r="I14">
        <f>Data2!F14/Parameters!$C14/Parameters!$G14</f>
        <v>0</v>
      </c>
      <c r="J14">
        <f>Data2!G14/Parameters!$C14/Parameters!$G14</f>
        <v>0</v>
      </c>
      <c r="K14">
        <f>SQRT(Data2!F14)/Parameters!$C14/Parameters!$G14</f>
        <v>0</v>
      </c>
      <c r="L14">
        <f>SQRT(Data2!G14)/Parameters!$C14/Parameters!$G14</f>
        <v>0</v>
      </c>
    </row>
    <row r="15" spans="1:22" x14ac:dyDescent="0.25">
      <c r="A15" s="7">
        <v>14</v>
      </c>
      <c r="B15">
        <f>Parameters!D15</f>
        <v>30.1</v>
      </c>
      <c r="C15">
        <f>Parameters!G15</f>
        <v>4645390.0709219854</v>
      </c>
      <c r="D15">
        <f>Parameters!J15</f>
        <v>24.35</v>
      </c>
      <c r="E15" s="11">
        <f>Data!F15/Parameters!$C15/Parameters!$G15</f>
        <v>7.2627480916030544E-5</v>
      </c>
      <c r="F15" s="11">
        <f>Data!G15/Parameters!$C15/Parameters!$G15</f>
        <v>5.4645801526717559E-5</v>
      </c>
      <c r="G15" s="11">
        <f>SQRT(Data!F15)/Parameters!$C15/Parameters!$G15</f>
        <v>2.3545875461902213E-7</v>
      </c>
      <c r="H15" s="11">
        <f>SQRT(Data!G15)/Parameters!$C15/Parameters!$G15</f>
        <v>2.042409173267478E-7</v>
      </c>
      <c r="I15">
        <f>Data2!F15/Parameters!$C15/Parameters!$G15</f>
        <v>0</v>
      </c>
      <c r="J15">
        <f>Data2!G15/Parameters!$C15/Parameters!$G15</f>
        <v>0</v>
      </c>
      <c r="K15">
        <f>SQRT(Data2!F15)/Parameters!$C15/Parameters!$G15</f>
        <v>0</v>
      </c>
      <c r="L15">
        <f>SQRT(Data2!G15)/Parameters!$C15/Parameters!$G15</f>
        <v>0</v>
      </c>
    </row>
    <row r="16" spans="1:22" x14ac:dyDescent="0.25">
      <c r="A16" s="10">
        <v>15</v>
      </c>
      <c r="B16">
        <f>Parameters!D16</f>
        <v>30.1</v>
      </c>
      <c r="C16">
        <f>Parameters!G16</f>
        <v>4764705.8823529407</v>
      </c>
      <c r="D16">
        <f>Parameters!J16</f>
        <v>24.73</v>
      </c>
      <c r="E16" s="1">
        <f>Data!F16/Parameters!$C16/Parameters!$G16</f>
        <v>9.7530864197530874E-8</v>
      </c>
      <c r="F16" s="1">
        <f>Data!G16/Parameters!$C16/Parameters!$G16</f>
        <v>0</v>
      </c>
      <c r="G16" s="1">
        <f>SQRT(Data!F16)/Parameters!$C16/Parameters!$G16</f>
        <v>7.7591389444299616E-9</v>
      </c>
      <c r="H16" s="1">
        <f>SQRT(Data!G16)/Parameters!$C16/Parameters!$G16</f>
        <v>0</v>
      </c>
      <c r="I16">
        <f>Data2!F16/Parameters!$C16/Parameters!$G16</f>
        <v>0</v>
      </c>
      <c r="J16">
        <f>Data2!G16/Parameters!$C16/Parameters!$G16</f>
        <v>0</v>
      </c>
      <c r="K16">
        <f>SQRT(Data2!F16)/Parameters!$C16/Parameters!$G16</f>
        <v>0</v>
      </c>
      <c r="L16">
        <f>SQRT(Data2!G16)/Parameters!$C16/Parameters!$G16</f>
        <v>0</v>
      </c>
    </row>
    <row r="17" spans="1:18" x14ac:dyDescent="0.25">
      <c r="A17" s="10">
        <v>16</v>
      </c>
      <c r="B17">
        <f>Parameters!D17</f>
        <v>40.799999999999997</v>
      </c>
      <c r="C17">
        <f>Parameters!G17</f>
        <v>5764331.2101910831</v>
      </c>
      <c r="D17">
        <f>Parameters!J17</f>
        <v>24.9</v>
      </c>
      <c r="E17" s="1">
        <f>Data!F17/Parameters!$C17/Parameters!$G17</f>
        <v>8.066298342541436E-8</v>
      </c>
      <c r="F17" s="1">
        <f>Data!G17/Parameters!$C17/Parameters!$G17</f>
        <v>3.314917127071823E-9</v>
      </c>
      <c r="G17" s="1">
        <f>SQRT(Data!F17)/Parameters!$C17/Parameters!$G17</f>
        <v>9.4408881163729623E-9</v>
      </c>
      <c r="H17" s="1">
        <f>SQRT(Data!G17)/Parameters!$C17/Parameters!$G17</f>
        <v>1.9138682956562178E-9</v>
      </c>
      <c r="I17">
        <f>Data2!F17/Parameters!$C17/Parameters!$G17</f>
        <v>1.9889502762430937E-8</v>
      </c>
      <c r="J17">
        <f>Data2!G17/Parameters!$C17/Parameters!$G17</f>
        <v>0</v>
      </c>
      <c r="K17">
        <f>SQRT(Data2!F17)/Parameters!$C17/Parameters!$G17</f>
        <v>4.6880007592478277E-9</v>
      </c>
      <c r="L17">
        <f>SQRT(Data2!G17)/Parameters!$C17/Parameters!$G17</f>
        <v>0</v>
      </c>
    </row>
    <row r="18" spans="1:18" x14ac:dyDescent="0.25">
      <c r="A18" s="7">
        <v>17</v>
      </c>
      <c r="B18">
        <f>Parameters!D18</f>
        <v>49.7</v>
      </c>
      <c r="C18">
        <f>Parameters!G18</f>
        <v>5369426.7515923567</v>
      </c>
      <c r="D18">
        <f>Parameters!J18</f>
        <v>25.04</v>
      </c>
      <c r="E18" s="11">
        <f>Data!F18/Parameters!$C18/Parameters!$G18</f>
        <v>5.0533807829181493E-7</v>
      </c>
      <c r="F18" s="11">
        <f>Data!G18/Parameters!$C18/Parameters!$G18</f>
        <v>4.0569395017793596E-7</v>
      </c>
      <c r="G18" s="11">
        <f>SQRT(Data!F18)/Parameters!$C18/Parameters!$G18</f>
        <v>2.4483709893891213E-8</v>
      </c>
      <c r="H18" s="11">
        <f>SQRT(Data!G18)/Parameters!$C18/Parameters!$G18</f>
        <v>2.1937416380672515E-8</v>
      </c>
      <c r="I18">
        <f>Data2!F18/Parameters!$C18/Parameters!$G18</f>
        <v>6.1684460260972717E-8</v>
      </c>
      <c r="J18">
        <f>Data2!G18/Parameters!$C18/Parameters!$G18</f>
        <v>0</v>
      </c>
      <c r="K18">
        <f>SQRT(Data2!F18)/Parameters!$C18/Parameters!$G18</f>
        <v>8.5540955527022269E-9</v>
      </c>
      <c r="L18">
        <f>SQRT(Data2!G18)/Parameters!$C18/Parameters!$G18</f>
        <v>0</v>
      </c>
    </row>
    <row r="19" spans="1:18" x14ac:dyDescent="0.25">
      <c r="A19" s="10">
        <v>18</v>
      </c>
      <c r="B19">
        <f>Parameters!D19</f>
        <v>62</v>
      </c>
      <c r="C19">
        <f>Parameters!G19</f>
        <v>5579617.8343949048</v>
      </c>
      <c r="D19">
        <f>Parameters!J19</f>
        <v>25.15</v>
      </c>
      <c r="E19" s="1">
        <f>Data!F19/Parameters!$C19/Parameters!$G19</f>
        <v>8.4474885844748857E-8</v>
      </c>
      <c r="F19" s="1">
        <f>Data!G19/Parameters!$C19/Parameters!$G19</f>
        <v>1.7123287671232876E-8</v>
      </c>
      <c r="G19" s="1">
        <f>SQRT(Data!F19)/Parameters!$C19/Parameters!$G19</f>
        <v>9.8200060126057377E-9</v>
      </c>
      <c r="H19" s="1">
        <f>SQRT(Data!G19)/Parameters!$C19/Parameters!$G19</f>
        <v>4.4212138655335807E-9</v>
      </c>
      <c r="I19">
        <f>Data2!F19/Parameters!$C19/Parameters!$G19</f>
        <v>8.7899543378995426E-8</v>
      </c>
      <c r="J19">
        <f>Data2!G19/Parameters!$C19/Parameters!$G19</f>
        <v>0</v>
      </c>
      <c r="K19">
        <f>SQRT(Data2!F19)/Parameters!$C19/Parameters!$G19</f>
        <v>1.0017082634009272E-8</v>
      </c>
      <c r="L19">
        <f>SQRT(Data2!G19)/Parameters!$C19/Parameters!$G19</f>
        <v>0</v>
      </c>
    </row>
    <row r="20" spans="1:18" x14ac:dyDescent="0.25">
      <c r="A20" s="10">
        <v>19</v>
      </c>
      <c r="B20">
        <f>Parameters!D20</f>
        <v>62</v>
      </c>
      <c r="C20">
        <f>Parameters!G20</f>
        <v>1010752.6881720431</v>
      </c>
      <c r="D20">
        <f>Parameters!J20</f>
        <v>25.2</v>
      </c>
      <c r="E20" s="1">
        <f>Data!F20/Parameters!$C20/Parameters!$G20</f>
        <v>1.0904255319148936E-7</v>
      </c>
      <c r="F20" s="1">
        <f>Data!G20/Parameters!$C20/Parameters!$G20</f>
        <v>0</v>
      </c>
      <c r="G20" s="1">
        <f>SQRT(Data!F20)/Parameters!$C20/Parameters!$G20</f>
        <v>1.702958573785332E-8</v>
      </c>
      <c r="H20" s="1">
        <f>SQRT(Data!G20)/Parameters!$C20/Parameters!$G20</f>
        <v>0</v>
      </c>
      <c r="I20">
        <f>Data2!F20/Parameters!$C20/Parameters!$G20</f>
        <v>8.7765957446808513E-8</v>
      </c>
      <c r="J20">
        <f>Data2!G20/Parameters!$C20/Parameters!$G20</f>
        <v>0</v>
      </c>
      <c r="K20">
        <f>SQRT(Data2!F20)/Parameters!$C20/Parameters!$G20</f>
        <v>1.5278092145047946E-8</v>
      </c>
      <c r="L20">
        <f>SQRT(Data2!G20)/Parameters!$C20/Parameters!$G20</f>
        <v>0</v>
      </c>
    </row>
    <row r="21" spans="1:18" x14ac:dyDescent="0.25">
      <c r="A21" s="7">
        <v>20</v>
      </c>
      <c r="B21">
        <f>Parameters!D21</f>
        <v>62</v>
      </c>
      <c r="C21">
        <f>Parameters!G21</f>
        <v>1423655.9139784947</v>
      </c>
      <c r="D21">
        <f>Parameters!J21</f>
        <v>25.29</v>
      </c>
      <c r="E21" s="11">
        <f>Data!F21/Parameters!$C21/Parameters!$G21</f>
        <v>1.1906344410876132E-5</v>
      </c>
      <c r="F21" s="11">
        <f>Data!G21/Parameters!$C21/Parameters!$G21</f>
        <v>1.1791540785498487E-5</v>
      </c>
      <c r="G21" s="11">
        <f>SQRT(Data!F21)/Parameters!$C21/Parameters!$G21</f>
        <v>1.34109710751831E-7</v>
      </c>
      <c r="H21" s="11">
        <f>SQRT(Data!G21)/Parameters!$C21/Parameters!$G21</f>
        <v>1.3346158677408842E-7</v>
      </c>
      <c r="I21">
        <f>Data2!F21/Parameters!$C21/Parameters!$G21</f>
        <v>8.9123867069486406E-8</v>
      </c>
      <c r="J21">
        <f>Data2!G21/Parameters!$C21/Parameters!$G21</f>
        <v>0</v>
      </c>
      <c r="K21">
        <f>SQRT(Data2!F21)/Parameters!$C21/Parameters!$G21</f>
        <v>1.1602939196176144E-8</v>
      </c>
      <c r="L21">
        <f>SQRT(Data2!G21)/Parameters!$C21/Parameters!$G21</f>
        <v>0</v>
      </c>
    </row>
    <row r="22" spans="1:18" x14ac:dyDescent="0.25">
      <c r="A22" s="10">
        <v>21</v>
      </c>
      <c r="B22">
        <f>Parameters!D22</f>
        <v>49.7</v>
      </c>
      <c r="C22">
        <f>Parameters!G22</f>
        <v>894628.09917355375</v>
      </c>
      <c r="D22">
        <f>Parameters!J22</f>
        <v>25.36</v>
      </c>
      <c r="E22" s="1">
        <f>Data!F22/Parameters!$C22/Parameters!$G22</f>
        <v>1.1547344110854504E-7</v>
      </c>
      <c r="F22" s="1">
        <f>Data!G22/Parameters!$C22/Parameters!$G22</f>
        <v>0</v>
      </c>
      <c r="G22" s="1">
        <f>SQRT(Data!F22)/Parameters!$C22/Parameters!$G22</f>
        <v>1.6330410650959527E-8</v>
      </c>
      <c r="H22" s="1">
        <f>SQRT(Data!G22)/Parameters!$C22/Parameters!$G22</f>
        <v>0</v>
      </c>
      <c r="I22">
        <f>Data2!F22/Parameters!$C22/Parameters!$G22</f>
        <v>1.0392609699769052E-7</v>
      </c>
      <c r="J22">
        <f>Data2!G22/Parameters!$C22/Parameters!$G22</f>
        <v>0</v>
      </c>
      <c r="K22">
        <f>SQRT(Data2!F22)/Parameters!$C22/Parameters!$G22</f>
        <v>1.5492387834871521E-8</v>
      </c>
      <c r="L22">
        <f>SQRT(Data2!G22)/Parameters!$C22/Parameters!$G22</f>
        <v>0</v>
      </c>
      <c r="N22" s="15" t="s">
        <v>25</v>
      </c>
      <c r="O22" s="15" t="s">
        <v>50</v>
      </c>
      <c r="P22" s="15" t="s">
        <v>51</v>
      </c>
      <c r="Q22" s="15" t="s">
        <v>48</v>
      </c>
      <c r="R22" s="15" t="s">
        <v>49</v>
      </c>
    </row>
    <row r="23" spans="1:18" x14ac:dyDescent="0.25">
      <c r="A23" s="10">
        <v>22</v>
      </c>
      <c r="B23">
        <f>Parameters!D23</f>
        <v>49.7</v>
      </c>
      <c r="C23">
        <f>Parameters!G23</f>
        <v>2945945.945945946</v>
      </c>
      <c r="D23">
        <f>Parameters!J23</f>
        <v>25.47</v>
      </c>
      <c r="E23" s="1">
        <f>Data!F23/Parameters!$C23/Parameters!$G23</f>
        <v>1.0550458715596329E-7</v>
      </c>
      <c r="F23" s="1">
        <f>Data!G23/Parameters!$C23/Parameters!$G23</f>
        <v>0</v>
      </c>
      <c r="G23" s="1">
        <f>SQRT(Data!F23)/Parameters!$C23/Parameters!$G23</f>
        <v>1.2701259729232529E-8</v>
      </c>
      <c r="H23" s="1">
        <f>SQRT(Data!G23)/Parameters!$C23/Parameters!$G23</f>
        <v>0</v>
      </c>
      <c r="I23">
        <f>Data2!F23/Parameters!$C23/Parameters!$G23</f>
        <v>9.938837920489297E-8</v>
      </c>
      <c r="J23">
        <f>Data2!G23/Parameters!$C23/Parameters!$G23</f>
        <v>0</v>
      </c>
      <c r="K23">
        <f>SQRT(Data2!F23)/Parameters!$C23/Parameters!$G23</f>
        <v>1.2327611235930502E-8</v>
      </c>
      <c r="L23">
        <f>SQRT(Data2!G23)/Parameters!$C23/Parameters!$G23</f>
        <v>0</v>
      </c>
      <c r="N23" s="5">
        <f>D19</f>
        <v>25.15</v>
      </c>
      <c r="O23" s="5">
        <f t="shared" ref="O23:R23" si="11">E19</f>
        <v>8.4474885844748857E-8</v>
      </c>
      <c r="P23" s="5">
        <f t="shared" si="11"/>
        <v>1.7123287671232876E-8</v>
      </c>
      <c r="Q23" s="5">
        <f t="shared" si="11"/>
        <v>9.8200060126057377E-9</v>
      </c>
      <c r="R23" s="5">
        <f t="shared" si="11"/>
        <v>4.4212138655335807E-9</v>
      </c>
    </row>
    <row r="24" spans="1:18" x14ac:dyDescent="0.25">
      <c r="A24" s="7">
        <v>23</v>
      </c>
      <c r="B24">
        <f>Parameters!D24</f>
        <v>62</v>
      </c>
      <c r="C24">
        <f>Parameters!G24</f>
        <v>466230.93681917212</v>
      </c>
      <c r="D24">
        <f>Parameters!J24</f>
        <v>25.55</v>
      </c>
      <c r="E24" s="11">
        <f>Data!F24/Parameters!$C24/Parameters!$G24</f>
        <v>3.3705607476635513E-5</v>
      </c>
      <c r="F24" s="11">
        <f>Data!G24/Parameters!$C24/Parameters!$G24</f>
        <v>3.3797507788161991E-5</v>
      </c>
      <c r="G24" s="11">
        <f>SQRT(Data!F24)/Parameters!$C24/Parameters!$G24</f>
        <v>2.2913084957135075E-7</v>
      </c>
      <c r="H24" s="11">
        <f>SQRT(Data!G24)/Parameters!$C24/Parameters!$G24</f>
        <v>2.2944300627384172E-7</v>
      </c>
      <c r="I24">
        <f>Data2!F24/Parameters!$C24/Parameters!$G24</f>
        <v>1.0436137071651091E-7</v>
      </c>
      <c r="J24">
        <f>Data2!G24/Parameters!$C24/Parameters!$G24</f>
        <v>7.7881619937694708E-9</v>
      </c>
      <c r="K24">
        <f>SQRT(Data2!F24)/Parameters!$C24/Parameters!$G24</f>
        <v>1.2749770672698521E-8</v>
      </c>
      <c r="L24">
        <f>SQRT(Data2!G24)/Parameters!$C24/Parameters!$G24</f>
        <v>3.4829719275697662E-9</v>
      </c>
      <c r="N24" s="5">
        <f>D22</f>
        <v>25.36</v>
      </c>
      <c r="O24" s="5">
        <f t="shared" ref="O24:R24" si="12">E22</f>
        <v>1.1547344110854504E-7</v>
      </c>
      <c r="P24" s="5">
        <f t="shared" si="12"/>
        <v>0</v>
      </c>
      <c r="Q24" s="5">
        <f t="shared" si="12"/>
        <v>1.6330410650959527E-8</v>
      </c>
      <c r="R24" s="5">
        <f t="shared" si="12"/>
        <v>0</v>
      </c>
    </row>
    <row r="25" spans="1:18" x14ac:dyDescent="0.25">
      <c r="A25" s="10">
        <v>24</v>
      </c>
      <c r="B25">
        <f>Parameters!D25</f>
        <v>62</v>
      </c>
      <c r="C25">
        <f>Parameters!G25</f>
        <v>1180478.8213627993</v>
      </c>
      <c r="D25">
        <f>Parameters!J25</f>
        <v>25.64</v>
      </c>
      <c r="E25" s="1">
        <f>Data!F25/Parameters!$C25/Parameters!$G25</f>
        <v>9.9843993759750389E-8</v>
      </c>
      <c r="F25" s="1">
        <f>Data!G25/Parameters!$C25/Parameters!$G25</f>
        <v>0</v>
      </c>
      <c r="G25" s="1">
        <f>SQRT(Data!F25)/Parameters!$C25/Parameters!$G25</f>
        <v>1.2480499219968799E-8</v>
      </c>
      <c r="H25" s="1">
        <f>SQRT(Data!G25)/Parameters!$C25/Parameters!$G25</f>
        <v>0</v>
      </c>
      <c r="I25">
        <f>Data2!F25/Parameters!$C25/Parameters!$G25</f>
        <v>1.045241809672387E-7</v>
      </c>
      <c r="J25">
        <f>Data2!G25/Parameters!$C25/Parameters!$G25</f>
        <v>0</v>
      </c>
      <c r="K25">
        <f>SQRT(Data2!F25)/Parameters!$C25/Parameters!$G25</f>
        <v>1.2769661110565446E-8</v>
      </c>
      <c r="L25">
        <f>SQRT(Data2!G25)/Parameters!$C25/Parameters!$G25</f>
        <v>0</v>
      </c>
      <c r="N25" s="5">
        <f>D30</f>
        <v>26.22</v>
      </c>
      <c r="O25" s="5">
        <f t="shared" ref="O25:R25" si="13">E30</f>
        <v>1.1825192802056555E-7</v>
      </c>
      <c r="P25" s="5">
        <f t="shared" si="13"/>
        <v>0</v>
      </c>
      <c r="Q25" s="5">
        <f t="shared" si="13"/>
        <v>1.2328615741163802E-8</v>
      </c>
      <c r="R25" s="5">
        <f t="shared" si="13"/>
        <v>0</v>
      </c>
    </row>
    <row r="26" spans="1:18" x14ac:dyDescent="0.25">
      <c r="A26" s="7">
        <v>25</v>
      </c>
      <c r="B26">
        <f>Parameters!D26</f>
        <v>62</v>
      </c>
      <c r="C26">
        <f>Parameters!G26</f>
        <v>2498141.2639405206</v>
      </c>
      <c r="D26">
        <f>Parameters!J26</f>
        <v>25.73</v>
      </c>
      <c r="E26" s="11">
        <f>Data!F26/Parameters!$C26/Parameters!$G26</f>
        <v>6.4970238095238095E-6</v>
      </c>
      <c r="F26" s="11">
        <f>Data!G26/Parameters!$C26/Parameters!$G26</f>
        <v>2.1726190476190476E-6</v>
      </c>
      <c r="G26" s="11">
        <f>SQRT(Data!F26)/Parameters!$C26/Parameters!$G26</f>
        <v>9.832695557548685E-8</v>
      </c>
      <c r="H26" s="11">
        <f>SQRT(Data!G26)/Parameters!$C26/Parameters!$G26</f>
        <v>5.6860039209948799E-8</v>
      </c>
      <c r="I26">
        <f>Data2!F26/Parameters!$C26/Parameters!$G26</f>
        <v>9.0773809523809527E-8</v>
      </c>
      <c r="J26">
        <f>Data2!G26/Parameters!$C26/Parameters!$G26</f>
        <v>0</v>
      </c>
      <c r="K26">
        <f>SQRT(Data2!F26)/Parameters!$C26/Parameters!$G26</f>
        <v>1.1622395351051567E-8</v>
      </c>
      <c r="L26">
        <f>SQRT(Data2!G26)/Parameters!$C26/Parameters!$G26</f>
        <v>0</v>
      </c>
      <c r="N26" s="5">
        <f>D35</f>
        <v>43.43</v>
      </c>
      <c r="O26" s="5">
        <f t="shared" ref="O26:R26" si="14">E35</f>
        <v>0</v>
      </c>
      <c r="P26" s="5">
        <f t="shared" si="14"/>
        <v>0</v>
      </c>
      <c r="Q26" s="5">
        <f t="shared" si="14"/>
        <v>0</v>
      </c>
      <c r="R26" s="5">
        <f t="shared" si="14"/>
        <v>0</v>
      </c>
    </row>
    <row r="27" spans="1:18" x14ac:dyDescent="0.25">
      <c r="A27" s="10">
        <v>26</v>
      </c>
      <c r="B27">
        <f>Parameters!D27</f>
        <v>62</v>
      </c>
      <c r="C27">
        <f>Parameters!G27</f>
        <v>3239795.9183673467</v>
      </c>
      <c r="D27">
        <f>Parameters!J27</f>
        <v>25.81</v>
      </c>
      <c r="E27" s="1">
        <f>Data!F27/Parameters!$C27/Parameters!$G27</f>
        <v>1.0551181102362206E-7</v>
      </c>
      <c r="F27" s="1">
        <f>Data!G27/Parameters!$C27/Parameters!$G27</f>
        <v>0</v>
      </c>
      <c r="G27" s="1">
        <f>SQRT(Data!F27)/Parameters!$C27/Parameters!$G27</f>
        <v>1.2890319325783386E-8</v>
      </c>
      <c r="H27" s="1">
        <f>SQRT(Data!G27)/Parameters!$C27/Parameters!$G27</f>
        <v>0</v>
      </c>
      <c r="I27">
        <f>Data2!F27/Parameters!$C27/Parameters!$G27</f>
        <v>8.9763779527559054E-8</v>
      </c>
      <c r="J27">
        <f>Data2!G27/Parameters!$C27/Parameters!$G27</f>
        <v>1.5748031496062992E-9</v>
      </c>
      <c r="K27">
        <f>SQRT(Data2!F27)/Parameters!$C27/Parameters!$G27</f>
        <v>1.1889503047670473E-8</v>
      </c>
      <c r="L27">
        <f>SQRT(Data2!G27)/Parameters!$C27/Parameters!$G27</f>
        <v>1.5748031496062992E-9</v>
      </c>
      <c r="N27" s="5">
        <f>D38</f>
        <v>53.61</v>
      </c>
      <c r="O27" s="5">
        <f t="shared" ref="O27:R27" si="15">E38</f>
        <v>1.2154696132596685E-7</v>
      </c>
      <c r="P27" s="5">
        <f t="shared" si="15"/>
        <v>0</v>
      </c>
      <c r="Q27" s="5">
        <f t="shared" si="15"/>
        <v>1.4961396693620555E-8</v>
      </c>
      <c r="R27" s="5">
        <f t="shared" si="15"/>
        <v>0</v>
      </c>
    </row>
    <row r="28" spans="1:18" x14ac:dyDescent="0.25">
      <c r="A28" s="10">
        <v>27</v>
      </c>
      <c r="B28">
        <f>Parameters!D28</f>
        <v>62</v>
      </c>
      <c r="C28">
        <f>Parameters!G28</f>
        <v>8530434.7826086953</v>
      </c>
      <c r="D28">
        <f>Parameters!J28</f>
        <v>25.95</v>
      </c>
      <c r="E28" s="1">
        <f>Data!F28/Parameters!$C28/Parameters!$G28</f>
        <v>7.9510703363914376E-8</v>
      </c>
      <c r="F28" s="1">
        <f>Data!G28/Parameters!$C28/Parameters!$G28</f>
        <v>6.8297655453618754E-8</v>
      </c>
      <c r="G28" s="1">
        <f>SQRT(Data!F28)/Parameters!$C28/Parameters!$G28</f>
        <v>9.0028143387643718E-9</v>
      </c>
      <c r="H28" s="1">
        <f>SQRT(Data!G28)/Parameters!$C28/Parameters!$G28</f>
        <v>8.3438866176069847E-9</v>
      </c>
      <c r="I28">
        <f>Data2!F28/Parameters!$C28/Parameters!$G28</f>
        <v>8.7665647298674831E-8</v>
      </c>
      <c r="J28">
        <f>Data2!G28/Parameters!$C28/Parameters!$G28</f>
        <v>0</v>
      </c>
      <c r="K28">
        <f>SQRT(Data2!F28)/Parameters!$C28/Parameters!$G28</f>
        <v>9.4532298628906255E-9</v>
      </c>
      <c r="L28">
        <f>SQRT(Data2!G28)/Parameters!$C28/Parameters!$G28</f>
        <v>0</v>
      </c>
      <c r="N28" s="5">
        <f>D40</f>
        <v>63.78</v>
      </c>
      <c r="O28" s="5">
        <f t="shared" ref="O28:R28" si="16">E40</f>
        <v>6.9158878504672909E-8</v>
      </c>
      <c r="P28" s="5">
        <f t="shared" si="16"/>
        <v>0</v>
      </c>
      <c r="Q28" s="5">
        <f t="shared" si="16"/>
        <v>8.0395563243389032E-9</v>
      </c>
      <c r="R28" s="5">
        <f t="shared" si="16"/>
        <v>0</v>
      </c>
    </row>
    <row r="29" spans="1:18" x14ac:dyDescent="0.25">
      <c r="A29" s="21">
        <v>28</v>
      </c>
      <c r="B29">
        <f>Parameters!D29</f>
        <v>49.7</v>
      </c>
      <c r="C29">
        <f>Parameters!G29</f>
        <v>14235294.117647059</v>
      </c>
      <c r="D29">
        <f>Parameters!J29</f>
        <v>26.1</v>
      </c>
      <c r="E29" s="11">
        <f>Data!F29/Parameters!$C29/Parameters!$G29</f>
        <v>4.833336776859504E-4</v>
      </c>
      <c r="F29" s="11">
        <f>Data!G29/Parameters!$C29/Parameters!$G29</f>
        <v>3.138760330578512E-4</v>
      </c>
      <c r="G29" s="11">
        <f>SQRT(Data!F29)/Parameters!$C29/Parameters!$G29</f>
        <v>7.0661987695083613E-7</v>
      </c>
      <c r="H29" s="11">
        <f>SQRT(Data!G29)/Parameters!$C29/Parameters!$G29</f>
        <v>5.6943138328193251E-7</v>
      </c>
      <c r="I29" s="11">
        <f>Data2!F29/Parameters!$C29/Parameters!$G29</f>
        <v>8.8564669421487593E-4</v>
      </c>
      <c r="J29" s="11">
        <f>Data2!G29/Parameters!$C29/Parameters!$G29</f>
        <v>1.003505165289256E-3</v>
      </c>
      <c r="K29" s="14">
        <f>SQRT(Data2!F29)/Parameters!$C29/Parameters!$G29</f>
        <v>9.5651673842287592E-7</v>
      </c>
      <c r="L29" s="14">
        <f>SQRT(Data2!G29)/Parameters!$C29/Parameters!$G29</f>
        <v>1.0181742924281815E-6</v>
      </c>
      <c r="N29" s="5">
        <f>D42</f>
        <v>83.96</v>
      </c>
      <c r="O29" s="5">
        <f t="shared" ref="O29:R29" si="17">E42</f>
        <v>7.9128440366972472E-8</v>
      </c>
      <c r="P29" s="5">
        <f t="shared" si="17"/>
        <v>3.440366972477064E-9</v>
      </c>
      <c r="Q29" s="5">
        <f t="shared" si="17"/>
        <v>9.5259447969243979E-9</v>
      </c>
      <c r="R29" s="5">
        <f t="shared" si="17"/>
        <v>1.9862967976707304E-9</v>
      </c>
    </row>
    <row r="30" spans="1:18" x14ac:dyDescent="0.25">
      <c r="A30" s="7">
        <v>29</v>
      </c>
      <c r="B30">
        <f>Parameters!D30</f>
        <v>49.7</v>
      </c>
      <c r="C30">
        <f>Parameters!G30</f>
        <v>5152317.8807947021</v>
      </c>
      <c r="D30">
        <f>Parameters!J30</f>
        <v>26.22</v>
      </c>
      <c r="E30" s="1">
        <f>Data!F30/Parameters!$C30/Parameters!$G30</f>
        <v>1.1825192802056555E-7</v>
      </c>
      <c r="F30" s="1">
        <f>Data!G30/Parameters!$C30/Parameters!$G30</f>
        <v>0</v>
      </c>
      <c r="G30" s="1">
        <f>SQRT(Data!F30)/Parameters!$C30/Parameters!$G30</f>
        <v>1.2328615741163802E-8</v>
      </c>
      <c r="H30" s="1">
        <f>SQRT(Data!G30)/Parameters!$C30/Parameters!$G30</f>
        <v>0</v>
      </c>
      <c r="I30" s="11">
        <f>Data2!F30/Parameters!$C30/Parameters!$G30</f>
        <v>3.6784061696658096E-5</v>
      </c>
      <c r="J30" s="11">
        <f>Data2!G30/Parameters!$C30/Parameters!$G30</f>
        <v>0</v>
      </c>
      <c r="K30" s="11">
        <f>SQRT(Data2!F30)/Parameters!$C30/Parameters!$G30</f>
        <v>2.1744030205356158E-7</v>
      </c>
      <c r="L30" s="11">
        <f>SQRT(Data2!G30)/Parameters!$C30/Parameters!$G30</f>
        <v>0</v>
      </c>
    </row>
    <row r="31" spans="1:18" x14ac:dyDescent="0.25">
      <c r="A31" s="10">
        <v>30</v>
      </c>
      <c r="B31">
        <f>Parameters!D31</f>
        <v>30.1</v>
      </c>
      <c r="C31">
        <f>Parameters!G31</f>
        <v>5637860.0823045271</v>
      </c>
      <c r="D31">
        <f>Parameters!J31</f>
        <v>26.55</v>
      </c>
      <c r="E31" s="1">
        <f>Data!F31/Parameters!$C31/Parameters!$G31</f>
        <v>9.9270072992700722E-8</v>
      </c>
      <c r="F31" s="1">
        <f>Data!G31/Parameters!$C31/Parameters!$G31</f>
        <v>0</v>
      </c>
      <c r="G31" s="1">
        <f>SQRT(Data!F31)/Parameters!$C31/Parameters!$G31</f>
        <v>8.5123385326208774E-9</v>
      </c>
      <c r="H31" s="1">
        <f>SQRT(Data!G31)/Parameters!$C31/Parameters!$G31</f>
        <v>0</v>
      </c>
      <c r="I31">
        <f>Data2!F31/Parameters!$C31/Parameters!$G31</f>
        <v>0</v>
      </c>
      <c r="J31">
        <f>Data2!G31/Parameters!$C31/Parameters!$G31</f>
        <v>0</v>
      </c>
      <c r="K31">
        <f>SQRT(Data2!F31)/Parameters!$C31/Parameters!$G31</f>
        <v>0</v>
      </c>
      <c r="L31">
        <f>SQRT(Data2!G31)/Parameters!$C31/Parameters!$G31</f>
        <v>0</v>
      </c>
    </row>
    <row r="32" spans="1:18" x14ac:dyDescent="0.25">
      <c r="A32" s="10">
        <v>31</v>
      </c>
      <c r="B32">
        <f>Parameters!D32</f>
        <v>62</v>
      </c>
      <c r="C32">
        <f>Parameters!G32</f>
        <v>1497560.9756097561</v>
      </c>
      <c r="D32">
        <f>Parameters!J32</f>
        <v>26.67</v>
      </c>
      <c r="E32" s="1">
        <f>Data!F32/Parameters!$C32/Parameters!$G32</f>
        <v>8.0347448425624324E-8</v>
      </c>
      <c r="F32" s="1">
        <f>Data!G32/Parameters!$C32/Parameters!$G32</f>
        <v>2.1715526601520088E-9</v>
      </c>
      <c r="G32" s="1">
        <f>SQRT(Data!F32)/Parameters!$C32/Parameters!$G32</f>
        <v>9.3402011585696276E-9</v>
      </c>
      <c r="H32" s="1">
        <f>SQRT(Data!G32)/Parameters!$C32/Parameters!$G32</f>
        <v>1.5355196116971718E-9</v>
      </c>
      <c r="I32">
        <f>Data2!F32/Parameters!$C32/Parameters!$G32</f>
        <v>9.2290988056460369E-8</v>
      </c>
      <c r="J32">
        <f>Data2!G32/Parameters!$C32/Parameters!$G32</f>
        <v>0</v>
      </c>
      <c r="K32">
        <f>SQRT(Data2!F32)/Parameters!$C32/Parameters!$G32</f>
        <v>1.0010363145812038E-8</v>
      </c>
      <c r="L32">
        <f>SQRT(Data2!G32)/Parameters!$C32/Parameters!$G32</f>
        <v>0</v>
      </c>
      <c r="P32" s="5"/>
    </row>
    <row r="33" spans="1:12" x14ac:dyDescent="0.25">
      <c r="A33" s="7">
        <v>32</v>
      </c>
      <c r="B33">
        <f>Parameters!D33</f>
        <v>62</v>
      </c>
      <c r="C33">
        <f>Parameters!G33</f>
        <v>502491.69435215945</v>
      </c>
      <c r="D33">
        <f>Parameters!J33</f>
        <v>26.83</v>
      </c>
      <c r="E33" s="1">
        <f>Data!F33/Parameters!$C33/Parameters!$G33</f>
        <v>1.8677685950413225E-7</v>
      </c>
      <c r="F33" s="1">
        <f>Data!G33/Parameters!$C33/Parameters!$G33</f>
        <v>8.429752066115703E-8</v>
      </c>
      <c r="G33" s="1">
        <f>SQRT(Data!F33)/Parameters!$C33/Parameters!$G33</f>
        <v>1.2424211882952817E-8</v>
      </c>
      <c r="H33" s="1">
        <f>SQRT(Data!G33)/Parameters!$C33/Parameters!$G33</f>
        <v>8.3466982961670055E-9</v>
      </c>
      <c r="I33" s="11">
        <f>Data2!F33/Parameters!$C33/Parameters!$G33</f>
        <v>2.9938842975206613E-5</v>
      </c>
      <c r="J33" s="11">
        <f>Data2!G33/Parameters!$C33/Parameters!$G33</f>
        <v>3.1215702479338844E-5</v>
      </c>
      <c r="K33" s="11">
        <f>SQRT(Data2!F33)/Parameters!$C33/Parameters!$G33</f>
        <v>1.5729858687876078E-7</v>
      </c>
      <c r="L33" s="11">
        <f>SQRT(Data2!G33)/Parameters!$C33/Parameters!$G33</f>
        <v>1.6061787329744499E-7</v>
      </c>
    </row>
    <row r="34" spans="1:12" x14ac:dyDescent="0.25">
      <c r="A34" s="10">
        <v>33</v>
      </c>
      <c r="B34">
        <f>Parameters!D34</f>
        <v>14.4</v>
      </c>
      <c r="C34">
        <f>Parameters!G34</f>
        <v>24608150.470219437</v>
      </c>
      <c r="D34">
        <f>Parameters!J34</f>
        <v>33.43</v>
      </c>
      <c r="E34" s="1">
        <f>Data!F34/Parameters!$C34/Parameters!$G34</f>
        <v>0</v>
      </c>
      <c r="F34" s="1">
        <f>Data!G34/Parameters!$C34/Parameters!$G34</f>
        <v>0</v>
      </c>
      <c r="G34" s="1">
        <f>SQRT(Data!F34)/Parameters!$C34/Parameters!$G34</f>
        <v>0</v>
      </c>
      <c r="H34" s="1">
        <f>SQRT(Data!G34)/Parameters!$C34/Parameters!$G34</f>
        <v>0</v>
      </c>
      <c r="I34">
        <f>Data2!F34/Parameters!$C34/Parameters!$G34</f>
        <v>6.3694267515923563E-11</v>
      </c>
      <c r="J34">
        <f>Data2!G34/Parameters!$C34/Parameters!$G34</f>
        <v>0</v>
      </c>
      <c r="K34">
        <f>SQRT(Data2!F34)/Parameters!$C34/Parameters!$G34</f>
        <v>6.3694267515923563E-11</v>
      </c>
      <c r="L34">
        <f>SQRT(Data2!G34)/Parameters!$C34/Parameters!$G34</f>
        <v>0</v>
      </c>
    </row>
    <row r="35" spans="1:12" x14ac:dyDescent="0.25">
      <c r="A35" s="10">
        <v>34</v>
      </c>
      <c r="B35">
        <f>Parameters!D35</f>
        <v>49.7</v>
      </c>
      <c r="C35">
        <f>Parameters!G35</f>
        <v>99368088.467614532</v>
      </c>
      <c r="D35">
        <f>Parameters!J35</f>
        <v>43.43</v>
      </c>
      <c r="E35" s="1">
        <f>Data!F35/Parameters!$C35/Parameters!$G35</f>
        <v>0</v>
      </c>
      <c r="F35" s="1">
        <f>Data!G35/Parameters!$C35/Parameters!$G35</f>
        <v>0</v>
      </c>
      <c r="G35" s="1">
        <f>SQRT(Data!F35)/Parameters!$C35/Parameters!$G35</f>
        <v>0</v>
      </c>
      <c r="H35" s="1">
        <f>SQRT(Data!G35)/Parameters!$C35/Parameters!$G35</f>
        <v>0</v>
      </c>
      <c r="I35">
        <f>Data2!F35/Parameters!$C35/Parameters!$G35</f>
        <v>0</v>
      </c>
      <c r="J35">
        <f>Data2!G35/Parameters!$C35/Parameters!$G35</f>
        <v>0</v>
      </c>
      <c r="K35">
        <f>SQRT(Data2!F35)/Parameters!$C35/Parameters!$G35</f>
        <v>0</v>
      </c>
      <c r="L35">
        <f>SQRT(Data2!G35)/Parameters!$C35/Parameters!$G35</f>
        <v>0</v>
      </c>
    </row>
    <row r="36" spans="1:12" x14ac:dyDescent="0.25">
      <c r="A36" s="7">
        <v>35</v>
      </c>
      <c r="B36">
        <f>Parameters!D36</f>
        <v>49.7</v>
      </c>
      <c r="C36">
        <f>Parameters!G36</f>
        <v>4934579.4392523365</v>
      </c>
      <c r="D36">
        <f>Parameters!J36</f>
        <v>43.51</v>
      </c>
      <c r="E36" s="11">
        <f>Data!F36/Parameters!$C36/Parameters!$G36</f>
        <v>2.6357575757575755E-4</v>
      </c>
      <c r="F36" s="11">
        <f>Data!G36/Parameters!$C36/Parameters!$G36</f>
        <v>3.3342613636363637E-4</v>
      </c>
      <c r="G36" s="11">
        <f>SQRT(Data!F36)/Parameters!$C36/Parameters!$G36</f>
        <v>7.0653839991903264E-7</v>
      </c>
      <c r="H36" s="11">
        <f>SQRT(Data!G36)/Parameters!$C36/Parameters!$G36</f>
        <v>7.9466275527930666E-7</v>
      </c>
      <c r="I36">
        <f>Data2!F36/Parameters!$C36/Parameters!$G36</f>
        <v>7.9545454545454537E-8</v>
      </c>
      <c r="J36">
        <f>Data2!G36/Parameters!$C36/Parameters!$G36</f>
        <v>0</v>
      </c>
      <c r="K36">
        <f>SQRT(Data2!F36)/Parameters!$C36/Parameters!$G36</f>
        <v>1.2274130110620947E-8</v>
      </c>
      <c r="L36">
        <f>SQRT(Data2!G36)/Parameters!$C36/Parameters!$G36</f>
        <v>0</v>
      </c>
    </row>
    <row r="37" spans="1:12" x14ac:dyDescent="0.25">
      <c r="A37" s="10">
        <v>36</v>
      </c>
      <c r="B37">
        <f>Parameters!D37</f>
        <v>49.7</v>
      </c>
      <c r="C37">
        <f>Parameters!G37</f>
        <v>93462109.955423474</v>
      </c>
      <c r="D37">
        <f>Parameters!J37</f>
        <v>53.52</v>
      </c>
      <c r="E37" s="1">
        <f>Data!F37/Parameters!$C37/Parameters!$G37</f>
        <v>0</v>
      </c>
      <c r="F37" s="1">
        <f>Data!G37/Parameters!$C37/Parameters!$G37</f>
        <v>0</v>
      </c>
      <c r="G37" s="1">
        <f>SQRT(Data!F37)/Parameters!$C37/Parameters!$G37</f>
        <v>0</v>
      </c>
      <c r="H37" s="1">
        <f>SQRT(Data!G37)/Parameters!$C37/Parameters!$G37</f>
        <v>0</v>
      </c>
      <c r="I37">
        <f>Data2!F37/Parameters!$C37/Parameters!$G37</f>
        <v>0</v>
      </c>
      <c r="J37">
        <f>Data2!G37/Parameters!$C37/Parameters!$G37</f>
        <v>0</v>
      </c>
      <c r="K37">
        <f>SQRT(Data2!F37)/Parameters!$C37/Parameters!$G37</f>
        <v>0</v>
      </c>
      <c r="L37">
        <f>SQRT(Data2!G37)/Parameters!$C37/Parameters!$G37</f>
        <v>0</v>
      </c>
    </row>
    <row r="38" spans="1:12" x14ac:dyDescent="0.25">
      <c r="A38" s="10">
        <v>37</v>
      </c>
      <c r="B38">
        <f>Parameters!D38</f>
        <v>49.7</v>
      </c>
      <c r="C38">
        <f>Parameters!G38</f>
        <v>5221153.846153846</v>
      </c>
      <c r="D38">
        <f>Parameters!J38</f>
        <v>53.61</v>
      </c>
      <c r="E38" s="1">
        <f>Data!F38/Parameters!$C38/Parameters!$G38</f>
        <v>1.2154696132596685E-7</v>
      </c>
      <c r="F38" s="1">
        <f>Data!G38/Parameters!$C38/Parameters!$G38</f>
        <v>0</v>
      </c>
      <c r="G38" s="1">
        <f>SQRT(Data!F38)/Parameters!$C38/Parameters!$G38</f>
        <v>1.4961396693620555E-8</v>
      </c>
      <c r="H38" s="1">
        <f>SQRT(Data!G38)/Parameters!$C38/Parameters!$G38</f>
        <v>0</v>
      </c>
      <c r="I38">
        <f>Data2!F38/Parameters!$C38/Parameters!$G38</f>
        <v>8.4714548802946592E-8</v>
      </c>
      <c r="J38">
        <f>Data2!G38/Parameters!$C38/Parameters!$G38</f>
        <v>0</v>
      </c>
      <c r="K38">
        <f>SQRT(Data2!F38)/Parameters!$C38/Parameters!$G38</f>
        <v>1.2490478790285947E-8</v>
      </c>
      <c r="L38">
        <f>SQRT(Data2!G38)/Parameters!$C38/Parameters!$G38</f>
        <v>0</v>
      </c>
    </row>
    <row r="39" spans="1:12" x14ac:dyDescent="0.25">
      <c r="A39" s="10">
        <v>38</v>
      </c>
      <c r="B39">
        <f>Parameters!D39</f>
        <v>49.7</v>
      </c>
      <c r="C39">
        <f>Parameters!G39</f>
        <v>89093484.419263452</v>
      </c>
      <c r="D39">
        <f>Parameters!J39</f>
        <v>63.61</v>
      </c>
      <c r="E39" s="1">
        <f>Data!F39/Parameters!$C39/Parameters!$G39</f>
        <v>0</v>
      </c>
      <c r="F39" s="1">
        <f>Data!G39/Parameters!$C39/Parameters!$G39</f>
        <v>0</v>
      </c>
      <c r="G39" s="1">
        <f>SQRT(Data!F39)/Parameters!$C39/Parameters!$G39</f>
        <v>0</v>
      </c>
      <c r="H39" s="1">
        <f>SQRT(Data!G39)/Parameters!$C39/Parameters!$G39</f>
        <v>0</v>
      </c>
      <c r="I39">
        <f>Data2!F39/Parameters!$C39/Parameters!$G39</f>
        <v>0</v>
      </c>
      <c r="J39">
        <f>Data2!G39/Parameters!$C39/Parameters!$G39</f>
        <v>0</v>
      </c>
      <c r="K39">
        <f>SQRT(Data2!F39)/Parameters!$C39/Parameters!$G39</f>
        <v>0</v>
      </c>
      <c r="L39">
        <f>SQRT(Data2!G39)/Parameters!$C39/Parameters!$G39</f>
        <v>0</v>
      </c>
    </row>
    <row r="40" spans="1:12" x14ac:dyDescent="0.25">
      <c r="A40" s="10">
        <v>39</v>
      </c>
      <c r="B40">
        <f>Parameters!D40</f>
        <v>49.7</v>
      </c>
      <c r="C40">
        <f>Parameters!G40</f>
        <v>4863636.3636363633</v>
      </c>
      <c r="D40">
        <f>Parameters!J40</f>
        <v>63.78</v>
      </c>
      <c r="E40" s="1">
        <f>Data!F40/Parameters!$C40/Parameters!$G40</f>
        <v>6.9158878504672909E-8</v>
      </c>
      <c r="F40" s="1">
        <f>Data!G40/Parameters!$C40/Parameters!$G40</f>
        <v>0</v>
      </c>
      <c r="G40" s="1">
        <f>SQRT(Data!F40)/Parameters!$C40/Parameters!$G40</f>
        <v>8.0395563243389032E-9</v>
      </c>
      <c r="H40" s="1">
        <f>SQRT(Data!G40)/Parameters!$C40/Parameters!$G40</f>
        <v>0</v>
      </c>
      <c r="I40">
        <f>Data2!F40/Parameters!$C40/Parameters!$G40</f>
        <v>4.8598130841121496E-8</v>
      </c>
      <c r="J40">
        <f>Data2!G40/Parameters!$C40/Parameters!$G40</f>
        <v>0</v>
      </c>
      <c r="K40">
        <f>SQRT(Data2!F40)/Parameters!$C40/Parameters!$G40</f>
        <v>6.7393481784373637E-9</v>
      </c>
      <c r="L40">
        <f>SQRT(Data2!G40)/Parameters!$C40/Parameters!$G40</f>
        <v>0</v>
      </c>
    </row>
    <row r="41" spans="1:12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1">
        <f>Data!F41/Parameters!$C41/Parameters!$G41</f>
        <v>0</v>
      </c>
      <c r="F41" s="1">
        <f>Data!G41/Parameters!$C41/Parameters!$G41</f>
        <v>0</v>
      </c>
      <c r="G41" s="1">
        <f>SQRT(Data!F41)/Parameters!$C41/Parameters!$G41</f>
        <v>0</v>
      </c>
      <c r="H41" s="1">
        <f>SQRT(Data!G41)/Parameters!$C41/Parameters!$G41</f>
        <v>0</v>
      </c>
      <c r="I41">
        <f>Data2!F41/Parameters!$C41/Parameters!$G41</f>
        <v>0</v>
      </c>
      <c r="J41">
        <f>Data2!G41/Parameters!$C41/Parameters!$G41</f>
        <v>0</v>
      </c>
      <c r="K41">
        <f>SQRT(Data2!F41)/Parameters!$C41/Parameters!$G41</f>
        <v>0</v>
      </c>
      <c r="L41">
        <f>SQRT(Data2!G41)/Parameters!$C41/Parameters!$G41</f>
        <v>0</v>
      </c>
    </row>
    <row r="42" spans="1:12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1">
        <f>Data!F42/Parameters!$C42/Parameters!$G42</f>
        <v>7.9128440366972472E-8</v>
      </c>
      <c r="F42" s="1">
        <f>Data!G42/Parameters!$C42/Parameters!$G42</f>
        <v>3.440366972477064E-9</v>
      </c>
      <c r="G42" s="1">
        <f>SQRT(Data!F42)/Parameters!$C42/Parameters!$G42</f>
        <v>9.5259447969243979E-9</v>
      </c>
      <c r="H42" s="1">
        <f>SQRT(Data!G42)/Parameters!$C42/Parameters!$G42</f>
        <v>1.9862967976707304E-9</v>
      </c>
      <c r="I42">
        <f>Data2!F42/Parameters!$C42/Parameters!$G42</f>
        <v>0</v>
      </c>
      <c r="J42">
        <f>Data2!G42/Parameters!$C42/Parameters!$G42</f>
        <v>0</v>
      </c>
      <c r="K42">
        <f>SQRT(Data2!F42)/Parameters!$C42/Parameters!$G42</f>
        <v>0</v>
      </c>
      <c r="L42">
        <f>SQRT(Data2!G42)/Parameters!$C42/Parameters!$G42</f>
        <v>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L4" sqref="L4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8.7109375" bestFit="1" customWidth="1"/>
    <col min="6" max="7" width="14.42578125" bestFit="1" customWidth="1"/>
    <col min="8" max="8" width="23.140625" bestFit="1" customWidth="1"/>
    <col min="9" max="9" width="18" bestFit="1" customWidth="1"/>
    <col min="10" max="10" width="19.85546875" bestFit="1" customWidth="1"/>
  </cols>
  <sheetData>
    <row r="1" spans="1:10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3" t="s">
        <v>58</v>
      </c>
      <c r="F1" s="13" t="s">
        <v>59</v>
      </c>
      <c r="G1" s="13" t="s">
        <v>60</v>
      </c>
      <c r="H1" s="13" t="s">
        <v>61</v>
      </c>
      <c r="I1" s="13" t="s">
        <v>62</v>
      </c>
      <c r="J1" s="13" t="s">
        <v>63</v>
      </c>
    </row>
    <row r="2" spans="1:10" x14ac:dyDescent="0.25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  <c r="E2">
        <f>Data!E2*Data!$S$17/100</f>
        <v>0</v>
      </c>
      <c r="F2" t="e">
        <f>Data!L2/(Data!$L2+Data!$M2)*100</f>
        <v>#DIV/0!</v>
      </c>
      <c r="G2" t="e">
        <f>Data!M2/(Data!$L2+Data!$M2)*100</f>
        <v>#DIV/0!</v>
      </c>
      <c r="H2" s="5" t="e">
        <f>E2/Parameters!$C2/Parameters!$G2</f>
        <v>#DIV/0!</v>
      </c>
      <c r="I2" s="1" t="e">
        <f>E2*F2/100/Parameters!$C2/Parameters!$G2</f>
        <v>#DIV/0!</v>
      </c>
      <c r="J2" s="1" t="e">
        <f>E2*G2/100/Parameters!$C2/Parameters!$G2</f>
        <v>#DIV/0!</v>
      </c>
    </row>
    <row r="3" spans="1:10" x14ac:dyDescent="0.25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  <c r="E3">
        <f>Data!E3*Data!$S$17/100</f>
        <v>19.611661239858471</v>
      </c>
      <c r="F3">
        <f>Data!L3/(Data!$L3+Data!$M3)*100</f>
        <v>80.550987159590164</v>
      </c>
      <c r="G3">
        <f>Data!M3/(Data!$L3+Data!$M3)*100</f>
        <v>19.449012840409843</v>
      </c>
      <c r="H3" s="1">
        <f>E3/Parameters!$C3/Parameters!$G3</f>
        <v>3.0171786522859187E-9</v>
      </c>
      <c r="I3" s="1">
        <f>E3*F3/100/Parameters!$C3/Parameters!$G3</f>
        <v>2.4303671887847259E-9</v>
      </c>
      <c r="J3" s="1">
        <f>E3*G3/100/Parameters!$C3/Parameters!$G3</f>
        <v>5.8681146350119296E-10</v>
      </c>
    </row>
    <row r="4" spans="1:10" x14ac:dyDescent="0.25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  <c r="E4">
        <f>Data!E4*Data!$S$17/100</f>
        <v>0</v>
      </c>
      <c r="F4" t="e">
        <f>Data!L4/(Data!$L4+Data!$M4)*100</f>
        <v>#DIV/0!</v>
      </c>
      <c r="G4" t="e">
        <f>Data!M4/(Data!$L4+Data!$M4)*100</f>
        <v>#DIV/0!</v>
      </c>
      <c r="H4" s="1">
        <f>E4/Parameters!$C4/Parameters!$G4</f>
        <v>0</v>
      </c>
      <c r="I4" s="1" t="e">
        <f>E4*F4/100/Parameters!$C4/Parameters!$G4</f>
        <v>#DIV/0!</v>
      </c>
      <c r="J4" s="1" t="e">
        <f>E4*G4/100/Parameters!$C4/Parameters!$G4</f>
        <v>#DIV/0!</v>
      </c>
    </row>
    <row r="5" spans="1:10" x14ac:dyDescent="0.25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  <c r="E5">
        <f>Data!E5*Data!$S$17/100</f>
        <v>5.6033317828167064</v>
      </c>
      <c r="F5">
        <f>Data!L5/(Data!$L5+Data!$M5)*100</f>
        <v>100</v>
      </c>
      <c r="G5">
        <f>Data!M5/(Data!$L5+Data!$M5)*100</f>
        <v>0</v>
      </c>
      <c r="H5" s="1">
        <f>E5/Parameters!$C5/Parameters!$G5</f>
        <v>1.4221654271108392E-8</v>
      </c>
      <c r="I5" s="1">
        <f>E5*F5/100/Parameters!$C5/Parameters!$G5</f>
        <v>1.4221654271108392E-8</v>
      </c>
      <c r="J5" s="1">
        <f>E5*G5/100/Parameters!$C5/Parameters!$G5</f>
        <v>0</v>
      </c>
    </row>
    <row r="6" spans="1:10" x14ac:dyDescent="0.25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  <c r="E6">
        <f>Data!E6*Data!$S$17/100</f>
        <v>62.570538241453214</v>
      </c>
      <c r="F6">
        <f>Data!L6/(Data!$L6+Data!$M6)*100</f>
        <v>32.027871102067856</v>
      </c>
      <c r="G6">
        <f>Data!M6/(Data!$L6+Data!$M6)*100</f>
        <v>67.972128897932151</v>
      </c>
      <c r="H6" s="1">
        <f>E6/Parameters!$C6/Parameters!$G6</f>
        <v>9.7766466002270663E-9</v>
      </c>
      <c r="I6" s="1">
        <f>E6*F6/100/Parameters!$C6/Parameters!$G6</f>
        <v>3.1312517712254236E-9</v>
      </c>
      <c r="J6" s="1">
        <f>E6*G6/100/Parameters!$C6/Parameters!$G6</f>
        <v>6.6453948290016432E-9</v>
      </c>
    </row>
    <row r="7" spans="1:10" x14ac:dyDescent="0.25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  <c r="E7">
        <f>Data!E7*Data!$S$17/100</f>
        <v>73.777201807086627</v>
      </c>
      <c r="F7">
        <f>Data!L7/(Data!$L7+Data!$M7)*100</f>
        <v>38.652004225470392</v>
      </c>
      <c r="G7">
        <f>Data!M7/(Data!$L7+Data!$M7)*100</f>
        <v>61.347995774529608</v>
      </c>
      <c r="H7" s="1">
        <f>E7/Parameters!$C7/Parameters!$G7</f>
        <v>7.0939617122198671E-9</v>
      </c>
      <c r="I7" s="1">
        <f>E7*F7/100/Parameters!$C7/Parameters!$G7</f>
        <v>2.7419583807604748E-9</v>
      </c>
      <c r="J7" s="1">
        <f>E7*G7/100/Parameters!$C7/Parameters!$G7</f>
        <v>4.3520033314593927E-9</v>
      </c>
    </row>
    <row r="8" spans="1:10" x14ac:dyDescent="0.25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  <c r="E8">
        <f>Data!E8*Data!$S$17/100</f>
        <v>177.43883978919567</v>
      </c>
      <c r="F8">
        <f>Data!L8/(Data!$L8+Data!$M8)*100</f>
        <v>40.290591034337176</v>
      </c>
      <c r="G8">
        <f>Data!M8/(Data!$L8+Data!$M8)*100</f>
        <v>59.709408965662824</v>
      </c>
      <c r="H8" s="1">
        <f>E8/Parameters!$C8/Parameters!$G8</f>
        <v>1.0024793208429133E-8</v>
      </c>
      <c r="I8" s="1">
        <f>E8*F8/100/Parameters!$C8/Parameters!$G8</f>
        <v>4.0390484336461905E-9</v>
      </c>
      <c r="J8" s="1">
        <f>E8*G8/100/Parameters!$C8/Parameters!$G8</f>
        <v>5.9857447747829428E-9</v>
      </c>
    </row>
    <row r="9" spans="1:10" x14ac:dyDescent="0.25">
      <c r="A9" s="21">
        <v>8</v>
      </c>
      <c r="B9" s="11">
        <f>Parameters!D9</f>
        <v>20.5</v>
      </c>
      <c r="C9" s="22">
        <f>Parameters!G9</f>
        <v>4601167.3151750974</v>
      </c>
      <c r="D9" s="22">
        <f>Parameters!J9</f>
        <v>14.69</v>
      </c>
      <c r="E9" s="11">
        <f>Data!E9*Data!$S$17/100</f>
        <v>42.024988371125289</v>
      </c>
      <c r="F9" s="11">
        <f>Data!L9/(Data!$L9+Data!$M9)*100</f>
        <v>70.847026988950347</v>
      </c>
      <c r="G9" s="11">
        <f>Data!M9/(Data!$L9+Data!$M9)*100</f>
        <v>29.152973011049653</v>
      </c>
      <c r="H9" s="1">
        <f>E9/Parameters!$C9/Parameters!$G9</f>
        <v>8.8847755541491101E-9</v>
      </c>
      <c r="I9" s="1">
        <f>E9*F9/100/Parameters!$C9/Parameters!$G9</f>
        <v>6.2945993347556817E-9</v>
      </c>
      <c r="J9" s="1">
        <f>E9*G9/100/Parameters!$C9/Parameters!$G9</f>
        <v>2.5901762193934272E-9</v>
      </c>
    </row>
    <row r="10" spans="1:10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>
        <f>Data!E10*Data!$S$17/100</f>
        <v>78.446644959433883</v>
      </c>
      <c r="F10">
        <f>Data!L10/(Data!$L10+Data!$M10)*100</f>
        <v>38.707493289394776</v>
      </c>
      <c r="G10">
        <f>Data!M10/(Data!$L10+Data!$M10)*100</f>
        <v>61.292506710605224</v>
      </c>
      <c r="H10" s="1">
        <f>E10/Parameters!$C10/Parameters!$G10</f>
        <v>7.6161791222751361E-9</v>
      </c>
      <c r="I10" s="1">
        <f>E10*F10/100/Parameters!$C10/Parameters!$G10</f>
        <v>2.9480320226629336E-9</v>
      </c>
      <c r="J10" s="1">
        <f>E10*G10/100/Parameters!$C10/Parameters!$G10</f>
        <v>4.6681470996122009E-9</v>
      </c>
    </row>
    <row r="11" spans="1:10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>
        <f>Data!E11*Data!$S$17/100</f>
        <v>118.60385606962026</v>
      </c>
      <c r="F11">
        <f>Data!L11/(Data!$L11+Data!$M11)*100</f>
        <v>37.670285713263461</v>
      </c>
      <c r="G11">
        <f>Data!M11/(Data!$L11+Data!$M11)*100</f>
        <v>62.329714286736547</v>
      </c>
      <c r="H11" s="1">
        <f>E11/Parameters!$C11/Parameters!$G11</f>
        <v>1.0051174243188156E-8</v>
      </c>
      <c r="I11" s="1">
        <f>E11*F11/100/Parameters!$C11/Parameters!$G11</f>
        <v>3.7863060549469246E-9</v>
      </c>
      <c r="J11" s="1">
        <f>E11*G11/100/Parameters!$C11/Parameters!$G11</f>
        <v>6.2648681882412326E-9</v>
      </c>
    </row>
    <row r="12" spans="1:10" x14ac:dyDescent="0.25">
      <c r="A12" s="21">
        <v>11</v>
      </c>
      <c r="B12" s="11">
        <f>Parameters!D12</f>
        <v>20.5</v>
      </c>
      <c r="C12" s="11">
        <f>Parameters!G12</f>
        <v>5064724.919093851</v>
      </c>
      <c r="D12" s="11">
        <f>Parameters!J12</f>
        <v>22.74</v>
      </c>
      <c r="E12" s="11">
        <f>Data!E12*Data!$S$17/100</f>
        <v>0</v>
      </c>
      <c r="F12" s="11" t="e">
        <f>Data!L12/(Data!$L12+Data!$M12)*100</f>
        <v>#DIV/0!</v>
      </c>
      <c r="G12" s="11" t="e">
        <f>Data!M12/(Data!$L12+Data!$M12)*100</f>
        <v>#DIV/0!</v>
      </c>
      <c r="H12" s="1">
        <f>E12/Parameters!$C12/Parameters!$G12</f>
        <v>0</v>
      </c>
      <c r="I12" s="1" t="e">
        <f>E12*F12/100/Parameters!$C12/Parameters!$G12</f>
        <v>#DIV/0!</v>
      </c>
      <c r="J12" s="1" t="e">
        <f>E12*G12/100/Parameters!$C12/Parameters!$G12</f>
        <v>#DIV/0!</v>
      </c>
    </row>
    <row r="13" spans="1:10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>
        <f>Data!E13*Data!$S$17/100</f>
        <v>36.421656588308586</v>
      </c>
      <c r="F13">
        <f>Data!L13/(Data!$L13+Data!$M13)*100</f>
        <v>49.27690765488223</v>
      </c>
      <c r="G13">
        <f>Data!M13/(Data!$L13+Data!$M13)*100</f>
        <v>50.72309234511777</v>
      </c>
      <c r="H13" s="1">
        <f>E13/Parameters!$C13/Parameters!$G13</f>
        <v>8.9488099725573934E-9</v>
      </c>
      <c r="I13" s="1">
        <f>E13*F13/100/Parameters!$C13/Parameters!$G13</f>
        <v>4.4096968263879983E-9</v>
      </c>
      <c r="J13" s="1">
        <f>E13*G13/100/Parameters!$C13/Parameters!$G13</f>
        <v>4.5391131461693942E-9</v>
      </c>
    </row>
    <row r="14" spans="1:10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>
        <f>Data!E14*Data!$S$17/100</f>
        <v>10.272774935163959</v>
      </c>
      <c r="F14">
        <f>Data!L14/(Data!$L14+Data!$M14)*100</f>
        <v>0</v>
      </c>
      <c r="G14">
        <f>Data!M14/(Data!$L14+Data!$M14)*100</f>
        <v>100</v>
      </c>
      <c r="H14" s="1">
        <f>E14/Parameters!$C14/Parameters!$G14</f>
        <v>1.7803769385032856E-7</v>
      </c>
      <c r="I14" s="1">
        <f>E14*F14/100/Parameters!$C14/Parameters!$G14</f>
        <v>0</v>
      </c>
      <c r="J14" s="1">
        <f>E14*G14/100/Parameters!$C14/Parameters!$G14</f>
        <v>1.7803769385032856E-7</v>
      </c>
    </row>
    <row r="15" spans="1:10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>
        <f>Data!E15*Data!$S$17/100</f>
        <v>201.71994418140142</v>
      </c>
      <c r="F15">
        <f>Data!L15/(Data!$L15+Data!$M15)*100</f>
        <v>64.85958481124905</v>
      </c>
      <c r="G15">
        <f>Data!M15/(Data!$L15+Data!$M15)*100</f>
        <v>35.14041518875095</v>
      </c>
      <c r="H15" s="1">
        <f>E15/Parameters!$C15/Parameters!$G15</f>
        <v>1.5398469021481025E-7</v>
      </c>
      <c r="I15" s="1">
        <f>E15*F15/100/Parameters!$C15/Parameters!$G15</f>
        <v>9.9873830746213968E-8</v>
      </c>
      <c r="J15" s="1">
        <f>E15*G15/100/Parameters!$C15/Parameters!$G15</f>
        <v>5.4110859468596274E-8</v>
      </c>
    </row>
    <row r="16" spans="1:10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>
        <f>Data!E16*Data!$S$17/100</f>
        <v>270.82770283614076</v>
      </c>
      <c r="F16">
        <f>Data!L16/(Data!$L16+Data!$M16)*100</f>
        <v>98.740897911558704</v>
      </c>
      <c r="G16">
        <f>Data!M16/(Data!$L16+Data!$M16)*100</f>
        <v>1.2591020884412909</v>
      </c>
      <c r="H16" s="1">
        <f>E16/Parameters!$C16/Parameters!$G16</f>
        <v>1.6717759434329676E-7</v>
      </c>
      <c r="I16" s="1">
        <f>E16*F16/100/Parameters!$C16/Parameters!$G16</f>
        <v>1.6507265776151442E-7</v>
      </c>
      <c r="J16" s="1">
        <f>E16*G16/100/Parameters!$C16/Parameters!$G16</f>
        <v>2.1049365817823592E-9</v>
      </c>
    </row>
    <row r="17" spans="1:10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>
        <f>Data!E17*Data!$S$17/100</f>
        <v>180.24050568060403</v>
      </c>
      <c r="F17">
        <f>Data!L17/(Data!$L17+Data!$M17)*100</f>
        <v>27.252231138627469</v>
      </c>
      <c r="G17">
        <f>Data!M17/(Data!$L17+Data!$M17)*100</f>
        <v>72.747768861372535</v>
      </c>
      <c r="H17" s="1">
        <f>E17/Parameters!$C17/Parameters!$G17</f>
        <v>1.9916077975757349E-7</v>
      </c>
      <c r="I17" s="1">
        <f>E17*F17/100/Parameters!$C17/Parameters!$G17</f>
        <v>5.4275756037026719E-8</v>
      </c>
      <c r="J17" s="1">
        <f>E17*G17/100/Parameters!$C17/Parameters!$G17</f>
        <v>1.4488502372054678E-7</v>
      </c>
    </row>
    <row r="18" spans="1:10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>
        <f>Data!E18*Data!$S$17/100</f>
        <v>189.57939198529854</v>
      </c>
      <c r="F18">
        <f>Data!L18/(Data!$L18+Data!$M18)*100</f>
        <v>32.587175602273653</v>
      </c>
      <c r="G18">
        <f>Data!M18/(Data!$L18+Data!$M18)*100</f>
        <v>67.412824397726339</v>
      </c>
      <c r="H18" s="1">
        <f>E18/Parameters!$C18/Parameters!$G18</f>
        <v>2.2488658598493306E-7</v>
      </c>
      <c r="I18" s="1">
        <f>E18*F18/100/Parameters!$C18/Parameters!$G18</f>
        <v>7.3284186680868267E-8</v>
      </c>
      <c r="J18" s="1">
        <f>E18*G18/100/Parameters!$C18/Parameters!$G18</f>
        <v>1.5160239930406474E-7</v>
      </c>
    </row>
    <row r="19" spans="1:10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>
        <f>Data!E19*Data!$S$17/100</f>
        <v>219.46382816032096</v>
      </c>
      <c r="F19">
        <f>Data!L19/(Data!$L19+Data!$M19)*100</f>
        <v>29.07681889266081</v>
      </c>
      <c r="G19">
        <f>Data!M19/(Data!$L19+Data!$M19)*100</f>
        <v>70.92318110733919</v>
      </c>
      <c r="H19" s="1">
        <f>E19/Parameters!$C19/Parameters!$G19</f>
        <v>2.5052948420127963E-7</v>
      </c>
      <c r="I19" s="1">
        <f>E19*F19/100/Parameters!$C19/Parameters!$G19</f>
        <v>7.2846004393923357E-8</v>
      </c>
      <c r="J19" s="1">
        <f>E19*G19/100/Parameters!$C19/Parameters!$G19</f>
        <v>1.7768347980735624E-7</v>
      </c>
    </row>
    <row r="20" spans="1:10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>
        <f>Data!E20*Data!$S$17/100</f>
        <v>109.26496976492575</v>
      </c>
      <c r="F20">
        <f>Data!L20/(Data!$L20+Data!$M20)*100</f>
        <v>78.494345297637864</v>
      </c>
      <c r="G20">
        <f>Data!M20/(Data!$L20+Data!$M20)*100</f>
        <v>21.505654702362147</v>
      </c>
      <c r="H20" s="1">
        <f>E20/Parameters!$C20/Parameters!$G20</f>
        <v>2.9059832384288765E-7</v>
      </c>
      <c r="I20" s="1">
        <f>E20*F20/100/Parameters!$C20/Parameters!$G20</f>
        <v>2.281032517463841E-7</v>
      </c>
      <c r="J20" s="1">
        <f>E20*G20/100/Parameters!$C20/Parameters!$G20</f>
        <v>6.249507209650355E-8</v>
      </c>
    </row>
    <row r="21" spans="1:10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>
        <f>Data!E21*Data!$S$17/100</f>
        <v>186.77772609389021</v>
      </c>
      <c r="F21">
        <f>Data!L21/(Data!$L21+Data!$M21)*100</f>
        <v>22.980776494104799</v>
      </c>
      <c r="G21">
        <f>Data!M21/(Data!$L21+Data!$M21)*100</f>
        <v>77.019223505895198</v>
      </c>
      <c r="H21" s="1">
        <f>E21/Parameters!$C21/Parameters!$G21</f>
        <v>2.8214158020225106E-7</v>
      </c>
      <c r="I21" s="1">
        <f>E21*F21/100/Parameters!$C21/Parameters!$G21</f>
        <v>6.4838325943214745E-8</v>
      </c>
      <c r="J21" s="1">
        <f>E21*G21/100/Parameters!$C21/Parameters!$G21</f>
        <v>2.1730325425903627E-7</v>
      </c>
    </row>
    <row r="22" spans="1:10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>
        <f>Data!E22*Data!$S$17/100</f>
        <v>98.992194829761786</v>
      </c>
      <c r="F22">
        <f>Data!L22/(Data!$L22+Data!$M22)*100</f>
        <v>26.786494814491558</v>
      </c>
      <c r="G22">
        <f>Data!M22/(Data!$L22+Data!$M22)*100</f>
        <v>73.213505185508438</v>
      </c>
      <c r="H22" s="1">
        <f>E22/Parameters!$C22/Parameters!$G22</f>
        <v>2.2861938759760228E-7</v>
      </c>
      <c r="I22" s="1">
        <f>E22*F22/100/Parameters!$C22/Parameters!$G22</f>
        <v>6.1239120403754092E-8</v>
      </c>
      <c r="J22" s="1">
        <f>E22*G22/100/Parameters!$C22/Parameters!$G22</f>
        <v>1.6738026719384817E-7</v>
      </c>
    </row>
    <row r="23" spans="1:10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>
        <f>Data!E23*Data!$S$17/100</f>
        <v>191.44716924623742</v>
      </c>
      <c r="F23">
        <f>Data!L23/(Data!$L23+Data!$M23)*100</f>
        <v>17.357262805245771</v>
      </c>
      <c r="G23">
        <f>Data!M23/(Data!$L23+Data!$M23)*100</f>
        <v>82.642737194754233</v>
      </c>
      <c r="H23" s="1">
        <f>E23/Parameters!$C23/Parameters!$G23</f>
        <v>2.9273267468843642E-7</v>
      </c>
      <c r="I23" s="1">
        <f>E23*F23/100/Parameters!$C23/Parameters!$G23</f>
        <v>5.0810379662497074E-8</v>
      </c>
      <c r="J23" s="1">
        <f>E23*G23/100/Parameters!$C23/Parameters!$G23</f>
        <v>2.4192229502593938E-7</v>
      </c>
    </row>
    <row r="24" spans="1:10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>
        <f>Data!E24*Data!$S$17/100</f>
        <v>186.77772609389021</v>
      </c>
      <c r="F24">
        <f>Data!L24/(Data!$L24+Data!$M24)*100</f>
        <v>62.776680718343236</v>
      </c>
      <c r="G24">
        <f>Data!M24/(Data!$L24+Data!$M24)*100</f>
        <v>37.223319281656757</v>
      </c>
      <c r="H24" s="1">
        <f>E24/Parameters!$C24/Parameters!$G24</f>
        <v>2.9093103752942405E-7</v>
      </c>
      <c r="I24" s="1">
        <f>E24*F24/100/Parameters!$C24/Parameters!$G24</f>
        <v>1.8263684854040983E-7</v>
      </c>
      <c r="J24" s="1">
        <f>E24*G24/100/Parameters!$C24/Parameters!$G24</f>
        <v>1.0829418898901413E-7</v>
      </c>
    </row>
    <row r="25" spans="1:10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>
        <f>Data!E25*Data!$S$17/100</f>
        <v>186.77772609389021</v>
      </c>
      <c r="F25">
        <f>Data!L25/(Data!$L25+Data!$M25)*100</f>
        <v>44.113570632199497</v>
      </c>
      <c r="G25">
        <f>Data!M25/(Data!$L25+Data!$M25)*100</f>
        <v>55.886429367800496</v>
      </c>
      <c r="H25" s="1">
        <f>E25/Parameters!$C25/Parameters!$G25</f>
        <v>2.9138490810279287E-7</v>
      </c>
      <c r="I25" s="1">
        <f>E25*F25/100/Parameters!$C25/Parameters!$G25</f>
        <v>1.2854028724749511E-7</v>
      </c>
      <c r="J25" s="1">
        <f>E25*G25/100/Parameters!$C25/Parameters!$G25</f>
        <v>1.6284462085529774E-7</v>
      </c>
    </row>
    <row r="26" spans="1:10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>
        <f>Data!E26*Data!$S$17/100</f>
        <v>193.31494650717633</v>
      </c>
      <c r="F26">
        <f>Data!L26/(Data!$L26+Data!$M26)*100</f>
        <v>31.003190252952912</v>
      </c>
      <c r="G26">
        <f>Data!M26/(Data!$L26+Data!$M26)*100</f>
        <v>68.996809747047081</v>
      </c>
      <c r="H26" s="1">
        <f>E26/Parameters!$C26/Parameters!$G26</f>
        <v>2.8767105134996477E-7</v>
      </c>
      <c r="I26" s="1">
        <f>E26*F26/100/Parameters!$C26/Parameters!$G26</f>
        <v>8.9187203352699449E-8</v>
      </c>
      <c r="J26" s="1">
        <f>E26*G26/100/Parameters!$C26/Parameters!$G26</f>
        <v>1.984838479972653E-7</v>
      </c>
    </row>
    <row r="27" spans="1:10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>
        <f>Data!E27*Data!$S$17/100</f>
        <v>195.18272376811524</v>
      </c>
      <c r="F27">
        <f>Data!L27/(Data!$L27+Data!$M27)*100</f>
        <v>34.044433653262963</v>
      </c>
      <c r="G27">
        <f>Data!M27/(Data!$L27+Data!$M27)*100</f>
        <v>65.955566346737044</v>
      </c>
      <c r="H27" s="1">
        <f>E27/Parameters!$C27/Parameters!$G27</f>
        <v>3.0737436813876421E-7</v>
      </c>
      <c r="I27" s="1">
        <f>E27*F27/100/Parameters!$C27/Parameters!$G27</f>
        <v>1.0464386282813782E-7</v>
      </c>
      <c r="J27" s="1">
        <f>E27*G27/100/Parameters!$C27/Parameters!$G27</f>
        <v>2.0273050531062635E-7</v>
      </c>
    </row>
    <row r="28" spans="1:10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>
        <f>Data!E28*Data!$S$17/100</f>
        <v>199.85216692046248</v>
      </c>
      <c r="F28">
        <f>Data!L28/(Data!$L28+Data!$M28)*100</f>
        <v>43.542505452821722</v>
      </c>
      <c r="G28">
        <f>Data!M28/(Data!$L28+Data!$M28)*100</f>
        <v>56.457494547178278</v>
      </c>
      <c r="H28" s="1">
        <f>E28/Parameters!$C28/Parameters!$G28</f>
        <v>2.037229020595948E-7</v>
      </c>
      <c r="I28" s="1">
        <f>E28*F28/100/Parameters!$C28/Parameters!$G28</f>
        <v>8.8706055737945706E-8</v>
      </c>
      <c r="J28" s="1">
        <f>E28*G28/100/Parameters!$C28/Parameters!$G28</f>
        <v>1.1501684632164908E-7</v>
      </c>
    </row>
    <row r="29" spans="1:10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>
        <f>Data!E29*Data!$S$17/100</f>
        <v>198.91827828999303</v>
      </c>
      <c r="F29">
        <f>Data!L29/(Data!$L29+Data!$M29)*100</f>
        <v>78.103965110501392</v>
      </c>
      <c r="G29">
        <f>Data!M29/(Data!$L29+Data!$M29)*100</f>
        <v>21.896034889498608</v>
      </c>
      <c r="H29" s="1">
        <f>E29/Parameters!$C29/Parameters!$G29</f>
        <v>2.0549408914255478E-7</v>
      </c>
      <c r="I29" s="1">
        <f>E29*F29/100/Parameters!$C29/Parameters!$G29</f>
        <v>1.6049903168804364E-7</v>
      </c>
      <c r="J29" s="1">
        <f>E29*G29/100/Parameters!$C29/Parameters!$G29</f>
        <v>4.4995057454511165E-8</v>
      </c>
    </row>
    <row r="30" spans="1:10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>
        <f>Data!E30*Data!$S$17/100</f>
        <v>199.85216692046248</v>
      </c>
      <c r="F30">
        <f>Data!L30/(Data!$L30+Data!$M30)*100</f>
        <v>6.4781289926562238</v>
      </c>
      <c r="G30">
        <f>Data!M30/(Data!$L30+Data!$M30)*100</f>
        <v>93.521871007343776</v>
      </c>
      <c r="H30" s="1">
        <f>E30/Parameters!$C30/Parameters!$G30</f>
        <v>2.56879391928615E-7</v>
      </c>
      <c r="I30" s="1">
        <f>E30*F30/100/Parameters!$C30/Parameters!$G30</f>
        <v>1.664097836468662E-8</v>
      </c>
      <c r="J30" s="1">
        <f>E30*G30/100/Parameters!$C30/Parameters!$G30</f>
        <v>2.4023841356392838E-7</v>
      </c>
    </row>
    <row r="31" spans="1:10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>
        <f>Data!E31*Data!$S$17/100</f>
        <v>195.18272376811524</v>
      </c>
      <c r="F31">
        <f>Data!L31/(Data!$L31+Data!$M31)*100</f>
        <v>0.54029435370285694</v>
      </c>
      <c r="G31">
        <f>Data!M31/(Data!$L31+Data!$M31)*100</f>
        <v>99.459705646297152</v>
      </c>
      <c r="H31" s="1">
        <f>E31/Parameters!$C31/Parameters!$G31</f>
        <v>1.4246914143658046E-7</v>
      </c>
      <c r="I31" s="1">
        <f>E31*F31/100/Parameters!$C31/Parameters!$G31</f>
        <v>7.697527269507815E-10</v>
      </c>
      <c r="J31" s="1">
        <f>E31*G31/100/Parameters!$C31/Parameters!$G31</f>
        <v>1.4169938870962971E-7</v>
      </c>
    </row>
    <row r="32" spans="1:10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>
        <f>Data!E32*Data!$S$17/100</f>
        <v>286.70380955412145</v>
      </c>
      <c r="F32">
        <f>Data!L32/(Data!$L32+Data!$M32)*100</f>
        <v>12.740357308433426</v>
      </c>
      <c r="G32">
        <f>Data!M32/(Data!$L32+Data!$M32)*100</f>
        <v>87.259642691566569</v>
      </c>
      <c r="H32" s="1">
        <f>E32/Parameters!$C32/Parameters!$G32</f>
        <v>3.1129621015648368E-7</v>
      </c>
      <c r="I32" s="1">
        <f>E32*F32/100/Parameters!$C32/Parameters!$G32</f>
        <v>3.9660249461547845E-8</v>
      </c>
      <c r="J32" s="1">
        <f>E32*G32/100/Parameters!$C32/Parameters!$G32</f>
        <v>2.7163596069493577E-7</v>
      </c>
    </row>
    <row r="33" spans="1:10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>
        <f>Data!E33*Data!$S$17/100</f>
        <v>434.25821316829467</v>
      </c>
      <c r="F33">
        <f>Data!L33/(Data!$L33+Data!$M33)*100</f>
        <v>14.848250707158009</v>
      </c>
      <c r="G33">
        <f>Data!M33/(Data!$L33+Data!$M33)*100</f>
        <v>85.151749292841998</v>
      </c>
      <c r="H33" s="1">
        <f>E33/Parameters!$C33/Parameters!$G33</f>
        <v>3.5889108526305346E-7</v>
      </c>
      <c r="I33" s="1">
        <f>E33*F33/100/Parameters!$C33/Parameters!$G33</f>
        <v>5.3289048105498387E-8</v>
      </c>
      <c r="J33" s="1">
        <f>E33*G33/100/Parameters!$C33/Parameters!$G33</f>
        <v>3.0560203715755513E-7</v>
      </c>
    </row>
    <row r="34" spans="1:10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>
        <f>Data!E34*Data!$S$17/100</f>
        <v>0.93388863046945092</v>
      </c>
      <c r="F34" t="e">
        <f>Data!L34/(Data!$L34+Data!$M34)*100</f>
        <v>#DIV/0!</v>
      </c>
      <c r="G34" t="e">
        <f>Data!M34/(Data!$L34+Data!$M34)*100</f>
        <v>#DIV/0!</v>
      </c>
      <c r="H34" s="1">
        <f>E34/Parameters!$C34/Parameters!$G34</f>
        <v>5.9483352259200697E-11</v>
      </c>
      <c r="I34" s="1" t="e">
        <f>E34*F34/100/Parameters!$C34/Parameters!$G34</f>
        <v>#DIV/0!</v>
      </c>
      <c r="J34" s="1" t="e">
        <f>E34*G34/100/Parameters!$C34/Parameters!$G34</f>
        <v>#DIV/0!</v>
      </c>
    </row>
    <row r="35" spans="1:10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>
        <f>Data!E35*Data!$S$17/100</f>
        <v>0</v>
      </c>
      <c r="F35" t="e">
        <f>Data!L35/(Data!$L35+Data!$M35)*100</f>
        <v>#DIV/0!</v>
      </c>
      <c r="G35" t="e">
        <f>Data!M35/(Data!$L35+Data!$M35)*100</f>
        <v>#DIV/0!</v>
      </c>
      <c r="H35" s="1">
        <f>E35/Parameters!$C35/Parameters!$G35</f>
        <v>0</v>
      </c>
      <c r="I35" s="1" t="e">
        <f>E35*F35/100/Parameters!$C35/Parameters!$G35</f>
        <v>#DIV/0!</v>
      </c>
      <c r="J35" s="1" t="e">
        <f>E35*G35/100/Parameters!$C35/Parameters!$G35</f>
        <v>#DIV/0!</v>
      </c>
    </row>
    <row r="36" spans="1:10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>
        <f>Data!E36*Data!$S$17/100</f>
        <v>143.81884909229544</v>
      </c>
      <c r="F36">
        <f>Data!L36/(Data!$L36+Data!$M36)*100</f>
        <v>74.967403133730343</v>
      </c>
      <c r="G36">
        <f>Data!M36/(Data!$L36+Data!$M36)*100</f>
        <v>25.032596866269646</v>
      </c>
      <c r="H36" s="1">
        <f>E36/Parameters!$C36/Parameters!$G36</f>
        <v>2.7238418388692316E-7</v>
      </c>
      <c r="I36" s="1">
        <f>E36*F36/100/Parameters!$C36/Parameters!$G36</f>
        <v>2.0419934920703106E-7</v>
      </c>
      <c r="J36" s="1">
        <f>E36*G36/100/Parameters!$C36/Parameters!$G36</f>
        <v>6.8184834679892083E-8</v>
      </c>
    </row>
    <row r="37" spans="1:10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>
        <f>Data!E37*Data!$S$17/100</f>
        <v>0</v>
      </c>
      <c r="F37" t="e">
        <f>Data!L37/(Data!$L37+Data!$M37)*100</f>
        <v>#DIV/0!</v>
      </c>
      <c r="G37" t="e">
        <f>Data!M37/(Data!$L37+Data!$M37)*100</f>
        <v>#DIV/0!</v>
      </c>
      <c r="H37" s="1">
        <f>E37/Parameters!$C37/Parameters!$G37</f>
        <v>0</v>
      </c>
      <c r="I37" s="1" t="e">
        <f>E37*F37/100/Parameters!$C37/Parameters!$G37</f>
        <v>#DIV/0!</v>
      </c>
      <c r="J37" s="1" t="e">
        <f>E37*G37/100/Parameters!$C37/Parameters!$G37</f>
        <v>#DIV/0!</v>
      </c>
    </row>
    <row r="38" spans="1:10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>
        <f>Data!E38*Data!$S$17/100</f>
        <v>137.28162867900929</v>
      </c>
      <c r="F38">
        <f>Data!L38/(Data!$L38+Data!$M38)*100</f>
        <v>42.817341159387475</v>
      </c>
      <c r="G38">
        <f>Data!M38/(Data!$L38+Data!$M38)*100</f>
        <v>57.182658840612532</v>
      </c>
      <c r="H38" s="1">
        <f>E38/Parameters!$C38/Parameters!$G38</f>
        <v>2.5282067896686792E-7</v>
      </c>
      <c r="I38" s="1">
        <f>E38*F38/100/Parameters!$C38/Parameters!$G38</f>
        <v>1.0825109263472362E-7</v>
      </c>
      <c r="J38" s="1">
        <f>E38*G38/100/Parameters!$C38/Parameters!$G38</f>
        <v>1.4456958633214434E-7</v>
      </c>
    </row>
    <row r="39" spans="1:10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>
        <f>Data!E39*Data!$S$17/100</f>
        <v>0</v>
      </c>
      <c r="F39" t="e">
        <f>Data!L39/(Data!$L39+Data!$M39)*100</f>
        <v>#DIV/0!</v>
      </c>
      <c r="G39" t="e">
        <f>Data!M39/(Data!$L39+Data!$M39)*100</f>
        <v>#DIV/0!</v>
      </c>
      <c r="H39" s="1">
        <f>E39/Parameters!$C39/Parameters!$G39</f>
        <v>0</v>
      </c>
      <c r="I39" s="1" t="e">
        <f>E39*F39/100/Parameters!$C39/Parameters!$G39</f>
        <v>#DIV/0!</v>
      </c>
      <c r="J39" s="1" t="e">
        <f>E39*G39/100/Parameters!$C39/Parameters!$G39</f>
        <v>#DIV/0!</v>
      </c>
    </row>
    <row r="40" spans="1:10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>
        <f>Data!E40*Data!$S$17/100</f>
        <v>215.72827363844317</v>
      </c>
      <c r="F40">
        <f>Data!L40/(Data!$L40+Data!$M40)*100</f>
        <v>22.588528043942027</v>
      </c>
      <c r="G40">
        <f>Data!M40/(Data!$L40+Data!$M40)*100</f>
        <v>77.41147195605798</v>
      </c>
      <c r="H40" s="1">
        <f>E40/Parameters!$C40/Parameters!$G40</f>
        <v>2.0161520900789084E-7</v>
      </c>
      <c r="I40" s="1">
        <f>E40*F40/100/Parameters!$C40/Parameters!$G40</f>
        <v>4.554190802759975E-8</v>
      </c>
      <c r="J40" s="1">
        <f>E40*G40/100/Parameters!$C40/Parameters!$G40</f>
        <v>1.5607330098029108E-7</v>
      </c>
    </row>
    <row r="41" spans="1:10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>
        <f>Data!E41*Data!$S$17/100</f>
        <v>0</v>
      </c>
      <c r="F41" t="e">
        <f>Data!L41/(Data!$L41+Data!$M41)*100</f>
        <v>#DIV/0!</v>
      </c>
      <c r="G41" t="e">
        <f>Data!M41/(Data!$L41+Data!$M41)*100</f>
        <v>#DIV/0!</v>
      </c>
      <c r="H41" s="1">
        <f>E41/Parameters!$C41/Parameters!$G41</f>
        <v>0</v>
      </c>
      <c r="I41" s="1" t="e">
        <f>E41*F41/100/Parameters!$C41/Parameters!$G41</f>
        <v>#DIV/0!</v>
      </c>
      <c r="J41" s="1" t="e">
        <f>E41*G41/100/Parameters!$C41/Parameters!$G41</f>
        <v>#DIV/0!</v>
      </c>
    </row>
    <row r="42" spans="1:10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>
        <f>Data!E42*Data!$S$17/100</f>
        <v>195.18272376811524</v>
      </c>
      <c r="F42">
        <f>Data!L42/(Data!$L42+Data!$M42)*100</f>
        <v>12.51439569449248</v>
      </c>
      <c r="G42">
        <f>Data!M42/(Data!$L42+Data!$M42)*100</f>
        <v>87.485604305507522</v>
      </c>
      <c r="H42" s="1">
        <f>E42/Parameters!$C42/Parameters!$G42</f>
        <v>2.2383339881664591E-7</v>
      </c>
      <c r="I42" s="1">
        <f>E42*F42/100/Parameters!$C42/Parameters!$G42</f>
        <v>2.8011397224346516E-8</v>
      </c>
      <c r="J42" s="1">
        <f>E42*G42/100/Parameters!$C42/Parameters!$G42</f>
        <v>1.958220015922994E-7</v>
      </c>
    </row>
    <row r="43" spans="1:10" x14ac:dyDescent="0.25">
      <c r="A43"/>
    </row>
    <row r="44" spans="1:10" x14ac:dyDescent="0.25">
      <c r="A44"/>
    </row>
    <row r="45" spans="1:10" x14ac:dyDescent="0.25">
      <c r="A45"/>
    </row>
    <row r="46" spans="1:10" x14ac:dyDescent="0.25">
      <c r="A46"/>
    </row>
    <row r="47" spans="1:10" x14ac:dyDescent="0.25">
      <c r="A47"/>
    </row>
    <row r="48" spans="1:10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E13" sqref="E13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4.85546875" bestFit="1" customWidth="1"/>
    <col min="6" max="6" width="14.42578125" bestFit="1" customWidth="1"/>
    <col min="7" max="7" width="15.42578125" bestFit="1" customWidth="1"/>
    <col min="8" max="8" width="14.140625" bestFit="1" customWidth="1"/>
  </cols>
  <sheetData>
    <row r="1" spans="1:8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3"/>
      <c r="F1" s="13"/>
      <c r="G1" s="13"/>
      <c r="H1" s="13"/>
    </row>
    <row r="2" spans="1:8" x14ac:dyDescent="0.25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</row>
    <row r="3" spans="1:8" x14ac:dyDescent="0.25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</row>
    <row r="4" spans="1:8" x14ac:dyDescent="0.25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</row>
    <row r="5" spans="1:8" x14ac:dyDescent="0.25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</row>
    <row r="6" spans="1:8" x14ac:dyDescent="0.25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</row>
    <row r="7" spans="1:8" x14ac:dyDescent="0.25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</row>
    <row r="8" spans="1:8" x14ac:dyDescent="0.25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</row>
    <row r="9" spans="1:8" x14ac:dyDescent="0.25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</row>
    <row r="10" spans="1:8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</row>
    <row r="11" spans="1:8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</row>
    <row r="12" spans="1:8" s="11" customFormat="1" x14ac:dyDescent="0.25">
      <c r="A12" s="21">
        <v>11</v>
      </c>
      <c r="B12" s="11">
        <f>Parameters!D12</f>
        <v>20.5</v>
      </c>
      <c r="C12" s="22">
        <f>Parameters!G12</f>
        <v>5064724.919093851</v>
      </c>
      <c r="D12" s="22">
        <f>Parameters!J12</f>
        <v>22.74</v>
      </c>
    </row>
    <row r="13" spans="1:8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</row>
    <row r="14" spans="1:8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</row>
    <row r="15" spans="1:8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</row>
    <row r="16" spans="1:8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</row>
    <row r="17" spans="1:4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</row>
    <row r="18" spans="1:4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</row>
    <row r="19" spans="1:4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</row>
    <row r="20" spans="1:4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</row>
    <row r="21" spans="1:4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</row>
    <row r="22" spans="1:4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</row>
    <row r="23" spans="1:4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</row>
    <row r="24" spans="1:4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</row>
    <row r="25" spans="1:4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</row>
    <row r="26" spans="1:4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</row>
    <row r="27" spans="1:4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</row>
    <row r="28" spans="1:4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</row>
    <row r="29" spans="1:4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</row>
    <row r="30" spans="1:4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</row>
    <row r="31" spans="1:4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</row>
    <row r="32" spans="1:4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</row>
    <row r="33" spans="1:4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</row>
    <row r="34" spans="1:4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</row>
    <row r="35" spans="1:4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</row>
    <row r="36" spans="1:4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</row>
    <row r="37" spans="1:4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</row>
    <row r="38" spans="1:4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</row>
    <row r="39" spans="1:4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</row>
    <row r="40" spans="1:4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</row>
    <row r="41" spans="1:4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</row>
    <row r="42" spans="1:4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</row>
    <row r="43" spans="1:4" x14ac:dyDescent="0.25">
      <c r="A43"/>
    </row>
    <row r="44" spans="1:4" x14ac:dyDescent="0.25">
      <c r="A44"/>
    </row>
    <row r="45" spans="1:4" x14ac:dyDescent="0.25">
      <c r="A45"/>
    </row>
    <row r="46" spans="1:4" x14ac:dyDescent="0.25">
      <c r="A46"/>
    </row>
    <row r="47" spans="1:4" x14ac:dyDescent="0.25">
      <c r="A47"/>
    </row>
    <row r="48" spans="1:4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L14" sqref="L14"/>
    </sheetView>
  </sheetViews>
  <sheetFormatPr defaultColWidth="8.85546875" defaultRowHeight="15" x14ac:dyDescent="0.25"/>
  <cols>
    <col min="1" max="1" width="3" bestFit="1" customWidth="1"/>
    <col min="2" max="2" width="9.7109375" bestFit="1" customWidth="1"/>
    <col min="3" max="3" width="11.42578125" bestFit="1" customWidth="1"/>
    <col min="4" max="4" width="5" bestFit="1" customWidth="1"/>
    <col min="5" max="5" width="4.42578125" bestFit="1" customWidth="1"/>
    <col min="6" max="7" width="8.42578125" bestFit="1" customWidth="1"/>
    <col min="8" max="8" width="11.42578125" bestFit="1" customWidth="1"/>
    <col min="9" max="9" width="16.28515625" bestFit="1" customWidth="1"/>
    <col min="10" max="10" width="18.42578125" bestFit="1" customWidth="1"/>
    <col min="11" max="11" width="8.42578125" bestFit="1" customWidth="1"/>
  </cols>
  <sheetData>
    <row r="1" spans="1:11" x14ac:dyDescent="0.25">
      <c r="A1">
        <v>23</v>
      </c>
      <c r="B1" t="s">
        <v>29</v>
      </c>
      <c r="C1" s="16">
        <v>0.73802083333333324</v>
      </c>
      <c r="D1">
        <v>127</v>
      </c>
      <c r="E1" t="s">
        <v>31</v>
      </c>
      <c r="F1" s="5">
        <v>6490284000000000</v>
      </c>
      <c r="G1" s="5">
        <v>2066506000</v>
      </c>
      <c r="H1" s="5">
        <v>51161420000000</v>
      </c>
      <c r="J1" t="s">
        <v>33</v>
      </c>
      <c r="K1" s="5">
        <v>1000000</v>
      </c>
    </row>
    <row r="2" spans="1:11" x14ac:dyDescent="0.25">
      <c r="A2">
        <v>24</v>
      </c>
      <c r="B2" t="s">
        <v>29</v>
      </c>
      <c r="C2" s="16">
        <v>0.74692129629629633</v>
      </c>
      <c r="D2">
        <v>189</v>
      </c>
      <c r="E2" t="s">
        <v>31</v>
      </c>
      <c r="F2" s="5">
        <v>9092788000000</v>
      </c>
      <c r="G2" s="5">
        <v>2895144</v>
      </c>
      <c r="H2" s="5">
        <v>47985470000</v>
      </c>
      <c r="J2" t="s">
        <v>33</v>
      </c>
      <c r="K2" s="5">
        <v>1000000</v>
      </c>
    </row>
    <row r="3" spans="1:11" x14ac:dyDescent="0.25">
      <c r="A3">
        <v>25</v>
      </c>
      <c r="B3" t="s">
        <v>29</v>
      </c>
      <c r="C3" s="16">
        <v>0.75100694444444438</v>
      </c>
      <c r="D3">
        <v>788</v>
      </c>
      <c r="E3" t="s">
        <v>31</v>
      </c>
      <c r="F3" s="5">
        <v>394301500000000</v>
      </c>
      <c r="G3" s="5">
        <v>125545600</v>
      </c>
      <c r="H3" s="5">
        <v>500308200000</v>
      </c>
      <c r="J3" t="s">
        <v>33</v>
      </c>
      <c r="K3" s="5">
        <v>1000000</v>
      </c>
    </row>
    <row r="4" spans="1:11" x14ac:dyDescent="0.25">
      <c r="A4">
        <v>26</v>
      </c>
      <c r="B4" t="s">
        <v>29</v>
      </c>
      <c r="C4" s="16">
        <v>0.76393518518518511</v>
      </c>
      <c r="D4">
        <v>1327</v>
      </c>
      <c r="E4" t="s">
        <v>31</v>
      </c>
      <c r="F4" s="5">
        <v>6398947000000000</v>
      </c>
      <c r="G4" s="5">
        <v>2037425000</v>
      </c>
      <c r="H4" s="5">
        <v>4820914000000</v>
      </c>
      <c r="J4" t="s">
        <v>33</v>
      </c>
      <c r="K4" s="5">
        <v>1000000</v>
      </c>
    </row>
    <row r="5" spans="1:11" x14ac:dyDescent="0.25">
      <c r="A5">
        <v>27</v>
      </c>
      <c r="B5" t="s">
        <v>29</v>
      </c>
      <c r="C5" s="16">
        <v>0.7799652777777778</v>
      </c>
      <c r="D5">
        <v>2129</v>
      </c>
      <c r="E5" t="s">
        <v>31</v>
      </c>
      <c r="F5" s="5">
        <v>1.038275E+16</v>
      </c>
      <c r="G5" s="5">
        <v>3305868000</v>
      </c>
      <c r="H5" s="5">
        <v>4877199000000</v>
      </c>
      <c r="J5" t="s">
        <v>33</v>
      </c>
      <c r="K5" s="5">
        <v>1000000</v>
      </c>
    </row>
    <row r="6" spans="1:11" x14ac:dyDescent="0.25">
      <c r="A6">
        <v>28</v>
      </c>
      <c r="B6" t="s">
        <v>29</v>
      </c>
      <c r="C6" s="16">
        <v>0.81528935185185192</v>
      </c>
      <c r="D6">
        <v>3615</v>
      </c>
      <c r="E6" t="s">
        <v>31</v>
      </c>
      <c r="F6" s="5">
        <v>1.774617E+16</v>
      </c>
      <c r="G6" s="5">
        <v>5650380000</v>
      </c>
      <c r="H6" s="5">
        <v>4909416000000</v>
      </c>
      <c r="J6" t="s">
        <v>33</v>
      </c>
      <c r="K6" s="5">
        <v>1000000</v>
      </c>
    </row>
    <row r="7" spans="1:11" x14ac:dyDescent="0.25">
      <c r="A7">
        <v>29</v>
      </c>
      <c r="B7" t="s">
        <v>29</v>
      </c>
      <c r="C7" s="16">
        <v>0.86608796296296298</v>
      </c>
      <c r="D7">
        <v>1028</v>
      </c>
      <c r="E7" t="s">
        <v>31</v>
      </c>
      <c r="F7" s="5">
        <v>4727936000000000</v>
      </c>
      <c r="G7" s="5">
        <v>1505375000</v>
      </c>
      <c r="H7" s="5">
        <v>4600393000000</v>
      </c>
      <c r="J7" t="s">
        <v>33</v>
      </c>
      <c r="K7" s="5">
        <v>1000000</v>
      </c>
    </row>
    <row r="8" spans="1:11" x14ac:dyDescent="0.25">
      <c r="A8">
        <v>30</v>
      </c>
      <c r="B8" t="s">
        <v>29</v>
      </c>
      <c r="C8" s="16">
        <v>0.87884259259259256</v>
      </c>
      <c r="D8">
        <v>188</v>
      </c>
      <c r="E8" t="s">
        <v>31</v>
      </c>
      <c r="F8" s="5">
        <v>959303200000000</v>
      </c>
      <c r="G8" s="5">
        <v>305442100</v>
      </c>
      <c r="H8" s="5">
        <v>5103274000000</v>
      </c>
      <c r="J8" t="s">
        <v>33</v>
      </c>
      <c r="K8" s="5">
        <v>1000000</v>
      </c>
    </row>
    <row r="9" spans="1:11" x14ac:dyDescent="0.25">
      <c r="A9">
        <v>31</v>
      </c>
      <c r="B9" t="s">
        <v>29</v>
      </c>
      <c r="C9" s="16">
        <v>0.88111111111111118</v>
      </c>
      <c r="D9">
        <v>1995</v>
      </c>
      <c r="E9" t="s">
        <v>31</v>
      </c>
      <c r="F9" s="5">
        <v>1.034904E+16</v>
      </c>
      <c r="G9" s="5">
        <v>3295134000</v>
      </c>
      <c r="H9" s="5">
        <v>5188070000000</v>
      </c>
      <c r="J9" t="s">
        <v>33</v>
      </c>
      <c r="K9" s="5">
        <v>1000000</v>
      </c>
    </row>
    <row r="10" spans="1:11" x14ac:dyDescent="0.25">
      <c r="A10">
        <v>32</v>
      </c>
      <c r="B10" t="s">
        <v>29</v>
      </c>
      <c r="C10" s="16">
        <v>0.91590277777777773</v>
      </c>
      <c r="D10">
        <v>2172</v>
      </c>
      <c r="E10" t="s">
        <v>31</v>
      </c>
      <c r="F10" s="5">
        <v>1.177676E+16</v>
      </c>
      <c r="G10" s="5">
        <v>3749721000</v>
      </c>
      <c r="H10" s="5">
        <v>5422191000000</v>
      </c>
      <c r="J10" t="s">
        <v>33</v>
      </c>
      <c r="K10" s="5">
        <v>1000000</v>
      </c>
    </row>
    <row r="11" spans="1:11" x14ac:dyDescent="0.25">
      <c r="A11">
        <v>33</v>
      </c>
      <c r="B11" t="s">
        <v>29</v>
      </c>
      <c r="C11" s="16">
        <v>0.94261574074074073</v>
      </c>
      <c r="D11">
        <v>618</v>
      </c>
      <c r="E11" t="s">
        <v>31</v>
      </c>
      <c r="F11" s="5">
        <v>3130974000000000</v>
      </c>
      <c r="G11" s="5">
        <v>996902100</v>
      </c>
      <c r="H11" s="5">
        <v>5067873000000</v>
      </c>
      <c r="J11" t="s">
        <v>33</v>
      </c>
      <c r="K11" s="5">
        <v>1000000</v>
      </c>
    </row>
    <row r="12" spans="1:11" x14ac:dyDescent="0.25">
      <c r="A12">
        <v>34</v>
      </c>
      <c r="B12" t="s">
        <v>29</v>
      </c>
      <c r="C12" s="16">
        <v>0.95155092592592594</v>
      </c>
      <c r="D12">
        <v>789</v>
      </c>
      <c r="E12" t="s">
        <v>31</v>
      </c>
      <c r="F12" s="5">
        <v>4071518000000000</v>
      </c>
      <c r="G12" s="5">
        <v>1296371000</v>
      </c>
      <c r="H12" s="5">
        <v>5156496000000</v>
      </c>
      <c r="J12" t="s">
        <v>33</v>
      </c>
      <c r="K12" s="5">
        <v>1000000</v>
      </c>
    </row>
    <row r="13" spans="1:11" x14ac:dyDescent="0.25">
      <c r="A13">
        <v>35</v>
      </c>
      <c r="B13" t="s">
        <v>29</v>
      </c>
      <c r="C13" s="16">
        <v>0.96263888888888882</v>
      </c>
      <c r="D13">
        <v>11</v>
      </c>
      <c r="E13" t="s">
        <v>34</v>
      </c>
      <c r="F13" s="5">
        <v>57673440000000</v>
      </c>
      <c r="G13" s="5">
        <v>13564790</v>
      </c>
      <c r="H13" s="5">
        <v>5136483000000</v>
      </c>
      <c r="J13" t="s">
        <v>33</v>
      </c>
      <c r="K13" s="5">
        <v>1000000</v>
      </c>
    </row>
    <row r="14" spans="1:11" x14ac:dyDescent="0.25">
      <c r="A14">
        <v>36</v>
      </c>
      <c r="B14" t="s">
        <v>29</v>
      </c>
      <c r="C14" s="16">
        <v>0.97021990740740749</v>
      </c>
      <c r="D14">
        <v>282</v>
      </c>
      <c r="E14" t="s">
        <v>34</v>
      </c>
      <c r="F14" s="5">
        <v>1310562000000000</v>
      </c>
      <c r="G14" s="5">
        <v>308244100</v>
      </c>
      <c r="H14" s="5">
        <v>4639233000000</v>
      </c>
      <c r="J14" t="s">
        <v>33</v>
      </c>
      <c r="K14" s="5">
        <v>1000000</v>
      </c>
    </row>
    <row r="15" spans="1:11" x14ac:dyDescent="0.25">
      <c r="A15">
        <v>37</v>
      </c>
      <c r="B15" t="s">
        <v>29</v>
      </c>
      <c r="C15" s="16">
        <v>0.97496527777777775</v>
      </c>
      <c r="D15">
        <v>340</v>
      </c>
      <c r="E15" t="s">
        <v>34</v>
      </c>
      <c r="F15" s="5">
        <v>1617899000000000</v>
      </c>
      <c r="G15" s="5">
        <v>380529900</v>
      </c>
      <c r="H15" s="5">
        <v>4751863000000</v>
      </c>
      <c r="J15" t="s">
        <v>33</v>
      </c>
      <c r="K15" s="5">
        <v>1000000</v>
      </c>
    </row>
    <row r="16" spans="1:11" x14ac:dyDescent="0.25">
      <c r="A16">
        <v>38</v>
      </c>
      <c r="B16" t="s">
        <v>29</v>
      </c>
      <c r="C16" s="16">
        <v>0.98006944444444455</v>
      </c>
      <c r="D16">
        <v>157</v>
      </c>
      <c r="E16" t="s">
        <v>35</v>
      </c>
      <c r="F16" s="5">
        <v>904973500000000</v>
      </c>
      <c r="G16" s="5">
        <v>167963100</v>
      </c>
      <c r="H16" s="5">
        <v>5747901000000</v>
      </c>
      <c r="J16" t="s">
        <v>33</v>
      </c>
      <c r="K16" s="5">
        <v>1000000</v>
      </c>
    </row>
    <row r="17" spans="1:11" x14ac:dyDescent="0.25">
      <c r="A17">
        <v>39</v>
      </c>
      <c r="B17" t="s">
        <v>29</v>
      </c>
      <c r="C17" s="16">
        <v>0.98368055555555556</v>
      </c>
      <c r="D17">
        <v>157</v>
      </c>
      <c r="E17" t="s">
        <v>36</v>
      </c>
      <c r="F17" s="5">
        <v>843094900000000</v>
      </c>
      <c r="G17" s="5">
        <v>134085800</v>
      </c>
      <c r="H17" s="5">
        <v>5364740000000</v>
      </c>
      <c r="J17" t="s">
        <v>33</v>
      </c>
      <c r="K17" s="5">
        <v>1000000</v>
      </c>
    </row>
    <row r="18" spans="1:11" x14ac:dyDescent="0.25">
      <c r="A18">
        <v>40</v>
      </c>
      <c r="B18" t="s">
        <v>29</v>
      </c>
      <c r="C18" s="16">
        <v>0.98895833333333327</v>
      </c>
      <c r="D18">
        <v>157</v>
      </c>
      <c r="E18" t="s">
        <v>30</v>
      </c>
      <c r="F18" s="5">
        <v>876365200000000</v>
      </c>
      <c r="G18" s="5">
        <v>117643300</v>
      </c>
      <c r="H18" s="5">
        <v>5574478000000</v>
      </c>
      <c r="J18" t="s">
        <v>33</v>
      </c>
      <c r="K18" s="5">
        <v>1000000</v>
      </c>
    </row>
    <row r="19" spans="1:11" x14ac:dyDescent="0.25">
      <c r="A19">
        <v>41</v>
      </c>
      <c r="B19" t="s">
        <v>37</v>
      </c>
      <c r="C19" s="16">
        <v>1.5416666666666667E-2</v>
      </c>
      <c r="D19">
        <v>94</v>
      </c>
      <c r="E19" t="s">
        <v>38</v>
      </c>
      <c r="F19" s="5">
        <v>1.000101E+16</v>
      </c>
      <c r="G19" s="5">
        <v>1380939000</v>
      </c>
      <c r="H19" s="5">
        <v>106562000000000</v>
      </c>
      <c r="I19" t="s">
        <v>39</v>
      </c>
      <c r="J19" t="s">
        <v>33</v>
      </c>
      <c r="K19" s="5">
        <v>1000000</v>
      </c>
    </row>
    <row r="20" spans="1:11" x14ac:dyDescent="0.25">
      <c r="A20">
        <v>59</v>
      </c>
      <c r="B20" t="s">
        <v>37</v>
      </c>
      <c r="C20" s="16">
        <v>0.6880208333333333</v>
      </c>
      <c r="D20">
        <v>372</v>
      </c>
      <c r="E20" t="s">
        <v>30</v>
      </c>
      <c r="F20" s="5">
        <v>376144200000000</v>
      </c>
      <c r="G20" s="5">
        <v>50493590</v>
      </c>
      <c r="H20" s="5">
        <v>1011237000000</v>
      </c>
      <c r="J20" t="s">
        <v>33</v>
      </c>
      <c r="K20" s="5">
        <v>1000000</v>
      </c>
    </row>
    <row r="21" spans="1:11" x14ac:dyDescent="0.25">
      <c r="A21">
        <v>60</v>
      </c>
      <c r="B21" t="s">
        <v>37</v>
      </c>
      <c r="C21" s="16">
        <v>0.69924768518518521</v>
      </c>
      <c r="D21">
        <v>465</v>
      </c>
      <c r="E21" t="s">
        <v>30</v>
      </c>
      <c r="F21" s="5">
        <v>662313600000000</v>
      </c>
      <c r="G21" s="5">
        <v>88908980</v>
      </c>
      <c r="H21" s="5">
        <v>1424223000000</v>
      </c>
      <c r="J21" t="s">
        <v>33</v>
      </c>
      <c r="K21" s="5">
        <v>1000000</v>
      </c>
    </row>
    <row r="22" spans="1:11" x14ac:dyDescent="0.25">
      <c r="A22">
        <v>61</v>
      </c>
      <c r="B22" t="s">
        <v>37</v>
      </c>
      <c r="C22" s="16">
        <v>0.71105324074074072</v>
      </c>
      <c r="D22">
        <v>484</v>
      </c>
      <c r="E22" t="s">
        <v>36</v>
      </c>
      <c r="F22" s="5">
        <v>433354600000000</v>
      </c>
      <c r="G22" s="5">
        <v>68920710</v>
      </c>
      <c r="H22" s="5">
        <v>894979600000</v>
      </c>
      <c r="J22" t="s">
        <v>33</v>
      </c>
      <c r="K22" s="5">
        <v>1000000</v>
      </c>
    </row>
    <row r="23" spans="1:11" x14ac:dyDescent="0.25">
      <c r="A23">
        <v>62</v>
      </c>
      <c r="B23" t="s">
        <v>37</v>
      </c>
      <c r="C23" s="16">
        <v>0.7251967592592593</v>
      </c>
      <c r="D23">
        <v>222</v>
      </c>
      <c r="E23" t="s">
        <v>36</v>
      </c>
      <c r="F23" s="5">
        <v>653982100000000</v>
      </c>
      <c r="G23" s="5">
        <v>104009300</v>
      </c>
      <c r="H23" s="5">
        <v>2937555000000</v>
      </c>
      <c r="J23" t="s">
        <v>33</v>
      </c>
      <c r="K23" s="5">
        <v>1000000</v>
      </c>
    </row>
    <row r="24" spans="1:11" x14ac:dyDescent="0.25">
      <c r="A24">
        <v>63</v>
      </c>
      <c r="B24" t="s">
        <v>37</v>
      </c>
      <c r="C24" s="16">
        <v>0.74031249999999993</v>
      </c>
      <c r="D24">
        <v>1377</v>
      </c>
      <c r="E24" t="s">
        <v>30</v>
      </c>
      <c r="F24" s="5">
        <v>641607800000000</v>
      </c>
      <c r="G24" s="5">
        <v>86129430</v>
      </c>
      <c r="H24" s="5">
        <v>465846400000</v>
      </c>
      <c r="J24" t="s">
        <v>33</v>
      </c>
      <c r="K24" s="5">
        <v>1000000</v>
      </c>
    </row>
    <row r="25" spans="1:11" x14ac:dyDescent="0.25">
      <c r="A25">
        <v>64</v>
      </c>
      <c r="B25" t="s">
        <v>37</v>
      </c>
      <c r="C25" s="16">
        <v>0.76304398148148145</v>
      </c>
      <c r="D25">
        <v>543</v>
      </c>
      <c r="E25" t="s">
        <v>30</v>
      </c>
      <c r="F25" s="5">
        <v>640743200000000</v>
      </c>
      <c r="G25" s="5">
        <v>86013360</v>
      </c>
      <c r="H25" s="5">
        <v>1179690000000</v>
      </c>
      <c r="J25" t="s">
        <v>33</v>
      </c>
      <c r="K25" s="5">
        <v>1000000</v>
      </c>
    </row>
    <row r="26" spans="1:11" x14ac:dyDescent="0.25">
      <c r="A26">
        <v>65</v>
      </c>
      <c r="B26" t="s">
        <v>37</v>
      </c>
      <c r="C26" s="16">
        <v>0.7726157407407408</v>
      </c>
      <c r="D26">
        <v>269</v>
      </c>
      <c r="E26" t="s">
        <v>30</v>
      </c>
      <c r="F26" s="5">
        <v>671684600000000</v>
      </c>
      <c r="G26" s="5">
        <v>90166940</v>
      </c>
      <c r="H26" s="5">
        <v>2495745000000</v>
      </c>
      <c r="J26" t="s">
        <v>33</v>
      </c>
      <c r="K26" s="5">
        <v>1000000</v>
      </c>
    </row>
    <row r="27" spans="1:11" x14ac:dyDescent="0.25">
      <c r="A27">
        <v>66</v>
      </c>
      <c r="B27" t="s">
        <v>37</v>
      </c>
      <c r="C27" s="16">
        <v>0.77932870370370377</v>
      </c>
      <c r="D27">
        <v>196</v>
      </c>
      <c r="E27" t="s">
        <v>30</v>
      </c>
      <c r="F27" s="5">
        <v>634562500000000</v>
      </c>
      <c r="G27" s="5">
        <v>85183680</v>
      </c>
      <c r="H27" s="5">
        <v>3229548000000</v>
      </c>
      <c r="J27" t="s">
        <v>33</v>
      </c>
      <c r="K27" s="5">
        <v>1000000</v>
      </c>
    </row>
    <row r="28" spans="1:11" x14ac:dyDescent="0.25">
      <c r="A28">
        <v>67</v>
      </c>
      <c r="B28" t="s">
        <v>37</v>
      </c>
      <c r="C28" s="16">
        <v>0.78554398148148152</v>
      </c>
      <c r="D28">
        <v>222</v>
      </c>
      <c r="E28" t="s">
        <v>30</v>
      </c>
      <c r="F28" s="5">
        <v>826249800000000</v>
      </c>
      <c r="G28" s="5">
        <v>110915800</v>
      </c>
      <c r="H28" s="5">
        <v>3712026000000</v>
      </c>
      <c r="J28" t="s">
        <v>33</v>
      </c>
      <c r="K28" s="5">
        <v>1000000</v>
      </c>
    </row>
    <row r="29" spans="1:11" x14ac:dyDescent="0.25">
      <c r="A29">
        <v>68</v>
      </c>
      <c r="B29" t="s">
        <v>37</v>
      </c>
      <c r="C29" s="16">
        <v>0.79245370370370372</v>
      </c>
      <c r="D29">
        <v>115</v>
      </c>
      <c r="E29" t="s">
        <v>30</v>
      </c>
      <c r="F29" s="5">
        <v>981366000000000</v>
      </c>
      <c r="G29" s="5">
        <v>131738600</v>
      </c>
      <c r="H29" s="5">
        <v>8535088000000</v>
      </c>
      <c r="J29" t="s">
        <v>33</v>
      </c>
      <c r="K29" s="5">
        <v>1000000</v>
      </c>
    </row>
    <row r="30" spans="1:11" x14ac:dyDescent="0.25">
      <c r="A30">
        <v>69</v>
      </c>
      <c r="B30" t="s">
        <v>37</v>
      </c>
      <c r="C30" s="16">
        <v>0.79634259259259255</v>
      </c>
      <c r="D30">
        <v>68</v>
      </c>
      <c r="E30" t="s">
        <v>36</v>
      </c>
      <c r="F30" s="5">
        <v>968400900000000</v>
      </c>
      <c r="G30" s="5">
        <v>154014500</v>
      </c>
      <c r="H30" s="5">
        <v>14246920000000</v>
      </c>
      <c r="J30" t="s">
        <v>33</v>
      </c>
      <c r="K30" s="5">
        <v>1000000</v>
      </c>
    </row>
    <row r="31" spans="1:11" x14ac:dyDescent="0.25">
      <c r="A31">
        <v>70</v>
      </c>
      <c r="B31" t="s">
        <v>37</v>
      </c>
      <c r="C31" s="16">
        <v>0.80240740740740746</v>
      </c>
      <c r="D31">
        <v>34</v>
      </c>
      <c r="E31" t="s">
        <v>36</v>
      </c>
      <c r="F31" s="5">
        <v>116938300000000</v>
      </c>
      <c r="G31" s="5">
        <v>18597860</v>
      </c>
      <c r="H31" s="5">
        <v>3464641000000</v>
      </c>
      <c r="J31" t="s">
        <v>33</v>
      </c>
      <c r="K31" s="5">
        <v>1000000</v>
      </c>
    </row>
    <row r="32" spans="1:11" x14ac:dyDescent="0.25">
      <c r="A32">
        <v>71</v>
      </c>
      <c r="B32" t="s">
        <v>37</v>
      </c>
      <c r="C32" s="16">
        <v>0.80482638888888891</v>
      </c>
      <c r="D32">
        <v>151</v>
      </c>
      <c r="E32" t="s">
        <v>36</v>
      </c>
      <c r="F32" s="5">
        <v>777864400000000</v>
      </c>
      <c r="G32" s="5">
        <v>123711600</v>
      </c>
      <c r="H32" s="5">
        <v>5135155000000</v>
      </c>
      <c r="J32" t="s">
        <v>33</v>
      </c>
      <c r="K32" s="5">
        <v>1000000</v>
      </c>
    </row>
    <row r="33" spans="1:11" x14ac:dyDescent="0.25">
      <c r="A33">
        <v>72</v>
      </c>
      <c r="B33" t="s">
        <v>37</v>
      </c>
      <c r="C33" s="16">
        <v>0.80972222222222223</v>
      </c>
      <c r="D33">
        <v>243</v>
      </c>
      <c r="E33" t="s">
        <v>34</v>
      </c>
      <c r="F33" s="5">
        <v>1372877000000000</v>
      </c>
      <c r="G33" s="5">
        <v>322900700</v>
      </c>
      <c r="H33" s="5">
        <v>5648642000000</v>
      </c>
      <c r="J33" t="s">
        <v>33</v>
      </c>
      <c r="K33" s="5">
        <v>1000000</v>
      </c>
    </row>
    <row r="34" spans="1:11" x14ac:dyDescent="0.25">
      <c r="A34">
        <v>73</v>
      </c>
      <c r="B34" t="s">
        <v>37</v>
      </c>
      <c r="C34" s="16">
        <v>0.8178009259259259</v>
      </c>
      <c r="D34">
        <v>615</v>
      </c>
      <c r="E34" t="s">
        <v>30</v>
      </c>
      <c r="F34" s="5">
        <v>921165000000000</v>
      </c>
      <c r="G34" s="5">
        <v>123657200</v>
      </c>
      <c r="H34" s="5">
        <v>1496478000000</v>
      </c>
      <c r="J34" t="s">
        <v>33</v>
      </c>
      <c r="K34" s="5">
        <v>1000000</v>
      </c>
    </row>
    <row r="35" spans="1:11" x14ac:dyDescent="0.25">
      <c r="A35">
        <v>74</v>
      </c>
      <c r="B35" t="s">
        <v>37</v>
      </c>
      <c r="C35" s="16">
        <v>0.85312500000000002</v>
      </c>
      <c r="D35">
        <v>2408</v>
      </c>
      <c r="E35" t="s">
        <v>30</v>
      </c>
      <c r="F35" s="5">
        <v>1209894000000000</v>
      </c>
      <c r="G35" s="5">
        <v>162416200</v>
      </c>
      <c r="H35" s="5">
        <v>502359600000</v>
      </c>
      <c r="J35" t="s">
        <v>33</v>
      </c>
      <c r="K35" s="5">
        <v>1000000</v>
      </c>
    </row>
    <row r="36" spans="1:11" x14ac:dyDescent="0.25">
      <c r="A36">
        <v>75</v>
      </c>
      <c r="B36" t="s">
        <v>37</v>
      </c>
      <c r="C36" s="16">
        <v>0.89692129629629624</v>
      </c>
      <c r="D36">
        <v>638</v>
      </c>
      <c r="E36" t="s">
        <v>32</v>
      </c>
      <c r="F36" s="5">
        <v>1.573702E+16</v>
      </c>
      <c r="G36" s="5">
        <v>6596961000</v>
      </c>
      <c r="H36" s="5">
        <v>24656590000000</v>
      </c>
      <c r="J36" t="s">
        <v>33</v>
      </c>
      <c r="K36" s="5">
        <v>1000000</v>
      </c>
    </row>
    <row r="37" spans="1:11" x14ac:dyDescent="0.25">
      <c r="A37">
        <v>76</v>
      </c>
      <c r="B37" t="s">
        <v>37</v>
      </c>
      <c r="C37" s="16">
        <v>0.91592592592592592</v>
      </c>
      <c r="D37">
        <v>633</v>
      </c>
      <c r="E37" t="s">
        <v>36</v>
      </c>
      <c r="F37" s="5">
        <v>6.288647E+16</v>
      </c>
      <c r="G37" s="5">
        <v>10001460000</v>
      </c>
      <c r="H37" s="5">
        <v>99258330000000</v>
      </c>
      <c r="J37" t="s">
        <v>33</v>
      </c>
      <c r="K37" s="5">
        <v>1000000</v>
      </c>
    </row>
    <row r="38" spans="1:11" x14ac:dyDescent="0.25">
      <c r="A38">
        <v>77</v>
      </c>
      <c r="B38" t="s">
        <v>37</v>
      </c>
      <c r="C38" s="16">
        <v>0.93309027777777775</v>
      </c>
      <c r="D38">
        <v>107</v>
      </c>
      <c r="E38" t="s">
        <v>36</v>
      </c>
      <c r="F38" s="5">
        <v>527559600000000</v>
      </c>
      <c r="G38" s="5">
        <v>83903080</v>
      </c>
      <c r="H38" s="5">
        <v>4927633000000</v>
      </c>
      <c r="J38" t="s">
        <v>33</v>
      </c>
      <c r="K38" s="5">
        <v>1000000</v>
      </c>
    </row>
    <row r="39" spans="1:11" x14ac:dyDescent="0.25">
      <c r="A39">
        <v>78</v>
      </c>
      <c r="B39" t="s">
        <v>37</v>
      </c>
      <c r="C39" s="16">
        <v>0.93763888888888891</v>
      </c>
      <c r="D39">
        <v>673</v>
      </c>
      <c r="E39" t="s">
        <v>36</v>
      </c>
      <c r="F39" s="5">
        <v>6.290847E+16</v>
      </c>
      <c r="G39" s="5">
        <v>10004960000</v>
      </c>
      <c r="H39" s="5">
        <v>93497830000000</v>
      </c>
      <c r="J39" t="s">
        <v>33</v>
      </c>
      <c r="K39" s="5">
        <v>1000000</v>
      </c>
    </row>
    <row r="40" spans="1:11" x14ac:dyDescent="0.25">
      <c r="A40">
        <v>79</v>
      </c>
      <c r="B40" t="s">
        <v>37</v>
      </c>
      <c r="C40" s="16">
        <v>0.94856481481481481</v>
      </c>
      <c r="D40">
        <v>104</v>
      </c>
      <c r="E40" t="s">
        <v>36</v>
      </c>
      <c r="F40" s="5">
        <v>542893700000000</v>
      </c>
      <c r="G40" s="5">
        <v>86341810</v>
      </c>
      <c r="H40" s="5">
        <v>5189607000000</v>
      </c>
      <c r="J40" t="s">
        <v>33</v>
      </c>
      <c r="K40" s="5">
        <v>1000000</v>
      </c>
    </row>
    <row r="41" spans="1:11" x14ac:dyDescent="0.25">
      <c r="A41">
        <v>80</v>
      </c>
      <c r="B41" t="s">
        <v>37</v>
      </c>
      <c r="C41" s="16">
        <v>0.96206018518518521</v>
      </c>
      <c r="D41">
        <v>706</v>
      </c>
      <c r="E41" t="s">
        <v>36</v>
      </c>
      <c r="F41" s="5">
        <v>6.29082E+16</v>
      </c>
      <c r="G41" s="5">
        <v>10004920000</v>
      </c>
      <c r="H41" s="5">
        <v>89029950000000</v>
      </c>
      <c r="J41" t="s">
        <v>33</v>
      </c>
      <c r="K41" s="5">
        <v>1000000</v>
      </c>
    </row>
    <row r="42" spans="1:11" x14ac:dyDescent="0.25">
      <c r="A42">
        <v>81</v>
      </c>
      <c r="B42" t="s">
        <v>37</v>
      </c>
      <c r="C42" s="16">
        <v>0.97482638888888884</v>
      </c>
      <c r="D42">
        <v>220</v>
      </c>
      <c r="E42" t="s">
        <v>36</v>
      </c>
      <c r="F42" s="5">
        <v>1074596000000000</v>
      </c>
      <c r="G42" s="5">
        <v>170903700</v>
      </c>
      <c r="H42" s="5">
        <v>4875224000000</v>
      </c>
      <c r="J42" t="s">
        <v>33</v>
      </c>
      <c r="K42" s="5">
        <v>1000000</v>
      </c>
    </row>
    <row r="43" spans="1:11" x14ac:dyDescent="0.25">
      <c r="A43">
        <v>82</v>
      </c>
      <c r="B43" t="s">
        <v>37</v>
      </c>
      <c r="C43" s="16">
        <v>0.98263888888888884</v>
      </c>
      <c r="D43">
        <v>1544</v>
      </c>
      <c r="E43" t="s">
        <v>36</v>
      </c>
      <c r="F43" s="5">
        <v>1.260168E+17</v>
      </c>
      <c r="G43" s="5">
        <v>20041710000</v>
      </c>
      <c r="H43" s="5">
        <v>81628400000000</v>
      </c>
      <c r="J43" t="s">
        <v>33</v>
      </c>
      <c r="K43" s="5">
        <v>1000000</v>
      </c>
    </row>
    <row r="44" spans="1:11" x14ac:dyDescent="0.25">
      <c r="A44">
        <v>83</v>
      </c>
      <c r="B44" t="s">
        <v>40</v>
      </c>
      <c r="C44" s="16">
        <v>2.9282407407407412E-3</v>
      </c>
      <c r="D44">
        <v>164</v>
      </c>
      <c r="E44" t="s">
        <v>36</v>
      </c>
      <c r="F44" s="5">
        <v>871861500000000</v>
      </c>
      <c r="G44" s="5">
        <v>138660800</v>
      </c>
      <c r="H44" s="5">
        <v>5319247000000</v>
      </c>
      <c r="J44" t="s">
        <v>33</v>
      </c>
      <c r="K44" s="5">
        <v>1000000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Parameters</vt:lpstr>
      <vt:lpstr>Data</vt:lpstr>
      <vt:lpstr>Data2</vt:lpstr>
      <vt:lpstr>SEM</vt:lpstr>
      <vt:lpstr>BRAM</vt:lpstr>
      <vt:lpstr>CLB</vt:lpstr>
      <vt:lpstr>DSP</vt:lpstr>
      <vt:lpstr>LOG</vt:lpstr>
    </vt:vector>
  </TitlesOfParts>
  <Company>ULB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Lenzi</dc:creator>
  <cp:lastModifiedBy>Thomas Lenzi</cp:lastModifiedBy>
  <dcterms:created xsi:type="dcterms:W3CDTF">2016-06-27T09:48:06Z</dcterms:created>
  <dcterms:modified xsi:type="dcterms:W3CDTF">2016-08-30T13:28:31Z</dcterms:modified>
</cp:coreProperties>
</file>