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480" yWindow="120" windowWidth="27800" windowHeight="14380" activeTab="4"/>
  </bookViews>
  <sheets>
    <sheet name="Parameters" sheetId="1" r:id="rId1"/>
    <sheet name="Data" sheetId="2" r:id="rId2"/>
    <sheet name="SEM" sheetId="5" r:id="rId3"/>
    <sheet name="CLB" sheetId="6" r:id="rId4"/>
    <sheet name="BRAM" sheetId="8" r:id="rId5"/>
    <sheet name="DSP" sheetId="7" r:id="rId6"/>
    <sheet name="LOG" sheetId="4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" l="1"/>
  <c r="G3" i="1"/>
  <c r="E3" i="5"/>
  <c r="G4" i="1"/>
  <c r="E4" i="5"/>
  <c r="G5" i="1"/>
  <c r="E5" i="5"/>
  <c r="G6" i="1"/>
  <c r="E6" i="5"/>
  <c r="G7" i="1"/>
  <c r="E7" i="5"/>
  <c r="G8" i="1"/>
  <c r="E8" i="5"/>
  <c r="G9" i="1"/>
  <c r="E9" i="5"/>
  <c r="G10" i="1"/>
  <c r="E10" i="5"/>
  <c r="G11" i="1"/>
  <c r="E11" i="5"/>
  <c r="G12" i="1"/>
  <c r="E12" i="5"/>
  <c r="G13" i="1"/>
  <c r="E13" i="5"/>
  <c r="G14" i="1"/>
  <c r="E14" i="5"/>
  <c r="G15" i="1"/>
  <c r="E15" i="5"/>
  <c r="G16" i="1"/>
  <c r="E16" i="5"/>
  <c r="G17" i="1"/>
  <c r="E17" i="5"/>
  <c r="G18" i="1"/>
  <c r="E18" i="5"/>
  <c r="G22" i="1"/>
  <c r="E22" i="5"/>
  <c r="G23" i="1"/>
  <c r="E23" i="5"/>
  <c r="G29" i="1"/>
  <c r="E29" i="5"/>
  <c r="G30" i="1"/>
  <c r="E30" i="5"/>
  <c r="G36" i="1"/>
  <c r="E36" i="5"/>
  <c r="G38" i="1"/>
  <c r="E38" i="5"/>
  <c r="G40" i="1"/>
  <c r="E40" i="5"/>
  <c r="G42" i="1"/>
  <c r="E42" i="5"/>
  <c r="K6" i="5"/>
  <c r="G19" i="1"/>
  <c r="E19" i="5"/>
  <c r="G20" i="1"/>
  <c r="E20" i="5"/>
  <c r="G21" i="1"/>
  <c r="E21" i="5"/>
  <c r="G24" i="1"/>
  <c r="E24" i="5"/>
  <c r="G25" i="1"/>
  <c r="E25" i="5"/>
  <c r="G26" i="1"/>
  <c r="E26" i="5"/>
  <c r="G27" i="1"/>
  <c r="E27" i="5"/>
  <c r="G28" i="1"/>
  <c r="E28" i="5"/>
  <c r="G32" i="1"/>
  <c r="E32" i="5"/>
  <c r="G33" i="1"/>
  <c r="E33" i="5"/>
  <c r="K7" i="5"/>
  <c r="K25" i="5"/>
  <c r="G31" i="1"/>
  <c r="E31" i="5"/>
  <c r="G34" i="1"/>
  <c r="E34" i="5"/>
  <c r="K2" i="5"/>
  <c r="G35" i="1"/>
  <c r="E35" i="5"/>
  <c r="G37" i="1"/>
  <c r="E37" i="5"/>
  <c r="K27" i="5"/>
  <c r="G39" i="1"/>
  <c r="E39" i="5"/>
  <c r="G41" i="1"/>
  <c r="E41" i="5"/>
  <c r="K29" i="5"/>
  <c r="R16" i="2"/>
  <c r="S16" i="2"/>
  <c r="Q16" i="2"/>
  <c r="S17" i="2"/>
  <c r="E3" i="6"/>
  <c r="F3" i="6"/>
  <c r="I3" i="6"/>
  <c r="E4" i="6"/>
  <c r="F4" i="6"/>
  <c r="I4" i="6"/>
  <c r="E5" i="6"/>
  <c r="F5" i="6"/>
  <c r="I5" i="6"/>
  <c r="E6" i="6"/>
  <c r="F6" i="6"/>
  <c r="I6" i="6"/>
  <c r="E7" i="6"/>
  <c r="F7" i="6"/>
  <c r="I7" i="6"/>
  <c r="E8" i="6"/>
  <c r="F8" i="6"/>
  <c r="I8" i="6"/>
  <c r="E9" i="6"/>
  <c r="F9" i="6"/>
  <c r="I9" i="6"/>
  <c r="E10" i="6"/>
  <c r="F10" i="6"/>
  <c r="I10" i="6"/>
  <c r="E11" i="6"/>
  <c r="F11" i="6"/>
  <c r="I11" i="6"/>
  <c r="E12" i="6"/>
  <c r="F12" i="6"/>
  <c r="I12" i="6"/>
  <c r="E13" i="6"/>
  <c r="F13" i="6"/>
  <c r="I13" i="6"/>
  <c r="E14" i="6"/>
  <c r="F14" i="6"/>
  <c r="I14" i="6"/>
  <c r="E15" i="6"/>
  <c r="F15" i="6"/>
  <c r="I15" i="6"/>
  <c r="E16" i="6"/>
  <c r="F16" i="6"/>
  <c r="I16" i="6"/>
  <c r="E17" i="6"/>
  <c r="F17" i="6"/>
  <c r="I17" i="6"/>
  <c r="E18" i="6"/>
  <c r="F18" i="6"/>
  <c r="I18" i="6"/>
  <c r="E19" i="6"/>
  <c r="F19" i="6"/>
  <c r="I19" i="6"/>
  <c r="E20" i="6"/>
  <c r="F20" i="6"/>
  <c r="I20" i="6"/>
  <c r="E21" i="6"/>
  <c r="F21" i="6"/>
  <c r="I21" i="6"/>
  <c r="E22" i="6"/>
  <c r="F22" i="6"/>
  <c r="I22" i="6"/>
  <c r="E23" i="6"/>
  <c r="F23" i="6"/>
  <c r="I23" i="6"/>
  <c r="E24" i="6"/>
  <c r="F24" i="6"/>
  <c r="I24" i="6"/>
  <c r="E25" i="6"/>
  <c r="F25" i="6"/>
  <c r="I25" i="6"/>
  <c r="E26" i="6"/>
  <c r="F26" i="6"/>
  <c r="I26" i="6"/>
  <c r="E27" i="6"/>
  <c r="F27" i="6"/>
  <c r="I27" i="6"/>
  <c r="E28" i="6"/>
  <c r="F28" i="6"/>
  <c r="I28" i="6"/>
  <c r="E29" i="6"/>
  <c r="F29" i="6"/>
  <c r="I29" i="6"/>
  <c r="E30" i="6"/>
  <c r="F30" i="6"/>
  <c r="I30" i="6"/>
  <c r="E31" i="6"/>
  <c r="F31" i="6"/>
  <c r="I31" i="6"/>
  <c r="E32" i="6"/>
  <c r="F32" i="6"/>
  <c r="I32" i="6"/>
  <c r="E33" i="6"/>
  <c r="F33" i="6"/>
  <c r="I33" i="6"/>
  <c r="E34" i="6"/>
  <c r="F34" i="6"/>
  <c r="I34" i="6"/>
  <c r="E35" i="6"/>
  <c r="F35" i="6"/>
  <c r="I35" i="6"/>
  <c r="E36" i="6"/>
  <c r="F36" i="6"/>
  <c r="I36" i="6"/>
  <c r="E37" i="6"/>
  <c r="F37" i="6"/>
  <c r="I37" i="6"/>
  <c r="E38" i="6"/>
  <c r="F38" i="6"/>
  <c r="I38" i="6"/>
  <c r="E39" i="6"/>
  <c r="F39" i="6"/>
  <c r="I39" i="6"/>
  <c r="E40" i="6"/>
  <c r="F40" i="6"/>
  <c r="I40" i="6"/>
  <c r="E41" i="6"/>
  <c r="F41" i="6"/>
  <c r="I41" i="6"/>
  <c r="E42" i="6"/>
  <c r="F42" i="6"/>
  <c r="I42" i="6"/>
  <c r="E2" i="6"/>
  <c r="F2" i="6"/>
  <c r="I2" i="6"/>
  <c r="H2" i="6"/>
  <c r="G7" i="6"/>
  <c r="J7" i="6"/>
  <c r="G10" i="6"/>
  <c r="J10" i="6"/>
  <c r="G15" i="6"/>
  <c r="J15" i="6"/>
  <c r="G18" i="6"/>
  <c r="J18" i="6"/>
  <c r="G23" i="6"/>
  <c r="J23" i="6"/>
  <c r="G26" i="6"/>
  <c r="J26" i="6"/>
  <c r="G31" i="6"/>
  <c r="J31" i="6"/>
  <c r="G34" i="6"/>
  <c r="J34" i="6"/>
  <c r="G39" i="6"/>
  <c r="J39" i="6"/>
  <c r="G42" i="6"/>
  <c r="J42" i="6"/>
  <c r="H7" i="6"/>
  <c r="H8" i="6"/>
  <c r="H15" i="6"/>
  <c r="H16" i="6"/>
  <c r="H23" i="6"/>
  <c r="H24" i="6"/>
  <c r="H31" i="6"/>
  <c r="H32" i="6"/>
  <c r="H39" i="6"/>
  <c r="H40" i="6"/>
  <c r="G3" i="6"/>
  <c r="G4" i="6"/>
  <c r="G5" i="6"/>
  <c r="G6" i="6"/>
  <c r="G8" i="6"/>
  <c r="J8" i="6"/>
  <c r="G9" i="6"/>
  <c r="J9" i="6"/>
  <c r="G11" i="6"/>
  <c r="G12" i="6"/>
  <c r="G13" i="6"/>
  <c r="G14" i="6"/>
  <c r="G16" i="6"/>
  <c r="J16" i="6"/>
  <c r="G17" i="6"/>
  <c r="J17" i="6"/>
  <c r="G19" i="6"/>
  <c r="G20" i="6"/>
  <c r="G21" i="6"/>
  <c r="G22" i="6"/>
  <c r="G24" i="6"/>
  <c r="J24" i="6"/>
  <c r="G25" i="6"/>
  <c r="J25" i="6"/>
  <c r="G27" i="6"/>
  <c r="G28" i="6"/>
  <c r="G29" i="6"/>
  <c r="G30" i="6"/>
  <c r="G32" i="6"/>
  <c r="J32" i="6"/>
  <c r="G33" i="6"/>
  <c r="J33" i="6"/>
  <c r="G35" i="6"/>
  <c r="G36" i="6"/>
  <c r="G37" i="6"/>
  <c r="G38" i="6"/>
  <c r="G40" i="6"/>
  <c r="J40" i="6"/>
  <c r="G41" i="6"/>
  <c r="J41" i="6"/>
  <c r="G2" i="6"/>
  <c r="J3" i="6"/>
  <c r="J4" i="6"/>
  <c r="J5" i="6"/>
  <c r="H6" i="6"/>
  <c r="H9" i="6"/>
  <c r="H10" i="6"/>
  <c r="J11" i="6"/>
  <c r="J12" i="6"/>
  <c r="J13" i="6"/>
  <c r="J14" i="6"/>
  <c r="H17" i="6"/>
  <c r="H18" i="6"/>
  <c r="J19" i="6"/>
  <c r="J20" i="6"/>
  <c r="J21" i="6"/>
  <c r="H22" i="6"/>
  <c r="H25" i="6"/>
  <c r="H26" i="6"/>
  <c r="J27" i="6"/>
  <c r="J28" i="6"/>
  <c r="J29" i="6"/>
  <c r="H30" i="6"/>
  <c r="H33" i="6"/>
  <c r="H34" i="6"/>
  <c r="J35" i="6"/>
  <c r="J36" i="6"/>
  <c r="J37" i="6"/>
  <c r="H38" i="6"/>
  <c r="H41" i="6"/>
  <c r="H42" i="6"/>
  <c r="J2" i="6"/>
  <c r="Q17" i="2"/>
  <c r="F19" i="8"/>
  <c r="L23" i="8"/>
  <c r="E22" i="8"/>
  <c r="K24" i="8"/>
  <c r="E30" i="8"/>
  <c r="K25" i="8"/>
  <c r="F30" i="8"/>
  <c r="L25" i="8"/>
  <c r="E35" i="8"/>
  <c r="K26" i="8"/>
  <c r="E38" i="8"/>
  <c r="K27" i="8"/>
  <c r="F38" i="8"/>
  <c r="L27" i="8"/>
  <c r="E40" i="8"/>
  <c r="K28" i="8"/>
  <c r="E42" i="8"/>
  <c r="K29" i="8"/>
  <c r="F42" i="8"/>
  <c r="L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J29" i="8"/>
  <c r="J40" i="1"/>
  <c r="D40" i="8"/>
  <c r="J28" i="8"/>
  <c r="J38" i="1"/>
  <c r="D38" i="8"/>
  <c r="J27" i="8"/>
  <c r="J35" i="1"/>
  <c r="D35" i="8"/>
  <c r="J26" i="8"/>
  <c r="J30" i="1"/>
  <c r="D30" i="8"/>
  <c r="J25" i="8"/>
  <c r="J22" i="1"/>
  <c r="D22" i="8"/>
  <c r="J24" i="8"/>
  <c r="J19" i="1"/>
  <c r="D19" i="8"/>
  <c r="J23" i="8"/>
  <c r="F34" i="8"/>
  <c r="L2" i="8"/>
  <c r="G34" i="8"/>
  <c r="M2" i="8"/>
  <c r="F14" i="8"/>
  <c r="F16" i="8"/>
  <c r="F31" i="8"/>
  <c r="L4" i="8"/>
  <c r="F17" i="8"/>
  <c r="L5" i="8"/>
  <c r="K24" i="5"/>
  <c r="D42" i="5"/>
  <c r="J29" i="5"/>
  <c r="D40" i="5"/>
  <c r="J28" i="5"/>
  <c r="D38" i="5"/>
  <c r="J27" i="5"/>
  <c r="K26" i="5"/>
  <c r="J36" i="1"/>
  <c r="D36" i="5"/>
  <c r="J26" i="5"/>
  <c r="D30" i="5"/>
  <c r="J25" i="5"/>
  <c r="D22" i="5"/>
  <c r="J24" i="5"/>
  <c r="J18" i="1"/>
  <c r="D18" i="5"/>
  <c r="J23" i="5"/>
  <c r="K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L3" i="8"/>
  <c r="G10" i="8"/>
  <c r="G11" i="8"/>
  <c r="G13" i="8"/>
  <c r="M3" i="8"/>
  <c r="H10" i="8"/>
  <c r="H11" i="8"/>
  <c r="H13" i="8"/>
  <c r="N3" i="8"/>
  <c r="E11" i="8"/>
  <c r="E13" i="8"/>
  <c r="K3" i="8"/>
  <c r="E12" i="8"/>
  <c r="F12" i="8"/>
  <c r="G12" i="8"/>
  <c r="H12" i="8"/>
  <c r="E14" i="8"/>
  <c r="G14" i="8"/>
  <c r="G16" i="8"/>
  <c r="G31" i="8"/>
  <c r="M4" i="8"/>
  <c r="H14" i="8"/>
  <c r="H16" i="8"/>
  <c r="H31" i="8"/>
  <c r="N4" i="8"/>
  <c r="E15" i="8"/>
  <c r="F15" i="8"/>
  <c r="G15" i="8"/>
  <c r="H15" i="8"/>
  <c r="E16" i="8"/>
  <c r="E17" i="8"/>
  <c r="K5" i="8"/>
  <c r="G17" i="8"/>
  <c r="M5" i="8"/>
  <c r="H17" i="8"/>
  <c r="N5" i="8"/>
  <c r="E18" i="8"/>
  <c r="F18" i="8"/>
  <c r="G18" i="8"/>
  <c r="H18" i="8"/>
  <c r="E19" i="8"/>
  <c r="K23" i="8"/>
  <c r="G19" i="8"/>
  <c r="M23" i="8"/>
  <c r="H19" i="8"/>
  <c r="N23" i="8"/>
  <c r="E20" i="8"/>
  <c r="F20" i="8"/>
  <c r="G20" i="8"/>
  <c r="H20" i="8"/>
  <c r="E21" i="8"/>
  <c r="F21" i="8"/>
  <c r="G21" i="8"/>
  <c r="H21" i="8"/>
  <c r="F22" i="8"/>
  <c r="L24" i="8"/>
  <c r="G22" i="8"/>
  <c r="M24" i="8"/>
  <c r="H22" i="8"/>
  <c r="N24" i="8"/>
  <c r="E23" i="8"/>
  <c r="F23" i="8"/>
  <c r="G23" i="8"/>
  <c r="G42" i="8"/>
  <c r="G40" i="8"/>
  <c r="G38" i="8"/>
  <c r="G30" i="8"/>
  <c r="M6" i="8"/>
  <c r="H23" i="8"/>
  <c r="H42" i="8"/>
  <c r="H40" i="8"/>
  <c r="H38" i="8"/>
  <c r="H30" i="8"/>
  <c r="N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M7" i="8"/>
  <c r="H27" i="8"/>
  <c r="H28" i="8"/>
  <c r="N7" i="8"/>
  <c r="E28" i="8"/>
  <c r="K7" i="8"/>
  <c r="F28" i="8"/>
  <c r="L7" i="8"/>
  <c r="E29" i="8"/>
  <c r="F29" i="8"/>
  <c r="G29" i="8"/>
  <c r="H29" i="8"/>
  <c r="M25" i="8"/>
  <c r="N25" i="8"/>
  <c r="E31" i="8"/>
  <c r="K4" i="8"/>
  <c r="E32" i="8"/>
  <c r="F32" i="8"/>
  <c r="G32" i="8"/>
  <c r="H32" i="8"/>
  <c r="E33" i="8"/>
  <c r="F33" i="8"/>
  <c r="G33" i="8"/>
  <c r="H33" i="8"/>
  <c r="E34" i="8"/>
  <c r="K2" i="8"/>
  <c r="H34" i="8"/>
  <c r="N2" i="8"/>
  <c r="F35" i="8"/>
  <c r="L26" i="8"/>
  <c r="G35" i="8"/>
  <c r="M26" i="8"/>
  <c r="H35" i="8"/>
  <c r="N26" i="8"/>
  <c r="E36" i="8"/>
  <c r="F36" i="8"/>
  <c r="G36" i="8"/>
  <c r="H36" i="8"/>
  <c r="E37" i="8"/>
  <c r="F37" i="8"/>
  <c r="G37" i="8"/>
  <c r="H37" i="8"/>
  <c r="M27" i="8"/>
  <c r="N27" i="8"/>
  <c r="E39" i="8"/>
  <c r="F39" i="8"/>
  <c r="G39" i="8"/>
  <c r="H39" i="8"/>
  <c r="F40" i="8"/>
  <c r="L28" i="8"/>
  <c r="M28" i="8"/>
  <c r="N28" i="8"/>
  <c r="E41" i="8"/>
  <c r="F41" i="8"/>
  <c r="G41" i="8"/>
  <c r="H41" i="8"/>
  <c r="K6" i="8"/>
  <c r="L6" i="8"/>
  <c r="M29" i="8"/>
  <c r="N29" i="8"/>
  <c r="H2" i="8"/>
  <c r="G2" i="8"/>
  <c r="F2" i="8"/>
  <c r="E2" i="8"/>
  <c r="H2" i="5"/>
  <c r="G2" i="5"/>
  <c r="F2" i="5"/>
  <c r="K23" i="5"/>
  <c r="H14" i="6"/>
  <c r="H37" i="6"/>
  <c r="H29" i="6"/>
  <c r="H21" i="6"/>
  <c r="H13" i="6"/>
  <c r="H5" i="6"/>
  <c r="H36" i="6"/>
  <c r="H28" i="6"/>
  <c r="H20" i="6"/>
  <c r="H12" i="6"/>
  <c r="H4" i="6"/>
  <c r="J38" i="6"/>
  <c r="J30" i="6"/>
  <c r="J22" i="6"/>
  <c r="J6" i="6"/>
  <c r="H35" i="6"/>
  <c r="H27" i="6"/>
  <c r="H19" i="6"/>
  <c r="H11" i="6"/>
  <c r="H3" i="6"/>
  <c r="K3" i="5"/>
  <c r="K4" i="5"/>
  <c r="K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H19" i="5"/>
  <c r="G19" i="5"/>
  <c r="F19" i="5"/>
  <c r="C19" i="8"/>
  <c r="C19" i="5"/>
  <c r="C19" i="6"/>
  <c r="C19" i="7"/>
  <c r="H11" i="5"/>
  <c r="F11" i="5"/>
  <c r="G11" i="5"/>
  <c r="C11" i="8"/>
  <c r="C11" i="6"/>
  <c r="C11" i="5"/>
  <c r="C11" i="7"/>
  <c r="G42" i="5"/>
  <c r="M29" i="5"/>
  <c r="F42" i="5"/>
  <c r="L29" i="5"/>
  <c r="H42" i="5"/>
  <c r="N29" i="5"/>
  <c r="C42" i="5"/>
  <c r="C42" i="7"/>
  <c r="C42" i="6"/>
  <c r="C42" i="8"/>
  <c r="G34" i="5"/>
  <c r="M2" i="5"/>
  <c r="H34" i="5"/>
  <c r="N2" i="5"/>
  <c r="F34" i="5"/>
  <c r="L2" i="5"/>
  <c r="C34" i="5"/>
  <c r="C34" i="6"/>
  <c r="C34" i="8"/>
  <c r="C34" i="7"/>
  <c r="G26" i="5"/>
  <c r="F26" i="5"/>
  <c r="H26" i="5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F33" i="5"/>
  <c r="H33" i="5"/>
  <c r="G33" i="5"/>
  <c r="C33" i="6"/>
  <c r="C33" i="7"/>
  <c r="C33" i="8"/>
  <c r="C33" i="5"/>
  <c r="F25" i="5"/>
  <c r="H25" i="5"/>
  <c r="G25" i="5"/>
  <c r="C25" i="6"/>
  <c r="C25" i="7"/>
  <c r="C25" i="8"/>
  <c r="C25" i="5"/>
  <c r="F17" i="5"/>
  <c r="L5" i="5"/>
  <c r="G17" i="5"/>
  <c r="M5" i="5"/>
  <c r="H17" i="5"/>
  <c r="N5" i="5"/>
  <c r="C17" i="6"/>
  <c r="C17" i="7"/>
  <c r="C17" i="8"/>
  <c r="C17" i="5"/>
  <c r="F9" i="5"/>
  <c r="H9" i="5"/>
  <c r="G9" i="5"/>
  <c r="C9" i="8"/>
  <c r="C9" i="7"/>
  <c r="C9" i="5"/>
  <c r="C9" i="6"/>
  <c r="H40" i="5"/>
  <c r="N28" i="5"/>
  <c r="G40" i="5"/>
  <c r="M28" i="5"/>
  <c r="F40" i="5"/>
  <c r="L28" i="5"/>
  <c r="C40" i="5"/>
  <c r="C40" i="7"/>
  <c r="C40" i="8"/>
  <c r="C40" i="6"/>
  <c r="H32" i="5"/>
  <c r="G32" i="5"/>
  <c r="F32" i="5"/>
  <c r="C32" i="5"/>
  <c r="C32" i="8"/>
  <c r="C32" i="7"/>
  <c r="C32" i="6"/>
  <c r="H24" i="5"/>
  <c r="G24" i="5"/>
  <c r="F24" i="5"/>
  <c r="C24" i="5"/>
  <c r="C24" i="8"/>
  <c r="C24" i="7"/>
  <c r="C24" i="6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L27" i="5"/>
  <c r="H38" i="5"/>
  <c r="N27" i="5"/>
  <c r="G38" i="5"/>
  <c r="M27" i="5"/>
  <c r="C38" i="7"/>
  <c r="C38" i="8"/>
  <c r="C38" i="5"/>
  <c r="C38" i="6"/>
  <c r="F30" i="5"/>
  <c r="L25" i="5"/>
  <c r="H30" i="5"/>
  <c r="N25" i="5"/>
  <c r="G30" i="5"/>
  <c r="M25" i="5"/>
  <c r="C30" i="8"/>
  <c r="C30" i="7"/>
  <c r="C30" i="6"/>
  <c r="C30" i="5"/>
  <c r="H22" i="5"/>
  <c r="N24" i="5"/>
  <c r="G22" i="5"/>
  <c r="M24" i="5"/>
  <c r="F22" i="5"/>
  <c r="L24" i="5"/>
  <c r="C22" i="7"/>
  <c r="C22" i="8"/>
  <c r="C22" i="5"/>
  <c r="C22" i="6"/>
  <c r="F14" i="5"/>
  <c r="H14" i="5"/>
  <c r="H16" i="5"/>
  <c r="N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H21" i="5"/>
  <c r="G21" i="5"/>
  <c r="F21" i="5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M26" i="5"/>
  <c r="H36" i="5"/>
  <c r="N26" i="5"/>
  <c r="F36" i="5"/>
  <c r="L26" i="5"/>
  <c r="C36" i="7"/>
  <c r="C36" i="5"/>
  <c r="C36" i="6"/>
  <c r="C36" i="8"/>
  <c r="H28" i="5"/>
  <c r="G28" i="5"/>
  <c r="F28" i="5"/>
  <c r="C28" i="7"/>
  <c r="C28" i="6"/>
  <c r="C28" i="5"/>
  <c r="C28" i="8"/>
  <c r="G20" i="5"/>
  <c r="H20" i="5"/>
  <c r="F20" i="5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H27" i="5"/>
  <c r="F27" i="5"/>
  <c r="G27" i="5"/>
  <c r="C27" i="7"/>
  <c r="C27" i="8"/>
  <c r="C27" i="6"/>
  <c r="C27" i="5"/>
  <c r="G16" i="5"/>
  <c r="F16" i="5"/>
  <c r="C16" i="5"/>
  <c r="C16" i="8"/>
  <c r="C16" i="7"/>
  <c r="C16" i="6"/>
  <c r="J3" i="1"/>
  <c r="L4" i="5"/>
  <c r="N7" i="5"/>
  <c r="M7" i="5"/>
  <c r="L23" i="5"/>
  <c r="L6" i="5"/>
  <c r="L3" i="5"/>
  <c r="M23" i="5"/>
  <c r="M6" i="5"/>
  <c r="M3" i="5"/>
  <c r="N6" i="5"/>
  <c r="N23" i="5"/>
  <c r="M4" i="5"/>
  <c r="L7" i="5"/>
  <c r="N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<sst xmlns="http://schemas.openxmlformats.org/spreadsheetml/2006/main" count="221" uniqueCount="64">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</sst>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</cellXfs>
  <cellStyles count="78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</a:t>
            </a:r>
            <a:r>
              <a:rPr lang="en-GB" baseline="0"/>
              <a:t> vs Energy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SEM!$K$1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SEM!$M$2:$M$7</c:f>
                <c:numCache>
                  <c:formatCode>General</c:formatCode>
                  <c:ptCount val="6"/>
                  <c:pt idx="0">
                    <c:v>6.36942675159235E-11</c:v>
                  </c:pt>
                  <c:pt idx="1">
                    <c:v>1.62575835506964E-9</c:v>
                  </c:pt>
                  <c:pt idx="2">
                    <c:v>2.24409837951658E-8</c:v>
                  </c:pt>
                  <c:pt idx="3">
                    <c:v>1.53507668391711E-8</c:v>
                  </c:pt>
                  <c:pt idx="4">
                    <c:v>1.92295976465258E-8</c:v>
                  </c:pt>
                  <c:pt idx="5">
                    <c:v>2.07655374613604E-8</c:v>
                  </c:pt>
                </c:numCache>
              </c:numRef>
            </c:plus>
            <c:minus>
              <c:numRef>
                <c:f>SEM!$M$2:$M$7</c:f>
                <c:numCache>
                  <c:formatCode>General</c:formatCode>
                  <c:ptCount val="6"/>
                  <c:pt idx="0">
                    <c:v>6.36942675159235E-11</c:v>
                  </c:pt>
                  <c:pt idx="1">
                    <c:v>1.62575835506964E-9</c:v>
                  </c:pt>
                  <c:pt idx="2">
                    <c:v>2.24409837951658E-8</c:v>
                  </c:pt>
                  <c:pt idx="3">
                    <c:v>1.53507668391711E-8</c:v>
                  </c:pt>
                  <c:pt idx="4">
                    <c:v>1.92295976465258E-8</c:v>
                  </c:pt>
                  <c:pt idx="5">
                    <c:v>2.07655374613604E-8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SEM!$K$2:$K$7</c:f>
              <c:numCache>
                <c:formatCode>0.00E+00</c:formatCode>
                <c:ptCount val="6"/>
                <c:pt idx="0">
                  <c:v>6.36942675159235E-11</c:v>
                </c:pt>
                <c:pt idx="1">
                  <c:v>9.4747406749024E-9</c:v>
                </c:pt>
                <c:pt idx="2">
                  <c:v>1.71773458555347E-7</c:v>
                </c:pt>
                <c:pt idx="3">
                  <c:v>2.13259668508287E-7</c:v>
                </c:pt>
                <c:pt idx="4">
                  <c:v>2.56902581501256E-7</c:v>
                </c:pt>
                <c:pt idx="5">
                  <c:v>3.07803399362674E-7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SEM!$L$1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SEM!$N$2:$N$7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2.34907211651398E-11</c:v>
                  </c:pt>
                  <c:pt idx="2">
                    <c:v>5.5558446618079E-9</c:v>
                  </c:pt>
                  <c:pt idx="3">
                    <c:v>4.55591781836205E-9</c:v>
                  </c:pt>
                  <c:pt idx="4">
                    <c:v>5.48781041581145E-9</c:v>
                  </c:pt>
                  <c:pt idx="5">
                    <c:v>6.63514669910585E-9</c:v>
                  </c:pt>
                </c:numCache>
              </c:numRef>
            </c:plus>
            <c:minus>
              <c:numRef>
                <c:f>SEM!$N$2:$N$7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2.34907211651398E-11</c:v>
                  </c:pt>
                  <c:pt idx="2">
                    <c:v>5.5558446618079E-9</c:v>
                  </c:pt>
                  <c:pt idx="3">
                    <c:v>4.55591781836205E-9</c:v>
                  </c:pt>
                  <c:pt idx="4">
                    <c:v>5.48781041581145E-9</c:v>
                  </c:pt>
                  <c:pt idx="5">
                    <c:v>6.63514669910585E-9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SEM!$L$2:$L$7</c:f>
              <c:numCache>
                <c:formatCode>0.00E+00</c:formatCode>
                <c:ptCount val="6"/>
                <c:pt idx="0">
                  <c:v>0.0</c:v>
                </c:pt>
                <c:pt idx="1">
                  <c:v>2.34907211651398E-11</c:v>
                </c:pt>
                <c:pt idx="2">
                  <c:v>7.18996826208744E-9</c:v>
                </c:pt>
                <c:pt idx="3">
                  <c:v>1.87845303867403E-8</c:v>
                </c:pt>
                <c:pt idx="4">
                  <c:v>2.13101208311687E-8</c:v>
                </c:pt>
                <c:pt idx="5">
                  <c:v>3.1866601323241E-8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74984"/>
        <c:axId val="-2146178120"/>
      </c:scatterChart>
      <c:valAx>
        <c:axId val="-214617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178120"/>
        <c:crosses val="autoZero"/>
        <c:crossBetween val="midCat"/>
      </c:valAx>
      <c:valAx>
        <c:axId val="-2146178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6174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SEM!$K$22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SEM!$M$23:$M$29</c:f>
                <c:numCache>
                  <c:formatCode>General</c:formatCode>
                  <c:ptCount val="7"/>
                  <c:pt idx="0">
                    <c:v>1.69013129878707E-8</c:v>
                  </c:pt>
                  <c:pt idx="1">
                    <c:v>2.37774368152125E-8</c:v>
                  </c:pt>
                  <c:pt idx="2">
                    <c:v>1.88030062189303E-8</c:v>
                  </c:pt>
                  <c:pt idx="3">
                    <c:v>2.35031697840736E-8</c:v>
                  </c:pt>
                  <c:pt idx="4">
                    <c:v>2.23284634493225E-8</c:v>
                  </c:pt>
                  <c:pt idx="5">
                    <c:v>1.42043777136174E-8</c:v>
                  </c:pt>
                  <c:pt idx="6">
                    <c:v>1.6578936117891E-8</c:v>
                  </c:pt>
                </c:numCache>
              </c:numRef>
            </c:plus>
            <c:minus>
              <c:numRef>
                <c:f>SEM!$M$23:$M$29</c:f>
                <c:numCache>
                  <c:formatCode>General</c:formatCode>
                  <c:ptCount val="7"/>
                  <c:pt idx="0">
                    <c:v>1.69013129878707E-8</c:v>
                  </c:pt>
                  <c:pt idx="1">
                    <c:v>2.37774368152125E-8</c:v>
                  </c:pt>
                  <c:pt idx="2">
                    <c:v>1.88030062189303E-8</c:v>
                  </c:pt>
                  <c:pt idx="3">
                    <c:v>2.35031697840736E-8</c:v>
                  </c:pt>
                  <c:pt idx="4">
                    <c:v>2.23284634493225E-8</c:v>
                  </c:pt>
                  <c:pt idx="5">
                    <c:v>1.42043777136174E-8</c:v>
                  </c:pt>
                  <c:pt idx="6">
                    <c:v>1.6578936117891E-8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SEM!$J$23:$J$29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SEM!$K$23:$K$29</c:f>
              <c:numCache>
                <c:formatCode>0.00E+00</c:formatCode>
                <c:ptCount val="7"/>
                <c:pt idx="0">
                  <c:v>2.40806642941874E-7</c:v>
                </c:pt>
                <c:pt idx="1">
                  <c:v>2.44803695150115E-7</c:v>
                </c:pt>
                <c:pt idx="2">
                  <c:v>2.75064267352185E-7</c:v>
                </c:pt>
                <c:pt idx="3">
                  <c:v>2.91666666666667E-7</c:v>
                </c:pt>
                <c:pt idx="4">
                  <c:v>2.70718232044199E-7</c:v>
                </c:pt>
                <c:pt idx="5">
                  <c:v>2.1588785046729E-7</c:v>
                </c:pt>
                <c:pt idx="6">
                  <c:v>2.39678899082569E-7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SEM!$L$22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SEM!$N$23:$N$29</c:f>
                <c:numCache>
                  <c:formatCode>General</c:formatCode>
                  <c:ptCount val="7"/>
                  <c:pt idx="0">
                    <c:v>6.2769900618377E-9</c:v>
                  </c:pt>
                  <c:pt idx="1">
                    <c:v>7.30318166320642E-9</c:v>
                  </c:pt>
                  <c:pt idx="2">
                    <c:v>4.97812769435401E-9</c:v>
                  </c:pt>
                  <c:pt idx="3">
                    <c:v>6.56079851351847E-9</c:v>
                  </c:pt>
                  <c:pt idx="4">
                    <c:v>5.82371576458265E-9</c:v>
                  </c:pt>
                  <c:pt idx="5">
                    <c:v>4.17956631308372E-9</c:v>
                  </c:pt>
                  <c:pt idx="6">
                    <c:v>4.58715596330275E-9</c:v>
                  </c:pt>
                </c:numCache>
              </c:numRef>
            </c:plus>
            <c:minus>
              <c:numRef>
                <c:f>SEM!$N$23:$N$29</c:f>
                <c:numCache>
                  <c:formatCode>General</c:formatCode>
                  <c:ptCount val="7"/>
                  <c:pt idx="0">
                    <c:v>6.2769900618377E-9</c:v>
                  </c:pt>
                  <c:pt idx="1">
                    <c:v>7.30318166320642E-9</c:v>
                  </c:pt>
                  <c:pt idx="2">
                    <c:v>4.97812769435401E-9</c:v>
                  </c:pt>
                  <c:pt idx="3">
                    <c:v>6.56079851351847E-9</c:v>
                  </c:pt>
                  <c:pt idx="4">
                    <c:v>5.82371576458265E-9</c:v>
                  </c:pt>
                  <c:pt idx="5">
                    <c:v>4.17956631308372E-9</c:v>
                  </c:pt>
                  <c:pt idx="6">
                    <c:v>4.58715596330275E-9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SEM!$J$23:$J$29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SEM!$L$23:$L$29</c:f>
              <c:numCache>
                <c:formatCode>0.00E+00</c:formatCode>
                <c:ptCount val="7"/>
                <c:pt idx="0">
                  <c:v>3.3214709371293E-8</c:v>
                </c:pt>
                <c:pt idx="1">
                  <c:v>2.3094688221709E-8</c:v>
                </c:pt>
                <c:pt idx="2">
                  <c:v>1.9280205655527E-8</c:v>
                </c:pt>
                <c:pt idx="3">
                  <c:v>2.27272727272727E-8</c:v>
                </c:pt>
                <c:pt idx="4">
                  <c:v>1.84162062615101E-8</c:v>
                </c:pt>
                <c:pt idx="5">
                  <c:v>1.86915887850467E-8</c:v>
                </c:pt>
                <c:pt idx="6">
                  <c:v>1.8348623853211E-8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14296"/>
        <c:axId val="-2144711096"/>
      </c:scatterChart>
      <c:valAx>
        <c:axId val="-21447142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44711096"/>
        <c:crosses val="autoZero"/>
        <c:crossBetween val="midCat"/>
      </c:valAx>
      <c:valAx>
        <c:axId val="-2144711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471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BRAM!$K$1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BRAM!$M$2:$M$7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1.24885547434617E-9</c:v>
                  </c:pt>
                  <c:pt idx="2">
                    <c:v>2.07083510195865E-8</c:v>
                  </c:pt>
                  <c:pt idx="3">
                    <c:v>9.44088811637296E-9</c:v>
                  </c:pt>
                  <c:pt idx="4">
                    <c:v>1.231453065604E-8</c:v>
                  </c:pt>
                  <c:pt idx="5">
                    <c:v>1.22446449269951E-8</c:v>
                  </c:pt>
                </c:numCache>
              </c:numRef>
            </c:plus>
            <c:minus>
              <c:numRef>
                <c:f>BRAM!$M$2:$M$7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1.24885547434617E-9</c:v>
                  </c:pt>
                  <c:pt idx="2">
                    <c:v>2.07083510195865E-8</c:v>
                  </c:pt>
                  <c:pt idx="3">
                    <c:v>9.44088811637296E-9</c:v>
                  </c:pt>
                  <c:pt idx="4">
                    <c:v>1.231453065604E-8</c:v>
                  </c:pt>
                  <c:pt idx="5">
                    <c:v>1.22446449269951E-8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BRAM!$K$2:$K$7</c:f>
              <c:numCache>
                <c:formatCode>General</c:formatCode>
                <c:ptCount val="6"/>
                <c:pt idx="0">
                  <c:v>0.0</c:v>
                </c:pt>
                <c:pt idx="1">
                  <c:v>1.1465588286388E-8</c:v>
                </c:pt>
                <c:pt idx="2">
                  <c:v>1.06039364967512E-7</c:v>
                </c:pt>
                <c:pt idx="3">
                  <c:v>8.06629834254143E-8</c:v>
                </c:pt>
                <c:pt idx="4">
                  <c:v>1.01510706080448E-7</c:v>
                </c:pt>
                <c:pt idx="5">
                  <c:v>9.5676789436705E-8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BRAM!$L$1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BRAM!$N$2:$N$7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1.91386829565622E-9</c:v>
                  </c:pt>
                  <c:pt idx="4">
                    <c:v>3.31049466278455E-10</c:v>
                  </c:pt>
                  <c:pt idx="5">
                    <c:v>2.55302009662811E-9</c:v>
                  </c:pt>
                </c:numCache>
              </c:numRef>
            </c:plus>
            <c:minus>
              <c:numRef>
                <c:f>BRAM!$N$2:$N$7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1.91386829565622E-9</c:v>
                  </c:pt>
                  <c:pt idx="4">
                    <c:v>3.31049466278455E-10</c:v>
                  </c:pt>
                  <c:pt idx="5">
                    <c:v>2.55302009662811E-9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BRAM!$L$2:$L$7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3.31491712707182E-9</c:v>
                </c:pt>
                <c:pt idx="4">
                  <c:v>5.73394495412844E-10</c:v>
                </c:pt>
                <c:pt idx="5">
                  <c:v>1.70841886249703E-8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96712"/>
        <c:axId val="-2146299848"/>
      </c:scatterChart>
      <c:valAx>
        <c:axId val="-214629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299848"/>
        <c:crosses val="autoZero"/>
        <c:crossBetween val="midCat"/>
      </c:valAx>
      <c:valAx>
        <c:axId val="-214629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296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BRAM!$K$22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BRAM!$M$23:$M$29</c:f>
                <c:numCache>
                  <c:formatCode>General</c:formatCode>
                  <c:ptCount val="7"/>
                  <c:pt idx="0">
                    <c:v>9.82000601260573E-9</c:v>
                  </c:pt>
                  <c:pt idx="1">
                    <c:v>1.63304106509595E-8</c:v>
                  </c:pt>
                  <c:pt idx="2">
                    <c:v>1.23286157411638E-8</c:v>
                  </c:pt>
                  <c:pt idx="3">
                    <c:v>0.0</c:v>
                  </c:pt>
                  <c:pt idx="4">
                    <c:v>1.49613966936206E-8</c:v>
                  </c:pt>
                  <c:pt idx="5">
                    <c:v>8.0395563243389E-9</c:v>
                  </c:pt>
                  <c:pt idx="6">
                    <c:v>9.5259447969244E-9</c:v>
                  </c:pt>
                </c:numCache>
              </c:numRef>
            </c:plus>
            <c:minus>
              <c:numRef>
                <c:f>BRAM!$M$23:$M$29</c:f>
                <c:numCache>
                  <c:formatCode>General</c:formatCode>
                  <c:ptCount val="7"/>
                  <c:pt idx="0">
                    <c:v>9.82000601260573E-9</c:v>
                  </c:pt>
                  <c:pt idx="1">
                    <c:v>1.63304106509595E-8</c:v>
                  </c:pt>
                  <c:pt idx="2">
                    <c:v>1.23286157411638E-8</c:v>
                  </c:pt>
                  <c:pt idx="3">
                    <c:v>0.0</c:v>
                  </c:pt>
                  <c:pt idx="4">
                    <c:v>1.49613966936206E-8</c:v>
                  </c:pt>
                  <c:pt idx="5">
                    <c:v>8.0395563243389E-9</c:v>
                  </c:pt>
                  <c:pt idx="6">
                    <c:v>9.5259447969244E-9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BRAM!$J$23:$J$29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BRAM!$K$23:$K$29</c:f>
              <c:numCache>
                <c:formatCode>0.00E+00</c:formatCode>
                <c:ptCount val="7"/>
                <c:pt idx="0">
                  <c:v>8.44748858447488E-8</c:v>
                </c:pt>
                <c:pt idx="1">
                  <c:v>1.15473441108545E-7</c:v>
                </c:pt>
                <c:pt idx="2">
                  <c:v>1.18251928020566E-7</c:v>
                </c:pt>
                <c:pt idx="3">
                  <c:v>0.0</c:v>
                </c:pt>
                <c:pt idx="4">
                  <c:v>1.21546961325967E-7</c:v>
                </c:pt>
                <c:pt idx="5">
                  <c:v>6.91588785046729E-8</c:v>
                </c:pt>
                <c:pt idx="6">
                  <c:v>7.91284403669725E-8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BRAM!$L$22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BRAM!$N$23:$N$29</c:f>
                <c:numCache>
                  <c:formatCode>General</c:formatCode>
                  <c:ptCount val="7"/>
                  <c:pt idx="0">
                    <c:v>4.42121386553358E-9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1.98629679767073E-9</c:v>
                  </c:pt>
                </c:numCache>
              </c:numRef>
            </c:plus>
            <c:minus>
              <c:numRef>
                <c:f>BRAM!$N$23:$N$29</c:f>
                <c:numCache>
                  <c:formatCode>General</c:formatCode>
                  <c:ptCount val="7"/>
                  <c:pt idx="0">
                    <c:v>4.42121386553358E-9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1.98629679767073E-9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BRAM!$J$23:$J$29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BRAM!$L$23:$L$29</c:f>
              <c:numCache>
                <c:formatCode>0.00E+00</c:formatCode>
                <c:ptCount val="7"/>
                <c:pt idx="0">
                  <c:v>1.71232876712329E-8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3.44036697247706E-9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39080"/>
        <c:axId val="-2146342280"/>
      </c:scatterChart>
      <c:valAx>
        <c:axId val="-21463390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46342280"/>
        <c:crosses val="autoZero"/>
        <c:crossBetween val="midCat"/>
      </c:valAx>
      <c:valAx>
        <c:axId val="-2146342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633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8</xdr:row>
      <xdr:rowOff>80962</xdr:rowOff>
    </xdr:from>
    <xdr:to>
      <xdr:col>18</xdr:col>
      <xdr:colOff>361950</xdr:colOff>
      <xdr:row>19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30</xdr:row>
      <xdr:rowOff>4762</xdr:rowOff>
    </xdr:from>
    <xdr:to>
      <xdr:col>18</xdr:col>
      <xdr:colOff>371475</xdr:colOff>
      <xdr:row>40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7</xdr:row>
      <xdr:rowOff>90487</xdr:rowOff>
    </xdr:from>
    <xdr:to>
      <xdr:col>18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30</xdr:row>
      <xdr:rowOff>157162</xdr:rowOff>
    </xdr:from>
    <xdr:to>
      <xdr:col>18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2" sqref="K2"/>
    </sheetView>
  </sheetViews>
  <sheetFormatPr baseColWidth="10" defaultColWidth="8.83203125" defaultRowHeight="14" x14ac:dyDescent="0"/>
  <cols>
    <col min="1" max="1" width="6.5" style="20" bestFit="1" customWidth="1"/>
    <col min="2" max="2" width="10" bestFit="1" customWidth="1"/>
    <col min="3" max="3" width="16" style="1" bestFit="1" customWidth="1"/>
    <col min="4" max="4" width="17.83203125" bestFit="1" customWidth="1"/>
    <col min="5" max="5" width="23.6640625" bestFit="1" customWidth="1"/>
    <col min="6" max="6" width="18.83203125" bestFit="1" customWidth="1"/>
    <col min="7" max="7" width="24" bestFit="1" customWidth="1"/>
    <col min="8" max="8" width="16.1640625" bestFit="1" customWidth="1"/>
    <col min="9" max="9" width="22.1640625" bestFit="1" customWidth="1"/>
    <col min="10" max="10" width="28.5" bestFit="1" customWidth="1"/>
    <col min="11" max="11" width="6.83203125" customWidth="1"/>
  </cols>
  <sheetData>
    <row r="1" spans="1:13" s="3" customFormat="1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>
      <c r="C43"/>
      <c r="E43" s="5"/>
      <c r="F43" s="5"/>
      <c r="G43" s="5"/>
      <c r="H43" s="5"/>
    </row>
    <row r="44" spans="1:11">
      <c r="C44"/>
      <c r="E44" s="5"/>
      <c r="F44" s="5"/>
      <c r="G44" s="5"/>
      <c r="H44" s="5"/>
    </row>
    <row r="45" spans="1:11">
      <c r="B45" s="4"/>
      <c r="C45"/>
      <c r="E45" s="5"/>
      <c r="F45" s="5"/>
      <c r="G45" s="5"/>
      <c r="H45" s="5"/>
    </row>
    <row r="46" spans="1:11">
      <c r="C46"/>
      <c r="E46" s="5"/>
      <c r="F46" s="5"/>
      <c r="G46" s="5"/>
      <c r="H46" s="5"/>
    </row>
    <row r="47" spans="1:11">
      <c r="C47"/>
    </row>
    <row r="48" spans="1:11">
      <c r="C48"/>
    </row>
    <row r="49" spans="3:3" ht="14.25" customHeight="1">
      <c r="C49"/>
    </row>
    <row r="50" spans="3:3" ht="14.25" customHeight="1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S17" sqref="S17"/>
    </sheetView>
  </sheetViews>
  <sheetFormatPr baseColWidth="10" defaultColWidth="8.83203125" defaultRowHeight="14" x14ac:dyDescent="0"/>
  <cols>
    <col min="1" max="1" width="6.5" style="2" bestFit="1" customWidth="1"/>
    <col min="2" max="2" width="10.5" bestFit="1" customWidth="1"/>
    <col min="3" max="3" width="17.83203125" style="1" bestFit="1" customWidth="1"/>
    <col min="4" max="4" width="11.1640625" style="1" bestFit="1" customWidth="1"/>
    <col min="5" max="5" width="7.1640625" style="1" bestFit="1" customWidth="1"/>
    <col min="6" max="6" width="14.5" style="1" bestFit="1" customWidth="1"/>
    <col min="7" max="7" width="15.6640625" style="1" bestFit="1" customWidth="1"/>
    <col min="8" max="8" width="13" style="1" bestFit="1" customWidth="1"/>
    <col min="9" max="9" width="12.5" style="1" bestFit="1" customWidth="1"/>
    <col min="10" max="10" width="13.5" style="1" bestFit="1" customWidth="1"/>
    <col min="11" max="11" width="12.33203125" style="1" bestFit="1" customWidth="1"/>
    <col min="12" max="13" width="12.5" style="1" bestFit="1" customWidth="1"/>
    <col min="14" max="14" width="18.3320312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5" bestFit="1" customWidth="1"/>
  </cols>
  <sheetData>
    <row r="1" spans="1:28" s="3" customFormat="1">
      <c r="A1" s="3" t="s">
        <v>11</v>
      </c>
      <c r="B1" s="3" t="s">
        <v>26</v>
      </c>
      <c r="C1" s="13" t="s">
        <v>19</v>
      </c>
      <c r="D1" s="13" t="s">
        <v>20</v>
      </c>
      <c r="E1" s="13" t="s">
        <v>9</v>
      </c>
      <c r="F1" s="13" t="s">
        <v>1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7</v>
      </c>
      <c r="M1" s="13" t="s">
        <v>8</v>
      </c>
      <c r="N1" s="3" t="s">
        <v>10</v>
      </c>
      <c r="Q1"/>
      <c r="R1"/>
      <c r="S1"/>
      <c r="T1"/>
      <c r="U1"/>
      <c r="V1"/>
      <c r="W1"/>
      <c r="X1"/>
      <c r="Y1"/>
      <c r="Z1"/>
      <c r="AA1"/>
      <c r="AB1"/>
    </row>
    <row r="2" spans="1:28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19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19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19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</row>
    <row r="20" spans="1:19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</row>
    <row r="21" spans="1:19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19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19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19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19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19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19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19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</row>
    <row r="29" spans="1:19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</row>
    <row r="30" spans="1:19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19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19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</row>
    <row r="33" spans="1:14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</row>
    <row r="34" spans="1:14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>
      <c r="A35" s="10">
        <v>34</v>
      </c>
      <c r="B35">
        <v>1</v>
      </c>
      <c r="C35" s="1" t="s">
        <v>17</v>
      </c>
    </row>
    <row r="36" spans="1:14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14">
      <c r="A37" s="10">
        <v>36</v>
      </c>
      <c r="B37">
        <v>1</v>
      </c>
      <c r="C37" s="1" t="s">
        <v>17</v>
      </c>
    </row>
    <row r="38" spans="1:14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14">
      <c r="A39" s="10">
        <v>38</v>
      </c>
      <c r="B39">
        <v>1</v>
      </c>
      <c r="C39" s="1" t="s">
        <v>17</v>
      </c>
    </row>
    <row r="40" spans="1:14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14">
      <c r="A41" s="10">
        <v>40</v>
      </c>
      <c r="B41">
        <v>1</v>
      </c>
      <c r="C41" s="1" t="s">
        <v>18</v>
      </c>
    </row>
    <row r="42" spans="1:14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14">
      <c r="A43"/>
    </row>
    <row r="44" spans="1:14">
      <c r="A44"/>
    </row>
    <row r="45" spans="1:14">
      <c r="A45"/>
    </row>
    <row r="46" spans="1:14">
      <c r="A46"/>
    </row>
    <row r="47" spans="1:14">
      <c r="A47"/>
      <c r="C47"/>
      <c r="D47"/>
      <c r="E47"/>
      <c r="F47"/>
      <c r="G47"/>
      <c r="H47"/>
      <c r="I47"/>
      <c r="J47"/>
      <c r="K47"/>
      <c r="L47"/>
      <c r="M47"/>
    </row>
    <row r="48" spans="1:14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>
      <c r="A50"/>
      <c r="C50"/>
      <c r="D50"/>
      <c r="E50"/>
      <c r="F50"/>
      <c r="G50"/>
      <c r="H50"/>
      <c r="I50"/>
      <c r="J50"/>
      <c r="K50"/>
      <c r="L50"/>
      <c r="M50"/>
    </row>
    <row r="51" spans="1:13">
      <c r="A51"/>
      <c r="C51"/>
      <c r="D51"/>
      <c r="E51"/>
      <c r="F51"/>
      <c r="G51"/>
      <c r="H51"/>
      <c r="I51"/>
      <c r="J51"/>
      <c r="K51"/>
      <c r="L51"/>
      <c r="M51"/>
    </row>
    <row r="52" spans="1:13">
      <c r="A52"/>
      <c r="C52"/>
      <c r="D52"/>
      <c r="E52"/>
      <c r="F52"/>
      <c r="G52"/>
      <c r="H52"/>
      <c r="I52"/>
      <c r="J52"/>
      <c r="K52"/>
      <c r="L52"/>
      <c r="M52"/>
    </row>
    <row r="53" spans="1:13">
      <c r="A53"/>
      <c r="C53"/>
      <c r="D53"/>
      <c r="E53"/>
      <c r="F53"/>
      <c r="G53"/>
      <c r="H53"/>
      <c r="I53"/>
      <c r="J53"/>
      <c r="K53"/>
      <c r="L53"/>
      <c r="M53"/>
    </row>
    <row r="54" spans="1:13">
      <c r="A54"/>
      <c r="C54"/>
      <c r="D54"/>
      <c r="E54"/>
      <c r="F54"/>
      <c r="G54"/>
      <c r="H54"/>
      <c r="I54"/>
      <c r="J54"/>
      <c r="K54"/>
      <c r="L54"/>
      <c r="M54"/>
    </row>
    <row r="55" spans="1:13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N23" sqref="N23:N29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7.5" bestFit="1" customWidth="1"/>
    <col min="6" max="6" width="26.5" bestFit="1" customWidth="1"/>
    <col min="7" max="7" width="12" bestFit="1" customWidth="1"/>
    <col min="8" max="8" width="18.5" bestFit="1" customWidth="1"/>
    <col min="10" max="10" width="13.33203125" bestFit="1" customWidth="1"/>
    <col min="11" max="11" width="8.33203125" bestFit="1" customWidth="1"/>
    <col min="12" max="12" width="13.6640625" bestFit="1" customWidth="1"/>
    <col min="13" max="13" width="9.5" bestFit="1" customWidth="1"/>
    <col min="14" max="14" width="18.5" bestFit="1" customWidth="1"/>
  </cols>
  <sheetData>
    <row r="1" spans="1:17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J1" s="15" t="s">
        <v>23</v>
      </c>
      <c r="K1" s="15" t="s">
        <v>9</v>
      </c>
      <c r="L1" s="15" t="s">
        <v>10</v>
      </c>
      <c r="M1" s="15" t="s">
        <v>44</v>
      </c>
      <c r="N1" s="15" t="s">
        <v>45</v>
      </c>
    </row>
    <row r="2" spans="1:17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 s="5" t="e">
        <f>Data!E2/Parameters!$C2/Parameters!$G2</f>
        <v>#DIV/0!</v>
      </c>
      <c r="F2" s="1" t="e">
        <f>Data!N2/Parameters!$C2/Parameters!$G2</f>
        <v>#DIV/0!</v>
      </c>
      <c r="G2" s="1" t="e">
        <f>SQRT(Data!E2)/Parameters!$C2/Parameters!$G2</f>
        <v>#DIV/0!</v>
      </c>
      <c r="H2" s="1" t="e">
        <f>SQRT(Data!N2)/Parameters!$C2/Parameters!$G2</f>
        <v>#DIV/0!</v>
      </c>
      <c r="J2" s="1">
        <v>14.4</v>
      </c>
      <c r="K2" s="5">
        <f>AVERAGE(E34)</f>
        <v>6.3694267515923563E-11</v>
      </c>
      <c r="L2" s="5">
        <f t="shared" ref="L2:N2" si="0">AVERAGE(F34)</f>
        <v>0</v>
      </c>
      <c r="M2" s="5">
        <f t="shared" si="0"/>
        <v>6.3694267515923563E-11</v>
      </c>
      <c r="N2" s="5">
        <f t="shared" si="0"/>
        <v>0</v>
      </c>
    </row>
    <row r="3" spans="1:17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5"/>
      <c r="J3" s="1">
        <v>20.5</v>
      </c>
      <c r="K3" s="5">
        <f>AVERAGE(E3,E5,E6,E7,E8,E9,E10,E11,E13)</f>
        <v>9.4747406749023928E-9</v>
      </c>
      <c r="L3" s="5">
        <f t="shared" ref="L3:N3" si="1">AVERAGE(F3,F5,F6,F7,F8,F9,F10,F11,F13)</f>
        <v>2.3490721165139769E-11</v>
      </c>
      <c r="M3" s="5">
        <f t="shared" si="1"/>
        <v>1.6257583550696438E-9</v>
      </c>
      <c r="N3" s="5">
        <f t="shared" si="1"/>
        <v>2.3490721165139769E-11</v>
      </c>
    </row>
    <row r="4" spans="1:17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5"/>
      <c r="J4" s="1">
        <v>30.1</v>
      </c>
      <c r="K4" s="5">
        <f>AVERAGE(E14,E15,E16,E31)</f>
        <v>1.7177345855534705E-7</v>
      </c>
      <c r="L4" s="5">
        <f t="shared" ref="L4:N4" si="2">AVERAGE(F14,F15,F16,F31)</f>
        <v>7.1899682620874422E-9</v>
      </c>
      <c r="M4" s="5">
        <f t="shared" si="2"/>
        <v>2.2440983795165841E-8</v>
      </c>
      <c r="N4" s="5">
        <f t="shared" si="2"/>
        <v>5.5558446618079027E-9</v>
      </c>
    </row>
    <row r="5" spans="1:17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5"/>
      <c r="J5" s="1">
        <v>40.799999999999997</v>
      </c>
      <c r="K5" s="5">
        <f>AVERAGE(E17)</f>
        <v>2.1325966850828727E-7</v>
      </c>
      <c r="L5" s="5">
        <f t="shared" ref="L5:N5" si="3">AVERAGE(F17)</f>
        <v>1.878453038674033E-8</v>
      </c>
      <c r="M5" s="5">
        <f t="shared" si="3"/>
        <v>1.5350766839171053E-8</v>
      </c>
      <c r="N5" s="5">
        <f t="shared" si="3"/>
        <v>4.5559178183620553E-9</v>
      </c>
    </row>
    <row r="6" spans="1:17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5"/>
      <c r="J6" s="1">
        <v>49.7</v>
      </c>
      <c r="K6" s="5">
        <f>AVERAGE(E18,E22,E23,E29,E30,E36,E38,E40,E42)</f>
        <v>2.5690258150125591E-7</v>
      </c>
      <c r="L6" s="5">
        <f t="shared" ref="L6:N6" si="4">AVERAGE(F18,F22,F23,F29,F30,F36,F38,F40,F42)</f>
        <v>2.1310120831168684E-8</v>
      </c>
      <c r="M6" s="5">
        <f t="shared" si="4"/>
        <v>1.9229597646525798E-8</v>
      </c>
      <c r="N6" s="5">
        <f t="shared" si="4"/>
        <v>5.4878104158114532E-9</v>
      </c>
    </row>
    <row r="7" spans="1:17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5"/>
      <c r="J7" s="1">
        <v>62</v>
      </c>
      <c r="K7" s="5">
        <f>AVERAGE(E19,E20,E21,E24,E25,E26,E27,E28,E32,E33)</f>
        <v>3.0780339936267451E-7</v>
      </c>
      <c r="L7" s="5">
        <f t="shared" ref="L7:N7" si="5">AVERAGE(F19,F20,F21,F24,F25,F26,F27,F28,F32,F33)</f>
        <v>3.1866601323241053E-8</v>
      </c>
      <c r="M7" s="5">
        <f t="shared" si="5"/>
        <v>2.0765537461360367E-8</v>
      </c>
      <c r="N7" s="5">
        <f t="shared" si="5"/>
        <v>6.6351466991058516E-9</v>
      </c>
      <c r="O7" s="5"/>
      <c r="P7" s="5"/>
      <c r="Q7" s="5"/>
    </row>
    <row r="8" spans="1:17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5"/>
      <c r="J8" s="5"/>
      <c r="M8" s="5"/>
      <c r="N8" s="5"/>
    </row>
    <row r="9" spans="1:17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5"/>
      <c r="J9" s="5"/>
      <c r="M9" s="5"/>
      <c r="N9" s="5"/>
      <c r="O9" s="5"/>
    </row>
    <row r="10" spans="1:17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5"/>
      <c r="J10" s="5"/>
    </row>
    <row r="11" spans="1:17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5"/>
      <c r="J11" s="5"/>
    </row>
    <row r="12" spans="1:17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</row>
    <row r="13" spans="1:17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 s="5"/>
      <c r="J13" s="5"/>
    </row>
    <row r="14" spans="1:17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 s="5"/>
      <c r="J14" s="5"/>
    </row>
    <row r="15" spans="1:17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 s="5"/>
      <c r="J15" s="5"/>
    </row>
    <row r="16" spans="1:17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5"/>
      <c r="J16" s="5"/>
    </row>
    <row r="17" spans="1:14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5"/>
      <c r="J17" s="5"/>
    </row>
    <row r="18" spans="1:14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5"/>
      <c r="J18" s="5"/>
    </row>
    <row r="19" spans="1:14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5"/>
      <c r="J19" s="5"/>
    </row>
    <row r="20" spans="1:14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5"/>
      <c r="J20" s="5"/>
    </row>
    <row r="21" spans="1:14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5"/>
      <c r="J21" s="5"/>
    </row>
    <row r="22" spans="1:14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5"/>
      <c r="J22" s="15" t="s">
        <v>25</v>
      </c>
      <c r="K22" s="15" t="s">
        <v>9</v>
      </c>
      <c r="L22" s="15" t="s">
        <v>10</v>
      </c>
      <c r="M22" s="15" t="s">
        <v>44</v>
      </c>
      <c r="N22" s="15" t="s">
        <v>45</v>
      </c>
    </row>
    <row r="23" spans="1:14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5"/>
      <c r="J23" s="5">
        <f>D18</f>
        <v>25.04</v>
      </c>
      <c r="K23" s="5">
        <f t="shared" ref="K23:N23" si="6">E18</f>
        <v>2.4080664294187427E-7</v>
      </c>
      <c r="L23" s="5">
        <f t="shared" si="6"/>
        <v>3.3214709371293001E-8</v>
      </c>
      <c r="M23" s="5">
        <f t="shared" si="6"/>
        <v>1.6901312987870707E-8</v>
      </c>
      <c r="N23" s="5">
        <f t="shared" si="6"/>
        <v>6.2769900618376997E-9</v>
      </c>
    </row>
    <row r="24" spans="1:14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5"/>
      <c r="J24" s="5">
        <f>D22</f>
        <v>25.36</v>
      </c>
      <c r="K24" s="5">
        <f t="shared" ref="K24:N24" si="7">E22</f>
        <v>2.4480369515011545E-7</v>
      </c>
      <c r="L24" s="5">
        <f t="shared" si="7"/>
        <v>2.3094688221709007E-8</v>
      </c>
      <c r="M24" s="5">
        <f t="shared" si="7"/>
        <v>2.3777436815212472E-8</v>
      </c>
      <c r="N24" s="5">
        <f t="shared" si="7"/>
        <v>7.3031816632064184E-9</v>
      </c>
    </row>
    <row r="25" spans="1:14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5"/>
      <c r="J25" s="5">
        <f>D30</f>
        <v>26.22</v>
      </c>
      <c r="K25" s="5">
        <f t="shared" ref="K25:N25" si="8">E30</f>
        <v>2.7506426735218507E-7</v>
      </c>
      <c r="L25" s="5">
        <f t="shared" si="8"/>
        <v>1.9280205655526991E-8</v>
      </c>
      <c r="M25" s="5">
        <f t="shared" si="8"/>
        <v>1.8803006218930324E-8</v>
      </c>
      <c r="N25" s="5">
        <f t="shared" si="8"/>
        <v>4.9781276943540061E-9</v>
      </c>
    </row>
    <row r="26" spans="1:14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5"/>
      <c r="J26" s="5">
        <f>D36</f>
        <v>43.51</v>
      </c>
      <c r="K26" s="5">
        <f t="shared" ref="K26:N26" si="9">E36</f>
        <v>2.9166666666666664E-7</v>
      </c>
      <c r="L26" s="5">
        <f t="shared" si="9"/>
        <v>2.2727272727272725E-8</v>
      </c>
      <c r="M26" s="5">
        <f t="shared" si="9"/>
        <v>2.3503169784073593E-8</v>
      </c>
      <c r="N26" s="5">
        <f t="shared" si="9"/>
        <v>6.5607985135184749E-9</v>
      </c>
    </row>
    <row r="27" spans="1:14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5"/>
      <c r="J27" s="5">
        <f>D38</f>
        <v>53.61</v>
      </c>
      <c r="K27" s="5">
        <f t="shared" ref="K27:N27" si="10">E38</f>
        <v>2.7071823204419894E-7</v>
      </c>
      <c r="L27" s="5">
        <f t="shared" si="10"/>
        <v>1.841620626151013E-8</v>
      </c>
      <c r="M27" s="5">
        <f t="shared" si="10"/>
        <v>2.2328463449322545E-8</v>
      </c>
      <c r="N27" s="5">
        <f t="shared" si="10"/>
        <v>5.8237157645826517E-9</v>
      </c>
    </row>
    <row r="28" spans="1:14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5"/>
      <c r="J28" s="5">
        <f>D40</f>
        <v>63.78</v>
      </c>
      <c r="K28" s="5">
        <f t="shared" ref="K28:N28" si="11">E40</f>
        <v>2.1588785046728975E-7</v>
      </c>
      <c r="L28" s="5">
        <f t="shared" si="11"/>
        <v>1.8691588785046729E-8</v>
      </c>
      <c r="M28" s="5">
        <f t="shared" si="11"/>
        <v>1.4204377713617443E-8</v>
      </c>
      <c r="N28" s="5">
        <f t="shared" si="11"/>
        <v>4.1795663130837192E-9</v>
      </c>
    </row>
    <row r="29" spans="1:14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5"/>
      <c r="J29" s="5">
        <f>D42</f>
        <v>83.96</v>
      </c>
      <c r="K29" s="5">
        <f t="shared" ref="K29:N29" si="12">E42</f>
        <v>2.3967889908256879E-7</v>
      </c>
      <c r="L29" s="5">
        <f t="shared" si="12"/>
        <v>1.834862385321101E-8</v>
      </c>
      <c r="M29" s="5">
        <f t="shared" si="12"/>
        <v>1.657893611789101E-8</v>
      </c>
      <c r="N29" s="5">
        <f t="shared" si="12"/>
        <v>4.5871559633027526E-9</v>
      </c>
    </row>
    <row r="30" spans="1:14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5"/>
      <c r="J30" s="5"/>
      <c r="K30" s="5"/>
      <c r="L30" s="5"/>
      <c r="M30" s="5"/>
      <c r="N30" s="5"/>
    </row>
    <row r="31" spans="1:14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5"/>
      <c r="J31" s="5"/>
      <c r="K31" s="5"/>
      <c r="L31" s="5"/>
      <c r="M31" s="5"/>
      <c r="N31" s="5"/>
    </row>
    <row r="32" spans="1:14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5"/>
      <c r="J32" s="5"/>
      <c r="K32" s="5"/>
      <c r="L32" s="5"/>
      <c r="M32" s="5"/>
      <c r="N32" s="5"/>
    </row>
    <row r="33" spans="1:10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5"/>
      <c r="J33" s="5"/>
    </row>
    <row r="34" spans="1:10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5"/>
      <c r="J34" s="5"/>
    </row>
    <row r="35" spans="1:10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5"/>
      <c r="J35" s="5"/>
    </row>
    <row r="36" spans="1:10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5"/>
      <c r="J36" s="5"/>
    </row>
    <row r="37" spans="1:10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5"/>
      <c r="J37" s="5"/>
    </row>
    <row r="38" spans="1:10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5"/>
      <c r="J38" s="5"/>
    </row>
    <row r="39" spans="1:10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5"/>
      <c r="J39" s="5"/>
    </row>
    <row r="40" spans="1:10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5"/>
      <c r="J40" s="5"/>
    </row>
    <row r="41" spans="1:10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5"/>
      <c r="J41" s="5"/>
    </row>
    <row r="42" spans="1:10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5"/>
      <c r="J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O8" sqref="O8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8.6640625" bestFit="1" customWidth="1"/>
    <col min="6" max="7" width="14.5" bestFit="1" customWidth="1"/>
    <col min="8" max="8" width="23.1640625" bestFit="1" customWidth="1"/>
    <col min="9" max="9" width="18" bestFit="1" customWidth="1"/>
    <col min="10" max="10" width="19.83203125" bestFit="1" customWidth="1"/>
  </cols>
  <sheetData>
    <row r="1" spans="1:10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</row>
    <row r="2" spans="1:10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s="5" t="e">
        <f>E2/Parameters!$C2/Parameters!$G2</f>
        <v>#DIV/0!</v>
      </c>
      <c r="I2" s="1" t="e">
        <f>E2*F2/100/Parameters!$C2/Parameters!$G2</f>
        <v>#DIV/0!</v>
      </c>
      <c r="J2" s="1" t="e">
        <f>E2*G2/100/Parameters!$C2/Parameters!$G2</f>
        <v>#DIV/0!</v>
      </c>
    </row>
    <row r="3" spans="1:10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 s="1">
        <f>E3/Parameters!$C3/Parameters!$G3</f>
        <v>3.0171786522859187E-9</v>
      </c>
      <c r="I3" s="1">
        <f>E3*F3/100/Parameters!$C3/Parameters!$G3</f>
        <v>2.4303671887847259E-9</v>
      </c>
      <c r="J3" s="1">
        <f>E3*G3/100/Parameters!$C3/Parameters!$G3</f>
        <v>5.8681146350119296E-10</v>
      </c>
    </row>
    <row r="4" spans="1:10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s="1">
        <f>E4/Parameters!$C4/Parameters!$G4</f>
        <v>0</v>
      </c>
      <c r="I4" s="1" t="e">
        <f>E4*F4/100/Parameters!$C4/Parameters!$G4</f>
        <v>#DIV/0!</v>
      </c>
      <c r="J4" s="1" t="e">
        <f>E4*G4/100/Parameters!$C4/Parameters!$G4</f>
        <v>#DIV/0!</v>
      </c>
    </row>
    <row r="5" spans="1:10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 s="1">
        <f>E5/Parameters!$C5/Parameters!$G5</f>
        <v>1.4221654271108392E-8</v>
      </c>
      <c r="I5" s="1">
        <f>E5*F5/100/Parameters!$C5/Parameters!$G5</f>
        <v>1.4221654271108392E-8</v>
      </c>
      <c r="J5" s="1">
        <f>E5*G5/100/Parameters!$C5/Parameters!$G5</f>
        <v>0</v>
      </c>
    </row>
    <row r="6" spans="1:10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 s="1">
        <f>E6/Parameters!$C6/Parameters!$G6</f>
        <v>9.7766466002270663E-9</v>
      </c>
      <c r="I6" s="1">
        <f>E6*F6/100/Parameters!$C6/Parameters!$G6</f>
        <v>3.1312517712254236E-9</v>
      </c>
      <c r="J6" s="1">
        <f>E6*G6/100/Parameters!$C6/Parameters!$G6</f>
        <v>6.6453948290016432E-9</v>
      </c>
    </row>
    <row r="7" spans="1:10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 s="1">
        <f>E7/Parameters!$C7/Parameters!$G7</f>
        <v>7.0939617122198671E-9</v>
      </c>
      <c r="I7" s="1">
        <f>E7*F7/100/Parameters!$C7/Parameters!$G7</f>
        <v>2.7419583807604748E-9</v>
      </c>
      <c r="J7" s="1">
        <f>E7*G7/100/Parameters!$C7/Parameters!$G7</f>
        <v>4.3520033314593927E-9</v>
      </c>
    </row>
    <row r="8" spans="1:10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 s="1">
        <f>E8/Parameters!$C8/Parameters!$G8</f>
        <v>1.0024793208429133E-8</v>
      </c>
      <c r="I8" s="1">
        <f>E8*F8/100/Parameters!$C8/Parameters!$G8</f>
        <v>4.0390484336461905E-9</v>
      </c>
      <c r="J8" s="1">
        <f>E8*G8/100/Parameters!$C8/Parameters!$G8</f>
        <v>5.9857447747829428E-9</v>
      </c>
    </row>
    <row r="9" spans="1:10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 s="1">
        <f>E9/Parameters!$C9/Parameters!$G9</f>
        <v>8.8847755541491101E-9</v>
      </c>
      <c r="I9" s="1">
        <f>E9*F9/100/Parameters!$C9/Parameters!$G9</f>
        <v>6.2945993347556817E-9</v>
      </c>
      <c r="J9" s="1">
        <f>E9*G9/100/Parameters!$C9/Parameters!$G9</f>
        <v>2.5901762193934272E-9</v>
      </c>
    </row>
    <row r="10" spans="1:10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 s="1">
        <f>E10/Parameters!$C10/Parameters!$G10</f>
        <v>7.6161791222751361E-9</v>
      </c>
      <c r="I10" s="1">
        <f>E10*F10/100/Parameters!$C10/Parameters!$G10</f>
        <v>2.9480320226629336E-9</v>
      </c>
      <c r="J10" s="1">
        <f>E10*G10/100/Parameters!$C10/Parameters!$G10</f>
        <v>4.6681470996122009E-9</v>
      </c>
    </row>
    <row r="11" spans="1:10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 s="1">
        <f>E11/Parameters!$C11/Parameters!$G11</f>
        <v>1.0051174243188156E-8</v>
      </c>
      <c r="I11" s="1">
        <f>E11*F11/100/Parameters!$C11/Parameters!$G11</f>
        <v>3.7863060549469246E-9</v>
      </c>
      <c r="J11" s="1">
        <f>E11*G11/100/Parameters!$C11/Parameters!$G11</f>
        <v>6.2648681882412326E-9</v>
      </c>
    </row>
    <row r="12" spans="1:10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s="1">
        <f>E12/Parameters!$C12/Parameters!$G12</f>
        <v>0</v>
      </c>
      <c r="I12" s="1" t="e">
        <f>E12*F12/100/Parameters!$C12/Parameters!$G12</f>
        <v>#DIV/0!</v>
      </c>
      <c r="J12" s="1" t="e">
        <f>E12*G12/100/Parameters!$C12/Parameters!$G12</f>
        <v>#DIV/0!</v>
      </c>
    </row>
    <row r="13" spans="1:10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 s="1">
        <f>E13/Parameters!$C13/Parameters!$G13</f>
        <v>8.9488099725573934E-9</v>
      </c>
      <c r="I13" s="1">
        <f>E13*F13/100/Parameters!$C13/Parameters!$G13</f>
        <v>4.4096968263879983E-9</v>
      </c>
      <c r="J13" s="1">
        <f>E13*G13/100/Parameters!$C13/Parameters!$G13</f>
        <v>4.5391131461693942E-9</v>
      </c>
    </row>
    <row r="14" spans="1:10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 s="1">
        <f>E14/Parameters!$C14/Parameters!$G14</f>
        <v>1.7803769385032856E-7</v>
      </c>
      <c r="I14" s="1">
        <f>E14*F14/100/Parameters!$C14/Parameters!$G14</f>
        <v>0</v>
      </c>
      <c r="J14" s="1">
        <f>E14*G14/100/Parameters!$C14/Parameters!$G14</f>
        <v>1.7803769385032856E-7</v>
      </c>
    </row>
    <row r="15" spans="1:10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 s="1">
        <f>E15/Parameters!$C15/Parameters!$G15</f>
        <v>1.5398469021481025E-7</v>
      </c>
      <c r="I15" s="1">
        <f>E15*F15/100/Parameters!$C15/Parameters!$G15</f>
        <v>9.9873830746213968E-8</v>
      </c>
      <c r="J15" s="1">
        <f>E15*G15/100/Parameters!$C15/Parameters!$G15</f>
        <v>5.4110859468596274E-8</v>
      </c>
    </row>
    <row r="16" spans="1:10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 s="1">
        <f>E16/Parameters!$C16/Parameters!$G16</f>
        <v>1.6717759434329676E-7</v>
      </c>
      <c r="I16" s="1">
        <f>E16*F16/100/Parameters!$C16/Parameters!$G16</f>
        <v>1.6507265776151442E-7</v>
      </c>
      <c r="J16" s="1">
        <f>E16*G16/100/Parameters!$C16/Parameters!$G16</f>
        <v>2.1049365817823592E-9</v>
      </c>
    </row>
    <row r="17" spans="1:10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 s="1">
        <f>E17/Parameters!$C17/Parameters!$G17</f>
        <v>1.9916077975757349E-7</v>
      </c>
      <c r="I17" s="1">
        <f>E17*F17/100/Parameters!$C17/Parameters!$G17</f>
        <v>5.4275756037026719E-8</v>
      </c>
      <c r="J17" s="1">
        <f>E17*G17/100/Parameters!$C17/Parameters!$G17</f>
        <v>1.4488502372054678E-7</v>
      </c>
    </row>
    <row r="18" spans="1:10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 s="1">
        <f>E18/Parameters!$C18/Parameters!$G18</f>
        <v>2.2488658598493306E-7</v>
      </c>
      <c r="I18" s="1">
        <f>E18*F18/100/Parameters!$C18/Parameters!$G18</f>
        <v>7.3284186680868267E-8</v>
      </c>
      <c r="J18" s="1">
        <f>E18*G18/100/Parameters!$C18/Parameters!$G18</f>
        <v>1.5160239930406474E-7</v>
      </c>
    </row>
    <row r="19" spans="1:10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 s="1">
        <f>E19/Parameters!$C19/Parameters!$G19</f>
        <v>2.5052948420127963E-7</v>
      </c>
      <c r="I19" s="1">
        <f>E19*F19/100/Parameters!$C19/Parameters!$G19</f>
        <v>7.2846004393923357E-8</v>
      </c>
      <c r="J19" s="1">
        <f>E19*G19/100/Parameters!$C19/Parameters!$G19</f>
        <v>1.7768347980735624E-7</v>
      </c>
    </row>
    <row r="20" spans="1:10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 s="1">
        <f>E20/Parameters!$C20/Parameters!$G20</f>
        <v>2.9059832384288765E-7</v>
      </c>
      <c r="I20" s="1">
        <f>E20*F20/100/Parameters!$C20/Parameters!$G20</f>
        <v>2.281032517463841E-7</v>
      </c>
      <c r="J20" s="1">
        <f>E20*G20/100/Parameters!$C20/Parameters!$G20</f>
        <v>6.249507209650355E-8</v>
      </c>
    </row>
    <row r="21" spans="1:10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 s="1">
        <f>E21/Parameters!$C21/Parameters!$G21</f>
        <v>2.8214158020225106E-7</v>
      </c>
      <c r="I21" s="1">
        <f>E21*F21/100/Parameters!$C21/Parameters!$G21</f>
        <v>6.4838325943214745E-8</v>
      </c>
      <c r="J21" s="1">
        <f>E21*G21/100/Parameters!$C21/Parameters!$G21</f>
        <v>2.1730325425903627E-7</v>
      </c>
    </row>
    <row r="22" spans="1:10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 s="1">
        <f>E22/Parameters!$C22/Parameters!$G22</f>
        <v>2.2861938759760228E-7</v>
      </c>
      <c r="I22" s="1">
        <f>E22*F22/100/Parameters!$C22/Parameters!$G22</f>
        <v>6.1239120403754092E-8</v>
      </c>
      <c r="J22" s="1">
        <f>E22*G22/100/Parameters!$C22/Parameters!$G22</f>
        <v>1.6738026719384817E-7</v>
      </c>
    </row>
    <row r="23" spans="1:10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 s="1">
        <f>E23/Parameters!$C23/Parameters!$G23</f>
        <v>2.9273267468843642E-7</v>
      </c>
      <c r="I23" s="1">
        <f>E23*F23/100/Parameters!$C23/Parameters!$G23</f>
        <v>5.0810379662497074E-8</v>
      </c>
      <c r="J23" s="1">
        <f>E23*G23/100/Parameters!$C23/Parameters!$G23</f>
        <v>2.4192229502593938E-7</v>
      </c>
    </row>
    <row r="24" spans="1:10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 s="1">
        <f>E24/Parameters!$C24/Parameters!$G24</f>
        <v>2.9093103752942405E-7</v>
      </c>
      <c r="I24" s="1">
        <f>E24*F24/100/Parameters!$C24/Parameters!$G24</f>
        <v>1.8263684854040983E-7</v>
      </c>
      <c r="J24" s="1">
        <f>E24*G24/100/Parameters!$C24/Parameters!$G24</f>
        <v>1.0829418898901413E-7</v>
      </c>
    </row>
    <row r="25" spans="1:10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 s="1">
        <f>E25/Parameters!$C25/Parameters!$G25</f>
        <v>2.9138490810279287E-7</v>
      </c>
      <c r="I25" s="1">
        <f>E25*F25/100/Parameters!$C25/Parameters!$G25</f>
        <v>1.2854028724749511E-7</v>
      </c>
      <c r="J25" s="1">
        <f>E25*G25/100/Parameters!$C25/Parameters!$G25</f>
        <v>1.6284462085529774E-7</v>
      </c>
    </row>
    <row r="26" spans="1:10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 s="1">
        <f>E26/Parameters!$C26/Parameters!$G26</f>
        <v>2.8767105134996477E-7</v>
      </c>
      <c r="I26" s="1">
        <f>E26*F26/100/Parameters!$C26/Parameters!$G26</f>
        <v>8.9187203352699449E-8</v>
      </c>
      <c r="J26" s="1">
        <f>E26*G26/100/Parameters!$C26/Parameters!$G26</f>
        <v>1.984838479972653E-7</v>
      </c>
    </row>
    <row r="27" spans="1:10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 s="1">
        <f>E27/Parameters!$C27/Parameters!$G27</f>
        <v>3.0737436813876421E-7</v>
      </c>
      <c r="I27" s="1">
        <f>E27*F27/100/Parameters!$C27/Parameters!$G27</f>
        <v>1.0464386282813782E-7</v>
      </c>
      <c r="J27" s="1">
        <f>E27*G27/100/Parameters!$C27/Parameters!$G27</f>
        <v>2.0273050531062635E-7</v>
      </c>
    </row>
    <row r="28" spans="1:10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 s="1">
        <f>E28/Parameters!$C28/Parameters!$G28</f>
        <v>2.037229020595948E-7</v>
      </c>
      <c r="I28" s="1">
        <f>E28*F28/100/Parameters!$C28/Parameters!$G28</f>
        <v>8.8706055737945706E-8</v>
      </c>
      <c r="J28" s="1">
        <f>E28*G28/100/Parameters!$C28/Parameters!$G28</f>
        <v>1.1501684632164908E-7</v>
      </c>
    </row>
    <row r="29" spans="1:10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 s="1">
        <f>E29/Parameters!$C29/Parameters!$G29</f>
        <v>2.0549408914255478E-7</v>
      </c>
      <c r="I29" s="1">
        <f>E29*F29/100/Parameters!$C29/Parameters!$G29</f>
        <v>1.6049903168804364E-7</v>
      </c>
      <c r="J29" s="1">
        <f>E29*G29/100/Parameters!$C29/Parameters!$G29</f>
        <v>4.4995057454511165E-8</v>
      </c>
    </row>
    <row r="30" spans="1:10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 s="1">
        <f>E30/Parameters!$C30/Parameters!$G30</f>
        <v>2.56879391928615E-7</v>
      </c>
      <c r="I30" s="1">
        <f>E30*F30/100/Parameters!$C30/Parameters!$G30</f>
        <v>1.664097836468662E-8</v>
      </c>
      <c r="J30" s="1">
        <f>E30*G30/100/Parameters!$C30/Parameters!$G30</f>
        <v>2.4023841356392838E-7</v>
      </c>
    </row>
    <row r="31" spans="1:10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 s="1">
        <f>E31/Parameters!$C31/Parameters!$G31</f>
        <v>1.4246914143658046E-7</v>
      </c>
      <c r="I31" s="1">
        <f>E31*F31/100/Parameters!$C31/Parameters!$G31</f>
        <v>7.697527269507815E-10</v>
      </c>
      <c r="J31" s="1">
        <f>E31*G31/100/Parameters!$C31/Parameters!$G31</f>
        <v>1.4169938870962971E-7</v>
      </c>
    </row>
    <row r="32" spans="1:10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 s="1">
        <f>E32/Parameters!$C32/Parameters!$G32</f>
        <v>3.1129621015648368E-7</v>
      </c>
      <c r="I32" s="1">
        <f>E32*F32/100/Parameters!$C32/Parameters!$G32</f>
        <v>3.9660249461547845E-8</v>
      </c>
      <c r="J32" s="1">
        <f>E32*G32/100/Parameters!$C32/Parameters!$G32</f>
        <v>2.7163596069493577E-7</v>
      </c>
    </row>
    <row r="33" spans="1:10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 s="1">
        <f>E33/Parameters!$C33/Parameters!$G33</f>
        <v>3.5889108526305346E-7</v>
      </c>
      <c r="I33" s="1">
        <f>E33*F33/100/Parameters!$C33/Parameters!$G33</f>
        <v>5.3289048105498387E-8</v>
      </c>
      <c r="J33" s="1">
        <f>E33*G33/100/Parameters!$C33/Parameters!$G33</f>
        <v>3.0560203715755513E-7</v>
      </c>
    </row>
    <row r="34" spans="1:10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s="1">
        <f>E34/Parameters!$C34/Parameters!$G34</f>
        <v>5.9483352259200697E-11</v>
      </c>
      <c r="I34" s="1" t="e">
        <f>E34*F34/100/Parameters!$C34/Parameters!$G34</f>
        <v>#DIV/0!</v>
      </c>
      <c r="J34" s="1" t="e">
        <f>E34*G34/100/Parameters!$C34/Parameters!$G34</f>
        <v>#DIV/0!</v>
      </c>
    </row>
    <row r="35" spans="1:10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s="1">
        <f>E35/Parameters!$C35/Parameters!$G35</f>
        <v>0</v>
      </c>
      <c r="I35" s="1" t="e">
        <f>E35*F35/100/Parameters!$C35/Parameters!$G35</f>
        <v>#DIV/0!</v>
      </c>
      <c r="J35" s="1" t="e">
        <f>E35*G35/100/Parameters!$C35/Parameters!$G35</f>
        <v>#DIV/0!</v>
      </c>
    </row>
    <row r="36" spans="1:10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 s="1">
        <f>E36/Parameters!$C36/Parameters!$G36</f>
        <v>2.7238418388692316E-7</v>
      </c>
      <c r="I36" s="1">
        <f>E36*F36/100/Parameters!$C36/Parameters!$G36</f>
        <v>2.0419934920703106E-7</v>
      </c>
      <c r="J36" s="1">
        <f>E36*G36/100/Parameters!$C36/Parameters!$G36</f>
        <v>6.8184834679892083E-8</v>
      </c>
    </row>
    <row r="37" spans="1:10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s="1">
        <f>E37/Parameters!$C37/Parameters!$G37</f>
        <v>0</v>
      </c>
      <c r="I37" s="1" t="e">
        <f>E37*F37/100/Parameters!$C37/Parameters!$G37</f>
        <v>#DIV/0!</v>
      </c>
      <c r="J37" s="1" t="e">
        <f>E37*G37/100/Parameters!$C37/Parameters!$G37</f>
        <v>#DIV/0!</v>
      </c>
    </row>
    <row r="38" spans="1:10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 s="1">
        <f>E38/Parameters!$C38/Parameters!$G38</f>
        <v>2.5282067896686792E-7</v>
      </c>
      <c r="I38" s="1">
        <f>E38*F38/100/Parameters!$C38/Parameters!$G38</f>
        <v>1.0825109263472362E-7</v>
      </c>
      <c r="J38" s="1">
        <f>E38*G38/100/Parameters!$C38/Parameters!$G38</f>
        <v>1.4456958633214434E-7</v>
      </c>
    </row>
    <row r="39" spans="1:10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s="1">
        <f>E39/Parameters!$C39/Parameters!$G39</f>
        <v>0</v>
      </c>
      <c r="I39" s="1" t="e">
        <f>E39*F39/100/Parameters!$C39/Parameters!$G39</f>
        <v>#DIV/0!</v>
      </c>
      <c r="J39" s="1" t="e">
        <f>E39*G39/100/Parameters!$C39/Parameters!$G39</f>
        <v>#DIV/0!</v>
      </c>
    </row>
    <row r="40" spans="1:10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 s="1">
        <f>E40/Parameters!$C40/Parameters!$G40</f>
        <v>2.0161520900789084E-7</v>
      </c>
      <c r="I40" s="1">
        <f>E40*F40/100/Parameters!$C40/Parameters!$G40</f>
        <v>4.554190802759975E-8</v>
      </c>
      <c r="J40" s="1">
        <f>E40*G40/100/Parameters!$C40/Parameters!$G40</f>
        <v>1.5607330098029108E-7</v>
      </c>
    </row>
    <row r="41" spans="1:10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s="1">
        <f>E41/Parameters!$C41/Parameters!$G41</f>
        <v>0</v>
      </c>
      <c r="I41" s="1" t="e">
        <f>E41*F41/100/Parameters!$C41/Parameters!$G41</f>
        <v>#DIV/0!</v>
      </c>
      <c r="J41" s="1" t="e">
        <f>E41*G41/100/Parameters!$C41/Parameters!$G41</f>
        <v>#DIV/0!</v>
      </c>
    </row>
    <row r="42" spans="1:10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 s="1">
        <f>E42/Parameters!$C42/Parameters!$G42</f>
        <v>2.2383339881664591E-7</v>
      </c>
      <c r="I42" s="1">
        <f>E42*F42/100/Parameters!$C42/Parameters!$G42</f>
        <v>2.8011397224346516E-8</v>
      </c>
      <c r="J42" s="1">
        <f>E42*G42/100/Parameters!$C42/Parameters!$G42</f>
        <v>1.958220015922994E-7</v>
      </c>
    </row>
    <row r="43" spans="1:10">
      <c r="A43"/>
    </row>
    <row r="44" spans="1:10">
      <c r="A44"/>
    </row>
    <row r="45" spans="1:10">
      <c r="A45"/>
    </row>
    <row r="46" spans="1:10">
      <c r="A46"/>
    </row>
    <row r="47" spans="1:10">
      <c r="A47"/>
    </row>
    <row r="48" spans="1:10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N23" sqref="N23:N29"/>
    </sheetView>
  </sheetViews>
  <sheetFormatPr baseColWidth="10" defaultColWidth="8.83203125" defaultRowHeight="14" x14ac:dyDescent="0"/>
  <cols>
    <col min="1" max="1" width="6.6640625" style="2" bestFit="1" customWidth="1"/>
    <col min="2" max="2" width="15.6640625" bestFit="1" customWidth="1"/>
    <col min="3" max="3" width="22.1640625" bestFit="1" customWidth="1"/>
    <col min="4" max="4" width="28.5" bestFit="1" customWidth="1"/>
    <col min="5" max="5" width="19.1640625" bestFit="1" customWidth="1"/>
    <col min="6" max="6" width="20.1640625" bestFit="1" customWidth="1"/>
    <col min="7" max="7" width="12.1640625" bestFit="1" customWidth="1"/>
    <col min="8" max="8" width="12.33203125" bestFit="1" customWidth="1"/>
    <col min="10" max="10" width="13.33203125" bestFit="1" customWidth="1"/>
    <col min="11" max="12" width="12" bestFit="1" customWidth="1"/>
    <col min="13" max="13" width="11.1640625" bestFit="1" customWidth="1"/>
    <col min="14" max="14" width="12.1640625" bestFit="1" customWidth="1"/>
  </cols>
  <sheetData>
    <row r="1" spans="1:16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J1" s="15" t="s">
        <v>23</v>
      </c>
      <c r="K1" s="15" t="s">
        <v>50</v>
      </c>
      <c r="L1" s="15" t="s">
        <v>51</v>
      </c>
      <c r="M1" s="15" t="s">
        <v>48</v>
      </c>
      <c r="N1" s="15" t="s">
        <v>49</v>
      </c>
    </row>
    <row r="2" spans="1:16">
      <c r="A2" s="21">
        <v>1</v>
      </c>
      <c r="B2" s="11">
        <f>Parameters!D2</f>
        <v>20.5</v>
      </c>
      <c r="C2" s="11">
        <f>Parameters!G2</f>
        <v>0</v>
      </c>
      <c r="D2" s="11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J2">
        <v>14.4</v>
      </c>
      <c r="K2">
        <f>E34</f>
        <v>0</v>
      </c>
      <c r="L2">
        <f t="shared" ref="L2:N2" si="0">F34</f>
        <v>0</v>
      </c>
      <c r="M2">
        <f t="shared" si="0"/>
        <v>0</v>
      </c>
      <c r="N2">
        <f t="shared" si="0"/>
        <v>0</v>
      </c>
    </row>
    <row r="3" spans="1:16">
      <c r="A3" s="21">
        <v>2</v>
      </c>
      <c r="B3" s="11">
        <f>Parameters!D3</f>
        <v>20.5</v>
      </c>
      <c r="C3" s="11">
        <f>Parameters!G3</f>
        <v>51181102.362204723</v>
      </c>
      <c r="D3" s="11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J3">
        <v>20.5</v>
      </c>
      <c r="K3">
        <f>AVERAGE(E10:E11,E13)</f>
        <v>1.1465588286388024E-8</v>
      </c>
      <c r="L3">
        <f t="shared" ref="L3:N3" si="1">AVERAGE(F10:F11,F13)</f>
        <v>0</v>
      </c>
      <c r="M3">
        <f t="shared" si="1"/>
        <v>1.2488554743461749E-9</v>
      </c>
      <c r="N3">
        <f t="shared" si="1"/>
        <v>0</v>
      </c>
    </row>
    <row r="4" spans="1:16">
      <c r="A4" s="21">
        <v>3</v>
      </c>
      <c r="B4" s="11">
        <f>Parameters!D4</f>
        <v>20.5</v>
      </c>
      <c r="C4" s="11">
        <f>Parameters!G4</f>
        <v>5291.0052910052909</v>
      </c>
      <c r="D4" s="11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J4">
        <v>30.1</v>
      </c>
      <c r="K4">
        <f>AVERAGE(E14,E16,E31)</f>
        <v>1.060393649675122E-7</v>
      </c>
      <c r="L4">
        <f t="shared" ref="L4:N4" si="2">AVERAGE(F14,F16,F31)</f>
        <v>0</v>
      </c>
      <c r="M4">
        <f t="shared" si="2"/>
        <v>2.0708351019586504E-8</v>
      </c>
      <c r="N4">
        <f t="shared" si="2"/>
        <v>0</v>
      </c>
    </row>
    <row r="5" spans="1:16">
      <c r="A5" s="21">
        <v>4</v>
      </c>
      <c r="B5" s="11">
        <f>Parameters!D5</f>
        <v>20.5</v>
      </c>
      <c r="C5" s="11">
        <f>Parameters!G5</f>
        <v>500000</v>
      </c>
      <c r="D5" s="11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J5">
        <v>40.799999999999997</v>
      </c>
      <c r="K5">
        <f>AVERAGE(E17)</f>
        <v>8.066298342541436E-8</v>
      </c>
      <c r="L5">
        <f t="shared" ref="L5:N5" si="3">AVERAGE(F17)</f>
        <v>3.314917127071823E-9</v>
      </c>
      <c r="M5">
        <f t="shared" si="3"/>
        <v>9.4408881163729623E-9</v>
      </c>
      <c r="N5">
        <f t="shared" si="3"/>
        <v>1.9138682956562178E-9</v>
      </c>
      <c r="P5" s="5"/>
    </row>
    <row r="6" spans="1:16">
      <c r="A6" s="21">
        <v>5</v>
      </c>
      <c r="B6" s="11">
        <f>Parameters!D6</f>
        <v>20.5</v>
      </c>
      <c r="C6" s="11">
        <f>Parameters!G6</f>
        <v>4822908.8168801805</v>
      </c>
      <c r="D6" s="11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J6">
        <v>49.7</v>
      </c>
      <c r="K6">
        <f>AVERAGE(E42,E40,E38,E30,E23,E22)</f>
        <v>1.0151070608044769E-7</v>
      </c>
      <c r="L6">
        <f t="shared" ref="L6:N6" si="4">AVERAGE(F42,F40,F38,F30,F23,F22)</f>
        <v>5.7339449541284397E-10</v>
      </c>
      <c r="M6">
        <f t="shared" si="4"/>
        <v>1.2314530656039954E-8</v>
      </c>
      <c r="N6">
        <f t="shared" si="4"/>
        <v>3.3104946627845505E-10</v>
      </c>
    </row>
    <row r="7" spans="1:16">
      <c r="A7" s="21">
        <v>6</v>
      </c>
      <c r="B7" s="11">
        <f>Parameters!D7</f>
        <v>20.5</v>
      </c>
      <c r="C7" s="11">
        <f>Parameters!G7</f>
        <v>4884922.4988257401</v>
      </c>
      <c r="D7" s="11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J7">
        <v>62</v>
      </c>
      <c r="K7">
        <f>AVERAGE(E28,E27,E25,E20,E19)</f>
        <v>9.5676789436704994E-8</v>
      </c>
      <c r="L7">
        <f t="shared" ref="L7:N7" si="5">AVERAGE(F28,F27,F25,F20,F19)</f>
        <v>1.7084188624970326E-8</v>
      </c>
      <c r="M7">
        <f t="shared" si="5"/>
        <v>1.2244644926995123E-8</v>
      </c>
      <c r="N7">
        <f t="shared" si="5"/>
        <v>2.5530200966281132E-9</v>
      </c>
    </row>
    <row r="8" spans="1:16">
      <c r="A8" s="21">
        <v>7</v>
      </c>
      <c r="B8" s="11">
        <f>Parameters!D8</f>
        <v>20.5</v>
      </c>
      <c r="C8" s="11">
        <f>Parameters!G8</f>
        <v>4896265.5601659752</v>
      </c>
      <c r="D8" s="11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</row>
    <row r="9" spans="1:16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L9" s="5"/>
      <c r="M9" s="5"/>
    </row>
    <row r="10" spans="1:16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L10" s="5"/>
      <c r="M10" s="5"/>
      <c r="N10" s="5"/>
    </row>
    <row r="11" spans="1:16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</row>
    <row r="12" spans="1:16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</row>
    <row r="13" spans="1:16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</row>
    <row r="14" spans="1:16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</row>
    <row r="15" spans="1:16">
      <c r="A15" s="21">
        <v>14</v>
      </c>
      <c r="B15" s="11">
        <f>Parameters!D15</f>
        <v>30.1</v>
      </c>
      <c r="C15" s="11">
        <f>Parameters!G15</f>
        <v>4645390.0709219854</v>
      </c>
      <c r="D15" s="11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</row>
    <row r="16" spans="1:16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</row>
    <row r="17" spans="1:14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</row>
    <row r="18" spans="1:14">
      <c r="A18" s="21">
        <v>17</v>
      </c>
      <c r="B18" s="11">
        <f>Parameters!D18</f>
        <v>49.7</v>
      </c>
      <c r="C18" s="11">
        <f>Parameters!G18</f>
        <v>5369426.7515923567</v>
      </c>
      <c r="D18" s="11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</row>
    <row r="19" spans="1:14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</row>
    <row r="20" spans="1:14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</row>
    <row r="21" spans="1:14">
      <c r="A21" s="21">
        <v>20</v>
      </c>
      <c r="B21" s="11">
        <f>Parameters!D21</f>
        <v>62</v>
      </c>
      <c r="C21" s="11">
        <f>Parameters!G21</f>
        <v>1423655.9139784947</v>
      </c>
      <c r="D21" s="1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</row>
    <row r="22" spans="1:14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J22" s="15" t="s">
        <v>25</v>
      </c>
      <c r="K22" s="15" t="s">
        <v>50</v>
      </c>
      <c r="L22" s="15" t="s">
        <v>51</v>
      </c>
      <c r="M22" s="15" t="s">
        <v>48</v>
      </c>
      <c r="N22" s="15" t="s">
        <v>49</v>
      </c>
    </row>
    <row r="23" spans="1:14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J23" s="5">
        <f>D19</f>
        <v>25.15</v>
      </c>
      <c r="K23" s="5">
        <f t="shared" ref="K23:N23" si="6">E19</f>
        <v>8.4474885844748857E-8</v>
      </c>
      <c r="L23" s="5">
        <f t="shared" si="6"/>
        <v>1.7123287671232876E-8</v>
      </c>
      <c r="M23" s="5">
        <f t="shared" si="6"/>
        <v>9.8200060126057377E-9</v>
      </c>
      <c r="N23" s="5">
        <f t="shared" si="6"/>
        <v>4.4212138655335807E-9</v>
      </c>
    </row>
    <row r="24" spans="1:14">
      <c r="A24" s="21">
        <v>23</v>
      </c>
      <c r="B24" s="11">
        <f>Parameters!D24</f>
        <v>62</v>
      </c>
      <c r="C24" s="11">
        <f>Parameters!G24</f>
        <v>466230.93681917212</v>
      </c>
      <c r="D24" s="11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J24" s="5">
        <f>D22</f>
        <v>25.36</v>
      </c>
      <c r="K24" s="5">
        <f t="shared" ref="K24:N24" si="7">E22</f>
        <v>1.1547344110854504E-7</v>
      </c>
      <c r="L24" s="5">
        <f t="shared" si="7"/>
        <v>0</v>
      </c>
      <c r="M24" s="5">
        <f t="shared" si="7"/>
        <v>1.6330410650959527E-8</v>
      </c>
      <c r="N24" s="5">
        <f t="shared" si="7"/>
        <v>0</v>
      </c>
    </row>
    <row r="25" spans="1:14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J25" s="5">
        <f>D30</f>
        <v>26.22</v>
      </c>
      <c r="K25" s="5">
        <f t="shared" ref="K25:N25" si="8">E30</f>
        <v>1.1825192802056555E-7</v>
      </c>
      <c r="L25" s="5">
        <f t="shared" si="8"/>
        <v>0</v>
      </c>
      <c r="M25" s="5">
        <f t="shared" si="8"/>
        <v>1.2328615741163802E-8</v>
      </c>
      <c r="N25" s="5">
        <f t="shared" si="8"/>
        <v>0</v>
      </c>
    </row>
    <row r="26" spans="1:14">
      <c r="A26" s="21">
        <v>25</v>
      </c>
      <c r="B26" s="11">
        <f>Parameters!D26</f>
        <v>62</v>
      </c>
      <c r="C26" s="11">
        <f>Parameters!G26</f>
        <v>2498141.2639405206</v>
      </c>
      <c r="D26" s="11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J26" s="5">
        <f>D35</f>
        <v>43.43</v>
      </c>
      <c r="K26" s="5">
        <f t="shared" ref="K26:N26" si="9">E35</f>
        <v>0</v>
      </c>
      <c r="L26" s="5">
        <f t="shared" si="9"/>
        <v>0</v>
      </c>
      <c r="M26" s="5">
        <f t="shared" si="9"/>
        <v>0</v>
      </c>
      <c r="N26" s="5">
        <f t="shared" si="9"/>
        <v>0</v>
      </c>
    </row>
    <row r="27" spans="1:14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J27" s="5">
        <f>D38</f>
        <v>53.61</v>
      </c>
      <c r="K27" s="5">
        <f t="shared" ref="K27:N27" si="10">E38</f>
        <v>1.2154696132596685E-7</v>
      </c>
      <c r="L27" s="5">
        <f t="shared" si="10"/>
        <v>0</v>
      </c>
      <c r="M27" s="5">
        <f t="shared" si="10"/>
        <v>1.4961396693620555E-8</v>
      </c>
      <c r="N27" s="5">
        <f t="shared" si="10"/>
        <v>0</v>
      </c>
    </row>
    <row r="28" spans="1:14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J28" s="5">
        <f>D40</f>
        <v>63.78</v>
      </c>
      <c r="K28" s="5">
        <f t="shared" ref="K28:N28" si="11">E40</f>
        <v>6.9158878504672909E-8</v>
      </c>
      <c r="L28" s="5">
        <f t="shared" si="11"/>
        <v>0</v>
      </c>
      <c r="M28" s="5">
        <f t="shared" si="11"/>
        <v>8.0395563243389032E-9</v>
      </c>
      <c r="N28" s="5">
        <f t="shared" si="11"/>
        <v>0</v>
      </c>
    </row>
    <row r="29" spans="1:14">
      <c r="A29" s="21">
        <v>28</v>
      </c>
      <c r="B29" s="11">
        <f>Parameters!D29</f>
        <v>49.7</v>
      </c>
      <c r="C29" s="11">
        <f>Parameters!G29</f>
        <v>14235294.117647059</v>
      </c>
      <c r="D29" s="11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J29" s="5">
        <f>D42</f>
        <v>83.96</v>
      </c>
      <c r="K29" s="5">
        <f t="shared" ref="K29:N29" si="12">E42</f>
        <v>7.9128440366972472E-8</v>
      </c>
      <c r="L29" s="5">
        <f t="shared" si="12"/>
        <v>3.440366972477064E-9</v>
      </c>
      <c r="M29" s="5">
        <f t="shared" si="12"/>
        <v>9.5259447969243979E-9</v>
      </c>
      <c r="N29" s="5">
        <f t="shared" si="12"/>
        <v>1.9862967976707304E-9</v>
      </c>
    </row>
    <row r="30" spans="1:14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</row>
    <row r="31" spans="1:14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</row>
    <row r="32" spans="1:14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L32" s="5"/>
    </row>
    <row r="33" spans="1:8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</row>
    <row r="34" spans="1:8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</row>
    <row r="35" spans="1:8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</row>
    <row r="36" spans="1:8">
      <c r="A36" s="21">
        <v>35</v>
      </c>
      <c r="B36" s="11">
        <f>Parameters!D36</f>
        <v>49.7</v>
      </c>
      <c r="C36" s="11">
        <f>Parameters!G36</f>
        <v>4934579.4392523365</v>
      </c>
      <c r="D36" s="11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</row>
    <row r="37" spans="1:8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</row>
    <row r="38" spans="1:8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</row>
    <row r="39" spans="1:8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</row>
    <row r="40" spans="1:8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</row>
    <row r="41" spans="1:8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</row>
    <row r="42" spans="1:8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4.83203125" bestFit="1" customWidth="1"/>
    <col min="6" max="6" width="14.5" bestFit="1" customWidth="1"/>
    <col min="7" max="7" width="15.5" bestFit="1" customWidth="1"/>
    <col min="8" max="8" width="14.1640625" bestFit="1" customWidth="1"/>
  </cols>
  <sheetData>
    <row r="1" spans="1:8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>
      <c r="A43"/>
    </row>
    <row r="44" spans="1:4">
      <c r="A44"/>
    </row>
    <row r="45" spans="1:4">
      <c r="A45"/>
    </row>
    <row r="46" spans="1:4">
      <c r="A46"/>
    </row>
    <row r="47" spans="1:4">
      <c r="A47"/>
    </row>
    <row r="48" spans="1:4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baseColWidth="10" defaultColWidth="8.83203125" defaultRowHeight="14" x14ac:dyDescent="0"/>
  <cols>
    <col min="1" max="1" width="3" bestFit="1" customWidth="1"/>
    <col min="2" max="2" width="9.6640625" bestFit="1" customWidth="1"/>
    <col min="3" max="3" width="11.5" bestFit="1" customWidth="1"/>
    <col min="4" max="4" width="5" bestFit="1" customWidth="1"/>
    <col min="5" max="5" width="4.5" bestFit="1" customWidth="1"/>
    <col min="6" max="7" width="8.5" bestFit="1" customWidth="1"/>
    <col min="8" max="8" width="11.5" bestFit="1" customWidth="1"/>
    <col min="9" max="9" width="16.33203125" bestFit="1" customWidth="1"/>
    <col min="10" max="10" width="18.5" bestFit="1" customWidth="1"/>
    <col min="11" max="11" width="8.5" bestFit="1" customWidth="1"/>
  </cols>
  <sheetData>
    <row r="1" spans="1:11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Data</vt:lpstr>
      <vt:lpstr>SEM</vt:lpstr>
      <vt:lpstr>CLB</vt:lpstr>
      <vt:lpstr>BRAM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</cp:lastModifiedBy>
  <dcterms:created xsi:type="dcterms:W3CDTF">2016-06-27T09:48:06Z</dcterms:created>
  <dcterms:modified xsi:type="dcterms:W3CDTF">2016-08-29T18:09:08Z</dcterms:modified>
</cp:coreProperties>
</file>