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TZHAK\Desktop\"/>
    </mc:Choice>
  </mc:AlternateContent>
  <xr:revisionPtr revIDLastSave="0" documentId="13_ncr:1_{3C6EBD0E-EB71-4C36-9F91-A020A2A5BB8A}" xr6:coauthVersionLast="47" xr6:coauthVersionMax="47" xr10:uidLastSave="{00000000-0000-0000-0000-000000000000}"/>
  <bookViews>
    <workbookView xWindow="-120" yWindow="-120" windowWidth="20730" windowHeight="11760" activeTab="1" xr2:uid="{6E739F8E-B253-4E3F-A760-13EF49E28EDD}"/>
  </bookViews>
  <sheets>
    <sheet name="Hoja2" sheetId="2" r:id="rId1"/>
    <sheet name="metodo esquina noreste" sheetId="1" r:id="rId2"/>
    <sheet name="metodo de costo minimo o utilid" sheetId="3" r:id="rId3"/>
    <sheet name="metodo de aproximacion voguel" sheetId="4" r:id="rId4"/>
    <sheet name="cruce de arroyo o mod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1" l="1"/>
  <c r="I67" i="1" l="1"/>
  <c r="J65" i="1"/>
  <c r="J64" i="1"/>
  <c r="J63" i="1"/>
  <c r="J62" i="1"/>
  <c r="J61" i="1"/>
  <c r="J60" i="1"/>
  <c r="J55" i="1"/>
  <c r="J54" i="1"/>
  <c r="J53" i="1"/>
  <c r="J52" i="1"/>
  <c r="J51" i="1"/>
  <c r="J50" i="1"/>
  <c r="I37" i="1"/>
  <c r="I36" i="1"/>
  <c r="I35" i="1"/>
  <c r="I34" i="1"/>
  <c r="I33" i="1"/>
  <c r="I32" i="1"/>
  <c r="H27" i="1"/>
  <c r="H26" i="1"/>
  <c r="H28" i="1" l="1"/>
</calcChain>
</file>

<file path=xl/sharedStrings.xml><?xml version="1.0" encoding="utf-8"?>
<sst xmlns="http://schemas.openxmlformats.org/spreadsheetml/2006/main" count="170" uniqueCount="88">
  <si>
    <t>los modelos de transporte se define como un algoritmo que busca determinar un programa</t>
  </si>
  <si>
    <t xml:space="preserve">de optimizacion para la entrega de productos, mercancias o bienes desde los origenes o </t>
  </si>
  <si>
    <t>puntos de suministro hasta los diferentes destinos o puntos de demandas a un costo</t>
  </si>
  <si>
    <t>minimo o utilidad maxima</t>
  </si>
  <si>
    <t>Objetivo del modelo de transporte</t>
  </si>
  <si>
    <t xml:space="preserve">los modelos de transporte buscan determinar la cantidad optima que se debe enviar desde cada punto de suministro a cada punto </t>
  </si>
  <si>
    <t>de demanda que requiera, optimizando la funcion</t>
  </si>
  <si>
    <t>objetivo y satisfaccion al mismo tiempo de los limites de la oferta y demanda.</t>
  </si>
  <si>
    <t>Aplicación del modelo de transporte</t>
  </si>
  <si>
    <t>Determinacion de centros de distribucion</t>
  </si>
  <si>
    <t>control de produccion e inventarios</t>
  </si>
  <si>
    <t>decisiones de produccion en tiempo extra y en tiempo normal</t>
  </si>
  <si>
    <t>determinacion de zonas de ventas</t>
  </si>
  <si>
    <t>problema en la cadena de suministros</t>
  </si>
  <si>
    <t>1- determine el costo unitario minimo de la tabla (caso minimizar) o la utilidad maxima de la tabla(caso maximizar) para realizar el mayor envio, respetando la oferta y demanda; los empates se rompen de manera arbitraria</t>
  </si>
  <si>
    <t>2- elimine las filas o columnas satisfechas y repita el paso 1</t>
  </si>
  <si>
    <t>1-determine una penalizacion para cada fila o columna  restando los dos costos menores de esa fila o columna en caso de minimizar; o las dos utilidades mayores de esa fila o columna en caso de maximizar</t>
  </si>
  <si>
    <t>2-determine la mayor penalizacion rompiendo arbitrariamente los empates si la funcion es minimizar; cuando es maximizar se escoge la menor penalizacion</t>
  </si>
  <si>
    <t>3- asigne la mayor cantidad posible a la variable del costo unitario minimo de esa fila o columna seleccionada  o la utilidad mas alta de esa fila o columna según sea el caso</t>
  </si>
  <si>
    <t xml:space="preserve">4- elimine la fila o columna satisfecha de esa fila o columna </t>
  </si>
  <si>
    <t>5- si solo queda una fila o columna sin eliminar continue con el metodo de costo minimo o utilidad maxima para valancear el sistema</t>
  </si>
  <si>
    <t>metodo modificado de distribucion</t>
  </si>
  <si>
    <t xml:space="preserve">2- verificar  que el numero de asignaciones o envios  sea igual a la ecuacion M+N-1 donde N son los origenes y M destinos; si el numero de asignaciones es menor que al de la ecuacion se debe agregar un 0 a cualquiera de las celdas vacias para valancear el sistema </t>
  </si>
  <si>
    <t>3- determinar  los residuos para cada una de las celdas vacias estableciendo circuitos los cuales intercalan los signos positivos y negativos</t>
  </si>
  <si>
    <t xml:space="preserve">4- si los residuos de las celdas vacias son 0 o negativos y el objetivo es maximizar se ah llegado a la tabla optima ; si los residuos de las celdas vacias son 0 o positivos y el objetivo es minimizar se ah llegado a la tabla optima ; si los residuos dan positivo y negativo no es la tabla optima </t>
  </si>
  <si>
    <t>5- cuando la tabla no es optima en el caso de maximizar se debe escoger entre los residuos el mas positivo alejado de 0; si hay empate escoge el de la cadena mas larga; si el caso es minimizar se toma el residuo negativo mas alejado de 0  si hay empate se toma el residuo de la cadena mas larga</t>
  </si>
  <si>
    <t>6- señale el circuito seleccionado en la tabla y entre los puntos negativos del circuito seleccione la menor asignacion(eso es igual tanto para maximizar y minimizar)</t>
  </si>
  <si>
    <t>7- en la nueva tabla adicione en los puntos positivos señalados la asignacion escogida y restelo en los puntos negativos del circuito señalado en la nueva tabla (tanto para maximizar y minimizar); repita nuevamente el paso 2</t>
  </si>
  <si>
    <t>3- repita el paso 1</t>
  </si>
  <si>
    <t>1- seleccione la celda de esquina superior izquierda para realizar un envio</t>
  </si>
  <si>
    <t>2- haga el mas grande envio como pueda en la celda escogida, respetando la oferta y la demanda. Si la fila queda satisfecha y la columna no cambie de fila mantengase en la misma columna ; si queda satisfecha la columna y la fila no cambie de columna  y mantengase en la misma fila, si ambas quedan satisfecha cambie de fila y columna</t>
  </si>
  <si>
    <t>costo= minimizar</t>
  </si>
  <si>
    <t>utilidad=maximizar</t>
  </si>
  <si>
    <t>una fabrica de gaseosas tiene tres platans para elaborar sus productos:</t>
  </si>
  <si>
    <t xml:space="preserve">una esta ubicada en el norte (N), otra en el Centro© y la tercera en el Este € . La gerencia desea establecer un </t>
  </si>
  <si>
    <t xml:space="preserve">modelo para transportar a un costo minimo, su producto en cajas, desde las platas hata los centros de consumo, ubicados en los  </t>
  </si>
  <si>
    <t>barrios prado(P), silencio(S) y buena vista(V). Acontinuacion se muestra la tabla de costo</t>
  </si>
  <si>
    <t>origen/desp</t>
  </si>
  <si>
    <t>P</t>
  </si>
  <si>
    <t>S</t>
  </si>
  <si>
    <t>V</t>
  </si>
  <si>
    <t>oferta</t>
  </si>
  <si>
    <t>N</t>
  </si>
  <si>
    <t>C</t>
  </si>
  <si>
    <t>E</t>
  </si>
  <si>
    <t>Demanda</t>
  </si>
  <si>
    <t>demanda</t>
  </si>
  <si>
    <t>1- que la oferta y la demanda sean iguales ; si la oferta es mayor que la demanda se debe agregar una columna fictisea cuyos costos o utilidades son 0 y la demanda va a ser igual a la diferencia de la oferta y la demanda; si la demanda es mayor que la oferta se debe agregar una fila fitisea desde los costos o utilidades sean igual a 0 y la oferta va a ser igual a la diferencia entre demanda y oferta</t>
  </si>
  <si>
    <t>en este caso la oferta supera la demanda por lo tanto hay que agregar una columna fictisia y el resultado sera la diferencia de oferta y demanda</t>
  </si>
  <si>
    <t>Fict</t>
  </si>
  <si>
    <t>32  0</t>
  </si>
  <si>
    <t>45  13  0</t>
  </si>
  <si>
    <t>28   15  0</t>
  </si>
  <si>
    <t>38   23   0</t>
  </si>
  <si>
    <t>34   11   0</t>
  </si>
  <si>
    <t>36  25  0</t>
  </si>
  <si>
    <t>25  0</t>
  </si>
  <si>
    <t>(m+n)-1</t>
  </si>
  <si>
    <t>NV</t>
  </si>
  <si>
    <t>Nfict</t>
  </si>
  <si>
    <t>CP</t>
  </si>
  <si>
    <t>Cfit</t>
  </si>
  <si>
    <t>EP</t>
  </si>
  <si>
    <t>ES</t>
  </si>
  <si>
    <t>78-73+68-75</t>
  </si>
  <si>
    <t>0-75+69-0</t>
  </si>
  <si>
    <t>0+</t>
  </si>
  <si>
    <t>73-</t>
  </si>
  <si>
    <t>68+</t>
  </si>
  <si>
    <t>75-</t>
  </si>
  <si>
    <t>69+</t>
  </si>
  <si>
    <t>0-</t>
  </si>
  <si>
    <t>como no es nuestra tabla optima entonces tomamos el numero mas alejado del 0 en este caso es NFICT y apartir de ahí realizar un circuito</t>
  </si>
  <si>
    <t>cuanto ya este realizado el circuito, lo señalamos con + y - y dentro de todos los - señalamos el menor de todos; despues en el mismo circuito en los puntos positivos sumamos  al valor de la asignacion</t>
  </si>
  <si>
    <t>Cfict</t>
  </si>
  <si>
    <t>NS</t>
  </si>
  <si>
    <t>73-68+75-69+0-0</t>
  </si>
  <si>
    <t>80-70+0-0+69-75</t>
  </si>
  <si>
    <t>83-70+0-0</t>
  </si>
  <si>
    <t>80-68+75-69</t>
  </si>
  <si>
    <t>CV</t>
  </si>
  <si>
    <t>73-68+0-0</t>
  </si>
  <si>
    <t>78-0+0-69</t>
  </si>
  <si>
    <t>80-70+0-0</t>
  </si>
  <si>
    <t>75-0+0-69</t>
  </si>
  <si>
    <t>83-0+0-70</t>
  </si>
  <si>
    <t>80-0+0-68</t>
  </si>
  <si>
    <t>z(min)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</si>
</sst>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vertical="top"/>
    </xf>
    <xf numFmtId="0" fontId="1" fillId="0" borderId="2" xfId="0" applyFont="1" applyFill="1" applyBorder="1"/>
    <xf numFmtId="0" fontId="0" fillId="0" borderId="2" xfId="0" applyFont="1" applyFill="1" applyBorder="1"/>
    <xf numFmtId="0" fontId="1" fillId="0" borderId="0" xfId="0" applyFont="1"/>
    <xf numFmtId="0" fontId="0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37</xdr:row>
      <xdr:rowOff>9525</xdr:rowOff>
    </xdr:from>
    <xdr:to>
      <xdr:col>2</xdr:col>
      <xdr:colOff>123825</xdr:colOff>
      <xdr:row>38</xdr:row>
      <xdr:rowOff>19050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B5D2ABF-6975-E666-4BAE-48CCA739C603}"/>
            </a:ext>
          </a:extLst>
        </xdr:cNvPr>
        <xdr:cNvCxnSpPr/>
      </xdr:nvCxnSpPr>
      <xdr:spPr>
        <a:xfrm flipH="1">
          <a:off x="5791200" y="55816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31</xdr:row>
      <xdr:rowOff>133350</xdr:rowOff>
    </xdr:from>
    <xdr:to>
      <xdr:col>6</xdr:col>
      <xdr:colOff>238125</xdr:colOff>
      <xdr:row>33</xdr:row>
      <xdr:rowOff>9525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127AF12-38D9-8656-6054-793B61D1EDA2}"/>
            </a:ext>
          </a:extLst>
        </xdr:cNvPr>
        <xdr:cNvCxnSpPr/>
      </xdr:nvCxnSpPr>
      <xdr:spPr>
        <a:xfrm flipH="1">
          <a:off x="8810625" y="456247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37</xdr:row>
      <xdr:rowOff>0</xdr:rowOff>
    </xdr:from>
    <xdr:to>
      <xdr:col>3</xdr:col>
      <xdr:colOff>133350</xdr:colOff>
      <xdr:row>38</xdr:row>
      <xdr:rowOff>9525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26AEEE0-6F98-44E0-9509-CED7F9F222BB}"/>
            </a:ext>
          </a:extLst>
        </xdr:cNvPr>
        <xdr:cNvCxnSpPr/>
      </xdr:nvCxnSpPr>
      <xdr:spPr>
        <a:xfrm flipH="1">
          <a:off x="6562725" y="5572125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31</xdr:row>
      <xdr:rowOff>161925</xdr:rowOff>
    </xdr:from>
    <xdr:to>
      <xdr:col>6</xdr:col>
      <xdr:colOff>390525</xdr:colOff>
      <xdr:row>33</xdr:row>
      <xdr:rowOff>38100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7D0F61A0-45DC-4EEC-82B8-4492DD39A695}"/>
            </a:ext>
          </a:extLst>
        </xdr:cNvPr>
        <xdr:cNvCxnSpPr/>
      </xdr:nvCxnSpPr>
      <xdr:spPr>
        <a:xfrm flipH="1">
          <a:off x="8963025" y="45910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36</xdr:row>
      <xdr:rowOff>161925</xdr:rowOff>
    </xdr:from>
    <xdr:to>
      <xdr:col>3</xdr:col>
      <xdr:colOff>361950</xdr:colOff>
      <xdr:row>37</xdr:row>
      <xdr:rowOff>171450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93764F9-5316-487D-A613-137FAE670BFB}"/>
            </a:ext>
          </a:extLst>
        </xdr:cNvPr>
        <xdr:cNvCxnSpPr/>
      </xdr:nvCxnSpPr>
      <xdr:spPr>
        <a:xfrm flipH="1">
          <a:off x="6791325" y="55435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34</xdr:row>
      <xdr:rowOff>9525</xdr:rowOff>
    </xdr:from>
    <xdr:to>
      <xdr:col>6</xdr:col>
      <xdr:colOff>152400</xdr:colOff>
      <xdr:row>35</xdr:row>
      <xdr:rowOff>76200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3D3A573-8B92-4EAF-BF07-7F0B2ED73D17}"/>
            </a:ext>
          </a:extLst>
        </xdr:cNvPr>
        <xdr:cNvCxnSpPr/>
      </xdr:nvCxnSpPr>
      <xdr:spPr>
        <a:xfrm flipH="1">
          <a:off x="8724900" y="50101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33</xdr:row>
      <xdr:rowOff>114300</xdr:rowOff>
    </xdr:from>
    <xdr:to>
      <xdr:col>6</xdr:col>
      <xdr:colOff>409575</xdr:colOff>
      <xdr:row>34</xdr:row>
      <xdr:rowOff>180975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138350A3-1A9E-4A4C-992B-77F0D5F06131}"/>
            </a:ext>
          </a:extLst>
        </xdr:cNvPr>
        <xdr:cNvCxnSpPr/>
      </xdr:nvCxnSpPr>
      <xdr:spPr>
        <a:xfrm flipH="1">
          <a:off x="8982075" y="492442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37</xdr:row>
      <xdr:rowOff>9525</xdr:rowOff>
    </xdr:from>
    <xdr:to>
      <xdr:col>4</xdr:col>
      <xdr:colOff>142875</xdr:colOff>
      <xdr:row>38</xdr:row>
      <xdr:rowOff>19050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B1F6A3FC-D2D2-41E7-8AE3-3658698CD912}"/>
            </a:ext>
          </a:extLst>
        </xdr:cNvPr>
        <xdr:cNvCxnSpPr/>
      </xdr:nvCxnSpPr>
      <xdr:spPr>
        <a:xfrm flipH="1">
          <a:off x="7334250" y="55816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37</xdr:row>
      <xdr:rowOff>19050</xdr:rowOff>
    </xdr:from>
    <xdr:to>
      <xdr:col>4</xdr:col>
      <xdr:colOff>352425</xdr:colOff>
      <xdr:row>38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C8AD7443-1C07-4705-9A60-CFD100B31103}"/>
            </a:ext>
          </a:extLst>
        </xdr:cNvPr>
        <xdr:cNvCxnSpPr/>
      </xdr:nvCxnSpPr>
      <xdr:spPr>
        <a:xfrm flipH="1">
          <a:off x="7543800" y="5591175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35</xdr:row>
      <xdr:rowOff>133350</xdr:rowOff>
    </xdr:from>
    <xdr:to>
      <xdr:col>6</xdr:col>
      <xdr:colOff>209550</xdr:colOff>
      <xdr:row>37</xdr:row>
      <xdr:rowOff>9525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EF1303BE-8D00-4A6E-8266-43E7ED93727B}"/>
            </a:ext>
          </a:extLst>
        </xdr:cNvPr>
        <xdr:cNvCxnSpPr/>
      </xdr:nvCxnSpPr>
      <xdr:spPr>
        <a:xfrm flipH="1">
          <a:off x="8782050" y="532447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36</xdr:row>
      <xdr:rowOff>0</xdr:rowOff>
    </xdr:from>
    <xdr:to>
      <xdr:col>6</xdr:col>
      <xdr:colOff>381000</xdr:colOff>
      <xdr:row>37</xdr:row>
      <xdr:rowOff>66675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47DB590B-39F1-4271-A4CE-38D6829C4C8B}"/>
            </a:ext>
          </a:extLst>
        </xdr:cNvPr>
        <xdr:cNvCxnSpPr/>
      </xdr:nvCxnSpPr>
      <xdr:spPr>
        <a:xfrm flipH="1">
          <a:off x="8953500" y="538162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37</xdr:row>
      <xdr:rowOff>9525</xdr:rowOff>
    </xdr:from>
    <xdr:to>
      <xdr:col>5</xdr:col>
      <xdr:colOff>161925</xdr:colOff>
      <xdr:row>38</xdr:row>
      <xdr:rowOff>76200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B5C7F9E8-529D-4B2C-A32B-88F237D02688}"/>
            </a:ext>
          </a:extLst>
        </xdr:cNvPr>
        <xdr:cNvCxnSpPr/>
      </xdr:nvCxnSpPr>
      <xdr:spPr>
        <a:xfrm flipH="1">
          <a:off x="7972425" y="55816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46</xdr:row>
      <xdr:rowOff>9525</xdr:rowOff>
    </xdr:from>
    <xdr:to>
      <xdr:col>2</xdr:col>
      <xdr:colOff>123825</xdr:colOff>
      <xdr:row>47</xdr:row>
      <xdr:rowOff>19050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76419473-BF8A-405A-97A9-D8FFE5E08927}"/>
            </a:ext>
          </a:extLst>
        </xdr:cNvPr>
        <xdr:cNvCxnSpPr/>
      </xdr:nvCxnSpPr>
      <xdr:spPr>
        <a:xfrm flipH="1">
          <a:off x="5791200" y="78676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40</xdr:row>
      <xdr:rowOff>133350</xdr:rowOff>
    </xdr:from>
    <xdr:to>
      <xdr:col>6</xdr:col>
      <xdr:colOff>238125</xdr:colOff>
      <xdr:row>42</xdr:row>
      <xdr:rowOff>9525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BB85B5B-CCB3-4275-BF9C-FF1C9E737A14}"/>
            </a:ext>
          </a:extLst>
        </xdr:cNvPr>
        <xdr:cNvCxnSpPr/>
      </xdr:nvCxnSpPr>
      <xdr:spPr>
        <a:xfrm flipH="1">
          <a:off x="8810625" y="684847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46</xdr:row>
      <xdr:rowOff>0</xdr:rowOff>
    </xdr:from>
    <xdr:to>
      <xdr:col>3</xdr:col>
      <xdr:colOff>133350</xdr:colOff>
      <xdr:row>47</xdr:row>
      <xdr:rowOff>9525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47999A9B-D512-4F9F-88D6-4F43FF46C776}"/>
            </a:ext>
          </a:extLst>
        </xdr:cNvPr>
        <xdr:cNvCxnSpPr/>
      </xdr:nvCxnSpPr>
      <xdr:spPr>
        <a:xfrm flipH="1">
          <a:off x="6562725" y="7858125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40</xdr:row>
      <xdr:rowOff>161925</xdr:rowOff>
    </xdr:from>
    <xdr:to>
      <xdr:col>6</xdr:col>
      <xdr:colOff>390525</xdr:colOff>
      <xdr:row>42</xdr:row>
      <xdr:rowOff>38100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F20A93A8-5C97-47DF-8DE1-8A18FF1E0B31}"/>
            </a:ext>
          </a:extLst>
        </xdr:cNvPr>
        <xdr:cNvCxnSpPr/>
      </xdr:nvCxnSpPr>
      <xdr:spPr>
        <a:xfrm flipH="1">
          <a:off x="8963025" y="68770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45</xdr:row>
      <xdr:rowOff>161925</xdr:rowOff>
    </xdr:from>
    <xdr:to>
      <xdr:col>3</xdr:col>
      <xdr:colOff>361950</xdr:colOff>
      <xdr:row>46</xdr:row>
      <xdr:rowOff>171450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BD4CC5DD-2198-4001-8983-0041DFFC591F}"/>
            </a:ext>
          </a:extLst>
        </xdr:cNvPr>
        <xdr:cNvCxnSpPr/>
      </xdr:nvCxnSpPr>
      <xdr:spPr>
        <a:xfrm flipH="1">
          <a:off x="6791325" y="78295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43</xdr:row>
      <xdr:rowOff>9525</xdr:rowOff>
    </xdr:from>
    <xdr:to>
      <xdr:col>6</xdr:col>
      <xdr:colOff>152400</xdr:colOff>
      <xdr:row>44</xdr:row>
      <xdr:rowOff>76200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3F55CAAB-7895-4EDD-BBB4-4E3438464711}"/>
            </a:ext>
          </a:extLst>
        </xdr:cNvPr>
        <xdr:cNvCxnSpPr/>
      </xdr:nvCxnSpPr>
      <xdr:spPr>
        <a:xfrm flipH="1">
          <a:off x="8724900" y="72961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42</xdr:row>
      <xdr:rowOff>114300</xdr:rowOff>
    </xdr:from>
    <xdr:to>
      <xdr:col>6</xdr:col>
      <xdr:colOff>409575</xdr:colOff>
      <xdr:row>43</xdr:row>
      <xdr:rowOff>180975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97806269-0ED7-424E-88F4-E79F145A8955}"/>
            </a:ext>
          </a:extLst>
        </xdr:cNvPr>
        <xdr:cNvCxnSpPr/>
      </xdr:nvCxnSpPr>
      <xdr:spPr>
        <a:xfrm flipH="1">
          <a:off x="8982075" y="721042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46</xdr:row>
      <xdr:rowOff>9525</xdr:rowOff>
    </xdr:from>
    <xdr:to>
      <xdr:col>4</xdr:col>
      <xdr:colOff>142875</xdr:colOff>
      <xdr:row>47</xdr:row>
      <xdr:rowOff>19050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65790910-5020-4839-927A-CCA87F801861}"/>
            </a:ext>
          </a:extLst>
        </xdr:cNvPr>
        <xdr:cNvCxnSpPr/>
      </xdr:nvCxnSpPr>
      <xdr:spPr>
        <a:xfrm flipH="1">
          <a:off x="7334250" y="78676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46</xdr:row>
      <xdr:rowOff>19050</xdr:rowOff>
    </xdr:from>
    <xdr:to>
      <xdr:col>4</xdr:col>
      <xdr:colOff>352425</xdr:colOff>
      <xdr:row>47</xdr:row>
      <xdr:rowOff>28575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15E9A34D-D2E4-4FBE-A73C-B39BD753BC90}"/>
            </a:ext>
          </a:extLst>
        </xdr:cNvPr>
        <xdr:cNvCxnSpPr/>
      </xdr:nvCxnSpPr>
      <xdr:spPr>
        <a:xfrm flipH="1">
          <a:off x="7543800" y="7877175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44</xdr:row>
      <xdr:rowOff>133350</xdr:rowOff>
    </xdr:from>
    <xdr:to>
      <xdr:col>6</xdr:col>
      <xdr:colOff>209550</xdr:colOff>
      <xdr:row>46</xdr:row>
      <xdr:rowOff>9525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C3BBEE9C-B186-4B01-BF7A-BF991C96694F}"/>
            </a:ext>
          </a:extLst>
        </xdr:cNvPr>
        <xdr:cNvCxnSpPr/>
      </xdr:nvCxnSpPr>
      <xdr:spPr>
        <a:xfrm flipH="1">
          <a:off x="8782050" y="761047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45</xdr:row>
      <xdr:rowOff>0</xdr:rowOff>
    </xdr:from>
    <xdr:to>
      <xdr:col>6</xdr:col>
      <xdr:colOff>381000</xdr:colOff>
      <xdr:row>46</xdr:row>
      <xdr:rowOff>66675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3BEBD494-B11C-4F2B-8F9F-37C80937BA3F}"/>
            </a:ext>
          </a:extLst>
        </xdr:cNvPr>
        <xdr:cNvCxnSpPr/>
      </xdr:nvCxnSpPr>
      <xdr:spPr>
        <a:xfrm flipH="1">
          <a:off x="8953500" y="766762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46</xdr:row>
      <xdr:rowOff>9525</xdr:rowOff>
    </xdr:from>
    <xdr:to>
      <xdr:col>5</xdr:col>
      <xdr:colOff>161925</xdr:colOff>
      <xdr:row>47</xdr:row>
      <xdr:rowOff>76200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A4E9B55D-8C7C-4EF9-BC0A-17BD135B5D1B}"/>
            </a:ext>
          </a:extLst>
        </xdr:cNvPr>
        <xdr:cNvCxnSpPr/>
      </xdr:nvCxnSpPr>
      <xdr:spPr>
        <a:xfrm flipH="1">
          <a:off x="7972425" y="78676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41</xdr:row>
      <xdr:rowOff>85725</xdr:rowOff>
    </xdr:from>
    <xdr:to>
      <xdr:col>5</xdr:col>
      <xdr:colOff>390525</xdr:colOff>
      <xdr:row>41</xdr:row>
      <xdr:rowOff>114300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A649698-9BD1-220D-E002-286E15842934}"/>
            </a:ext>
          </a:extLst>
        </xdr:cNvPr>
        <xdr:cNvCxnSpPr/>
      </xdr:nvCxnSpPr>
      <xdr:spPr>
        <a:xfrm flipH="1">
          <a:off x="6934200" y="8705850"/>
          <a:ext cx="14763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41</xdr:row>
      <xdr:rowOff>114300</xdr:rowOff>
    </xdr:from>
    <xdr:to>
      <xdr:col>3</xdr:col>
      <xdr:colOff>457200</xdr:colOff>
      <xdr:row>43</xdr:row>
      <xdr:rowOff>133350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C0779074-406B-03B8-2925-728C0C30D79E}"/>
            </a:ext>
          </a:extLst>
        </xdr:cNvPr>
        <xdr:cNvCxnSpPr/>
      </xdr:nvCxnSpPr>
      <xdr:spPr>
        <a:xfrm flipH="1">
          <a:off x="6924675" y="8734425"/>
          <a:ext cx="28575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43</xdr:row>
      <xdr:rowOff>133350</xdr:rowOff>
    </xdr:from>
    <xdr:to>
      <xdr:col>4</xdr:col>
      <xdr:colOff>638175</xdr:colOff>
      <xdr:row>43</xdr:row>
      <xdr:rowOff>152400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BDDCFE1B-D995-F6FC-3552-B27606DAE663}"/>
            </a:ext>
          </a:extLst>
        </xdr:cNvPr>
        <xdr:cNvCxnSpPr/>
      </xdr:nvCxnSpPr>
      <xdr:spPr>
        <a:xfrm flipV="1">
          <a:off x="6915150" y="9134475"/>
          <a:ext cx="9810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43</xdr:row>
      <xdr:rowOff>114300</xdr:rowOff>
    </xdr:from>
    <xdr:to>
      <xdr:col>4</xdr:col>
      <xdr:colOff>657225</xdr:colOff>
      <xdr:row>45</xdr:row>
      <xdr:rowOff>133350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62D31C75-16C5-9BC2-E011-B25F8EBDA74D}"/>
            </a:ext>
          </a:extLst>
        </xdr:cNvPr>
        <xdr:cNvCxnSpPr/>
      </xdr:nvCxnSpPr>
      <xdr:spPr>
        <a:xfrm flipH="1">
          <a:off x="7905750" y="9115425"/>
          <a:ext cx="9525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45</xdr:row>
      <xdr:rowOff>123825</xdr:rowOff>
    </xdr:from>
    <xdr:to>
      <xdr:col>5</xdr:col>
      <xdr:colOff>676275</xdr:colOff>
      <xdr:row>45</xdr:row>
      <xdr:rowOff>133350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BBB1E8D0-7C1E-F710-5E07-19575741BC9E}"/>
            </a:ext>
          </a:extLst>
        </xdr:cNvPr>
        <xdr:cNvCxnSpPr/>
      </xdr:nvCxnSpPr>
      <xdr:spPr>
        <a:xfrm flipV="1">
          <a:off x="7905750" y="9505950"/>
          <a:ext cx="7905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41</xdr:row>
      <xdr:rowOff>114300</xdr:rowOff>
    </xdr:from>
    <xdr:to>
      <xdr:col>5</xdr:col>
      <xdr:colOff>714375</xdr:colOff>
      <xdr:row>45</xdr:row>
      <xdr:rowOff>123825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A9BB7185-4875-7465-BFBB-D74FDA502EEB}"/>
            </a:ext>
          </a:extLst>
        </xdr:cNvPr>
        <xdr:cNvCxnSpPr/>
      </xdr:nvCxnSpPr>
      <xdr:spPr>
        <a:xfrm flipH="1" flipV="1">
          <a:off x="8591550" y="8734425"/>
          <a:ext cx="142875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40</xdr:row>
      <xdr:rowOff>180975</xdr:rowOff>
    </xdr:from>
    <xdr:to>
      <xdr:col>3</xdr:col>
      <xdr:colOff>752475</xdr:colOff>
      <xdr:row>42</xdr:row>
      <xdr:rowOff>19050</xdr:rowOff>
    </xdr:to>
    <xdr:sp macro="" textlink="">
      <xdr:nvSpPr>
        <xdr:cNvPr id="72" name="Elipse 71">
          <a:extLst>
            <a:ext uri="{FF2B5EF4-FFF2-40B4-BE49-F238E27FC236}">
              <a16:creationId xmlns:a16="http://schemas.microsoft.com/office/drawing/2014/main" id="{8A228375-A879-4224-308D-84F8B12081CC}"/>
            </a:ext>
          </a:extLst>
        </xdr:cNvPr>
        <xdr:cNvSpPr/>
      </xdr:nvSpPr>
      <xdr:spPr>
        <a:xfrm>
          <a:off x="6953250" y="8610600"/>
          <a:ext cx="295275" cy="219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57150</xdr:colOff>
      <xdr:row>55</xdr:row>
      <xdr:rowOff>9525</xdr:rowOff>
    </xdr:from>
    <xdr:to>
      <xdr:col>2</xdr:col>
      <xdr:colOff>123825</xdr:colOff>
      <xdr:row>56</xdr:row>
      <xdr:rowOff>19050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7EC4C8DA-4DD7-4270-A1FC-0754D70C3054}"/>
            </a:ext>
          </a:extLst>
        </xdr:cNvPr>
        <xdr:cNvCxnSpPr/>
      </xdr:nvCxnSpPr>
      <xdr:spPr>
        <a:xfrm flipH="1">
          <a:off x="5791200" y="95821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49</xdr:row>
      <xdr:rowOff>133350</xdr:rowOff>
    </xdr:from>
    <xdr:to>
      <xdr:col>6</xdr:col>
      <xdr:colOff>238125</xdr:colOff>
      <xdr:row>51</xdr:row>
      <xdr:rowOff>9525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C0B0463B-2BCF-4F82-85B5-92FB436138EA}"/>
            </a:ext>
          </a:extLst>
        </xdr:cNvPr>
        <xdr:cNvCxnSpPr/>
      </xdr:nvCxnSpPr>
      <xdr:spPr>
        <a:xfrm flipH="1">
          <a:off x="8810625" y="856297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55</xdr:row>
      <xdr:rowOff>0</xdr:rowOff>
    </xdr:from>
    <xdr:to>
      <xdr:col>3</xdr:col>
      <xdr:colOff>133350</xdr:colOff>
      <xdr:row>56</xdr:row>
      <xdr:rowOff>9525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68FE8251-7E69-49B1-AAA3-4E8A9D82CC60}"/>
            </a:ext>
          </a:extLst>
        </xdr:cNvPr>
        <xdr:cNvCxnSpPr/>
      </xdr:nvCxnSpPr>
      <xdr:spPr>
        <a:xfrm flipH="1">
          <a:off x="6562725" y="9572625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49</xdr:row>
      <xdr:rowOff>161925</xdr:rowOff>
    </xdr:from>
    <xdr:to>
      <xdr:col>6</xdr:col>
      <xdr:colOff>390525</xdr:colOff>
      <xdr:row>51</xdr:row>
      <xdr:rowOff>38100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65392DA4-3A22-4254-88EE-62005AAC27E8}"/>
            </a:ext>
          </a:extLst>
        </xdr:cNvPr>
        <xdr:cNvCxnSpPr/>
      </xdr:nvCxnSpPr>
      <xdr:spPr>
        <a:xfrm flipH="1">
          <a:off x="8963025" y="85915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54</xdr:row>
      <xdr:rowOff>161925</xdr:rowOff>
    </xdr:from>
    <xdr:to>
      <xdr:col>3</xdr:col>
      <xdr:colOff>361950</xdr:colOff>
      <xdr:row>55</xdr:row>
      <xdr:rowOff>171450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3BE03E0C-5572-43AE-917F-501B8519DC52}"/>
            </a:ext>
          </a:extLst>
        </xdr:cNvPr>
        <xdr:cNvCxnSpPr/>
      </xdr:nvCxnSpPr>
      <xdr:spPr>
        <a:xfrm flipH="1">
          <a:off x="6791325" y="95440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52</xdr:row>
      <xdr:rowOff>9525</xdr:rowOff>
    </xdr:from>
    <xdr:to>
      <xdr:col>6</xdr:col>
      <xdr:colOff>152400</xdr:colOff>
      <xdr:row>53</xdr:row>
      <xdr:rowOff>76200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034ABE88-CDA9-4FD3-A1A3-18060ADE1089}"/>
            </a:ext>
          </a:extLst>
        </xdr:cNvPr>
        <xdr:cNvCxnSpPr/>
      </xdr:nvCxnSpPr>
      <xdr:spPr>
        <a:xfrm flipH="1">
          <a:off x="8724900" y="90106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51</xdr:row>
      <xdr:rowOff>114300</xdr:rowOff>
    </xdr:from>
    <xdr:to>
      <xdr:col>6</xdr:col>
      <xdr:colOff>409575</xdr:colOff>
      <xdr:row>52</xdr:row>
      <xdr:rowOff>180975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EB69CCA6-A5B4-45C0-99D5-1AFCCB166EA2}"/>
            </a:ext>
          </a:extLst>
        </xdr:cNvPr>
        <xdr:cNvCxnSpPr/>
      </xdr:nvCxnSpPr>
      <xdr:spPr>
        <a:xfrm flipH="1">
          <a:off x="8982075" y="892492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55</xdr:row>
      <xdr:rowOff>9525</xdr:rowOff>
    </xdr:from>
    <xdr:to>
      <xdr:col>4</xdr:col>
      <xdr:colOff>142875</xdr:colOff>
      <xdr:row>56</xdr:row>
      <xdr:rowOff>19050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A298548D-BADC-4605-8508-4A2204513CA0}"/>
            </a:ext>
          </a:extLst>
        </xdr:cNvPr>
        <xdr:cNvCxnSpPr/>
      </xdr:nvCxnSpPr>
      <xdr:spPr>
        <a:xfrm flipH="1">
          <a:off x="7334250" y="95821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55</xdr:row>
      <xdr:rowOff>19050</xdr:rowOff>
    </xdr:from>
    <xdr:to>
      <xdr:col>4</xdr:col>
      <xdr:colOff>352425</xdr:colOff>
      <xdr:row>56</xdr:row>
      <xdr:rowOff>28575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39944A99-8DA1-41A3-8A1F-D363C6CACD6B}"/>
            </a:ext>
          </a:extLst>
        </xdr:cNvPr>
        <xdr:cNvCxnSpPr/>
      </xdr:nvCxnSpPr>
      <xdr:spPr>
        <a:xfrm flipH="1">
          <a:off x="7543800" y="9591675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53</xdr:row>
      <xdr:rowOff>133350</xdr:rowOff>
    </xdr:from>
    <xdr:to>
      <xdr:col>6</xdr:col>
      <xdr:colOff>209550</xdr:colOff>
      <xdr:row>55</xdr:row>
      <xdr:rowOff>9525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58A8ED1E-3B8D-45BF-8B91-9115BFFEEFAD}"/>
            </a:ext>
          </a:extLst>
        </xdr:cNvPr>
        <xdr:cNvCxnSpPr/>
      </xdr:nvCxnSpPr>
      <xdr:spPr>
        <a:xfrm flipH="1">
          <a:off x="8782050" y="932497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54</xdr:row>
      <xdr:rowOff>0</xdr:rowOff>
    </xdr:from>
    <xdr:to>
      <xdr:col>6</xdr:col>
      <xdr:colOff>381000</xdr:colOff>
      <xdr:row>55</xdr:row>
      <xdr:rowOff>66675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8138CBF5-3D55-46E6-975E-F1FB7C13C5BE}"/>
            </a:ext>
          </a:extLst>
        </xdr:cNvPr>
        <xdr:cNvCxnSpPr/>
      </xdr:nvCxnSpPr>
      <xdr:spPr>
        <a:xfrm flipH="1">
          <a:off x="8953500" y="938212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55</xdr:row>
      <xdr:rowOff>9525</xdr:rowOff>
    </xdr:from>
    <xdr:to>
      <xdr:col>5</xdr:col>
      <xdr:colOff>161925</xdr:colOff>
      <xdr:row>56</xdr:row>
      <xdr:rowOff>76200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F2283CB-1BCA-4895-8B20-17F42172C7B5}"/>
            </a:ext>
          </a:extLst>
        </xdr:cNvPr>
        <xdr:cNvCxnSpPr/>
      </xdr:nvCxnSpPr>
      <xdr:spPr>
        <a:xfrm flipH="1">
          <a:off x="7972425" y="95821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52</xdr:row>
      <xdr:rowOff>95250</xdr:rowOff>
    </xdr:from>
    <xdr:to>
      <xdr:col>5</xdr:col>
      <xdr:colOff>476250</xdr:colOff>
      <xdr:row>52</xdr:row>
      <xdr:rowOff>95250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F063B419-6FE2-637C-3587-9834AA1D9BC3}"/>
            </a:ext>
          </a:extLst>
        </xdr:cNvPr>
        <xdr:cNvCxnSpPr/>
      </xdr:nvCxnSpPr>
      <xdr:spPr>
        <a:xfrm flipH="1">
          <a:off x="7791450" y="10810875"/>
          <a:ext cx="704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52</xdr:row>
      <xdr:rowOff>66675</xdr:rowOff>
    </xdr:from>
    <xdr:to>
      <xdr:col>4</xdr:col>
      <xdr:colOff>552450</xdr:colOff>
      <xdr:row>54</xdr:row>
      <xdr:rowOff>142875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D5406EEB-A2C8-670F-9443-20C88BE2E4E4}"/>
            </a:ext>
          </a:extLst>
        </xdr:cNvPr>
        <xdr:cNvCxnSpPr/>
      </xdr:nvCxnSpPr>
      <xdr:spPr>
        <a:xfrm>
          <a:off x="7810500" y="10782300"/>
          <a:ext cx="0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54</xdr:row>
      <xdr:rowOff>114300</xdr:rowOff>
    </xdr:from>
    <xdr:to>
      <xdr:col>5</xdr:col>
      <xdr:colOff>657225</xdr:colOff>
      <xdr:row>54</xdr:row>
      <xdr:rowOff>152400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A2EF11AE-D50E-29DF-EEEA-E70429430634}"/>
            </a:ext>
          </a:extLst>
        </xdr:cNvPr>
        <xdr:cNvCxnSpPr/>
      </xdr:nvCxnSpPr>
      <xdr:spPr>
        <a:xfrm flipV="1">
          <a:off x="7820025" y="11210925"/>
          <a:ext cx="85725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52</xdr:row>
      <xdr:rowOff>85725</xdr:rowOff>
    </xdr:from>
    <xdr:to>
      <xdr:col>5</xdr:col>
      <xdr:colOff>676275</xdr:colOff>
      <xdr:row>54</xdr:row>
      <xdr:rowOff>114300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989BB519-4E3C-CE8A-C498-659B9A0F7740}"/>
            </a:ext>
          </a:extLst>
        </xdr:cNvPr>
        <xdr:cNvCxnSpPr/>
      </xdr:nvCxnSpPr>
      <xdr:spPr>
        <a:xfrm flipH="1" flipV="1">
          <a:off x="8629650" y="10801350"/>
          <a:ext cx="66675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52</xdr:row>
      <xdr:rowOff>0</xdr:rowOff>
    </xdr:from>
    <xdr:to>
      <xdr:col>5</xdr:col>
      <xdr:colOff>19050</xdr:colOff>
      <xdr:row>53</xdr:row>
      <xdr:rowOff>0</xdr:rowOff>
    </xdr:to>
    <xdr:sp macro="" textlink="">
      <xdr:nvSpPr>
        <xdr:cNvPr id="100" name="Elipse 99">
          <a:extLst>
            <a:ext uri="{FF2B5EF4-FFF2-40B4-BE49-F238E27FC236}">
              <a16:creationId xmlns:a16="http://schemas.microsoft.com/office/drawing/2014/main" id="{B066A3F3-5B9E-1EF1-FDAE-22330E2EA891}"/>
            </a:ext>
          </a:extLst>
        </xdr:cNvPr>
        <xdr:cNvSpPr/>
      </xdr:nvSpPr>
      <xdr:spPr>
        <a:xfrm>
          <a:off x="7781925" y="10715625"/>
          <a:ext cx="257175" cy="190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57150</xdr:colOff>
      <xdr:row>65</xdr:row>
      <xdr:rowOff>9525</xdr:rowOff>
    </xdr:from>
    <xdr:to>
      <xdr:col>2</xdr:col>
      <xdr:colOff>123825</xdr:colOff>
      <xdr:row>66</xdr:row>
      <xdr:rowOff>19050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63E3788D-3320-4E0B-B158-7E9CB5837DFB}"/>
            </a:ext>
          </a:extLst>
        </xdr:cNvPr>
        <xdr:cNvCxnSpPr/>
      </xdr:nvCxnSpPr>
      <xdr:spPr>
        <a:xfrm flipH="1">
          <a:off x="5791200" y="112966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59</xdr:row>
      <xdr:rowOff>133350</xdr:rowOff>
    </xdr:from>
    <xdr:to>
      <xdr:col>6</xdr:col>
      <xdr:colOff>238125</xdr:colOff>
      <xdr:row>61</xdr:row>
      <xdr:rowOff>9525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8088C580-3B7B-408E-AB68-8C37899E1C5F}"/>
            </a:ext>
          </a:extLst>
        </xdr:cNvPr>
        <xdr:cNvCxnSpPr/>
      </xdr:nvCxnSpPr>
      <xdr:spPr>
        <a:xfrm flipH="1">
          <a:off x="8810625" y="1027747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65</xdr:row>
      <xdr:rowOff>0</xdr:rowOff>
    </xdr:from>
    <xdr:to>
      <xdr:col>3</xdr:col>
      <xdr:colOff>133350</xdr:colOff>
      <xdr:row>66</xdr:row>
      <xdr:rowOff>9525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6F7E6F1-25DF-4C7C-9F27-92720C6351D4}"/>
            </a:ext>
          </a:extLst>
        </xdr:cNvPr>
        <xdr:cNvCxnSpPr/>
      </xdr:nvCxnSpPr>
      <xdr:spPr>
        <a:xfrm flipH="1">
          <a:off x="6562725" y="11287125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59</xdr:row>
      <xdr:rowOff>161925</xdr:rowOff>
    </xdr:from>
    <xdr:to>
      <xdr:col>6</xdr:col>
      <xdr:colOff>390525</xdr:colOff>
      <xdr:row>61</xdr:row>
      <xdr:rowOff>38100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D6D19EF3-2337-4412-ADAA-2054F1BCF47A}"/>
            </a:ext>
          </a:extLst>
        </xdr:cNvPr>
        <xdr:cNvCxnSpPr/>
      </xdr:nvCxnSpPr>
      <xdr:spPr>
        <a:xfrm flipH="1">
          <a:off x="8963025" y="103060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64</xdr:row>
      <xdr:rowOff>161925</xdr:rowOff>
    </xdr:from>
    <xdr:to>
      <xdr:col>3</xdr:col>
      <xdr:colOff>361950</xdr:colOff>
      <xdr:row>65</xdr:row>
      <xdr:rowOff>171450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597695AA-67CD-47C2-B39D-3AE2F2695D4B}"/>
            </a:ext>
          </a:extLst>
        </xdr:cNvPr>
        <xdr:cNvCxnSpPr/>
      </xdr:nvCxnSpPr>
      <xdr:spPr>
        <a:xfrm flipH="1">
          <a:off x="6791325" y="112585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62</xdr:row>
      <xdr:rowOff>9525</xdr:rowOff>
    </xdr:from>
    <xdr:to>
      <xdr:col>6</xdr:col>
      <xdr:colOff>152400</xdr:colOff>
      <xdr:row>63</xdr:row>
      <xdr:rowOff>76200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05B0E25B-DCBF-4AF9-B427-D74B20D1A8CB}"/>
            </a:ext>
          </a:extLst>
        </xdr:cNvPr>
        <xdr:cNvCxnSpPr/>
      </xdr:nvCxnSpPr>
      <xdr:spPr>
        <a:xfrm flipH="1">
          <a:off x="8724900" y="107251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61</xdr:row>
      <xdr:rowOff>114300</xdr:rowOff>
    </xdr:from>
    <xdr:to>
      <xdr:col>6</xdr:col>
      <xdr:colOff>409575</xdr:colOff>
      <xdr:row>62</xdr:row>
      <xdr:rowOff>180975</xdr:rowOff>
    </xdr:to>
    <xdr:cxnSp macro="">
      <xdr:nvCxnSpPr>
        <xdr:cNvPr id="107" name="Conector recto 106">
          <a:extLst>
            <a:ext uri="{FF2B5EF4-FFF2-40B4-BE49-F238E27FC236}">
              <a16:creationId xmlns:a16="http://schemas.microsoft.com/office/drawing/2014/main" id="{C73F8F53-EFCC-40B9-9E8F-945910EE3BC9}"/>
            </a:ext>
          </a:extLst>
        </xdr:cNvPr>
        <xdr:cNvCxnSpPr/>
      </xdr:nvCxnSpPr>
      <xdr:spPr>
        <a:xfrm flipH="1">
          <a:off x="8982075" y="1063942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65</xdr:row>
      <xdr:rowOff>9525</xdr:rowOff>
    </xdr:from>
    <xdr:to>
      <xdr:col>4</xdr:col>
      <xdr:colOff>142875</xdr:colOff>
      <xdr:row>66</xdr:row>
      <xdr:rowOff>19050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E8E4B839-B65B-4D17-8621-CD77B0516463}"/>
            </a:ext>
          </a:extLst>
        </xdr:cNvPr>
        <xdr:cNvCxnSpPr/>
      </xdr:nvCxnSpPr>
      <xdr:spPr>
        <a:xfrm flipH="1">
          <a:off x="7334250" y="11296650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65</xdr:row>
      <xdr:rowOff>19050</xdr:rowOff>
    </xdr:from>
    <xdr:to>
      <xdr:col>4</xdr:col>
      <xdr:colOff>352425</xdr:colOff>
      <xdr:row>66</xdr:row>
      <xdr:rowOff>28575</xdr:rowOff>
    </xdr:to>
    <xdr:cxnSp macro="">
      <xdr:nvCxnSpPr>
        <xdr:cNvPr id="109" name="Conector recto 108">
          <a:extLst>
            <a:ext uri="{FF2B5EF4-FFF2-40B4-BE49-F238E27FC236}">
              <a16:creationId xmlns:a16="http://schemas.microsoft.com/office/drawing/2014/main" id="{AC44422B-A30F-4F91-A6D5-AEA6A6C3468C}"/>
            </a:ext>
          </a:extLst>
        </xdr:cNvPr>
        <xdr:cNvCxnSpPr/>
      </xdr:nvCxnSpPr>
      <xdr:spPr>
        <a:xfrm flipH="1">
          <a:off x="7543800" y="11306175"/>
          <a:ext cx="6667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63</xdr:row>
      <xdr:rowOff>133350</xdr:rowOff>
    </xdr:from>
    <xdr:to>
      <xdr:col>6</xdr:col>
      <xdr:colOff>209550</xdr:colOff>
      <xdr:row>65</xdr:row>
      <xdr:rowOff>9525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4DA9DD49-25EF-420A-9454-57D2602BF953}"/>
            </a:ext>
          </a:extLst>
        </xdr:cNvPr>
        <xdr:cNvCxnSpPr/>
      </xdr:nvCxnSpPr>
      <xdr:spPr>
        <a:xfrm flipH="1">
          <a:off x="8782050" y="1103947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64</xdr:row>
      <xdr:rowOff>0</xdr:rowOff>
    </xdr:from>
    <xdr:to>
      <xdr:col>6</xdr:col>
      <xdr:colOff>381000</xdr:colOff>
      <xdr:row>65</xdr:row>
      <xdr:rowOff>66675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F40D4B98-459B-485B-9B50-2CBE21C4EE07}"/>
            </a:ext>
          </a:extLst>
        </xdr:cNvPr>
        <xdr:cNvCxnSpPr/>
      </xdr:nvCxnSpPr>
      <xdr:spPr>
        <a:xfrm flipH="1">
          <a:off x="8953500" y="11096625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65</xdr:row>
      <xdr:rowOff>9525</xdr:rowOff>
    </xdr:from>
    <xdr:to>
      <xdr:col>5</xdr:col>
      <xdr:colOff>161925</xdr:colOff>
      <xdr:row>66</xdr:row>
      <xdr:rowOff>76200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76DD0F97-22BD-4A2A-9CA6-809D38F68D03}"/>
            </a:ext>
          </a:extLst>
        </xdr:cNvPr>
        <xdr:cNvCxnSpPr/>
      </xdr:nvCxnSpPr>
      <xdr:spPr>
        <a:xfrm flipH="1">
          <a:off x="7972425" y="11296650"/>
          <a:ext cx="2095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6CA6-7B48-4DE8-9822-B4B62C71BA5C}">
  <dimension ref="A1:C16"/>
  <sheetViews>
    <sheetView workbookViewId="0">
      <selection activeCell="J11" sqref="J11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ht="15.75" x14ac:dyDescent="0.25">
      <c r="A6" s="1" t="s">
        <v>4</v>
      </c>
      <c r="B6" s="1"/>
      <c r="C6" s="1"/>
    </row>
    <row r="7" spans="1:3" x14ac:dyDescent="0.25">
      <c r="A7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ht="15.75" x14ac:dyDescent="0.25">
      <c r="A11" s="1" t="s">
        <v>8</v>
      </c>
      <c r="B11" s="2"/>
      <c r="C11" s="2"/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11</v>
      </c>
    </row>
    <row r="15" spans="1:3" x14ac:dyDescent="0.25">
      <c r="A15" t="s">
        <v>12</v>
      </c>
    </row>
    <row r="16" spans="1:3" x14ac:dyDescent="0.25">
      <c r="A16" t="s">
        <v>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791F-274B-4864-96F5-BEBB620E7D14}">
  <dimension ref="A1:K67"/>
  <sheetViews>
    <sheetView tabSelected="1" topLeftCell="A4" workbookViewId="0">
      <selection activeCell="E17" sqref="E17"/>
    </sheetView>
  </sheetViews>
  <sheetFormatPr baseColWidth="10" defaultRowHeight="15" x14ac:dyDescent="0.25"/>
  <cols>
    <col min="1" max="1" width="74.42578125" customWidth="1"/>
    <col min="2" max="2" width="11.5703125" customWidth="1"/>
    <col min="8" max="8" width="6.42578125" customWidth="1"/>
    <col min="9" max="9" width="16.140625" customWidth="1"/>
  </cols>
  <sheetData>
    <row r="1" spans="1:2" x14ac:dyDescent="0.25">
      <c r="A1" t="s">
        <v>29</v>
      </c>
    </row>
    <row r="2" spans="1:2" ht="78.75" customHeight="1" x14ac:dyDescent="0.25">
      <c r="A2" s="4" t="s">
        <v>30</v>
      </c>
      <c r="B2" s="4"/>
    </row>
    <row r="3" spans="1:2" x14ac:dyDescent="0.25">
      <c r="A3" t="s">
        <v>28</v>
      </c>
    </row>
    <row r="5" spans="1:2" x14ac:dyDescent="0.25">
      <c r="A5" t="s">
        <v>31</v>
      </c>
    </row>
    <row r="6" spans="1:2" x14ac:dyDescent="0.25">
      <c r="A6" t="s">
        <v>32</v>
      </c>
    </row>
    <row r="9" spans="1:2" x14ac:dyDescent="0.25">
      <c r="A9" t="s">
        <v>21</v>
      </c>
    </row>
    <row r="10" spans="1:2" x14ac:dyDescent="0.25">
      <c r="A10" t="s">
        <v>47</v>
      </c>
    </row>
    <row r="11" spans="1:2" x14ac:dyDescent="0.25">
      <c r="A11" t="s">
        <v>22</v>
      </c>
    </row>
    <row r="12" spans="1:2" x14ac:dyDescent="0.25">
      <c r="A12" t="s">
        <v>23</v>
      </c>
    </row>
    <row r="13" spans="1:2" x14ac:dyDescent="0.25">
      <c r="A13" t="s">
        <v>24</v>
      </c>
    </row>
    <row r="14" spans="1:2" x14ac:dyDescent="0.25">
      <c r="A14" t="s">
        <v>25</v>
      </c>
    </row>
    <row r="15" spans="1:2" x14ac:dyDescent="0.25">
      <c r="A15" t="s">
        <v>26</v>
      </c>
    </row>
    <row r="16" spans="1:2" x14ac:dyDescent="0.25">
      <c r="A16" t="s">
        <v>27</v>
      </c>
    </row>
    <row r="20" spans="2:11" x14ac:dyDescent="0.25">
      <c r="B20" t="s">
        <v>33</v>
      </c>
      <c r="K20" s="10"/>
    </row>
    <row r="21" spans="2:11" x14ac:dyDescent="0.25">
      <c r="B21" t="s">
        <v>34</v>
      </c>
      <c r="K21" s="10"/>
    </row>
    <row r="22" spans="2:11" x14ac:dyDescent="0.25">
      <c r="B22" t="s">
        <v>35</v>
      </c>
      <c r="K22" s="10"/>
    </row>
    <row r="23" spans="2:11" x14ac:dyDescent="0.25">
      <c r="B23" t="s">
        <v>36</v>
      </c>
      <c r="K23" s="10"/>
    </row>
    <row r="24" spans="2:11" x14ac:dyDescent="0.25">
      <c r="K24" s="10"/>
    </row>
    <row r="25" spans="2:11" x14ac:dyDescent="0.25">
      <c r="B25" s="5" t="s">
        <v>37</v>
      </c>
      <c r="C25" s="5" t="s">
        <v>38</v>
      </c>
      <c r="D25" s="5" t="s">
        <v>39</v>
      </c>
      <c r="E25" s="5" t="s">
        <v>40</v>
      </c>
      <c r="F25" s="5" t="s">
        <v>41</v>
      </c>
      <c r="K25" s="10"/>
    </row>
    <row r="26" spans="2:11" x14ac:dyDescent="0.25">
      <c r="B26" s="5" t="s">
        <v>42</v>
      </c>
      <c r="C26" s="5">
        <v>70</v>
      </c>
      <c r="D26" s="5">
        <v>73</v>
      </c>
      <c r="E26" s="5">
        <v>78</v>
      </c>
      <c r="F26" s="5">
        <v>45</v>
      </c>
      <c r="G26" t="s">
        <v>41</v>
      </c>
      <c r="H26">
        <f>SUM(F26:F28)</f>
        <v>119</v>
      </c>
      <c r="I26" s="17" t="s">
        <v>48</v>
      </c>
      <c r="J26" s="17"/>
      <c r="K26" s="10"/>
    </row>
    <row r="27" spans="2:11" x14ac:dyDescent="0.25">
      <c r="B27" s="5" t="s">
        <v>43</v>
      </c>
      <c r="C27" s="5">
        <v>80</v>
      </c>
      <c r="D27" s="5">
        <v>68</v>
      </c>
      <c r="E27" s="5">
        <v>75</v>
      </c>
      <c r="F27" s="5">
        <v>38</v>
      </c>
      <c r="G27" t="s">
        <v>46</v>
      </c>
      <c r="H27">
        <f>SUM(C29:E29)</f>
        <v>94</v>
      </c>
      <c r="I27" s="17"/>
      <c r="J27" s="17"/>
      <c r="K27" s="10"/>
    </row>
    <row r="28" spans="2:11" x14ac:dyDescent="0.25">
      <c r="B28" s="5" t="s">
        <v>44</v>
      </c>
      <c r="C28" s="5">
        <v>83</v>
      </c>
      <c r="D28" s="5">
        <v>80</v>
      </c>
      <c r="E28" s="5">
        <v>69</v>
      </c>
      <c r="F28" s="5">
        <v>36</v>
      </c>
      <c r="H28">
        <f>H26-H27</f>
        <v>25</v>
      </c>
      <c r="I28" s="17"/>
      <c r="J28" s="17"/>
    </row>
    <row r="29" spans="2:11" x14ac:dyDescent="0.25">
      <c r="B29" s="5" t="s">
        <v>45</v>
      </c>
      <c r="C29" s="5">
        <v>32</v>
      </c>
      <c r="D29" s="5">
        <v>28</v>
      </c>
      <c r="E29" s="5">
        <v>34</v>
      </c>
      <c r="F29" s="5"/>
    </row>
    <row r="31" spans="2:11" x14ac:dyDescent="0.25">
      <c r="B31" s="5" t="s">
        <v>37</v>
      </c>
      <c r="C31" s="5" t="s">
        <v>38</v>
      </c>
      <c r="D31" s="5" t="s">
        <v>39</v>
      </c>
      <c r="E31" s="5" t="s">
        <v>40</v>
      </c>
      <c r="F31" s="5" t="s">
        <v>49</v>
      </c>
      <c r="G31" s="5" t="s">
        <v>41</v>
      </c>
      <c r="I31" t="s">
        <v>57</v>
      </c>
      <c r="J31">
        <f>(3+4)-1</f>
        <v>6</v>
      </c>
    </row>
    <row r="32" spans="2:11" x14ac:dyDescent="0.25">
      <c r="B32" s="15" t="s">
        <v>42</v>
      </c>
      <c r="C32" s="6">
        <v>70</v>
      </c>
      <c r="D32" s="6">
        <v>73</v>
      </c>
      <c r="E32" s="6">
        <v>78</v>
      </c>
      <c r="F32" s="6">
        <v>0</v>
      </c>
      <c r="G32" s="16" t="s">
        <v>51</v>
      </c>
      <c r="H32" s="10" t="s">
        <v>58</v>
      </c>
      <c r="I32" s="10">
        <f>78-73+68-75</f>
        <v>-2</v>
      </c>
      <c r="J32" s="10"/>
    </row>
    <row r="33" spans="2:11" x14ac:dyDescent="0.25">
      <c r="B33" s="15"/>
      <c r="C33" s="7">
        <v>32</v>
      </c>
      <c r="D33" s="7">
        <v>13</v>
      </c>
      <c r="E33" s="7"/>
      <c r="F33" s="7"/>
      <c r="G33" s="16"/>
      <c r="H33" s="10" t="s">
        <v>59</v>
      </c>
      <c r="I33" s="10">
        <f>0-73+68-75+69-0</f>
        <v>-11</v>
      </c>
      <c r="J33" s="10"/>
    </row>
    <row r="34" spans="2:11" x14ac:dyDescent="0.25">
      <c r="B34" s="15" t="s">
        <v>43</v>
      </c>
      <c r="C34" s="6">
        <v>80</v>
      </c>
      <c r="D34" s="6">
        <v>68</v>
      </c>
      <c r="E34" s="6">
        <v>75</v>
      </c>
      <c r="F34" s="6">
        <v>0</v>
      </c>
      <c r="G34" s="16" t="s">
        <v>53</v>
      </c>
      <c r="H34" s="10" t="s">
        <v>60</v>
      </c>
      <c r="I34" s="10">
        <f>80-70+73-68</f>
        <v>15</v>
      </c>
      <c r="J34" s="10"/>
      <c r="K34" t="s">
        <v>72</v>
      </c>
    </row>
    <row r="35" spans="2:11" x14ac:dyDescent="0.25">
      <c r="B35" s="15"/>
      <c r="C35" s="7"/>
      <c r="D35" s="7">
        <v>15</v>
      </c>
      <c r="E35" s="7">
        <v>23</v>
      </c>
      <c r="F35" s="7"/>
      <c r="G35" s="16"/>
      <c r="H35" s="10" t="s">
        <v>61</v>
      </c>
      <c r="I35" s="10">
        <f>0-75+69-0</f>
        <v>-6</v>
      </c>
      <c r="J35" s="10"/>
    </row>
    <row r="36" spans="2:11" x14ac:dyDescent="0.25">
      <c r="B36" s="15" t="s">
        <v>44</v>
      </c>
      <c r="C36" s="6">
        <v>83</v>
      </c>
      <c r="D36" s="6">
        <v>80</v>
      </c>
      <c r="E36" s="6">
        <v>69</v>
      </c>
      <c r="F36" s="6">
        <v>0</v>
      </c>
      <c r="G36" s="16" t="s">
        <v>55</v>
      </c>
      <c r="H36" s="10" t="s">
        <v>62</v>
      </c>
      <c r="I36" s="10">
        <f>83-69+75-68+73-70</f>
        <v>24</v>
      </c>
      <c r="J36" s="10"/>
    </row>
    <row r="37" spans="2:11" x14ac:dyDescent="0.25">
      <c r="B37" s="15"/>
      <c r="C37" s="7"/>
      <c r="D37" s="7"/>
      <c r="E37" s="7">
        <v>11</v>
      </c>
      <c r="F37" s="7">
        <v>25</v>
      </c>
      <c r="G37" s="16"/>
      <c r="H37" s="10" t="s">
        <v>63</v>
      </c>
      <c r="I37" s="10">
        <f>80-69+75-68</f>
        <v>18</v>
      </c>
      <c r="J37" s="10"/>
    </row>
    <row r="38" spans="2:11" x14ac:dyDescent="0.25">
      <c r="B38" s="5" t="s">
        <v>45</v>
      </c>
      <c r="C38" s="8" t="s">
        <v>50</v>
      </c>
      <c r="D38" s="9" t="s">
        <v>52</v>
      </c>
      <c r="E38" s="9" t="s">
        <v>54</v>
      </c>
      <c r="F38" s="9" t="s">
        <v>56</v>
      </c>
      <c r="G38" s="5"/>
      <c r="H38" s="10"/>
      <c r="I38" s="10"/>
      <c r="J38" s="10"/>
    </row>
    <row r="40" spans="2:11" x14ac:dyDescent="0.25">
      <c r="B40" s="5" t="s">
        <v>37</v>
      </c>
      <c r="C40" s="5" t="s">
        <v>38</v>
      </c>
      <c r="D40" s="5" t="s">
        <v>39</v>
      </c>
      <c r="E40" s="5" t="s">
        <v>40</v>
      </c>
      <c r="F40" s="5" t="s">
        <v>49</v>
      </c>
      <c r="G40" s="5" t="s">
        <v>41</v>
      </c>
    </row>
    <row r="41" spans="2:11" x14ac:dyDescent="0.25">
      <c r="B41" s="15" t="s">
        <v>42</v>
      </c>
      <c r="C41" s="6">
        <v>70</v>
      </c>
      <c r="D41" s="6" t="s">
        <v>67</v>
      </c>
      <c r="E41" s="6">
        <v>78</v>
      </c>
      <c r="F41" s="6" t="s">
        <v>66</v>
      </c>
      <c r="G41" s="16" t="s">
        <v>51</v>
      </c>
    </row>
    <row r="42" spans="2:11" x14ac:dyDescent="0.25">
      <c r="B42" s="15"/>
      <c r="C42" s="7">
        <v>32</v>
      </c>
      <c r="D42" s="7">
        <v>13</v>
      </c>
      <c r="E42" s="7"/>
      <c r="F42" s="7"/>
      <c r="G42" s="16"/>
      <c r="K42" t="s">
        <v>73</v>
      </c>
    </row>
    <row r="43" spans="2:11" x14ac:dyDescent="0.25">
      <c r="B43" s="15" t="s">
        <v>43</v>
      </c>
      <c r="C43" s="6">
        <v>80</v>
      </c>
      <c r="D43" s="6" t="s">
        <v>68</v>
      </c>
      <c r="E43" s="6" t="s">
        <v>69</v>
      </c>
      <c r="F43" s="6">
        <v>0</v>
      </c>
      <c r="G43" s="16" t="s">
        <v>53</v>
      </c>
    </row>
    <row r="44" spans="2:11" x14ac:dyDescent="0.25">
      <c r="B44" s="15"/>
      <c r="C44" s="7"/>
      <c r="D44" s="7">
        <v>15</v>
      </c>
      <c r="E44" s="7">
        <v>23</v>
      </c>
      <c r="F44" s="7"/>
      <c r="G44" s="16"/>
    </row>
    <row r="45" spans="2:11" x14ac:dyDescent="0.25">
      <c r="B45" s="15" t="s">
        <v>44</v>
      </c>
      <c r="C45" s="6">
        <v>83</v>
      </c>
      <c r="D45" s="6">
        <v>80</v>
      </c>
      <c r="E45" s="6" t="s">
        <v>70</v>
      </c>
      <c r="F45" s="6" t="s">
        <v>71</v>
      </c>
      <c r="G45" s="16" t="s">
        <v>55</v>
      </c>
    </row>
    <row r="46" spans="2:11" x14ac:dyDescent="0.25">
      <c r="B46" s="15"/>
      <c r="C46" s="7"/>
      <c r="D46" s="7"/>
      <c r="E46" s="7">
        <v>11</v>
      </c>
      <c r="F46" s="7">
        <v>25</v>
      </c>
      <c r="G46" s="16"/>
    </row>
    <row r="47" spans="2:11" x14ac:dyDescent="0.25">
      <c r="B47" s="5" t="s">
        <v>45</v>
      </c>
      <c r="C47" s="8" t="s">
        <v>50</v>
      </c>
      <c r="D47" s="9" t="s">
        <v>52</v>
      </c>
      <c r="E47" s="9" t="s">
        <v>54</v>
      </c>
      <c r="F47" s="9" t="s">
        <v>56</v>
      </c>
      <c r="G47" s="5"/>
    </row>
    <row r="49" spans="2:10" x14ac:dyDescent="0.25">
      <c r="B49" s="5" t="s">
        <v>37</v>
      </c>
      <c r="C49" s="5" t="s">
        <v>38</v>
      </c>
      <c r="D49" s="5" t="s">
        <v>39</v>
      </c>
      <c r="E49" s="5" t="s">
        <v>40</v>
      </c>
      <c r="F49" s="5" t="s">
        <v>49</v>
      </c>
      <c r="G49" s="5" t="s">
        <v>41</v>
      </c>
    </row>
    <row r="50" spans="2:10" x14ac:dyDescent="0.25">
      <c r="B50" s="15" t="s">
        <v>42</v>
      </c>
      <c r="C50" s="6">
        <v>70</v>
      </c>
      <c r="D50" s="6">
        <v>73</v>
      </c>
      <c r="E50" s="6">
        <v>78</v>
      </c>
      <c r="F50" s="6">
        <v>0</v>
      </c>
      <c r="G50" s="16" t="s">
        <v>51</v>
      </c>
      <c r="H50" t="s">
        <v>75</v>
      </c>
      <c r="I50" s="12" t="s">
        <v>76</v>
      </c>
      <c r="J50" s="12">
        <f>73-68+75-69+0-0</f>
        <v>11</v>
      </c>
    </row>
    <row r="51" spans="2:10" x14ac:dyDescent="0.25">
      <c r="B51" s="15"/>
      <c r="C51" s="7">
        <v>32</v>
      </c>
      <c r="D51" s="7"/>
      <c r="E51" s="7"/>
      <c r="F51" s="7">
        <v>13</v>
      </c>
      <c r="G51" s="16"/>
      <c r="H51" t="s">
        <v>58</v>
      </c>
      <c r="I51" t="s">
        <v>64</v>
      </c>
      <c r="J51">
        <f>78-73+68-75</f>
        <v>-2</v>
      </c>
    </row>
    <row r="52" spans="2:10" x14ac:dyDescent="0.25">
      <c r="B52" s="15" t="s">
        <v>43</v>
      </c>
      <c r="C52" s="6">
        <v>80</v>
      </c>
      <c r="D52" s="6">
        <v>68</v>
      </c>
      <c r="E52" s="6" t="s">
        <v>69</v>
      </c>
      <c r="F52" s="6" t="s">
        <v>66</v>
      </c>
      <c r="G52" s="16" t="s">
        <v>53</v>
      </c>
      <c r="H52" t="s">
        <v>60</v>
      </c>
      <c r="I52" s="12" t="s">
        <v>77</v>
      </c>
      <c r="J52" s="12">
        <f>80-70+0-0+69-75</f>
        <v>4</v>
      </c>
    </row>
    <row r="53" spans="2:10" x14ac:dyDescent="0.25">
      <c r="B53" s="15"/>
      <c r="C53" s="7"/>
      <c r="D53" s="7">
        <v>28</v>
      </c>
      <c r="E53" s="7">
        <v>10</v>
      </c>
      <c r="F53" s="7"/>
      <c r="G53" s="16"/>
      <c r="H53" s="13" t="s">
        <v>74</v>
      </c>
      <c r="I53" s="13" t="s">
        <v>65</v>
      </c>
      <c r="J53" s="13">
        <f>0-75+69-0</f>
        <v>-6</v>
      </c>
    </row>
    <row r="54" spans="2:10" x14ac:dyDescent="0.25">
      <c r="B54" s="15" t="s">
        <v>44</v>
      </c>
      <c r="C54" s="6">
        <v>83</v>
      </c>
      <c r="D54" s="6">
        <v>80</v>
      </c>
      <c r="E54" s="6" t="s">
        <v>70</v>
      </c>
      <c r="F54" s="6" t="s">
        <v>71</v>
      </c>
      <c r="G54" s="16" t="s">
        <v>55</v>
      </c>
      <c r="H54" t="s">
        <v>62</v>
      </c>
      <c r="I54" s="12" t="s">
        <v>78</v>
      </c>
      <c r="J54" s="12">
        <f>83-70+0-0</f>
        <v>13</v>
      </c>
    </row>
    <row r="55" spans="2:10" x14ac:dyDescent="0.25">
      <c r="B55" s="15"/>
      <c r="C55" s="7"/>
      <c r="D55" s="7"/>
      <c r="E55" s="7">
        <v>24</v>
      </c>
      <c r="F55" s="7">
        <v>12</v>
      </c>
      <c r="G55" s="16"/>
      <c r="H55" s="10" t="s">
        <v>63</v>
      </c>
      <c r="I55" s="10" t="s">
        <v>79</v>
      </c>
      <c r="J55" s="10">
        <f>80-68+75-69</f>
        <v>18</v>
      </c>
    </row>
    <row r="56" spans="2:10" x14ac:dyDescent="0.25">
      <c r="B56" s="5" t="s">
        <v>45</v>
      </c>
      <c r="C56" s="8" t="s">
        <v>50</v>
      </c>
      <c r="D56" s="9" t="s">
        <v>52</v>
      </c>
      <c r="E56" s="9" t="s">
        <v>54</v>
      </c>
      <c r="F56" s="9" t="s">
        <v>56</v>
      </c>
      <c r="G56" s="5"/>
    </row>
    <row r="59" spans="2:10" x14ac:dyDescent="0.25">
      <c r="B59" s="5" t="s">
        <v>37</v>
      </c>
      <c r="C59" s="5" t="s">
        <v>38</v>
      </c>
      <c r="D59" s="5" t="s">
        <v>39</v>
      </c>
      <c r="E59" s="5" t="s">
        <v>40</v>
      </c>
      <c r="F59" s="5" t="s">
        <v>49</v>
      </c>
      <c r="G59" s="5" t="s">
        <v>41</v>
      </c>
    </row>
    <row r="60" spans="2:10" x14ac:dyDescent="0.25">
      <c r="B60" s="15" t="s">
        <v>42</v>
      </c>
      <c r="C60" s="6">
        <v>70</v>
      </c>
      <c r="D60" s="6">
        <v>73</v>
      </c>
      <c r="E60" s="6">
        <v>78</v>
      </c>
      <c r="F60" s="6">
        <v>0</v>
      </c>
      <c r="G60" s="16" t="s">
        <v>51</v>
      </c>
      <c r="H60" t="s">
        <v>75</v>
      </c>
      <c r="I60" t="s">
        <v>81</v>
      </c>
      <c r="J60">
        <f>73-68+0-0</f>
        <v>5</v>
      </c>
    </row>
    <row r="61" spans="2:10" x14ac:dyDescent="0.25">
      <c r="B61" s="15"/>
      <c r="C61" s="7">
        <v>32</v>
      </c>
      <c r="D61" s="7"/>
      <c r="E61" s="7"/>
      <c r="F61" s="7">
        <v>13</v>
      </c>
      <c r="G61" s="16"/>
      <c r="H61" t="s">
        <v>58</v>
      </c>
      <c r="I61" t="s">
        <v>82</v>
      </c>
      <c r="J61">
        <f>78-0+0-69</f>
        <v>9</v>
      </c>
    </row>
    <row r="62" spans="2:10" x14ac:dyDescent="0.25">
      <c r="B62" s="15" t="s">
        <v>43</v>
      </c>
      <c r="C62" s="6">
        <v>80</v>
      </c>
      <c r="D62" s="6">
        <v>68</v>
      </c>
      <c r="E62" s="6">
        <v>75</v>
      </c>
      <c r="F62" s="6">
        <v>0</v>
      </c>
      <c r="G62" s="16" t="s">
        <v>53</v>
      </c>
      <c r="H62" t="s">
        <v>60</v>
      </c>
      <c r="I62" s="12" t="s">
        <v>83</v>
      </c>
      <c r="J62" s="12">
        <f>80-70+0-0</f>
        <v>10</v>
      </c>
    </row>
    <row r="63" spans="2:10" x14ac:dyDescent="0.25">
      <c r="B63" s="15"/>
      <c r="C63" s="7"/>
      <c r="D63" s="7">
        <v>28</v>
      </c>
      <c r="E63" s="7"/>
      <c r="F63" s="7">
        <v>10</v>
      </c>
      <c r="G63" s="16"/>
      <c r="H63" t="s">
        <v>80</v>
      </c>
      <c r="I63" s="14" t="s">
        <v>84</v>
      </c>
      <c r="J63" s="14">
        <f>75-0+0-69</f>
        <v>6</v>
      </c>
    </row>
    <row r="64" spans="2:10" x14ac:dyDescent="0.25">
      <c r="B64" s="15" t="s">
        <v>44</v>
      </c>
      <c r="C64" s="6">
        <v>83</v>
      </c>
      <c r="D64" s="6">
        <v>80</v>
      </c>
      <c r="E64" s="6">
        <v>69</v>
      </c>
      <c r="F64" s="6">
        <v>0</v>
      </c>
      <c r="G64" s="16" t="s">
        <v>55</v>
      </c>
      <c r="H64" t="s">
        <v>62</v>
      </c>
      <c r="I64" s="11" t="s">
        <v>85</v>
      </c>
      <c r="J64" s="11">
        <f>83-0+0-70</f>
        <v>13</v>
      </c>
    </row>
    <row r="65" spans="2:10" x14ac:dyDescent="0.25">
      <c r="B65" s="15"/>
      <c r="C65" s="7"/>
      <c r="D65" s="7"/>
      <c r="E65" s="7">
        <v>34</v>
      </c>
      <c r="F65" s="7">
        <v>2</v>
      </c>
      <c r="G65" s="16"/>
      <c r="H65" t="s">
        <v>63</v>
      </c>
      <c r="I65" s="14" t="s">
        <v>86</v>
      </c>
      <c r="J65" s="14">
        <f>80-0+0-68</f>
        <v>12</v>
      </c>
    </row>
    <row r="66" spans="2:10" x14ac:dyDescent="0.25">
      <c r="B66" s="5" t="s">
        <v>45</v>
      </c>
      <c r="C66" s="8" t="s">
        <v>50</v>
      </c>
      <c r="D66" s="9" t="s">
        <v>52</v>
      </c>
      <c r="E66" s="9" t="s">
        <v>54</v>
      </c>
      <c r="F66" s="9" t="s">
        <v>56</v>
      </c>
      <c r="G66" s="5"/>
    </row>
    <row r="67" spans="2:10" ht="15" customHeight="1" x14ac:dyDescent="0.25">
      <c r="H67" s="3" t="s">
        <v>87</v>
      </c>
      <c r="I67">
        <f>(C61*C60)+(F61*F60)+(D63*D62)+(F63*F62)+(E65*E64)+(F65*F64)</f>
        <v>6490</v>
      </c>
    </row>
  </sheetData>
  <mergeCells count="25">
    <mergeCell ref="I26:J28"/>
    <mergeCell ref="B32:B33"/>
    <mergeCell ref="G32:G33"/>
    <mergeCell ref="B34:B35"/>
    <mergeCell ref="B36:B37"/>
    <mergeCell ref="G34:G35"/>
    <mergeCell ref="G36:G37"/>
    <mergeCell ref="B41:B42"/>
    <mergeCell ref="G41:G42"/>
    <mergeCell ref="B43:B44"/>
    <mergeCell ref="G43:G44"/>
    <mergeCell ref="B45:B46"/>
    <mergeCell ref="G45:G46"/>
    <mergeCell ref="B50:B51"/>
    <mergeCell ref="G50:G51"/>
    <mergeCell ref="B52:B53"/>
    <mergeCell ref="G52:G53"/>
    <mergeCell ref="B54:B55"/>
    <mergeCell ref="G54:G55"/>
    <mergeCell ref="B60:B61"/>
    <mergeCell ref="G60:G61"/>
    <mergeCell ref="B62:B63"/>
    <mergeCell ref="G62:G63"/>
    <mergeCell ref="B64:B65"/>
    <mergeCell ref="G64:G65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09B2-CBC5-44DE-9C56-6D94C683E43C}">
  <dimension ref="A1:A2"/>
  <sheetViews>
    <sheetView workbookViewId="0">
      <selection activeCell="H14" sqref="H14"/>
    </sheetView>
  </sheetViews>
  <sheetFormatPr baseColWidth="10"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3430-84BF-4B08-B74D-DFBD05AF50F8}">
  <dimension ref="A1:A5"/>
  <sheetViews>
    <sheetView workbookViewId="0">
      <selection activeCell="B8" sqref="B8"/>
    </sheetView>
  </sheetViews>
  <sheetFormatPr baseColWidth="10"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6EF5-2EDF-449E-B02E-D9E30AD63B7B}">
  <dimension ref="A1:A8"/>
  <sheetViews>
    <sheetView workbookViewId="0">
      <selection sqref="A1:A8"/>
    </sheetView>
  </sheetViews>
  <sheetFormatPr baseColWidth="10" defaultRowHeight="15" x14ac:dyDescent="0.25"/>
  <sheetData>
    <row r="1" spans="1:1" x14ac:dyDescent="0.25">
      <c r="A1" t="s">
        <v>21</v>
      </c>
    </row>
    <row r="2" spans="1:1" x14ac:dyDescent="0.25">
      <c r="A2" t="s">
        <v>47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metodo esquina noreste</vt:lpstr>
      <vt:lpstr>metodo de costo minimo o utilid</vt:lpstr>
      <vt:lpstr>metodo de aproximacion voguel</vt:lpstr>
      <vt:lpstr>cruce de arroyo o modi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YITZHAK</dc:creator>
  <cp:lastModifiedBy>YITZHAK</cp:lastModifiedBy>
  <dcterms:created xsi:type="dcterms:W3CDTF">2022-05-26T15:51:07Z</dcterms:created>
  <dcterms:modified xsi:type="dcterms:W3CDTF">2022-06-02T22:15:56Z</dcterms:modified>
</cp:coreProperties>
</file>