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iedades" sheetId="1" r:id="rId4"/>
    <sheet state="visible" name="Grafico" sheetId="2" r:id="rId5"/>
  </sheets>
  <definedNames>
    <definedName name="codigo">Propiedades!$B$2:$B$40</definedName>
    <definedName name="Vendedor">#REF!</definedName>
  </definedNames>
  <calcPr/>
  <extLst>
    <ext uri="GoogleSheetsCustomDataVersion2">
      <go:sheetsCustomData xmlns:go="http://customooxmlschemas.google.com/" r:id="rId6" roundtripDataChecksum="UHfhEArzhFP6pqLqe71JCoBofOaMmFi1Ez48rWG8kps="/>
    </ext>
  </extLst>
</workbook>
</file>

<file path=xl/sharedStrings.xml><?xml version="1.0" encoding="utf-8"?>
<sst xmlns="http://schemas.openxmlformats.org/spreadsheetml/2006/main" count="98" uniqueCount="60">
  <si>
    <t>Número de registro</t>
  </si>
  <si>
    <t>Código</t>
  </si>
  <si>
    <t>Fecha de ingreso</t>
  </si>
  <si>
    <t>Zona</t>
  </si>
  <si>
    <t>Metros</t>
  </si>
  <si>
    <t>Ambientes</t>
  </si>
  <si>
    <t>Precio</t>
  </si>
  <si>
    <t>Deptos en Belgrano con mala venta</t>
  </si>
  <si>
    <t>Deptos en Caballito con mala venta</t>
  </si>
  <si>
    <t>Fecha de venta</t>
  </si>
  <si>
    <t>Cantidad de dias para lograr vender</t>
  </si>
  <si>
    <t>Belgrano1</t>
  </si>
  <si>
    <t>Belgrano</t>
  </si>
  <si>
    <t>Belgrano2</t>
  </si>
  <si>
    <t>Belgrano3</t>
  </si>
  <si>
    <t>Belgrano4</t>
  </si>
  <si>
    <t>Belgrano5</t>
  </si>
  <si>
    <t>Belgrano6</t>
  </si>
  <si>
    <t>Belgrano7</t>
  </si>
  <si>
    <t>Belgrano8</t>
  </si>
  <si>
    <t>Belgrano9</t>
  </si>
  <si>
    <t>Belgrano10</t>
  </si>
  <si>
    <t>Belgrano11</t>
  </si>
  <si>
    <t>Belgrano12</t>
  </si>
  <si>
    <t>Belgrano13</t>
  </si>
  <si>
    <t>Belgrano14</t>
  </si>
  <si>
    <t>Belgrano15</t>
  </si>
  <si>
    <t>Caballito16</t>
  </si>
  <si>
    <t>Caballito</t>
  </si>
  <si>
    <t>Caballito17</t>
  </si>
  <si>
    <t>Caballito18</t>
  </si>
  <si>
    <t>Caballito19</t>
  </si>
  <si>
    <t>Caballito20</t>
  </si>
  <si>
    <t>Caballito21</t>
  </si>
  <si>
    <t>Caballito22</t>
  </si>
  <si>
    <t>Caballito23</t>
  </si>
  <si>
    <t>Caballito24</t>
  </si>
  <si>
    <t>Caballito25</t>
  </si>
  <si>
    <t>Caballito26</t>
  </si>
  <si>
    <t>Caballito27</t>
  </si>
  <si>
    <t>Precio del m2</t>
  </si>
  <si>
    <t>Cantidad de departamentos con mala venta</t>
  </si>
  <si>
    <t>Total cobrado por ventas de departamentos</t>
  </si>
  <si>
    <t>Zona en la que hay más deparamentos con mala venta</t>
  </si>
  <si>
    <t>Valor máximo en que se vendió un departamento</t>
  </si>
  <si>
    <t>Valor promedio cobrado por deparamento</t>
  </si>
  <si>
    <t>Ventas realizadas en el último trimestre del año 2008</t>
  </si>
  <si>
    <t>octubre</t>
  </si>
  <si>
    <t>Novienbre</t>
  </si>
  <si>
    <t>Dicienbre</t>
  </si>
  <si>
    <t>Total Octubre</t>
  </si>
  <si>
    <t>Total Noviembre</t>
  </si>
  <si>
    <t>Total Diciembre</t>
  </si>
  <si>
    <t>Julián Palomar</t>
  </si>
  <si>
    <t>Jimena Spataro</t>
  </si>
  <si>
    <t>Luis Pieroni</t>
  </si>
  <si>
    <t>Luisina Caferata</t>
  </si>
  <si>
    <t>Mariano Tomaselli</t>
  </si>
  <si>
    <t>Ricardo Gherzi</t>
  </si>
  <si>
    <t>Viviana Sturla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</si>
</sst>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.00"/>
    <numFmt numFmtId="166" formatCode="_ [$$-2C0A]\ * #,##0.00_ ;_ [$$-2C0A]\ * \-#,##0.00_ ;_ [$$-2C0A]\ * &quot;-&quot;??_ ;_ @_ "/>
  </numFmts>
  <fonts count="7">
    <font>
      <sz val="10.0"/>
      <color rgb="FF000000"/>
      <name val="Arial"/>
      <scheme val="minor"/>
    </font>
    <font>
      <i/>
      <sz val="10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/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  <bgColor rgb="FFFFCC00"/>
      </patternFill>
    </fill>
  </fills>
  <borders count="17">
    <border/>
    <border>
      <left style="double">
        <color rgb="FFF79646"/>
      </left>
      <right style="double">
        <color rgb="FF99CCFF"/>
      </right>
      <top style="double">
        <color rgb="FFF79646"/>
      </top>
      <bottom style="double">
        <color rgb="FF99CCFF"/>
      </bottom>
    </border>
    <border>
      <left style="double">
        <color rgb="FF99CCFF"/>
      </left>
      <right style="double">
        <color rgb="FF99CCFF"/>
      </right>
      <top style="double">
        <color rgb="FFF79646"/>
      </top>
      <bottom style="double">
        <color rgb="FF99CCFF"/>
      </bottom>
    </border>
    <border>
      <left style="double">
        <color rgb="FF99CCFF"/>
      </left>
      <right style="double">
        <color rgb="FFF79646"/>
      </right>
      <top style="double">
        <color rgb="FFF79646"/>
      </top>
      <bottom style="double">
        <color rgb="FF99CC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F79646"/>
      </left>
      <right style="double">
        <color rgb="FF99CCFF"/>
      </right>
      <top style="double">
        <color rgb="FF99CCFF"/>
      </top>
      <bottom style="double">
        <color rgb="FF99CCFF"/>
      </bottom>
    </border>
    <border>
      <left style="double">
        <color rgb="FF99CCFF"/>
      </left>
      <right style="double">
        <color rgb="FF99CCFF"/>
      </right>
      <top style="double">
        <color rgb="FF99CCFF"/>
      </top>
      <bottom style="double">
        <color rgb="FF99CCFF"/>
      </bottom>
    </border>
    <border>
      <left style="double">
        <color rgb="FF99CCFF"/>
      </left>
      <right style="double">
        <color rgb="FFF79646"/>
      </right>
      <top style="double">
        <color rgb="FF99CCFF"/>
      </top>
      <bottom style="double">
        <color rgb="FF99CCFF"/>
      </bottom>
    </border>
    <border>
      <left style="double">
        <color rgb="FFF79646"/>
      </left>
      <right style="double">
        <color rgb="FF99CCFF"/>
      </right>
      <top style="double">
        <color rgb="FF99CCFF"/>
      </top>
      <bottom style="double">
        <color rgb="FFF79646"/>
      </bottom>
    </border>
    <border>
      <left style="double">
        <color rgb="FF99CCFF"/>
      </left>
      <right style="double">
        <color rgb="FF99CCFF"/>
      </right>
      <top style="double">
        <color rgb="FF99CCFF"/>
      </top>
      <bottom style="double">
        <color rgb="FFF79646"/>
      </bottom>
    </border>
    <border>
      <left style="double">
        <color rgb="FF99CCFF"/>
      </left>
      <right style="double">
        <color rgb="FFF79646"/>
      </right>
      <top style="double">
        <color rgb="FF99CCFF"/>
      </top>
      <bottom style="double">
        <color rgb="FFF7964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4" fillId="2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4" numFmtId="1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6" fillId="0" fontId="4" numFmtId="165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4" fillId="2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9" fillId="0" fontId="4" numFmtId="164" xfId="0" applyAlignment="1" applyBorder="1" applyFont="1" applyNumberForma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9" fillId="0" fontId="4" numFmtId="1" xfId="0" applyAlignment="1" applyBorder="1" applyFont="1" applyNumberFormat="1">
      <alignment horizontal="center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9" fillId="0" fontId="4" numFmtId="165" xfId="0" applyAlignment="1" applyBorder="1" applyFont="1" applyNumberFormat="1">
      <alignment horizontal="center" shrinkToFit="0" vertical="bottom" wrapText="0"/>
    </xf>
    <xf borderId="9" fillId="0" fontId="4" numFmtId="0" xfId="0" applyAlignment="1" applyBorder="1" applyFont="1">
      <alignment horizontal="left" shrinkToFit="0" vertical="bottom" wrapText="0"/>
    </xf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11" fillId="3" fontId="2" numFmtId="0" xfId="0" applyAlignment="1" applyBorder="1" applyFill="1" applyFont="1">
      <alignment horizontal="center" shrinkToFit="0" vertical="center" wrapText="0"/>
    </xf>
    <xf borderId="12" fillId="0" fontId="5" numFmtId="0" xfId="0" applyBorder="1" applyFont="1"/>
    <xf borderId="0" fillId="0" fontId="4" numFmtId="0" xfId="0" applyAlignment="1" applyFont="1">
      <alignment horizontal="center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4" fillId="0" fontId="4" numFmtId="166" xfId="0" applyAlignment="1" applyBorder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11" fillId="0" fontId="4" numFmtId="166" xfId="0" applyAlignment="1" applyBorder="1" applyFont="1" applyNumberFormat="1">
      <alignment horizontal="center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horizontal="center" shrinkToFit="0" vertical="center" wrapText="0"/>
    </xf>
    <xf borderId="14" fillId="0" fontId="5" numFmtId="0" xfId="0" applyBorder="1" applyFont="1"/>
    <xf borderId="15" fillId="0" fontId="4" numFmtId="0" xfId="0" applyAlignment="1" applyBorder="1" applyFont="1">
      <alignment horizontal="center" shrinkToFit="0" vertical="bottom" wrapText="0"/>
    </xf>
    <xf borderId="11" fillId="4" fontId="4" numFmtId="0" xfId="0" applyAlignment="1" applyBorder="1" applyFill="1" applyFont="1">
      <alignment horizontal="center" shrinkToFit="0" vertical="bottom" wrapText="0"/>
    </xf>
    <xf borderId="15" fillId="5" fontId="4" numFmtId="0" xfId="0" applyAlignment="1" applyBorder="1" applyFill="1" applyFont="1">
      <alignment shrinkToFit="0" vertical="center" wrapText="0"/>
    </xf>
    <xf borderId="16" fillId="0" fontId="5" numFmtId="0" xfId="0" applyBorder="1" applyFont="1"/>
    <xf borderId="4" fillId="4" fontId="4" numFmtId="0" xfId="0" applyAlignment="1" applyBorder="1" applyFont="1">
      <alignment shrinkToFit="0" vertical="bottom" wrapText="0"/>
    </xf>
    <xf borderId="4" fillId="0" fontId="4" numFmtId="166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                                                         Ventas 3er trimestre 2008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Grafico!$I$4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Grafico!$I$5:$I$10</c:f>
              <c:numCache/>
            </c:numRef>
          </c:val>
        </c:ser>
        <c:ser>
          <c:idx val="1"/>
          <c:order val="1"/>
          <c:tx>
            <c:strRef>
              <c:f>Grafico!$J$4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Grafico!$J$5:$J$10</c:f>
              <c:numCache/>
            </c:numRef>
          </c:val>
        </c:ser>
        <c:ser>
          <c:idx val="2"/>
          <c:order val="2"/>
          <c:tx>
            <c:strRef>
              <c:f>Grafico!$K$4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Grafico!$K$5:$K$10</c:f>
              <c:numCache/>
            </c:numRef>
          </c:val>
        </c:ser>
        <c:axId val="1923256546"/>
        <c:axId val="731644271"/>
      </c:bar3DChart>
      <c:catAx>
        <c:axId val="1923256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644271"/>
      </c:catAx>
      <c:valAx>
        <c:axId val="731644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256546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10</xdr:row>
      <xdr:rowOff>114300</xdr:rowOff>
    </xdr:from>
    <xdr:ext cx="5715000" cy="3533775"/>
    <xdr:graphicFrame>
      <xdr:nvGraphicFramePr>
        <xdr:cNvPr id="132028611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371475</xdr:colOff>
      <xdr:row>10</xdr:row>
      <xdr:rowOff>114300</xdr:rowOff>
    </xdr:from>
    <xdr:ext cx="5715000" cy="353377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9.75"/>
    <col customWidth="1" min="3" max="3" width="13.88"/>
    <col customWidth="1" min="4" max="4" width="16.63"/>
    <col customWidth="1" min="5" max="5" width="6.38"/>
    <col customWidth="1" min="6" max="6" width="13.88"/>
    <col customWidth="1" min="7" max="7" width="10.38"/>
    <col customWidth="1" min="8" max="8" width="11.75"/>
    <col customWidth="1" min="9" max="9" width="15.5"/>
    <col customWidth="1" min="10" max="10" width="12.5"/>
    <col customWidth="1" min="11" max="11" width="27.63"/>
    <col customWidth="1" min="12" max="12" width="11.5"/>
    <col customWidth="1" min="13" max="15" width="10.0"/>
    <col customWidth="1" min="16" max="16" width="18.63"/>
    <col customWidth="1" min="17" max="17" width="21.0"/>
    <col customWidth="1" min="18" max="26" width="10.0"/>
  </cols>
  <sheetData>
    <row r="1" ht="36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/>
      <c r="O1" s="6" t="s">
        <v>6</v>
      </c>
      <c r="P1" s="6" t="s">
        <v>7</v>
      </c>
      <c r="Q1" s="6" t="s">
        <v>8</v>
      </c>
    </row>
    <row r="2" ht="12.75" customHeight="1">
      <c r="A2" s="7">
        <v>1.0</v>
      </c>
      <c r="B2" s="8" t="s">
        <v>11</v>
      </c>
      <c r="C2" s="9">
        <v>39965.0</v>
      </c>
      <c r="D2" s="10" t="s">
        <v>12</v>
      </c>
      <c r="E2" s="11">
        <v>85.0</v>
      </c>
      <c r="F2" s="12">
        <v>3.0</v>
      </c>
      <c r="G2" s="13">
        <f>IF(D2=A32,B32)*E2</f>
        <v>119000</v>
      </c>
      <c r="H2" s="14" t="b">
        <f>AND(G2="119")</f>
        <v>0</v>
      </c>
      <c r="I2" s="14" t="b">
        <f>AND(G2="119")</f>
        <v>0</v>
      </c>
      <c r="J2" s="9">
        <v>39974.0</v>
      </c>
      <c r="K2" s="15">
        <f t="shared" ref="K2:K28" si="1">J2-C2</f>
        <v>9</v>
      </c>
      <c r="L2" s="16"/>
      <c r="O2" s="17">
        <v>119000.0</v>
      </c>
      <c r="P2" s="17" t="b">
        <v>0</v>
      </c>
      <c r="Q2" s="17" t="b">
        <v>0</v>
      </c>
    </row>
    <row r="3" ht="12.75" customHeight="1">
      <c r="A3" s="7">
        <v>2.0</v>
      </c>
      <c r="B3" s="8" t="s">
        <v>13</v>
      </c>
      <c r="C3" s="9">
        <v>39794.0</v>
      </c>
      <c r="D3" s="10" t="s">
        <v>12</v>
      </c>
      <c r="E3" s="11">
        <v>59.0</v>
      </c>
      <c r="F3" s="12">
        <v>1.0</v>
      </c>
      <c r="G3" s="13">
        <f>IF(D3=A32,B32)*E3</f>
        <v>82600</v>
      </c>
      <c r="H3" s="14" t="b">
        <f t="shared" ref="H3:H6" si="2">AND(G3=G3)</f>
        <v>1</v>
      </c>
      <c r="I3" s="14" t="b">
        <f>AND(G3="82")</f>
        <v>0</v>
      </c>
      <c r="J3" s="9">
        <v>39966.0</v>
      </c>
      <c r="K3" s="15">
        <f t="shared" si="1"/>
        <v>172</v>
      </c>
      <c r="L3" s="16"/>
      <c r="O3" s="17">
        <v>80000.0</v>
      </c>
      <c r="P3" s="17" t="b">
        <v>0</v>
      </c>
      <c r="Q3" s="17" t="b">
        <v>0</v>
      </c>
    </row>
    <row r="4" ht="12.75" customHeight="1">
      <c r="A4" s="7">
        <v>3.0</v>
      </c>
      <c r="B4" s="8" t="s">
        <v>14</v>
      </c>
      <c r="C4" s="9">
        <v>39848.0</v>
      </c>
      <c r="D4" s="10" t="s">
        <v>12</v>
      </c>
      <c r="E4" s="11">
        <v>40.0</v>
      </c>
      <c r="F4" s="12">
        <v>2.0</v>
      </c>
      <c r="G4" s="13">
        <f>IF(D4=A32,B32)*E4</f>
        <v>56000</v>
      </c>
      <c r="H4" s="14" t="b">
        <f t="shared" si="2"/>
        <v>1</v>
      </c>
      <c r="I4" s="14" t="b">
        <f>AND(G4="56")</f>
        <v>0</v>
      </c>
      <c r="J4" s="9">
        <v>39965.0</v>
      </c>
      <c r="K4" s="15">
        <f t="shared" si="1"/>
        <v>117</v>
      </c>
      <c r="L4" s="16"/>
      <c r="O4" s="17">
        <v>82600.0</v>
      </c>
      <c r="P4" s="17" t="b">
        <v>1</v>
      </c>
      <c r="Q4" s="17" t="b">
        <v>0</v>
      </c>
    </row>
    <row r="5" ht="12.75" customHeight="1">
      <c r="A5" s="7">
        <v>4.0</v>
      </c>
      <c r="B5" s="8" t="s">
        <v>15</v>
      </c>
      <c r="C5" s="9">
        <v>39828.0</v>
      </c>
      <c r="D5" s="10" t="s">
        <v>12</v>
      </c>
      <c r="E5" s="11">
        <v>237.0</v>
      </c>
      <c r="F5" s="12">
        <v>6.0</v>
      </c>
      <c r="G5" s="13">
        <f>IF(D5=A32,B32)*E5</f>
        <v>331800</v>
      </c>
      <c r="H5" s="14" t="b">
        <f t="shared" si="2"/>
        <v>1</v>
      </c>
      <c r="I5" s="14" t="b">
        <f>AND(G5="331")</f>
        <v>0</v>
      </c>
      <c r="J5" s="9">
        <v>39967.0</v>
      </c>
      <c r="K5" s="15">
        <f t="shared" si="1"/>
        <v>139</v>
      </c>
      <c r="L5" s="16"/>
      <c r="O5" s="17">
        <v>45000.0</v>
      </c>
      <c r="P5" s="17" t="b">
        <v>0</v>
      </c>
      <c r="Q5" s="17" t="b">
        <v>0</v>
      </c>
    </row>
    <row r="6" ht="12.75" customHeight="1">
      <c r="A6" s="7">
        <v>5.0</v>
      </c>
      <c r="B6" s="8" t="s">
        <v>16</v>
      </c>
      <c r="C6" s="9">
        <v>39904.0</v>
      </c>
      <c r="D6" s="10" t="s">
        <v>12</v>
      </c>
      <c r="E6" s="11">
        <v>40.0</v>
      </c>
      <c r="F6" s="12">
        <v>2.0</v>
      </c>
      <c r="G6" s="13">
        <f>IF(D6=A32,B32)*E6</f>
        <v>56000</v>
      </c>
      <c r="H6" s="14" t="b">
        <f t="shared" si="2"/>
        <v>1</v>
      </c>
      <c r="I6" s="14" t="b">
        <f>AND(G6="56")</f>
        <v>0</v>
      </c>
      <c r="J6" s="9">
        <v>39969.0</v>
      </c>
      <c r="K6" s="15">
        <f t="shared" si="1"/>
        <v>65</v>
      </c>
      <c r="L6" s="16"/>
      <c r="O6" s="17">
        <v>56000.0</v>
      </c>
      <c r="P6" s="17" t="b">
        <v>1</v>
      </c>
      <c r="Q6" s="17" t="b">
        <v>0</v>
      </c>
    </row>
    <row r="7" ht="12.75" customHeight="1">
      <c r="A7" s="7">
        <v>6.0</v>
      </c>
      <c r="B7" s="8" t="s">
        <v>17</v>
      </c>
      <c r="C7" s="9">
        <v>39909.0</v>
      </c>
      <c r="D7" s="10" t="s">
        <v>12</v>
      </c>
      <c r="E7" s="11">
        <v>75.0</v>
      </c>
      <c r="F7" s="12">
        <v>4.0</v>
      </c>
      <c r="G7" s="13">
        <f>IF(D7=A32,B32)*E7</f>
        <v>105000</v>
      </c>
      <c r="H7" s="14" t="b">
        <f>AND(G7="105")</f>
        <v>0</v>
      </c>
      <c r="I7" s="14" t="b">
        <f>AND(G7="105")</f>
        <v>0</v>
      </c>
      <c r="J7" s="9">
        <v>39999.0</v>
      </c>
      <c r="K7" s="15">
        <f t="shared" si="1"/>
        <v>90</v>
      </c>
      <c r="L7" s="16"/>
      <c r="O7" s="17">
        <v>331800.0</v>
      </c>
      <c r="P7" s="17" t="b">
        <v>1</v>
      </c>
      <c r="Q7" s="17" t="b">
        <v>0</v>
      </c>
    </row>
    <row r="8" ht="12.75" customHeight="1">
      <c r="A8" s="7">
        <v>7.0</v>
      </c>
      <c r="B8" s="8" t="s">
        <v>18</v>
      </c>
      <c r="C8" s="9">
        <v>39945.0</v>
      </c>
      <c r="D8" s="10" t="s">
        <v>12</v>
      </c>
      <c r="E8" s="11">
        <v>110.0</v>
      </c>
      <c r="F8" s="12">
        <v>3.0</v>
      </c>
      <c r="G8" s="13">
        <f>IF(D8=A32,B32)*E8</f>
        <v>154000</v>
      </c>
      <c r="H8" s="14" t="b">
        <f>G8="154"</f>
        <v>0</v>
      </c>
      <c r="I8" s="14" t="b">
        <f>AND(G8="154")</f>
        <v>0</v>
      </c>
      <c r="J8" s="9">
        <v>40004.0</v>
      </c>
      <c r="K8" s="15">
        <f t="shared" si="1"/>
        <v>59</v>
      </c>
      <c r="L8" s="16"/>
      <c r="O8" s="17">
        <v>20000.0</v>
      </c>
      <c r="P8" s="17" t="b">
        <v>0</v>
      </c>
      <c r="Q8" s="17" t="b">
        <v>0</v>
      </c>
    </row>
    <row r="9" ht="12.75" customHeight="1">
      <c r="A9" s="7">
        <v>8.0</v>
      </c>
      <c r="B9" s="8" t="s">
        <v>19</v>
      </c>
      <c r="C9" s="9">
        <v>39826.0</v>
      </c>
      <c r="D9" s="10" t="s">
        <v>12</v>
      </c>
      <c r="E9" s="11">
        <v>56.0</v>
      </c>
      <c r="F9" s="12">
        <v>2.0</v>
      </c>
      <c r="G9" s="13">
        <f>IF(D9=A32,B32)*E9</f>
        <v>78400</v>
      </c>
      <c r="H9" s="14" t="b">
        <f t="shared" ref="H9:H14" si="3">AND(G9=G9)</f>
        <v>1</v>
      </c>
      <c r="I9" s="14" t="b">
        <f>AND(G9="78")</f>
        <v>0</v>
      </c>
      <c r="J9" s="9">
        <v>39996.0</v>
      </c>
      <c r="K9" s="15">
        <f t="shared" si="1"/>
        <v>170</v>
      </c>
      <c r="L9" s="16"/>
      <c r="O9" s="17">
        <v>30000.0</v>
      </c>
      <c r="P9" s="17" t="b">
        <v>0</v>
      </c>
      <c r="Q9" s="17" t="b">
        <v>0</v>
      </c>
    </row>
    <row r="10" ht="12.75" customHeight="1">
      <c r="A10" s="7">
        <v>9.0</v>
      </c>
      <c r="B10" s="8" t="s">
        <v>20</v>
      </c>
      <c r="C10" s="9">
        <v>39860.0</v>
      </c>
      <c r="D10" s="10" t="s">
        <v>12</v>
      </c>
      <c r="E10" s="11">
        <v>98.0</v>
      </c>
      <c r="F10" s="12">
        <v>5.0</v>
      </c>
      <c r="G10" s="13">
        <f>IF(D10=A32,B32)*E10</f>
        <v>137200</v>
      </c>
      <c r="H10" s="14" t="b">
        <f t="shared" si="3"/>
        <v>1</v>
      </c>
      <c r="I10" s="14" t="b">
        <f>G10="137"</f>
        <v>0</v>
      </c>
      <c r="J10" s="9">
        <v>39997.0</v>
      </c>
      <c r="K10" s="15">
        <f t="shared" si="1"/>
        <v>137</v>
      </c>
      <c r="L10" s="16"/>
      <c r="O10" s="17">
        <v>56000.0</v>
      </c>
      <c r="P10" s="17" t="b">
        <v>0</v>
      </c>
      <c r="Q10" s="17" t="b">
        <v>0</v>
      </c>
    </row>
    <row r="11" ht="12.75" customHeight="1">
      <c r="A11" s="7">
        <v>10.0</v>
      </c>
      <c r="B11" s="8" t="s">
        <v>21</v>
      </c>
      <c r="C11" s="9">
        <v>39827.0</v>
      </c>
      <c r="D11" s="10" t="s">
        <v>12</v>
      </c>
      <c r="E11" s="11">
        <v>56.0</v>
      </c>
      <c r="F11" s="12">
        <v>3.0</v>
      </c>
      <c r="G11" s="13">
        <f>IF(D11=A32,B32)*E11</f>
        <v>78400</v>
      </c>
      <c r="H11" s="14" t="b">
        <f t="shared" si="3"/>
        <v>1</v>
      </c>
      <c r="I11" s="14" t="b">
        <f>AND(G11="78")</f>
        <v>0</v>
      </c>
      <c r="J11" s="9">
        <v>40022.0</v>
      </c>
      <c r="K11" s="15">
        <f t="shared" si="1"/>
        <v>195</v>
      </c>
      <c r="L11" s="16"/>
      <c r="O11" s="17">
        <v>105000.0</v>
      </c>
      <c r="P11" s="17" t="b">
        <v>0</v>
      </c>
      <c r="Q11" s="17" t="b">
        <v>0</v>
      </c>
    </row>
    <row r="12" ht="12.75" customHeight="1">
      <c r="A12" s="7">
        <v>11.0</v>
      </c>
      <c r="B12" s="8" t="s">
        <v>22</v>
      </c>
      <c r="C12" s="9">
        <v>39884.0</v>
      </c>
      <c r="D12" s="10" t="s">
        <v>12</v>
      </c>
      <c r="E12" s="11">
        <v>45.0</v>
      </c>
      <c r="F12" s="12">
        <v>3.0</v>
      </c>
      <c r="G12" s="13">
        <f>IF(D12=A32,B32)*E12</f>
        <v>63000</v>
      </c>
      <c r="H12" s="14" t="b">
        <f t="shared" si="3"/>
        <v>1</v>
      </c>
      <c r="I12" s="14" t="b">
        <f>AND(G12="63")</f>
        <v>0</v>
      </c>
      <c r="J12" s="9">
        <v>40030.0</v>
      </c>
      <c r="K12" s="15">
        <f t="shared" si="1"/>
        <v>146</v>
      </c>
      <c r="L12" s="16"/>
      <c r="O12" s="17">
        <v>92000.0</v>
      </c>
      <c r="P12" s="17" t="b">
        <v>0</v>
      </c>
      <c r="Q12" s="17" t="b">
        <v>0</v>
      </c>
    </row>
    <row r="13" ht="12.75" customHeight="1">
      <c r="A13" s="7">
        <v>12.0</v>
      </c>
      <c r="B13" s="8" t="s">
        <v>23</v>
      </c>
      <c r="C13" s="9">
        <v>39876.0</v>
      </c>
      <c r="D13" s="10" t="s">
        <v>12</v>
      </c>
      <c r="E13" s="11">
        <v>64.0</v>
      </c>
      <c r="F13" s="12">
        <v>3.0</v>
      </c>
      <c r="G13" s="13">
        <f>IF(D13=A32,B32)*E13</f>
        <v>89600</v>
      </c>
      <c r="H13" s="14" t="b">
        <f t="shared" si="3"/>
        <v>1</v>
      </c>
      <c r="I13" s="14" t="b">
        <f>AND(G13="89")</f>
        <v>0</v>
      </c>
      <c r="J13" s="9">
        <v>40033.0</v>
      </c>
      <c r="K13" s="15">
        <f t="shared" si="1"/>
        <v>157</v>
      </c>
      <c r="L13" s="16"/>
      <c r="O13" s="17">
        <v>154000.0</v>
      </c>
      <c r="P13" s="17" t="b">
        <v>0</v>
      </c>
      <c r="Q13" s="17" t="b">
        <v>0</v>
      </c>
    </row>
    <row r="14" ht="12.75" customHeight="1">
      <c r="A14" s="7">
        <v>13.0</v>
      </c>
      <c r="B14" s="8" t="s">
        <v>24</v>
      </c>
      <c r="C14" s="9">
        <v>39915.0</v>
      </c>
      <c r="D14" s="10" t="s">
        <v>12</v>
      </c>
      <c r="E14" s="11">
        <v>86.0</v>
      </c>
      <c r="F14" s="12">
        <v>3.0</v>
      </c>
      <c r="G14" s="13">
        <f>IF(D14=A32,B32)*E14</f>
        <v>120400</v>
      </c>
      <c r="H14" s="14" t="b">
        <f t="shared" si="3"/>
        <v>1</v>
      </c>
      <c r="I14" s="14" t="b">
        <f>AND(G14="120")</f>
        <v>0</v>
      </c>
      <c r="J14" s="9">
        <v>40035.0</v>
      </c>
      <c r="K14" s="15">
        <f t="shared" si="1"/>
        <v>120</v>
      </c>
      <c r="L14" s="16"/>
      <c r="O14" s="17">
        <v>95000.0</v>
      </c>
      <c r="P14" s="17" t="b">
        <v>0</v>
      </c>
      <c r="Q14" s="17" t="b">
        <v>0</v>
      </c>
    </row>
    <row r="15" ht="12.75" customHeight="1">
      <c r="A15" s="7">
        <v>14.0</v>
      </c>
      <c r="B15" s="8" t="s">
        <v>25</v>
      </c>
      <c r="C15" s="9">
        <v>39937.0</v>
      </c>
      <c r="D15" s="10" t="s">
        <v>12</v>
      </c>
      <c r="E15" s="11">
        <v>100.0</v>
      </c>
      <c r="F15" s="12">
        <v>5.0</v>
      </c>
      <c r="G15" s="13">
        <f>IF(D15=A32,B32)*E15</f>
        <v>140000</v>
      </c>
      <c r="H15" s="14" t="b">
        <f>AND(G15="140")</f>
        <v>0</v>
      </c>
      <c r="I15" s="14" t="b">
        <f>AND(G15="140")</f>
        <v>0</v>
      </c>
      <c r="J15" s="9">
        <v>40026.0</v>
      </c>
      <c r="K15" s="15">
        <f t="shared" si="1"/>
        <v>89</v>
      </c>
      <c r="L15" s="16"/>
      <c r="O15" s="17">
        <v>78400.0</v>
      </c>
      <c r="P15" s="17" t="b">
        <v>1</v>
      </c>
      <c r="Q15" s="17" t="b">
        <v>0</v>
      </c>
    </row>
    <row r="16" ht="12.75" customHeight="1">
      <c r="A16" s="7">
        <v>15.0</v>
      </c>
      <c r="B16" s="8" t="s">
        <v>26</v>
      </c>
      <c r="C16" s="9">
        <v>39956.0</v>
      </c>
      <c r="D16" s="10" t="s">
        <v>12</v>
      </c>
      <c r="E16" s="11">
        <v>115.0</v>
      </c>
      <c r="F16" s="12">
        <v>6.0</v>
      </c>
      <c r="G16" s="13">
        <f>IF(D16=A32,B32)*E16</f>
        <v>161000</v>
      </c>
      <c r="H16" s="14" t="b">
        <f>AND(G16="161")</f>
        <v>0</v>
      </c>
      <c r="I16" s="14" t="b">
        <f>AND(G16="161")</f>
        <v>0</v>
      </c>
      <c r="J16" s="9">
        <v>40030.0</v>
      </c>
      <c r="K16" s="15">
        <f t="shared" si="1"/>
        <v>74</v>
      </c>
      <c r="L16" s="16"/>
      <c r="O16" s="17">
        <v>48000.0</v>
      </c>
      <c r="P16" s="17" t="b">
        <v>0</v>
      </c>
      <c r="Q16" s="17" t="b">
        <v>0</v>
      </c>
    </row>
    <row r="17" ht="12.75" customHeight="1">
      <c r="A17" s="7">
        <v>16.0</v>
      </c>
      <c r="B17" s="8" t="s">
        <v>27</v>
      </c>
      <c r="C17" s="9">
        <v>39907.0</v>
      </c>
      <c r="D17" s="10" t="s">
        <v>28</v>
      </c>
      <c r="E17" s="11">
        <v>80.0</v>
      </c>
      <c r="F17" s="12">
        <v>3.0</v>
      </c>
      <c r="G17" s="13">
        <f t="shared" ref="G17:G28" si="4">IF(D17=$A$33,$B$33)*E17</f>
        <v>80000</v>
      </c>
      <c r="H17" s="14" t="b">
        <f>AND(G17="80")</f>
        <v>0</v>
      </c>
      <c r="I17" s="14" t="b">
        <f>AND(G17="80")</f>
        <v>0</v>
      </c>
      <c r="J17" s="9">
        <v>39965.0</v>
      </c>
      <c r="K17" s="15">
        <f t="shared" si="1"/>
        <v>58</v>
      </c>
      <c r="L17" s="16"/>
      <c r="O17" s="17">
        <v>124000.0</v>
      </c>
      <c r="P17" s="17" t="b">
        <v>0</v>
      </c>
      <c r="Q17" s="17" t="b">
        <v>1</v>
      </c>
    </row>
    <row r="18" ht="12.75" customHeight="1">
      <c r="A18" s="7">
        <v>17.0</v>
      </c>
      <c r="B18" s="8" t="s">
        <v>29</v>
      </c>
      <c r="C18" s="9">
        <v>39753.0</v>
      </c>
      <c r="D18" s="10" t="s">
        <v>28</v>
      </c>
      <c r="E18" s="11">
        <v>45.0</v>
      </c>
      <c r="F18" s="12">
        <v>2.0</v>
      </c>
      <c r="G18" s="13">
        <f t="shared" si="4"/>
        <v>45000</v>
      </c>
      <c r="H18" s="14" t="b">
        <f>AND(G18="45")</f>
        <v>0</v>
      </c>
      <c r="I18" s="14" t="b">
        <f>AND(G18="45")</f>
        <v>0</v>
      </c>
      <c r="J18" s="9">
        <v>39965.0</v>
      </c>
      <c r="K18" s="15">
        <f t="shared" si="1"/>
        <v>212</v>
      </c>
      <c r="O18" s="17">
        <v>137200.0</v>
      </c>
      <c r="P18" s="17" t="b">
        <v>1</v>
      </c>
      <c r="Q18" s="17" t="b">
        <v>0</v>
      </c>
    </row>
    <row r="19" ht="12.75" customHeight="1">
      <c r="A19" s="7">
        <v>18.0</v>
      </c>
      <c r="B19" s="8" t="s">
        <v>30</v>
      </c>
      <c r="C19" s="9">
        <v>39847.0</v>
      </c>
      <c r="D19" s="10" t="s">
        <v>28</v>
      </c>
      <c r="E19" s="11">
        <v>20.0</v>
      </c>
      <c r="F19" s="12">
        <v>1.0</v>
      </c>
      <c r="G19" s="13">
        <f t="shared" si="4"/>
        <v>20000</v>
      </c>
      <c r="H19" s="14" t="b">
        <f>AND(G19="20")</f>
        <v>0</v>
      </c>
      <c r="I19" s="14" t="b">
        <f>AND(G19="20")</f>
        <v>0</v>
      </c>
      <c r="J19" s="9">
        <v>39992.0</v>
      </c>
      <c r="K19" s="15">
        <f t="shared" si="1"/>
        <v>145</v>
      </c>
      <c r="O19" s="17">
        <v>78400.0</v>
      </c>
      <c r="P19" s="17" t="b">
        <v>1</v>
      </c>
      <c r="Q19" s="17" t="b">
        <v>0</v>
      </c>
    </row>
    <row r="20" ht="12.75" customHeight="1">
      <c r="A20" s="7">
        <v>19.0</v>
      </c>
      <c r="B20" s="8" t="s">
        <v>31</v>
      </c>
      <c r="C20" s="9">
        <v>39875.0</v>
      </c>
      <c r="D20" s="10" t="s">
        <v>28</v>
      </c>
      <c r="E20" s="11">
        <v>30.0</v>
      </c>
      <c r="F20" s="12">
        <v>1.0</v>
      </c>
      <c r="G20" s="13">
        <f t="shared" si="4"/>
        <v>30000</v>
      </c>
      <c r="H20" s="14" t="b">
        <f>AND(G20="30")</f>
        <v>0</v>
      </c>
      <c r="I20" s="14" t="b">
        <f>AND(G20="30")</f>
        <v>0</v>
      </c>
      <c r="J20" s="9">
        <v>39969.0</v>
      </c>
      <c r="K20" s="15">
        <f t="shared" si="1"/>
        <v>94</v>
      </c>
      <c r="O20" s="17">
        <v>75000.0</v>
      </c>
      <c r="P20" s="17" t="b">
        <v>0</v>
      </c>
      <c r="Q20" s="17" t="b">
        <v>0</v>
      </c>
    </row>
    <row r="21" ht="12.75" customHeight="1">
      <c r="A21" s="7">
        <v>20.0</v>
      </c>
      <c r="B21" s="8" t="s">
        <v>32</v>
      </c>
      <c r="C21" s="9">
        <v>39927.0</v>
      </c>
      <c r="D21" s="10" t="s">
        <v>28</v>
      </c>
      <c r="E21" s="11">
        <v>92.0</v>
      </c>
      <c r="F21" s="12">
        <v>4.0</v>
      </c>
      <c r="G21" s="13">
        <f t="shared" si="4"/>
        <v>92000</v>
      </c>
      <c r="H21" s="14" t="b">
        <f>AND(G21="92")</f>
        <v>0</v>
      </c>
      <c r="I21" s="14" t="b">
        <f>AND(G21="92")</f>
        <v>0</v>
      </c>
      <c r="J21" s="9">
        <v>40001.0</v>
      </c>
      <c r="K21" s="15">
        <f t="shared" si="1"/>
        <v>74</v>
      </c>
      <c r="O21" s="17">
        <v>63000.0</v>
      </c>
      <c r="P21" s="17" t="b">
        <v>1</v>
      </c>
      <c r="Q21" s="17" t="b">
        <v>0</v>
      </c>
    </row>
    <row r="22" ht="12.75" customHeight="1">
      <c r="A22" s="7">
        <v>21.0</v>
      </c>
      <c r="B22" s="8" t="s">
        <v>33</v>
      </c>
      <c r="C22" s="9">
        <v>39856.0</v>
      </c>
      <c r="D22" s="10" t="s">
        <v>28</v>
      </c>
      <c r="E22" s="11">
        <v>95.0</v>
      </c>
      <c r="F22" s="12">
        <v>3.0</v>
      </c>
      <c r="G22" s="13">
        <f t="shared" si="4"/>
        <v>95000</v>
      </c>
      <c r="H22" s="14" t="b">
        <f>AND(G22="95")</f>
        <v>0</v>
      </c>
      <c r="I22" s="14" t="b">
        <f>AND(G22="95")</f>
        <v>0</v>
      </c>
      <c r="J22" s="9">
        <v>39995.0</v>
      </c>
      <c r="K22" s="15">
        <f t="shared" si="1"/>
        <v>139</v>
      </c>
      <c r="O22" s="17">
        <v>23000.0</v>
      </c>
      <c r="P22" s="17" t="b">
        <v>0</v>
      </c>
      <c r="Q22" s="17" t="b">
        <v>0</v>
      </c>
    </row>
    <row r="23" ht="12.75" customHeight="1">
      <c r="A23" s="7">
        <v>22.0</v>
      </c>
      <c r="B23" s="8" t="s">
        <v>34</v>
      </c>
      <c r="C23" s="9">
        <v>39860.0</v>
      </c>
      <c r="D23" s="10" t="s">
        <v>28</v>
      </c>
      <c r="E23" s="11">
        <v>48.0</v>
      </c>
      <c r="F23" s="12">
        <v>2.0</v>
      </c>
      <c r="G23" s="13">
        <f t="shared" si="4"/>
        <v>48000</v>
      </c>
      <c r="H23" s="14" t="b">
        <f>AND(G23="48")</f>
        <v>0</v>
      </c>
      <c r="I23" s="14" t="b">
        <f>AND(G23="48")</f>
        <v>0</v>
      </c>
      <c r="J23" s="9">
        <v>39995.0</v>
      </c>
      <c r="K23" s="15">
        <f t="shared" si="1"/>
        <v>135</v>
      </c>
      <c r="O23" s="17">
        <v>89600.0</v>
      </c>
      <c r="P23" s="17" t="b">
        <v>1</v>
      </c>
      <c r="Q23" s="17" t="b">
        <v>0</v>
      </c>
    </row>
    <row r="24" ht="12.75" customHeight="1">
      <c r="A24" s="7">
        <v>23.0</v>
      </c>
      <c r="B24" s="8" t="s">
        <v>35</v>
      </c>
      <c r="C24" s="9">
        <v>39828.0</v>
      </c>
      <c r="D24" s="10" t="s">
        <v>28</v>
      </c>
      <c r="E24" s="11">
        <v>124.0</v>
      </c>
      <c r="F24" s="12">
        <v>6.0</v>
      </c>
      <c r="G24" s="13">
        <f t="shared" si="4"/>
        <v>124000</v>
      </c>
      <c r="H24" s="14" t="b">
        <f>AND(G24="124")</f>
        <v>0</v>
      </c>
      <c r="I24" s="14" t="b">
        <f>AND(G24=G24)</f>
        <v>1</v>
      </c>
      <c r="J24" s="9">
        <v>39995.0</v>
      </c>
      <c r="K24" s="15">
        <f t="shared" si="1"/>
        <v>167</v>
      </c>
      <c r="O24" s="17">
        <v>120400.0</v>
      </c>
      <c r="P24" s="17" t="b">
        <v>1</v>
      </c>
      <c r="Q24" s="17" t="b">
        <v>0</v>
      </c>
    </row>
    <row r="25" ht="12.75" customHeight="1">
      <c r="A25" s="7">
        <v>24.0</v>
      </c>
      <c r="B25" s="8" t="s">
        <v>36</v>
      </c>
      <c r="C25" s="9">
        <v>39887.0</v>
      </c>
      <c r="D25" s="10" t="s">
        <v>28</v>
      </c>
      <c r="E25" s="11">
        <v>75.0</v>
      </c>
      <c r="F25" s="12">
        <v>4.0</v>
      </c>
      <c r="G25" s="13">
        <f t="shared" si="4"/>
        <v>75000</v>
      </c>
      <c r="H25" s="14" t="b">
        <f>AND(G25="75")</f>
        <v>0</v>
      </c>
      <c r="I25" s="14" t="b">
        <f>AND(G25="75")</f>
        <v>0</v>
      </c>
      <c r="J25" s="9">
        <v>40030.0</v>
      </c>
      <c r="K25" s="15">
        <f t="shared" si="1"/>
        <v>143</v>
      </c>
      <c r="O25" s="17">
        <v>94000.0</v>
      </c>
      <c r="P25" s="17" t="b">
        <v>0</v>
      </c>
      <c r="Q25" s="17" t="b">
        <v>0</v>
      </c>
    </row>
    <row r="26" ht="12.75" customHeight="1">
      <c r="A26" s="7">
        <v>25.0</v>
      </c>
      <c r="B26" s="8" t="s">
        <v>37</v>
      </c>
      <c r="C26" s="9">
        <v>39937.0</v>
      </c>
      <c r="D26" s="10" t="s">
        <v>28</v>
      </c>
      <c r="E26" s="11">
        <v>23.0</v>
      </c>
      <c r="F26" s="12">
        <v>1.0</v>
      </c>
      <c r="G26" s="13">
        <f t="shared" si="4"/>
        <v>23000</v>
      </c>
      <c r="H26" s="14" t="b">
        <f>AND(G26="23")</f>
        <v>0</v>
      </c>
      <c r="I26" s="14" t="b">
        <f>AND(G26="23")</f>
        <v>0</v>
      </c>
      <c r="J26" s="9">
        <v>40030.0</v>
      </c>
      <c r="K26" s="15">
        <f t="shared" si="1"/>
        <v>93</v>
      </c>
      <c r="O26" s="17">
        <v>126000.0</v>
      </c>
      <c r="P26" s="17" t="b">
        <v>0</v>
      </c>
      <c r="Q26" s="17" t="b">
        <v>1</v>
      </c>
    </row>
    <row r="27" ht="12.75" customHeight="1">
      <c r="A27" s="7">
        <v>26.0</v>
      </c>
      <c r="B27" s="8" t="s">
        <v>38</v>
      </c>
      <c r="C27" s="9">
        <v>39885.0</v>
      </c>
      <c r="D27" s="10" t="s">
        <v>28</v>
      </c>
      <c r="E27" s="11">
        <v>94.0</v>
      </c>
      <c r="F27" s="12">
        <v>4.0</v>
      </c>
      <c r="G27" s="13">
        <f t="shared" si="4"/>
        <v>94000</v>
      </c>
      <c r="H27" s="14" t="b">
        <f t="shared" ref="H27:H28" si="5">AND(G27="94")</f>
        <v>0</v>
      </c>
      <c r="I27" s="14" t="b">
        <f>AND(G27="94")</f>
        <v>0</v>
      </c>
      <c r="J27" s="9">
        <v>40026.0</v>
      </c>
      <c r="K27" s="15">
        <f t="shared" si="1"/>
        <v>141</v>
      </c>
      <c r="O27" s="17">
        <v>140000.0</v>
      </c>
      <c r="P27" s="17" t="b">
        <v>0</v>
      </c>
      <c r="Q27" s="17" t="b">
        <v>0</v>
      </c>
    </row>
    <row r="28" ht="12.75" customHeight="1">
      <c r="A28" s="18">
        <v>27.0</v>
      </c>
      <c r="B28" s="19" t="s">
        <v>39</v>
      </c>
      <c r="C28" s="20">
        <v>39968.0</v>
      </c>
      <c r="D28" s="21" t="s">
        <v>28</v>
      </c>
      <c r="E28" s="22">
        <v>126.0</v>
      </c>
      <c r="F28" s="23">
        <v>6.0</v>
      </c>
      <c r="G28" s="24">
        <f t="shared" si="4"/>
        <v>126000</v>
      </c>
      <c r="H28" s="25" t="b">
        <f t="shared" si="5"/>
        <v>0</v>
      </c>
      <c r="I28" s="25" t="b">
        <f>AND(G28=G28)</f>
        <v>1</v>
      </c>
      <c r="J28" s="20">
        <v>40027.0</v>
      </c>
      <c r="K28" s="26">
        <f t="shared" si="1"/>
        <v>59</v>
      </c>
      <c r="O28" s="17">
        <v>161000.0</v>
      </c>
      <c r="P28" s="17" t="b">
        <v>0</v>
      </c>
      <c r="Q28" s="17" t="b">
        <v>0</v>
      </c>
    </row>
    <row r="29" ht="12.75" customHeight="1">
      <c r="A29" s="27"/>
      <c r="H29" s="27"/>
      <c r="I29" s="27"/>
      <c r="J29" s="16"/>
    </row>
    <row r="30" ht="12.75" customHeight="1">
      <c r="A30" s="27"/>
      <c r="J30" s="16"/>
    </row>
    <row r="31" ht="39.0" customHeight="1">
      <c r="A31" s="28" t="s">
        <v>40</v>
      </c>
      <c r="B31" s="29"/>
      <c r="C31" s="30"/>
      <c r="D31" s="31" t="s">
        <v>41</v>
      </c>
      <c r="E31" s="29"/>
      <c r="F31" s="31" t="s">
        <v>42</v>
      </c>
      <c r="G31" s="29"/>
      <c r="J31" s="16"/>
    </row>
    <row r="32" ht="12.75" customHeight="1">
      <c r="A32" s="32" t="s">
        <v>12</v>
      </c>
      <c r="B32" s="33">
        <v>1400.0</v>
      </c>
      <c r="C32" s="34"/>
      <c r="D32" s="32" t="s">
        <v>12</v>
      </c>
      <c r="E32" s="32">
        <f>COUNTIF(H2:H28,H14)</f>
        <v>10</v>
      </c>
      <c r="F32" s="35">
        <f>SUMIF(G2:G16,G2)</f>
        <v>119000</v>
      </c>
      <c r="G32" s="29"/>
      <c r="J32" s="16"/>
    </row>
    <row r="33" ht="12.75" customHeight="1">
      <c r="A33" s="32" t="s">
        <v>28</v>
      </c>
      <c r="B33" s="33">
        <v>1000.0</v>
      </c>
      <c r="C33" s="34"/>
      <c r="D33" s="32" t="s">
        <v>28</v>
      </c>
      <c r="E33" s="32">
        <f>COUNTIF(I2:I28,I24)</f>
        <v>2</v>
      </c>
      <c r="F33" s="35">
        <f>SUMIF(G17:G28,G17)</f>
        <v>80000</v>
      </c>
      <c r="G33" s="29"/>
      <c r="J33" s="16"/>
    </row>
    <row r="34" ht="12.75" customHeight="1">
      <c r="J34" s="16"/>
    </row>
    <row r="35" ht="45.0" customHeight="1">
      <c r="D35" s="31" t="s">
        <v>43</v>
      </c>
      <c r="E35" s="29"/>
      <c r="F35" s="36" t="str">
        <f>IF(E32&lt;E33,"Caballito","Belgramo")</f>
        <v>Belgramo</v>
      </c>
      <c r="G35" s="29"/>
    </row>
    <row r="36" ht="12.75" customHeight="1"/>
    <row r="37" ht="38.25" customHeight="1">
      <c r="D37" s="31" t="s">
        <v>44</v>
      </c>
      <c r="E37" s="29"/>
      <c r="F37" s="35">
        <f>MAX(F32:F33)</f>
        <v>119000</v>
      </c>
      <c r="G37" s="29"/>
    </row>
    <row r="38" ht="12.75" customHeight="1"/>
    <row r="39" ht="42.75" customHeight="1">
      <c r="D39" s="31" t="s">
        <v>45</v>
      </c>
      <c r="E39" s="29"/>
      <c r="F39" s="35">
        <f>AVERAGE(F32:G33)</f>
        <v>99500</v>
      </c>
      <c r="G39" s="29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D37:E37"/>
    <mergeCell ref="F37:G37"/>
    <mergeCell ref="D39:E39"/>
    <mergeCell ref="F39:G39"/>
    <mergeCell ref="A31:B31"/>
    <mergeCell ref="D31:E31"/>
    <mergeCell ref="F31:G31"/>
    <mergeCell ref="F32:G32"/>
    <mergeCell ref="F33:G33"/>
    <mergeCell ref="D35:E35"/>
    <mergeCell ref="F35:G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6.13"/>
    <col customWidth="1" min="3" max="9" width="12.88"/>
    <col customWidth="1" min="10" max="10" width="16.75"/>
    <col customWidth="1" min="11" max="11" width="15.63"/>
    <col customWidth="1" min="12" max="26" width="10.0"/>
  </cols>
  <sheetData>
    <row r="1" ht="34.5" customHeight="1">
      <c r="B1" s="37"/>
      <c r="C1" s="38" t="s">
        <v>46</v>
      </c>
      <c r="D1" s="39"/>
      <c r="E1" s="39"/>
      <c r="F1" s="39"/>
      <c r="G1" s="39"/>
      <c r="H1" s="39"/>
    </row>
    <row r="2" ht="12.75" customHeight="1">
      <c r="B2" s="40"/>
      <c r="C2" s="41" t="s">
        <v>47</v>
      </c>
      <c r="D2" s="29"/>
      <c r="E2" s="41" t="s">
        <v>48</v>
      </c>
      <c r="F2" s="29"/>
      <c r="G2" s="41" t="s">
        <v>49</v>
      </c>
      <c r="H2" s="29"/>
      <c r="I2" s="42" t="s">
        <v>50</v>
      </c>
      <c r="J2" s="42" t="s">
        <v>51</v>
      </c>
      <c r="K2" s="42" t="s">
        <v>52</v>
      </c>
    </row>
    <row r="3" ht="12.75" customHeight="1">
      <c r="B3" s="43"/>
      <c r="C3" s="44" t="s">
        <v>28</v>
      </c>
      <c r="D3" s="44" t="s">
        <v>12</v>
      </c>
      <c r="E3" s="44" t="s">
        <v>28</v>
      </c>
      <c r="F3" s="44" t="s">
        <v>12</v>
      </c>
      <c r="G3" s="44" t="s">
        <v>28</v>
      </c>
      <c r="H3" s="44" t="s">
        <v>12</v>
      </c>
      <c r="I3" s="43"/>
      <c r="J3" s="43"/>
      <c r="K3" s="43"/>
    </row>
    <row r="4" ht="12.75" customHeight="1">
      <c r="B4" s="32" t="s">
        <v>53</v>
      </c>
      <c r="C4" s="45">
        <v>20000.0</v>
      </c>
      <c r="D4" s="45">
        <v>82500.0</v>
      </c>
      <c r="E4" s="45">
        <v>159680.0</v>
      </c>
      <c r="F4" s="45"/>
      <c r="G4" s="45"/>
      <c r="H4" s="45">
        <f>98400+65980</f>
        <v>164380</v>
      </c>
      <c r="I4" s="45">
        <f t="shared" ref="I4:I10" si="1">SUM(C4+D4)</f>
        <v>102500</v>
      </c>
      <c r="J4" s="45">
        <f t="shared" ref="J4:J10" si="2">SUM(E4+F4)</f>
        <v>159680</v>
      </c>
      <c r="K4" s="45">
        <f t="shared" ref="K4:K10" si="3">SUM(G4+H4)</f>
        <v>164380</v>
      </c>
    </row>
    <row r="5" ht="12.75" customHeight="1">
      <c r="B5" s="32" t="s">
        <v>54</v>
      </c>
      <c r="C5" s="45"/>
      <c r="D5" s="45">
        <v>82600.0</v>
      </c>
      <c r="E5" s="45">
        <v>40360.0</v>
      </c>
      <c r="F5" s="45">
        <v>98630.0</v>
      </c>
      <c r="G5" s="45">
        <v>53260.0</v>
      </c>
      <c r="H5" s="45">
        <v>96300.0</v>
      </c>
      <c r="I5" s="45">
        <f t="shared" si="1"/>
        <v>82600</v>
      </c>
      <c r="J5" s="45">
        <f t="shared" si="2"/>
        <v>138990</v>
      </c>
      <c r="K5" s="45">
        <f t="shared" si="3"/>
        <v>149560</v>
      </c>
    </row>
    <row r="6" ht="12.75" customHeight="1">
      <c r="B6" s="32" t="s">
        <v>55</v>
      </c>
      <c r="C6" s="45">
        <v>426600.0</v>
      </c>
      <c r="D6" s="45"/>
      <c r="E6" s="45">
        <v>178960.0</v>
      </c>
      <c r="F6" s="45">
        <v>76350.0</v>
      </c>
      <c r="G6" s="45">
        <v>198650.0</v>
      </c>
      <c r="H6" s="45"/>
      <c r="I6" s="45">
        <f t="shared" si="1"/>
        <v>426600</v>
      </c>
      <c r="J6" s="45">
        <f t="shared" si="2"/>
        <v>255310</v>
      </c>
      <c r="K6" s="45">
        <f t="shared" si="3"/>
        <v>198650</v>
      </c>
    </row>
    <row r="7" ht="12.75" customHeight="1">
      <c r="B7" s="32" t="s">
        <v>56</v>
      </c>
      <c r="C7" s="45"/>
      <c r="D7" s="45">
        <v>93500.0</v>
      </c>
      <c r="E7" s="45"/>
      <c r="F7" s="45">
        <v>56340.0</v>
      </c>
      <c r="G7" s="45"/>
      <c r="H7" s="45">
        <v>96310.0</v>
      </c>
      <c r="I7" s="45">
        <f t="shared" si="1"/>
        <v>93500</v>
      </c>
      <c r="J7" s="45">
        <f t="shared" si="2"/>
        <v>56340</v>
      </c>
      <c r="K7" s="45">
        <f t="shared" si="3"/>
        <v>96310</v>
      </c>
    </row>
    <row r="8" ht="12.75" customHeight="1">
      <c r="B8" s="32" t="s">
        <v>57</v>
      </c>
      <c r="C8" s="45">
        <v>161000.0</v>
      </c>
      <c r="D8" s="45">
        <v>45890.0</v>
      </c>
      <c r="E8" s="45"/>
      <c r="F8" s="45">
        <v>83500.0</v>
      </c>
      <c r="G8" s="45">
        <f>35640+45890</f>
        <v>81530</v>
      </c>
      <c r="H8" s="45"/>
      <c r="I8" s="45">
        <f t="shared" si="1"/>
        <v>206890</v>
      </c>
      <c r="J8" s="45">
        <f t="shared" si="2"/>
        <v>83500</v>
      </c>
      <c r="K8" s="45">
        <f t="shared" si="3"/>
        <v>81530</v>
      </c>
    </row>
    <row r="9" ht="12.75" customHeight="1">
      <c r="B9" s="32" t="s">
        <v>58</v>
      </c>
      <c r="C9" s="45"/>
      <c r="D9" s="45">
        <v>101200.0</v>
      </c>
      <c r="E9" s="45">
        <v>45860.0</v>
      </c>
      <c r="F9" s="45"/>
      <c r="G9" s="45">
        <f>178940+135600+124500</f>
        <v>439040</v>
      </c>
      <c r="H9" s="45"/>
      <c r="I9" s="45">
        <f t="shared" si="1"/>
        <v>101200</v>
      </c>
      <c r="J9" s="45">
        <f t="shared" si="2"/>
        <v>45860</v>
      </c>
      <c r="K9" s="45">
        <f t="shared" si="3"/>
        <v>439040</v>
      </c>
    </row>
    <row r="10" ht="12.75" customHeight="1">
      <c r="B10" s="32" t="s">
        <v>59</v>
      </c>
      <c r="C10" s="45">
        <v>198000.0</v>
      </c>
      <c r="D10" s="45">
        <v>112000.0</v>
      </c>
      <c r="E10" s="45"/>
      <c r="F10" s="45">
        <f>95760+80260</f>
        <v>176020</v>
      </c>
      <c r="G10" s="45"/>
      <c r="H10" s="45">
        <v>96350.0</v>
      </c>
      <c r="I10" s="45">
        <f t="shared" si="1"/>
        <v>310000</v>
      </c>
      <c r="J10" s="45">
        <f t="shared" si="2"/>
        <v>176020</v>
      </c>
      <c r="K10" s="45">
        <f t="shared" si="3"/>
        <v>96350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C1:H1"/>
    <mergeCell ref="B2:B3"/>
    <mergeCell ref="C2:D2"/>
    <mergeCell ref="E2:F2"/>
    <mergeCell ref="G2:H2"/>
    <mergeCell ref="I2:I3"/>
    <mergeCell ref="J2:J3"/>
    <mergeCell ref="K2: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2009-05-25T12:15:26Z</dcterms:created>
  <dc:creator>Maria Ines</dc:creator>
</cp:coreProperties>
</file>