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80" tabRatio="500" firstSheet="1" activeTab="4"/>
  </bookViews>
  <sheets>
    <sheet name="wage_profile_coeff_filer_type" sheetId="1" r:id="rId1"/>
    <sheet name="Table 4-4" sheetId="7" r:id="rId2"/>
    <sheet name="Table 4-5 " sheetId="8" r:id="rId3"/>
    <sheet name="Table 4-10" sheetId="9" r:id="rId4"/>
    <sheet name="age_profile_coeffs_by_li_wage" sheetId="5" r:id="rId5"/>
    <sheet name="mean_sd_fullsample_wage" sheetId="2" r:id="rId6"/>
    <sheet name="mean_sd_fullsample_perfiler" sheetId="3" r:id="rId7"/>
    <sheet name="mean_by_li_decile" sheetId="4" r:id="rId8"/>
    <sheet name="mean_by_li_group" sheetId="6" r:id="rId9"/>
  </sheets>
  <definedNames>
    <definedName name="age_profile_coeffs_by_filer_type_wage" localSheetId="0">wage_profile_coeff_filer_type!$A$1:$E$12</definedName>
    <definedName name="age_profile_coeffs_by_li_wage" localSheetId="4">age_profile_coeffs_by_li_wage!$A$1:$H$12</definedName>
    <definedName name="mean_sd_fullsample_per_filer_wage" localSheetId="6">mean_sd_fullsample_perfiler!$A$1:$G$2</definedName>
    <definedName name="mean_sd_fullsample_wage" localSheetId="5">mean_sd_fullsample_wage!$A$1:$W$2</definedName>
    <definedName name="means_by_li_decile_wage" localSheetId="7">mean_by_li_decile!$A$1:$L$11</definedName>
    <definedName name="means_by_li_group_wage" localSheetId="8">mean_by_li_group!$A$1:$N$8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4" i="5" l="1"/>
  <c r="B24" i="5"/>
  <c r="B22" i="1"/>
  <c r="C22" i="1"/>
  <c r="D22" i="1"/>
  <c r="E22" i="1"/>
  <c r="E23" i="1"/>
  <c r="M8" i="5"/>
  <c r="P2" i="5"/>
  <c r="P6" i="5"/>
  <c r="P8" i="5"/>
  <c r="O6" i="5"/>
  <c r="K28" i="5"/>
  <c r="K4" i="5"/>
  <c r="BI24" i="5"/>
  <c r="BI51" i="5"/>
  <c r="BH24" i="5"/>
  <c r="BH51" i="5"/>
  <c r="BG24" i="5"/>
  <c r="BG51" i="5"/>
  <c r="BF24" i="5"/>
  <c r="BF51" i="5"/>
  <c r="BE24" i="5"/>
  <c r="BE51" i="5"/>
  <c r="BD24" i="5"/>
  <c r="BD51" i="5"/>
  <c r="BC24" i="5"/>
  <c r="BC51" i="5"/>
  <c r="BB24" i="5"/>
  <c r="BB51" i="5"/>
  <c r="BA24" i="5"/>
  <c r="BA51" i="5"/>
  <c r="AZ24" i="5"/>
  <c r="AZ51" i="5"/>
  <c r="AY24" i="5"/>
  <c r="AY51" i="5"/>
  <c r="AX24" i="5"/>
  <c r="AX51" i="5"/>
  <c r="AW24" i="5"/>
  <c r="AW51" i="5"/>
  <c r="AV24" i="5"/>
  <c r="AV51" i="5"/>
  <c r="AU24" i="5"/>
  <c r="AU51" i="5"/>
  <c r="AT24" i="5"/>
  <c r="AT51" i="5"/>
  <c r="AS24" i="5"/>
  <c r="AS51" i="5"/>
  <c r="AR24" i="5"/>
  <c r="AR51" i="5"/>
  <c r="AQ24" i="5"/>
  <c r="AQ51" i="5"/>
  <c r="AP24" i="5"/>
  <c r="AP51" i="5"/>
  <c r="AO24" i="5"/>
  <c r="AO51" i="5"/>
  <c r="AN24" i="5"/>
  <c r="AN51" i="5"/>
  <c r="AM24" i="5"/>
  <c r="AM51" i="5"/>
  <c r="AL24" i="5"/>
  <c r="AL51" i="5"/>
  <c r="AK24" i="5"/>
  <c r="AK51" i="5"/>
  <c r="AJ24" i="5"/>
  <c r="AJ51" i="5"/>
  <c r="AI24" i="5"/>
  <c r="AI51" i="5"/>
  <c r="AH24" i="5"/>
  <c r="AH51" i="5"/>
  <c r="AG24" i="5"/>
  <c r="AG51" i="5"/>
  <c r="AF24" i="5"/>
  <c r="AF51" i="5"/>
  <c r="AE24" i="5"/>
  <c r="AE51" i="5"/>
  <c r="AD24" i="5"/>
  <c r="AD51" i="5"/>
  <c r="AC24" i="5"/>
  <c r="AC51" i="5"/>
  <c r="AB24" i="5"/>
  <c r="AB51" i="5"/>
  <c r="AA24" i="5"/>
  <c r="AA51" i="5"/>
  <c r="Z24" i="5"/>
  <c r="Z51" i="5"/>
  <c r="Y24" i="5"/>
  <c r="Y51" i="5"/>
  <c r="X24" i="5"/>
  <c r="X51" i="5"/>
  <c r="W24" i="5"/>
  <c r="W51" i="5"/>
  <c r="V24" i="5"/>
  <c r="V51" i="5"/>
  <c r="U24" i="5"/>
  <c r="U51" i="5"/>
  <c r="T24" i="5"/>
  <c r="T51" i="5"/>
  <c r="S24" i="5"/>
  <c r="S51" i="5"/>
  <c r="R24" i="5"/>
  <c r="R51" i="5"/>
  <c r="Q24" i="5"/>
  <c r="Q51" i="5"/>
  <c r="P24" i="5"/>
  <c r="P51" i="5"/>
  <c r="O24" i="5"/>
  <c r="O51" i="5"/>
  <c r="N24" i="5"/>
  <c r="N51" i="5"/>
  <c r="M24" i="5"/>
  <c r="M51" i="5"/>
  <c r="L24" i="5"/>
  <c r="L51" i="5"/>
  <c r="K24" i="5"/>
  <c r="K51" i="5"/>
  <c r="J24" i="5"/>
  <c r="J51" i="5"/>
  <c r="I24" i="5"/>
  <c r="I51" i="5"/>
  <c r="H24" i="5"/>
  <c r="H51" i="5"/>
  <c r="G24" i="5"/>
  <c r="G51" i="5"/>
  <c r="F24" i="5"/>
  <c r="F51" i="5"/>
  <c r="E24" i="5"/>
  <c r="E51" i="5"/>
  <c r="D24" i="5"/>
  <c r="D51" i="5"/>
  <c r="C24" i="5"/>
  <c r="C51" i="5"/>
  <c r="B51" i="5"/>
  <c r="O2" i="5"/>
  <c r="O4" i="5"/>
  <c r="O8" i="5"/>
  <c r="BI23" i="5"/>
  <c r="BI50" i="5"/>
  <c r="BH23" i="5"/>
  <c r="BH50" i="5"/>
  <c r="BG23" i="5"/>
  <c r="BG50" i="5"/>
  <c r="BF23" i="5"/>
  <c r="BF50" i="5"/>
  <c r="BE23" i="5"/>
  <c r="BE50" i="5"/>
  <c r="BD23" i="5"/>
  <c r="BD50" i="5"/>
  <c r="BC23" i="5"/>
  <c r="BC50" i="5"/>
  <c r="BB23" i="5"/>
  <c r="BB50" i="5"/>
  <c r="BA23" i="5"/>
  <c r="BA50" i="5"/>
  <c r="AZ23" i="5"/>
  <c r="AZ50" i="5"/>
  <c r="AY23" i="5"/>
  <c r="AY50" i="5"/>
  <c r="AX23" i="5"/>
  <c r="AX50" i="5"/>
  <c r="AW23" i="5"/>
  <c r="AW50" i="5"/>
  <c r="AV23" i="5"/>
  <c r="AV50" i="5"/>
  <c r="AU23" i="5"/>
  <c r="AU50" i="5"/>
  <c r="AT23" i="5"/>
  <c r="AT50" i="5"/>
  <c r="AS23" i="5"/>
  <c r="AS50" i="5"/>
  <c r="AR23" i="5"/>
  <c r="AR50" i="5"/>
  <c r="AQ23" i="5"/>
  <c r="AQ50" i="5"/>
  <c r="AP23" i="5"/>
  <c r="AP50" i="5"/>
  <c r="AO23" i="5"/>
  <c r="AO50" i="5"/>
  <c r="AN23" i="5"/>
  <c r="AN50" i="5"/>
  <c r="AM23" i="5"/>
  <c r="AM50" i="5"/>
  <c r="AL23" i="5"/>
  <c r="AL50" i="5"/>
  <c r="AK23" i="5"/>
  <c r="AK50" i="5"/>
  <c r="AJ23" i="5"/>
  <c r="AJ50" i="5"/>
  <c r="AI23" i="5"/>
  <c r="AI50" i="5"/>
  <c r="AH23" i="5"/>
  <c r="AH50" i="5"/>
  <c r="AG23" i="5"/>
  <c r="AG50" i="5"/>
  <c r="AF23" i="5"/>
  <c r="AF50" i="5"/>
  <c r="AE23" i="5"/>
  <c r="AE50" i="5"/>
  <c r="AD23" i="5"/>
  <c r="AD50" i="5"/>
  <c r="AC23" i="5"/>
  <c r="AC50" i="5"/>
  <c r="AB23" i="5"/>
  <c r="AB50" i="5"/>
  <c r="AA23" i="5"/>
  <c r="AA50" i="5"/>
  <c r="Z23" i="5"/>
  <c r="Z50" i="5"/>
  <c r="Y23" i="5"/>
  <c r="Y50" i="5"/>
  <c r="X23" i="5"/>
  <c r="X50" i="5"/>
  <c r="W23" i="5"/>
  <c r="W50" i="5"/>
  <c r="V23" i="5"/>
  <c r="V50" i="5"/>
  <c r="U23" i="5"/>
  <c r="U50" i="5"/>
  <c r="T23" i="5"/>
  <c r="T50" i="5"/>
  <c r="S23" i="5"/>
  <c r="S50" i="5"/>
  <c r="R23" i="5"/>
  <c r="R50" i="5"/>
  <c r="Q23" i="5"/>
  <c r="Q50" i="5"/>
  <c r="P23" i="5"/>
  <c r="P50" i="5"/>
  <c r="O23" i="5"/>
  <c r="O50" i="5"/>
  <c r="N23" i="5"/>
  <c r="N50" i="5"/>
  <c r="M23" i="5"/>
  <c r="M50" i="5"/>
  <c r="L23" i="5"/>
  <c r="L50" i="5"/>
  <c r="K23" i="5"/>
  <c r="K50" i="5"/>
  <c r="J23" i="5"/>
  <c r="J50" i="5"/>
  <c r="I23" i="5"/>
  <c r="I50" i="5"/>
  <c r="H23" i="5"/>
  <c r="H50" i="5"/>
  <c r="G23" i="5"/>
  <c r="G50" i="5"/>
  <c r="F23" i="5"/>
  <c r="F50" i="5"/>
  <c r="E23" i="5"/>
  <c r="E50" i="5"/>
  <c r="D23" i="5"/>
  <c r="D50" i="5"/>
  <c r="C23" i="5"/>
  <c r="C50" i="5"/>
  <c r="B23" i="5"/>
  <c r="B50" i="5"/>
  <c r="N2" i="5"/>
  <c r="N4" i="5"/>
  <c r="N6" i="5"/>
  <c r="N8" i="5"/>
  <c r="BI22" i="5"/>
  <c r="BI49" i="5"/>
  <c r="BH22" i="5"/>
  <c r="BH49" i="5"/>
  <c r="BG22" i="5"/>
  <c r="BG49" i="5"/>
  <c r="BF22" i="5"/>
  <c r="BF49" i="5"/>
  <c r="BE22" i="5"/>
  <c r="BE49" i="5"/>
  <c r="BD22" i="5"/>
  <c r="BD49" i="5"/>
  <c r="BC22" i="5"/>
  <c r="BC49" i="5"/>
  <c r="BB22" i="5"/>
  <c r="BB49" i="5"/>
  <c r="BA22" i="5"/>
  <c r="BA49" i="5"/>
  <c r="AZ22" i="5"/>
  <c r="AZ49" i="5"/>
  <c r="AY22" i="5"/>
  <c r="AY49" i="5"/>
  <c r="AX22" i="5"/>
  <c r="AX49" i="5"/>
  <c r="AW22" i="5"/>
  <c r="AW49" i="5"/>
  <c r="AV22" i="5"/>
  <c r="AV49" i="5"/>
  <c r="AU22" i="5"/>
  <c r="AU49" i="5"/>
  <c r="AT22" i="5"/>
  <c r="AT49" i="5"/>
  <c r="AS22" i="5"/>
  <c r="AS49" i="5"/>
  <c r="AR22" i="5"/>
  <c r="AR49" i="5"/>
  <c r="AQ22" i="5"/>
  <c r="AQ49" i="5"/>
  <c r="AP22" i="5"/>
  <c r="AP49" i="5"/>
  <c r="AO22" i="5"/>
  <c r="AO49" i="5"/>
  <c r="AN22" i="5"/>
  <c r="AN49" i="5"/>
  <c r="AM22" i="5"/>
  <c r="AM49" i="5"/>
  <c r="AL22" i="5"/>
  <c r="AL49" i="5"/>
  <c r="AK22" i="5"/>
  <c r="AK49" i="5"/>
  <c r="AJ22" i="5"/>
  <c r="AJ49" i="5"/>
  <c r="AI22" i="5"/>
  <c r="AI49" i="5"/>
  <c r="AH22" i="5"/>
  <c r="AH49" i="5"/>
  <c r="AG22" i="5"/>
  <c r="AG49" i="5"/>
  <c r="AF22" i="5"/>
  <c r="AF49" i="5"/>
  <c r="AE22" i="5"/>
  <c r="AE49" i="5"/>
  <c r="AD22" i="5"/>
  <c r="AD49" i="5"/>
  <c r="AC22" i="5"/>
  <c r="AC49" i="5"/>
  <c r="AB22" i="5"/>
  <c r="AB49" i="5"/>
  <c r="AA22" i="5"/>
  <c r="AA49" i="5"/>
  <c r="Z22" i="5"/>
  <c r="Z49" i="5"/>
  <c r="Y22" i="5"/>
  <c r="Y49" i="5"/>
  <c r="X22" i="5"/>
  <c r="X49" i="5"/>
  <c r="W22" i="5"/>
  <c r="W49" i="5"/>
  <c r="V22" i="5"/>
  <c r="V49" i="5"/>
  <c r="U22" i="5"/>
  <c r="U49" i="5"/>
  <c r="T22" i="5"/>
  <c r="T49" i="5"/>
  <c r="S22" i="5"/>
  <c r="S49" i="5"/>
  <c r="R22" i="5"/>
  <c r="R49" i="5"/>
  <c r="Q22" i="5"/>
  <c r="Q49" i="5"/>
  <c r="P22" i="5"/>
  <c r="P49" i="5"/>
  <c r="O22" i="5"/>
  <c r="O49" i="5"/>
  <c r="N22" i="5"/>
  <c r="N49" i="5"/>
  <c r="M22" i="5"/>
  <c r="M49" i="5"/>
  <c r="L22" i="5"/>
  <c r="L49" i="5"/>
  <c r="K22" i="5"/>
  <c r="K49" i="5"/>
  <c r="J22" i="5"/>
  <c r="J49" i="5"/>
  <c r="I22" i="5"/>
  <c r="I49" i="5"/>
  <c r="H22" i="5"/>
  <c r="H49" i="5"/>
  <c r="G22" i="5"/>
  <c r="G49" i="5"/>
  <c r="F22" i="5"/>
  <c r="F49" i="5"/>
  <c r="E22" i="5"/>
  <c r="E49" i="5"/>
  <c r="D22" i="5"/>
  <c r="D49" i="5"/>
  <c r="C22" i="5"/>
  <c r="C49" i="5"/>
  <c r="B22" i="5"/>
  <c r="B49" i="5"/>
  <c r="M2" i="5"/>
  <c r="M4" i="5"/>
  <c r="M6" i="5"/>
  <c r="BI21" i="5"/>
  <c r="BI48" i="5"/>
  <c r="BH21" i="5"/>
  <c r="BH48" i="5"/>
  <c r="BG21" i="5"/>
  <c r="BG48" i="5"/>
  <c r="BF21" i="5"/>
  <c r="BF48" i="5"/>
  <c r="BE21" i="5"/>
  <c r="BE48" i="5"/>
  <c r="BD21" i="5"/>
  <c r="BD48" i="5"/>
  <c r="BC21" i="5"/>
  <c r="BC48" i="5"/>
  <c r="BB21" i="5"/>
  <c r="BB48" i="5"/>
  <c r="BA21" i="5"/>
  <c r="BA48" i="5"/>
  <c r="AZ21" i="5"/>
  <c r="AZ48" i="5"/>
  <c r="AY21" i="5"/>
  <c r="AY48" i="5"/>
  <c r="AX21" i="5"/>
  <c r="AX48" i="5"/>
  <c r="AW21" i="5"/>
  <c r="AW48" i="5"/>
  <c r="AV21" i="5"/>
  <c r="AV48" i="5"/>
  <c r="AU21" i="5"/>
  <c r="AU48" i="5"/>
  <c r="AT21" i="5"/>
  <c r="AT48" i="5"/>
  <c r="AS21" i="5"/>
  <c r="AS48" i="5"/>
  <c r="AR21" i="5"/>
  <c r="AR48" i="5"/>
  <c r="AQ21" i="5"/>
  <c r="AQ48" i="5"/>
  <c r="AP21" i="5"/>
  <c r="AP48" i="5"/>
  <c r="AO21" i="5"/>
  <c r="AO48" i="5"/>
  <c r="AN21" i="5"/>
  <c r="AN48" i="5"/>
  <c r="AM21" i="5"/>
  <c r="AM48" i="5"/>
  <c r="AL21" i="5"/>
  <c r="AL48" i="5"/>
  <c r="AK21" i="5"/>
  <c r="AK48" i="5"/>
  <c r="AJ21" i="5"/>
  <c r="AJ48" i="5"/>
  <c r="AI21" i="5"/>
  <c r="AI48" i="5"/>
  <c r="AH21" i="5"/>
  <c r="AH48" i="5"/>
  <c r="AG21" i="5"/>
  <c r="AG48" i="5"/>
  <c r="AF21" i="5"/>
  <c r="AF48" i="5"/>
  <c r="AE21" i="5"/>
  <c r="AE48" i="5"/>
  <c r="AD21" i="5"/>
  <c r="AD48" i="5"/>
  <c r="AC21" i="5"/>
  <c r="AC48" i="5"/>
  <c r="AB21" i="5"/>
  <c r="AB48" i="5"/>
  <c r="AA21" i="5"/>
  <c r="AA48" i="5"/>
  <c r="Z21" i="5"/>
  <c r="Z48" i="5"/>
  <c r="Y21" i="5"/>
  <c r="Y48" i="5"/>
  <c r="X21" i="5"/>
  <c r="X48" i="5"/>
  <c r="W21" i="5"/>
  <c r="W48" i="5"/>
  <c r="V21" i="5"/>
  <c r="V48" i="5"/>
  <c r="U21" i="5"/>
  <c r="U48" i="5"/>
  <c r="T21" i="5"/>
  <c r="T48" i="5"/>
  <c r="S21" i="5"/>
  <c r="S48" i="5"/>
  <c r="R21" i="5"/>
  <c r="R48" i="5"/>
  <c r="Q21" i="5"/>
  <c r="Q48" i="5"/>
  <c r="P21" i="5"/>
  <c r="P48" i="5"/>
  <c r="O21" i="5"/>
  <c r="O48" i="5"/>
  <c r="N21" i="5"/>
  <c r="N48" i="5"/>
  <c r="M21" i="5"/>
  <c r="M48" i="5"/>
  <c r="L21" i="5"/>
  <c r="L48" i="5"/>
  <c r="K21" i="5"/>
  <c r="K48" i="5"/>
  <c r="J21" i="5"/>
  <c r="J48" i="5"/>
  <c r="I21" i="5"/>
  <c r="I48" i="5"/>
  <c r="H21" i="5"/>
  <c r="H48" i="5"/>
  <c r="G21" i="5"/>
  <c r="G48" i="5"/>
  <c r="F21" i="5"/>
  <c r="F48" i="5"/>
  <c r="E21" i="5"/>
  <c r="E48" i="5"/>
  <c r="D21" i="5"/>
  <c r="D48" i="5"/>
  <c r="C21" i="5"/>
  <c r="C48" i="5"/>
  <c r="B21" i="5"/>
  <c r="B48" i="5"/>
  <c r="L2" i="5"/>
  <c r="L4" i="5"/>
  <c r="L6" i="5"/>
  <c r="L8" i="5"/>
  <c r="BI20" i="5"/>
  <c r="BI47" i="5"/>
  <c r="BH20" i="5"/>
  <c r="BH47" i="5"/>
  <c r="BG20" i="5"/>
  <c r="BG47" i="5"/>
  <c r="BF20" i="5"/>
  <c r="BF47" i="5"/>
  <c r="BE20" i="5"/>
  <c r="BE47" i="5"/>
  <c r="BD20" i="5"/>
  <c r="BD47" i="5"/>
  <c r="BC20" i="5"/>
  <c r="BC47" i="5"/>
  <c r="BB20" i="5"/>
  <c r="BB47" i="5"/>
  <c r="BA20" i="5"/>
  <c r="BA47" i="5"/>
  <c r="AZ20" i="5"/>
  <c r="AZ47" i="5"/>
  <c r="AY20" i="5"/>
  <c r="AY47" i="5"/>
  <c r="AX20" i="5"/>
  <c r="AX47" i="5"/>
  <c r="AW20" i="5"/>
  <c r="AW47" i="5"/>
  <c r="AV20" i="5"/>
  <c r="AV47" i="5"/>
  <c r="AU20" i="5"/>
  <c r="AU47" i="5"/>
  <c r="AT20" i="5"/>
  <c r="AT47" i="5"/>
  <c r="AS20" i="5"/>
  <c r="AS47" i="5"/>
  <c r="AR20" i="5"/>
  <c r="AR47" i="5"/>
  <c r="AQ20" i="5"/>
  <c r="AQ47" i="5"/>
  <c r="AP20" i="5"/>
  <c r="AP47" i="5"/>
  <c r="AO20" i="5"/>
  <c r="AO47" i="5"/>
  <c r="AN20" i="5"/>
  <c r="AN47" i="5"/>
  <c r="AM20" i="5"/>
  <c r="AM47" i="5"/>
  <c r="AL20" i="5"/>
  <c r="AL47" i="5"/>
  <c r="AK20" i="5"/>
  <c r="AK47" i="5"/>
  <c r="AJ20" i="5"/>
  <c r="AJ47" i="5"/>
  <c r="AI20" i="5"/>
  <c r="AI47" i="5"/>
  <c r="AH20" i="5"/>
  <c r="AH47" i="5"/>
  <c r="AG20" i="5"/>
  <c r="AG47" i="5"/>
  <c r="AF20" i="5"/>
  <c r="AF47" i="5"/>
  <c r="AE20" i="5"/>
  <c r="AE47" i="5"/>
  <c r="AD20" i="5"/>
  <c r="AD47" i="5"/>
  <c r="AC20" i="5"/>
  <c r="AC47" i="5"/>
  <c r="AB20" i="5"/>
  <c r="AB47" i="5"/>
  <c r="AA20" i="5"/>
  <c r="AA47" i="5"/>
  <c r="Z20" i="5"/>
  <c r="Z47" i="5"/>
  <c r="Y20" i="5"/>
  <c r="Y47" i="5"/>
  <c r="X20" i="5"/>
  <c r="X47" i="5"/>
  <c r="W20" i="5"/>
  <c r="W47" i="5"/>
  <c r="V20" i="5"/>
  <c r="V47" i="5"/>
  <c r="U20" i="5"/>
  <c r="U47" i="5"/>
  <c r="T20" i="5"/>
  <c r="T47" i="5"/>
  <c r="S20" i="5"/>
  <c r="S47" i="5"/>
  <c r="R20" i="5"/>
  <c r="R47" i="5"/>
  <c r="Q20" i="5"/>
  <c r="Q47" i="5"/>
  <c r="P20" i="5"/>
  <c r="P47" i="5"/>
  <c r="O20" i="5"/>
  <c r="O47" i="5"/>
  <c r="N20" i="5"/>
  <c r="N47" i="5"/>
  <c r="M20" i="5"/>
  <c r="M47" i="5"/>
  <c r="L20" i="5"/>
  <c r="L47" i="5"/>
  <c r="K20" i="5"/>
  <c r="K47" i="5"/>
  <c r="J20" i="5"/>
  <c r="J47" i="5"/>
  <c r="I20" i="5"/>
  <c r="I47" i="5"/>
  <c r="H20" i="5"/>
  <c r="H47" i="5"/>
  <c r="G20" i="5"/>
  <c r="G47" i="5"/>
  <c r="F20" i="5"/>
  <c r="F47" i="5"/>
  <c r="E20" i="5"/>
  <c r="E47" i="5"/>
  <c r="D20" i="5"/>
  <c r="D47" i="5"/>
  <c r="C20" i="5"/>
  <c r="C47" i="5"/>
  <c r="B20" i="5"/>
  <c r="B47" i="5"/>
  <c r="K2" i="5"/>
  <c r="K6" i="5"/>
  <c r="K8" i="5"/>
  <c r="BI19" i="5"/>
  <c r="BI46" i="5"/>
  <c r="BH19" i="5"/>
  <c r="BH46" i="5"/>
  <c r="BG19" i="5"/>
  <c r="BG46" i="5"/>
  <c r="BF19" i="5"/>
  <c r="BF46" i="5"/>
  <c r="BE19" i="5"/>
  <c r="BE46" i="5"/>
  <c r="BD19" i="5"/>
  <c r="BD46" i="5"/>
  <c r="BC19" i="5"/>
  <c r="BC46" i="5"/>
  <c r="BB19" i="5"/>
  <c r="BB46" i="5"/>
  <c r="BA19" i="5"/>
  <c r="BA46" i="5"/>
  <c r="AZ19" i="5"/>
  <c r="AZ46" i="5"/>
  <c r="AY19" i="5"/>
  <c r="AY46" i="5"/>
  <c r="AX19" i="5"/>
  <c r="AX46" i="5"/>
  <c r="AW19" i="5"/>
  <c r="AW46" i="5"/>
  <c r="AV19" i="5"/>
  <c r="AV46" i="5"/>
  <c r="AU19" i="5"/>
  <c r="AU46" i="5"/>
  <c r="AT19" i="5"/>
  <c r="AT46" i="5"/>
  <c r="AS19" i="5"/>
  <c r="AS46" i="5"/>
  <c r="AR19" i="5"/>
  <c r="AR46" i="5"/>
  <c r="AQ19" i="5"/>
  <c r="AQ46" i="5"/>
  <c r="AP19" i="5"/>
  <c r="AP46" i="5"/>
  <c r="AO19" i="5"/>
  <c r="AO46" i="5"/>
  <c r="AN19" i="5"/>
  <c r="AN46" i="5"/>
  <c r="AM19" i="5"/>
  <c r="AM46" i="5"/>
  <c r="AL19" i="5"/>
  <c r="AL46" i="5"/>
  <c r="AK19" i="5"/>
  <c r="AK46" i="5"/>
  <c r="AJ19" i="5"/>
  <c r="AJ46" i="5"/>
  <c r="AI19" i="5"/>
  <c r="AI46" i="5"/>
  <c r="AH19" i="5"/>
  <c r="AH46" i="5"/>
  <c r="AG19" i="5"/>
  <c r="AG46" i="5"/>
  <c r="AF19" i="5"/>
  <c r="AF46" i="5"/>
  <c r="AE19" i="5"/>
  <c r="AE46" i="5"/>
  <c r="AD19" i="5"/>
  <c r="AD46" i="5"/>
  <c r="AC19" i="5"/>
  <c r="AC46" i="5"/>
  <c r="AB19" i="5"/>
  <c r="AB46" i="5"/>
  <c r="AA19" i="5"/>
  <c r="AA46" i="5"/>
  <c r="Z19" i="5"/>
  <c r="Z46" i="5"/>
  <c r="Y19" i="5"/>
  <c r="Y46" i="5"/>
  <c r="X19" i="5"/>
  <c r="X46" i="5"/>
  <c r="W19" i="5"/>
  <c r="W46" i="5"/>
  <c r="V19" i="5"/>
  <c r="V46" i="5"/>
  <c r="U19" i="5"/>
  <c r="U46" i="5"/>
  <c r="T19" i="5"/>
  <c r="T46" i="5"/>
  <c r="S19" i="5"/>
  <c r="S46" i="5"/>
  <c r="R19" i="5"/>
  <c r="R46" i="5"/>
  <c r="Q19" i="5"/>
  <c r="Q46" i="5"/>
  <c r="P19" i="5"/>
  <c r="P46" i="5"/>
  <c r="O19" i="5"/>
  <c r="O46" i="5"/>
  <c r="N19" i="5"/>
  <c r="N46" i="5"/>
  <c r="M19" i="5"/>
  <c r="M46" i="5"/>
  <c r="L19" i="5"/>
  <c r="L46" i="5"/>
  <c r="K19" i="5"/>
  <c r="K46" i="5"/>
  <c r="J19" i="5"/>
  <c r="J46" i="5"/>
  <c r="I19" i="5"/>
  <c r="I46" i="5"/>
  <c r="H19" i="5"/>
  <c r="H46" i="5"/>
  <c r="G19" i="5"/>
  <c r="G46" i="5"/>
  <c r="F19" i="5"/>
  <c r="F46" i="5"/>
  <c r="E19" i="5"/>
  <c r="E46" i="5"/>
  <c r="D19" i="5"/>
  <c r="D46" i="5"/>
  <c r="C19" i="5"/>
  <c r="C46" i="5"/>
  <c r="B19" i="5"/>
  <c r="B46" i="5"/>
  <c r="J2" i="5"/>
  <c r="J4" i="5"/>
  <c r="J6" i="5"/>
  <c r="J8" i="5"/>
  <c r="BI18" i="5"/>
  <c r="BI45" i="5"/>
  <c r="BH18" i="5"/>
  <c r="BH45" i="5"/>
  <c r="BG18" i="5"/>
  <c r="BG45" i="5"/>
  <c r="BF18" i="5"/>
  <c r="BF45" i="5"/>
  <c r="BE18" i="5"/>
  <c r="BE45" i="5"/>
  <c r="BD18" i="5"/>
  <c r="BD45" i="5"/>
  <c r="BC18" i="5"/>
  <c r="BC45" i="5"/>
  <c r="BB18" i="5"/>
  <c r="BB45" i="5"/>
  <c r="BA18" i="5"/>
  <c r="BA45" i="5"/>
  <c r="AZ18" i="5"/>
  <c r="AZ45" i="5"/>
  <c r="AY18" i="5"/>
  <c r="AY45" i="5"/>
  <c r="AX18" i="5"/>
  <c r="AX45" i="5"/>
  <c r="AW18" i="5"/>
  <c r="AW45" i="5"/>
  <c r="AV18" i="5"/>
  <c r="AV45" i="5"/>
  <c r="AU18" i="5"/>
  <c r="AU45" i="5"/>
  <c r="AT18" i="5"/>
  <c r="AT45" i="5"/>
  <c r="AS18" i="5"/>
  <c r="AS45" i="5"/>
  <c r="AR18" i="5"/>
  <c r="AR45" i="5"/>
  <c r="AQ18" i="5"/>
  <c r="AQ45" i="5"/>
  <c r="AP18" i="5"/>
  <c r="AP45" i="5"/>
  <c r="AO18" i="5"/>
  <c r="AO45" i="5"/>
  <c r="AN18" i="5"/>
  <c r="AN45" i="5"/>
  <c r="AM18" i="5"/>
  <c r="AM45" i="5"/>
  <c r="AL18" i="5"/>
  <c r="AL45" i="5"/>
  <c r="AK18" i="5"/>
  <c r="AK45" i="5"/>
  <c r="AJ18" i="5"/>
  <c r="AJ45" i="5"/>
  <c r="AI18" i="5"/>
  <c r="AI45" i="5"/>
  <c r="AH18" i="5"/>
  <c r="AH45" i="5"/>
  <c r="AG18" i="5"/>
  <c r="AG45" i="5"/>
  <c r="AF18" i="5"/>
  <c r="AF45" i="5"/>
  <c r="AE18" i="5"/>
  <c r="AE45" i="5"/>
  <c r="AD18" i="5"/>
  <c r="AD45" i="5"/>
  <c r="AC18" i="5"/>
  <c r="AC45" i="5"/>
  <c r="AB18" i="5"/>
  <c r="AB45" i="5"/>
  <c r="AA18" i="5"/>
  <c r="AA45" i="5"/>
  <c r="Z18" i="5"/>
  <c r="Z45" i="5"/>
  <c r="Y18" i="5"/>
  <c r="Y45" i="5"/>
  <c r="X18" i="5"/>
  <c r="X45" i="5"/>
  <c r="W18" i="5"/>
  <c r="W45" i="5"/>
  <c r="V18" i="5"/>
  <c r="V45" i="5"/>
  <c r="U18" i="5"/>
  <c r="U45" i="5"/>
  <c r="T18" i="5"/>
  <c r="T45" i="5"/>
  <c r="S18" i="5"/>
  <c r="S45" i="5"/>
  <c r="R18" i="5"/>
  <c r="R45" i="5"/>
  <c r="Q18" i="5"/>
  <c r="Q45" i="5"/>
  <c r="P18" i="5"/>
  <c r="P45" i="5"/>
  <c r="O18" i="5"/>
  <c r="O45" i="5"/>
  <c r="N18" i="5"/>
  <c r="N45" i="5"/>
  <c r="M18" i="5"/>
  <c r="M45" i="5"/>
  <c r="L18" i="5"/>
  <c r="L45" i="5"/>
  <c r="K18" i="5"/>
  <c r="K45" i="5"/>
  <c r="J18" i="5"/>
  <c r="J45" i="5"/>
  <c r="I18" i="5"/>
  <c r="I45" i="5"/>
  <c r="H18" i="5"/>
  <c r="H45" i="5"/>
  <c r="G18" i="5"/>
  <c r="G45" i="5"/>
  <c r="F18" i="5"/>
  <c r="F45" i="5"/>
  <c r="E18" i="5"/>
  <c r="E45" i="5"/>
  <c r="D18" i="5"/>
  <c r="D45" i="5"/>
  <c r="C18" i="5"/>
  <c r="C45" i="5"/>
  <c r="B18" i="5"/>
  <c r="B45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AJ44" i="5"/>
  <c r="AK44" i="5"/>
  <c r="AL44" i="5"/>
  <c r="AM44" i="5"/>
  <c r="AN44" i="5"/>
  <c r="AO44" i="5"/>
  <c r="AP44" i="5"/>
  <c r="AQ44" i="5"/>
  <c r="AR44" i="5"/>
  <c r="AS44" i="5"/>
  <c r="AT44" i="5"/>
  <c r="AU44" i="5"/>
  <c r="AV44" i="5"/>
  <c r="AW44" i="5"/>
  <c r="AX44" i="5"/>
  <c r="AY44" i="5"/>
  <c r="AZ44" i="5"/>
  <c r="BA44" i="5"/>
  <c r="BB44" i="5"/>
  <c r="BC44" i="5"/>
  <c r="BD44" i="5"/>
  <c r="BE44" i="5"/>
  <c r="BF44" i="5"/>
  <c r="BG44" i="5"/>
  <c r="BH44" i="5"/>
  <c r="BI44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AJ17" i="5"/>
  <c r="AK17" i="5"/>
  <c r="AL17" i="5"/>
  <c r="AM17" i="5"/>
  <c r="AN17" i="5"/>
  <c r="AO17" i="5"/>
  <c r="AP17" i="5"/>
  <c r="AQ17" i="5"/>
  <c r="AR17" i="5"/>
  <c r="AS17" i="5"/>
  <c r="AT17" i="5"/>
  <c r="AU17" i="5"/>
  <c r="AV17" i="5"/>
  <c r="AW17" i="5"/>
  <c r="AX17" i="5"/>
  <c r="AY17" i="5"/>
  <c r="AZ17" i="5"/>
  <c r="BA17" i="5"/>
  <c r="BB17" i="5"/>
  <c r="BC17" i="5"/>
  <c r="BD17" i="5"/>
  <c r="BE17" i="5"/>
  <c r="BF17" i="5"/>
  <c r="BG17" i="5"/>
  <c r="BH17" i="5"/>
  <c r="BI17" i="5"/>
  <c r="C17" i="5"/>
  <c r="G24" i="8"/>
  <c r="F24" i="8"/>
  <c r="E24" i="8"/>
  <c r="D24" i="8"/>
  <c r="C24" i="8"/>
  <c r="G23" i="8"/>
  <c r="F23" i="8"/>
  <c r="E23" i="8"/>
  <c r="D23" i="8"/>
  <c r="C23" i="8"/>
  <c r="G22" i="8"/>
  <c r="F22" i="8"/>
  <c r="E22" i="8"/>
  <c r="D22" i="8"/>
  <c r="C22" i="8"/>
  <c r="G21" i="8"/>
  <c r="F21" i="8"/>
  <c r="E21" i="8"/>
  <c r="D21" i="8"/>
  <c r="C21" i="8"/>
  <c r="G20" i="8"/>
  <c r="F20" i="8"/>
  <c r="E20" i="8"/>
  <c r="D20" i="8"/>
  <c r="C20" i="8"/>
  <c r="G19" i="8"/>
  <c r="F19" i="8"/>
  <c r="E19" i="8"/>
  <c r="D19" i="8"/>
  <c r="C19" i="8"/>
  <c r="G18" i="8"/>
  <c r="F18" i="8"/>
  <c r="E18" i="8"/>
  <c r="D18" i="8"/>
  <c r="C18" i="8"/>
  <c r="G17" i="8"/>
  <c r="F17" i="8"/>
  <c r="E17" i="8"/>
  <c r="D17" i="8"/>
  <c r="C17" i="8"/>
  <c r="G16" i="8"/>
  <c r="F16" i="8"/>
  <c r="E16" i="8"/>
  <c r="D16" i="8"/>
  <c r="C16" i="8"/>
  <c r="G15" i="8"/>
  <c r="F15" i="8"/>
  <c r="E15" i="8"/>
  <c r="D15" i="8"/>
  <c r="C15" i="8"/>
  <c r="G12" i="8"/>
  <c r="F12" i="8"/>
  <c r="E12" i="8"/>
  <c r="D12" i="8"/>
  <c r="C12" i="8"/>
  <c r="G11" i="8"/>
  <c r="F11" i="8"/>
  <c r="E11" i="8"/>
  <c r="D11" i="8"/>
  <c r="C11" i="8"/>
  <c r="G10" i="8"/>
  <c r="F10" i="8"/>
  <c r="E10" i="8"/>
  <c r="D10" i="8"/>
  <c r="C10" i="8"/>
  <c r="G9" i="8"/>
  <c r="F9" i="8"/>
  <c r="E9" i="8"/>
  <c r="D9" i="8"/>
  <c r="C9" i="8"/>
  <c r="G8" i="8"/>
  <c r="F8" i="8"/>
  <c r="E8" i="8"/>
  <c r="D8" i="8"/>
  <c r="C8" i="8"/>
  <c r="G7" i="8"/>
  <c r="F7" i="8"/>
  <c r="E7" i="8"/>
  <c r="D7" i="8"/>
  <c r="C7" i="8"/>
  <c r="G6" i="8"/>
  <c r="F6" i="8"/>
  <c r="E6" i="8"/>
  <c r="D6" i="8"/>
  <c r="C6" i="8"/>
  <c r="G5" i="8"/>
  <c r="F5" i="8"/>
  <c r="E5" i="8"/>
  <c r="D5" i="8"/>
  <c r="C5" i="8"/>
  <c r="G4" i="8"/>
  <c r="F4" i="8"/>
  <c r="E4" i="8"/>
  <c r="D4" i="8"/>
  <c r="C4" i="8"/>
  <c r="F3" i="8"/>
  <c r="G3" i="8"/>
  <c r="C9" i="7"/>
  <c r="D9" i="7"/>
  <c r="E9" i="7"/>
  <c r="D13" i="7"/>
  <c r="C13" i="7"/>
  <c r="D12" i="7"/>
  <c r="C12" i="7"/>
  <c r="D11" i="7"/>
  <c r="C11" i="7"/>
  <c r="D10" i="7"/>
  <c r="C10" i="7"/>
  <c r="D8" i="7"/>
  <c r="C8" i="7"/>
  <c r="D7" i="7"/>
  <c r="C7" i="7"/>
  <c r="D6" i="7"/>
  <c r="C6" i="7"/>
  <c r="D5" i="7"/>
  <c r="C5" i="7"/>
  <c r="D4" i="7"/>
  <c r="C4" i="7"/>
  <c r="D3" i="7"/>
  <c r="C3" i="7"/>
  <c r="B16" i="1"/>
  <c r="O3" i="9" a="1"/>
  <c r="O3" i="9"/>
  <c r="O4" i="9" a="1"/>
  <c r="O4" i="9"/>
  <c r="O5" i="9" a="1"/>
  <c r="O5" i="9"/>
  <c r="O6" i="9" a="1"/>
  <c r="O6" i="9"/>
  <c r="O7" i="9" a="1"/>
  <c r="O7" i="9"/>
  <c r="O8" i="9" a="1"/>
  <c r="O8" i="9"/>
  <c r="O9" i="9" a="1"/>
  <c r="O9" i="9"/>
  <c r="O10" i="9"/>
  <c r="L3" i="9" a="1"/>
  <c r="L3" i="9"/>
  <c r="M3" i="9" a="1"/>
  <c r="M3" i="9"/>
  <c r="N3" i="9"/>
  <c r="L4" i="9" a="1"/>
  <c r="L4" i="9"/>
  <c r="M4" i="9" a="1"/>
  <c r="M4" i="9"/>
  <c r="N4" i="9"/>
  <c r="L5" i="9" a="1"/>
  <c r="L5" i="9"/>
  <c r="M5" i="9" a="1"/>
  <c r="M5" i="9"/>
  <c r="N5" i="9"/>
  <c r="L6" i="9" a="1"/>
  <c r="L6" i="9"/>
  <c r="M6" i="9" a="1"/>
  <c r="M6" i="9"/>
  <c r="N6" i="9"/>
  <c r="L7" i="9" a="1"/>
  <c r="L7" i="9"/>
  <c r="M7" i="9" a="1"/>
  <c r="M7" i="9"/>
  <c r="N7" i="9"/>
  <c r="L8" i="9" a="1"/>
  <c r="L8" i="9"/>
  <c r="M8" i="9" a="1"/>
  <c r="M8" i="9"/>
  <c r="N8" i="9"/>
  <c r="L9" i="9" a="1"/>
  <c r="L9" i="9"/>
  <c r="M9" i="9" a="1"/>
  <c r="M9" i="9"/>
  <c r="N9" i="9"/>
  <c r="N10" i="9"/>
  <c r="M10" i="9"/>
  <c r="L10" i="9"/>
  <c r="K3" i="9" a="1"/>
  <c r="K3" i="9"/>
  <c r="K4" i="9" a="1"/>
  <c r="K4" i="9"/>
  <c r="K5" i="9" a="1"/>
  <c r="K5" i="9"/>
  <c r="K6" i="9" a="1"/>
  <c r="K6" i="9"/>
  <c r="K7" i="9" a="1"/>
  <c r="K7" i="9"/>
  <c r="K8" i="9" a="1"/>
  <c r="K8" i="9"/>
  <c r="K9" i="9" a="1"/>
  <c r="K9" i="9"/>
  <c r="K10" i="9"/>
  <c r="J3" i="9" a="1"/>
  <c r="J3" i="9"/>
  <c r="J4" i="9" a="1"/>
  <c r="J4" i="9"/>
  <c r="J5" i="9" a="1"/>
  <c r="J5" i="9"/>
  <c r="J6" i="9" a="1"/>
  <c r="J6" i="9"/>
  <c r="J7" i="9" a="1"/>
  <c r="J7" i="9"/>
  <c r="J8" i="9" a="1"/>
  <c r="J8" i="9"/>
  <c r="J9" i="9" a="1"/>
  <c r="J9" i="9"/>
  <c r="J10" i="9"/>
  <c r="I3" i="9" a="1"/>
  <c r="I3" i="9"/>
  <c r="I4" i="9" a="1"/>
  <c r="I4" i="9"/>
  <c r="I5" i="9" a="1"/>
  <c r="I5" i="9"/>
  <c r="I6" i="9" a="1"/>
  <c r="I6" i="9"/>
  <c r="I7" i="9" a="1"/>
  <c r="I7" i="9"/>
  <c r="I8" i="9" a="1"/>
  <c r="I8" i="9"/>
  <c r="I9" i="9" a="1"/>
  <c r="I9" i="9"/>
  <c r="I10" i="9"/>
  <c r="H3" i="9" a="1"/>
  <c r="H3" i="9"/>
  <c r="H4" i="9" a="1"/>
  <c r="H4" i="9"/>
  <c r="H5" i="9" a="1"/>
  <c r="H5" i="9"/>
  <c r="H6" i="9" a="1"/>
  <c r="H6" i="9"/>
  <c r="H7" i="9" a="1"/>
  <c r="H7" i="9"/>
  <c r="H8" i="9" a="1"/>
  <c r="H8" i="9"/>
  <c r="H9" i="9" a="1"/>
  <c r="H9" i="9"/>
  <c r="H10" i="9"/>
  <c r="G3" i="9" a="1"/>
  <c r="G3" i="9"/>
  <c r="G4" i="9" a="1"/>
  <c r="G4" i="9"/>
  <c r="G5" i="9" a="1"/>
  <c r="G5" i="9"/>
  <c r="G6" i="9" a="1"/>
  <c r="G6" i="9"/>
  <c r="G7" i="9" a="1"/>
  <c r="G7" i="9"/>
  <c r="G8" i="9" a="1"/>
  <c r="G8" i="9"/>
  <c r="G9" i="9" a="1"/>
  <c r="G9" i="9"/>
  <c r="G10" i="9"/>
  <c r="F3" i="9" a="1"/>
  <c r="F3" i="9"/>
  <c r="F4" i="9" a="1"/>
  <c r="F4" i="9"/>
  <c r="F5" i="9" a="1"/>
  <c r="F5" i="9"/>
  <c r="F6" i="9" a="1"/>
  <c r="F6" i="9"/>
  <c r="F7" i="9" a="1"/>
  <c r="F7" i="9"/>
  <c r="F8" i="9" a="1"/>
  <c r="F8" i="9"/>
  <c r="F9" i="9" a="1"/>
  <c r="F9" i="9"/>
  <c r="F10" i="9"/>
  <c r="E3" i="9" a="1"/>
  <c r="E3" i="9"/>
  <c r="E4" i="9" a="1"/>
  <c r="E4" i="9"/>
  <c r="E5" i="9" a="1"/>
  <c r="E5" i="9"/>
  <c r="E6" i="9" a="1"/>
  <c r="E6" i="9"/>
  <c r="E7" i="9" a="1"/>
  <c r="E7" i="9"/>
  <c r="E8" i="9" a="1"/>
  <c r="E8" i="9"/>
  <c r="E9" i="9" a="1"/>
  <c r="E9" i="9"/>
  <c r="E10" i="9"/>
  <c r="D3" i="9" a="1"/>
  <c r="D3" i="9"/>
  <c r="D4" i="9" a="1"/>
  <c r="D4" i="9"/>
  <c r="D5" i="9" a="1"/>
  <c r="D6" i="9" a="1"/>
  <c r="D7" i="9" a="1"/>
  <c r="D8" i="9" a="1"/>
  <c r="D9" i="9" a="1"/>
  <c r="D5" i="9"/>
  <c r="D6" i="9"/>
  <c r="D7" i="9"/>
  <c r="D8" i="9"/>
  <c r="D9" i="9"/>
  <c r="D10" i="9"/>
  <c r="E3" i="8"/>
  <c r="D3" i="8"/>
  <c r="C3" i="8"/>
  <c r="D14" i="7"/>
  <c r="C14" i="7"/>
  <c r="E14" i="7"/>
  <c r="E13" i="7"/>
  <c r="E12" i="7"/>
  <c r="E10" i="7"/>
  <c r="E8" i="7"/>
  <c r="E7" i="7"/>
  <c r="E3" i="7"/>
  <c r="E11" i="7"/>
  <c r="E6" i="7"/>
  <c r="E4" i="7"/>
  <c r="E5" i="7"/>
  <c r="H17" i="1"/>
  <c r="G17" i="1"/>
  <c r="C18" i="1"/>
  <c r="C17" i="1"/>
</calcChain>
</file>

<file path=xl/connections.xml><?xml version="1.0" encoding="utf-8"?>
<connections xmlns="http://schemas.openxmlformats.org/spreadsheetml/2006/main">
  <connection id="1" name="age_profile_coeffs_by_filer_type_wage.txt" type="6" refreshedVersion="0" background="1" saveData="1">
    <textPr fileType="mac" sourceFile="Macintosh HD:Users:jasondebacker:Econ:Research:EstimatingEarningsProcesses:data:FR_wage_profiles_output:age_profile_coeffs_by_filer_type_wage.txt" delimited="0">
      <textFields count="5">
        <textField type="text"/>
        <textField type="text" position="21"/>
        <textField type="text" position="36"/>
        <textField type="text" position="52"/>
        <textField type="text" position="68"/>
      </textFields>
    </textPr>
  </connection>
  <connection id="2" name="age_profile_coeffs_by_li_wage.txt" type="6" refreshedVersion="0" background="1" saveData="1">
    <textPr fileType="mac" sourceFile="Macintosh HD:Users:jasondebacker:Econ:Research:EstimatingEarningsProcesses:data:FR_wage_profiles_output:age_profile_coeffs_by_li_wage.txt" delimited="0">
      <textFields count="8">
        <textField type="text"/>
        <textField type="text" position="22"/>
        <textField type="text" position="37"/>
        <textField type="text" position="53"/>
        <textField type="text" position="69"/>
        <textField type="text" position="85"/>
        <textField type="text" position="101"/>
        <textField type="text" position="117"/>
      </textFields>
    </textPr>
  </connection>
  <connection id="3" name="mean_sd_fullsample_per_filer_wage.csv" type="6" refreshedVersion="0" background="1" saveData="1">
    <textPr fileType="mac" sourceFile="Macintosh HD:Users:jasondebacker:Econ:Research:EstimatingEarningsProcesses:data:FR_wage_profiles_output:mean_sd_fullsample_per_filer_wage.csv" comma="1">
      <textFields count="7">
        <textField/>
        <textField/>
        <textField/>
        <textField/>
        <textField/>
        <textField/>
        <textField/>
      </textFields>
    </textPr>
  </connection>
  <connection id="4" name="mean_sd_fullsample_wage.csv" type="6" refreshedVersion="0" background="1" saveData="1">
    <textPr fileType="mac" sourceFile="Macintosh HD:Users:jasondebacker:Econ:Research:EstimatingEarningsProcesses:data:FR_wage_profiles_output:mean_sd_fullsample_wage.csv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means_by_li_decile_wage.csv" type="6" refreshedVersion="0" background="1" saveData="1">
    <textPr fileType="mac" sourceFile="Macintosh HD:Users:jasondebacker:Econ:Research:EstimatingEarningsProcesses:data:FR_wage_profiles_output:means_by_li_decile_wage.csv" comma="1">
      <textFields count="8">
        <textField/>
        <textField/>
        <textField/>
        <textField/>
        <textField/>
        <textField/>
        <textField/>
        <textField/>
      </textFields>
    </textPr>
  </connection>
  <connection id="6" name="means_by_li_group_wage.csv" type="6" refreshedVersion="0" background="1" saveData="1">
    <textPr fileType="mac" sourceFile="Macintosh HD:Users:jasondebacker:Econ:Research:EstimatingEarningsProcesses:data:FR_wage_profiles_output:means_by_li_group_wage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<sst xmlns="http://schemas.openxmlformats.org/spreadsheetml/2006/main" count="294" uniqueCount="238">
  <si>
    <t>Single Males</t>
  </si>
  <si>
    <t>Single Fem~s</t>
  </si>
  <si>
    <t>Married, M~d</t>
  </si>
  <si>
    <t>Married, F~d</t>
  </si>
  <si>
    <t>Age of primary tax~r</t>
  </si>
  <si>
    <t>0.177***</t>
  </si>
  <si>
    <t>0.143***</t>
  </si>
  <si>
    <t>(0.006)</t>
  </si>
  <si>
    <t>(0.005)</t>
  </si>
  <si>
    <t>age_2</t>
  </si>
  <si>
    <t>-0.003***</t>
  </si>
  <si>
    <t>-0.002***</t>
  </si>
  <si>
    <t>(0.000)</t>
  </si>
  <si>
    <t>age_3</t>
  </si>
  <si>
    <t>0.000***</t>
  </si>
  <si>
    <t>Constant</t>
  </si>
  <si>
    <t>-0.839***</t>
  </si>
  <si>
    <t>-0.648***</t>
  </si>
  <si>
    <t>(0.072)</t>
  </si>
  <si>
    <t>(0.070)</t>
  </si>
  <si>
    <t>R-squared</t>
  </si>
  <si>
    <t>-0.007</t>
  </si>
  <si>
    <t>0.011</t>
  </si>
  <si>
    <t>N</t>
  </si>
  <si>
    <t>88833</t>
  </si>
  <si>
    <t>96670</t>
  </si>
  <si>
    <t>* p&lt;0.10, ** p&lt;0.05,</t>
  </si>
  <si>
    <t>*** p&lt;0.01</t>
  </si>
  <si>
    <t>mean_earninc</t>
  </si>
  <si>
    <t>mean_incwage</t>
  </si>
  <si>
    <t>mean_incbus</t>
  </si>
  <si>
    <t>mean_wagerate</t>
  </si>
  <si>
    <t>mean_earnrate</t>
  </si>
  <si>
    <t>mean_wage50</t>
  </si>
  <si>
    <t>mean_wage80</t>
  </si>
  <si>
    <t>sd_earninc</t>
  </si>
  <si>
    <t>sd_incwage</t>
  </si>
  <si>
    <t>sd_incbus</t>
  </si>
  <si>
    <t>sd_wagerate</t>
  </si>
  <si>
    <t>sd_earnrate</t>
  </si>
  <si>
    <t>sd_wage50</t>
  </si>
  <si>
    <t>sd_wage80</t>
  </si>
  <si>
    <t>n_obs</t>
  </si>
  <si>
    <t>mean_avg_earn_inc</t>
  </si>
  <si>
    <t>mean_avg_wage_inc</t>
  </si>
  <si>
    <t>mean_life_inc</t>
  </si>
  <si>
    <t>sd_avg_earn_inc</t>
  </si>
  <si>
    <t>sd_avg_wage_inc</t>
  </si>
  <si>
    <t>sd_life_inc</t>
  </si>
  <si>
    <t>li_decile</t>
  </si>
  <si>
    <t>wage_50</t>
  </si>
  <si>
    <t>wage_80</t>
  </si>
  <si>
    <t>life_inc</t>
  </si>
  <si>
    <t>li_group</t>
  </si>
  <si>
    <t>year</t>
  </si>
  <si>
    <t>age</t>
  </si>
  <si>
    <t>singlefemale</t>
  </si>
  <si>
    <t>singlemale</t>
  </si>
  <si>
    <t>marriedfemalehead</t>
  </si>
  <si>
    <t>marriedmalehead</t>
  </si>
  <si>
    <t>incwage_hh</t>
  </si>
  <si>
    <t>incbus_hh</t>
  </si>
  <si>
    <t>wage_rate</t>
  </si>
  <si>
    <t>earn_rate</t>
  </si>
  <si>
    <t>ln_wage_rate</t>
  </si>
  <si>
    <t>LI Group 1</t>
  </si>
  <si>
    <t>LI Group 2</t>
  </si>
  <si>
    <t>LI Group 3</t>
  </si>
  <si>
    <t>LI Group 4</t>
  </si>
  <si>
    <t>LI Group 5</t>
  </si>
  <si>
    <t>LI Group 6</t>
  </si>
  <si>
    <t>LI Group 7</t>
  </si>
  <si>
    <t>(0.001)</t>
  </si>
  <si>
    <t>* p&lt;0.10, ** p&lt;0.05, *</t>
  </si>
  <si>
    <t>** p&lt;0.01</t>
  </si>
  <si>
    <t>Mean</t>
  </si>
  <si>
    <t>Std. Dev.</t>
  </si>
  <si>
    <t>Lifetime Income</t>
  </si>
  <si>
    <t>Annual Wage Income</t>
  </si>
  <si>
    <t>Annual Earned Income</t>
  </si>
  <si>
    <t>Annual Business Income</t>
  </si>
  <si>
    <t>wagerate</t>
  </si>
  <si>
    <t>wage50</t>
  </si>
  <si>
    <t>wage21</t>
  </si>
  <si>
    <t>mean</t>
  </si>
  <si>
    <t>sd</t>
  </si>
  <si>
    <t>wage80</t>
  </si>
  <si>
    <t>earnrate</t>
  </si>
  <si>
    <t>incwage</t>
  </si>
  <si>
    <t>incbus</t>
  </si>
  <si>
    <t>earninc</t>
  </si>
  <si>
    <t>earn21</t>
  </si>
  <si>
    <t>earn50</t>
  </si>
  <si>
    <t>earn80</t>
  </si>
  <si>
    <t>Hourly Wage at 21</t>
  </si>
  <si>
    <t>Hourly Wage at 50</t>
  </si>
  <si>
    <t>Hourly Wage at 80</t>
  </si>
  <si>
    <t>Hourly Wage</t>
  </si>
  <si>
    <t>Hourly Earnings</t>
  </si>
  <si>
    <t>Hourly Earnings at 21</t>
  </si>
  <si>
    <t>Hourly Earnings at 50</t>
  </si>
  <si>
    <t>Hourly Earnings at 80</t>
  </si>
  <si>
    <t>Coeff. Of Variation</t>
  </si>
  <si>
    <t>Decile</t>
  </si>
  <si>
    <t>appears to be some outlier wage for an 80 year old….</t>
  </si>
  <si>
    <t>Lifetime Income Category</t>
  </si>
  <si>
    <t>Percentiles</t>
  </si>
  <si>
    <t>0-25</t>
  </si>
  <si>
    <t>25-50</t>
  </si>
  <si>
    <t>50-70</t>
  </si>
  <si>
    <t>70-80</t>
  </si>
  <si>
    <t>80-90</t>
  </si>
  <si>
    <t>90-99</t>
  </si>
  <si>
    <t>99-100</t>
  </si>
  <si>
    <t>0-100</t>
  </si>
  <si>
    <t>All</t>
  </si>
  <si>
    <t>Observations</t>
  </si>
  <si>
    <t>Percent Single Females</t>
  </si>
  <si>
    <t>Percent Single Males</t>
  </si>
  <si>
    <t>Percent Married, Male Head</t>
  </si>
  <si>
    <t>Mean Age of Primary Filer</t>
  </si>
  <si>
    <t>Mean Hourly Wage</t>
  </si>
  <si>
    <t>Mean Hourly Earnings</t>
  </si>
  <si>
    <t>Mean Annual Wage Income</t>
  </si>
  <si>
    <t>Mean Annual Earned Income</t>
  </si>
  <si>
    <t>Mean Lifetime Income</t>
  </si>
  <si>
    <t>Mean Annual Business Income</t>
  </si>
  <si>
    <t>0.134***</t>
  </si>
  <si>
    <t>0.065**</t>
  </si>
  <si>
    <t>(0.004)</t>
  </si>
  <si>
    <t>(0.027)</t>
  </si>
  <si>
    <t>-0.000</t>
  </si>
  <si>
    <t>0.000</t>
  </si>
  <si>
    <t>1.004***</t>
  </si>
  <si>
    <t>(0.058)</t>
  </si>
  <si>
    <t>(0.376)</t>
  </si>
  <si>
    <t>-0.324</t>
  </si>
  <si>
    <t>6314</t>
  </si>
  <si>
    <t>0.327</t>
  </si>
  <si>
    <t>mean_wage21</t>
  </si>
  <si>
    <t>mean_earn21</t>
  </si>
  <si>
    <t>mean_earn50</t>
  </si>
  <si>
    <t>mean_earn80</t>
  </si>
  <si>
    <t>sd_wage21</t>
  </si>
  <si>
    <t>sd_earn21</t>
  </si>
  <si>
    <t>sd_earn50</t>
  </si>
  <si>
    <t>sd_earn80</t>
  </si>
  <si>
    <t>wage_21</t>
  </si>
  <si>
    <t>earn_21</t>
  </si>
  <si>
    <t>earn_50</t>
  </si>
  <si>
    <t>earn_80</t>
  </si>
  <si>
    <t>earned_income</t>
  </si>
  <si>
    <t xml:space="preserve"> high variance?</t>
  </si>
  <si>
    <t>in the 8th decile of lifetime income</t>
  </si>
  <si>
    <t>Percent Married, Female Head</t>
  </si>
  <si>
    <t>Age</t>
  </si>
  <si>
    <t>LI 1</t>
  </si>
  <si>
    <t>LI 2</t>
  </si>
  <si>
    <t>LI 3</t>
  </si>
  <si>
    <t>LI 4</t>
  </si>
  <si>
    <t>LI 5</t>
  </si>
  <si>
    <t>LI 6</t>
  </si>
  <si>
    <t>LI 7</t>
  </si>
  <si>
    <t>-0.042</t>
  </si>
  <si>
    <t>-0.032</t>
  </si>
  <si>
    <t>141564</t>
  </si>
  <si>
    <t>(</t>
  </si>
  <si>
    <r>
      <t>=</t>
    </r>
    <r>
      <rPr>
        <sz val="12"/>
        <color indexed="205"/>
        <rFont val="Calibri"/>
        <family val="2"/>
      </rPr>
      <t>B11</t>
    </r>
    <r>
      <rPr>
        <sz val="12"/>
        <color theme="1"/>
        <rFont val="Calibri"/>
        <family val="2"/>
        <scheme val="minor"/>
      </rPr>
      <t>*1</t>
    </r>
  </si>
  <si>
    <r>
      <t>=sum(</t>
    </r>
    <r>
      <rPr>
        <sz val="12"/>
        <color indexed="205"/>
        <rFont val="Calibri"/>
        <family val="2"/>
      </rPr>
      <t>B11:E11)</t>
    </r>
  </si>
  <si>
    <t>-0.09720122***</t>
  </si>
  <si>
    <t>0.05995294***</t>
  </si>
  <si>
    <t>0.17654618***</t>
  </si>
  <si>
    <t>0.21168263***</t>
  </si>
  <si>
    <t>0.21638731***</t>
  </si>
  <si>
    <t>0.04500235***</t>
  </si>
  <si>
    <t>0.09229392**</t>
  </si>
  <si>
    <t>0.00543339)</t>
  </si>
  <si>
    <t>(0.00345549)</t>
  </si>
  <si>
    <t>(0.00338371)</t>
  </si>
  <si>
    <t>(0.00530190)</t>
  </si>
  <si>
    <t>(0.00664647)</t>
  </si>
  <si>
    <t>(0.00931334)</t>
  </si>
  <si>
    <t>(0.03858202)</t>
  </si>
  <si>
    <t>0.00247639***</t>
  </si>
  <si>
    <t>-0.00004086</t>
  </si>
  <si>
    <t>-0.00240656***</t>
  </si>
  <si>
    <t>-0.00306555***</t>
  </si>
  <si>
    <t>-0.00321041***</t>
  </si>
  <si>
    <t>0.00094253***</t>
  </si>
  <si>
    <t>0.00012902</t>
  </si>
  <si>
    <t>0.00010901)</t>
  </si>
  <si>
    <t>(0.00007627)</t>
  </si>
  <si>
    <t>(0.00008026)</t>
  </si>
  <si>
    <t>(0.00012927)</t>
  </si>
  <si>
    <t>(0.00016608)</t>
  </si>
  <si>
    <t>(0.00022879)</t>
  </si>
  <si>
    <t>(0.00090072)</t>
  </si>
  <si>
    <t>-0.00001842***</t>
  </si>
  <si>
    <t>-0.00000521***</t>
  </si>
  <si>
    <t>0.00001039***</t>
  </si>
  <si>
    <t>0.00001438***</t>
  </si>
  <si>
    <t>0.00001579***</t>
  </si>
  <si>
    <t>-0.00001470***</t>
  </si>
  <si>
    <t>-0.00001169*</t>
  </si>
  <si>
    <t>0.00000071)</t>
  </si>
  <si>
    <t>(0.00000054)</t>
  </si>
  <si>
    <t>(0.00000061)</t>
  </si>
  <si>
    <t>(0.00000099)</t>
  </si>
  <si>
    <t>(0.00000130)</t>
  </si>
  <si>
    <t>(0.00000176)</t>
  </si>
  <si>
    <t>(0.00000657)</t>
  </si>
  <si>
    <t>3.41e+00***</t>
  </si>
  <si>
    <t>0.69689692***</t>
  </si>
  <si>
    <t>-0.78761958***</t>
  </si>
  <si>
    <t>-1.11e+00***</t>
  </si>
  <si>
    <t>-0.93939272***</t>
  </si>
  <si>
    <t>1.60e+00***</t>
  </si>
  <si>
    <t>1.89e+00***</t>
  </si>
  <si>
    <t>0.08718100)</t>
  </si>
  <si>
    <t>(0.05020758)</t>
  </si>
  <si>
    <t>(0.04519637)</t>
  </si>
  <si>
    <t>(0.06838352)</t>
  </si>
  <si>
    <t>(0.08333727)</t>
  </si>
  <si>
    <t>(0.11723131)</t>
  </si>
  <si>
    <t>(0.50501510)</t>
  </si>
  <si>
    <t>0.042</t>
  </si>
  <si>
    <t>0.535</t>
  </si>
  <si>
    <t>0.559</t>
  </si>
  <si>
    <t>0.492</t>
  </si>
  <si>
    <t>0.410</t>
  </si>
  <si>
    <t>0.295</t>
  </si>
  <si>
    <t>65698</t>
  </si>
  <si>
    <t>101484</t>
  </si>
  <si>
    <t>74253</t>
  </si>
  <si>
    <t>33528</t>
  </si>
  <si>
    <t>31919</t>
  </si>
  <si>
    <t>24370</t>
  </si>
  <si>
    <t>2129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</si>
</sst>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205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connections" Target="connections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Lifecycle Profiles</a:t>
            </a:r>
            <a:r>
              <a:rPr lang="en-US" baseline="0"/>
              <a:t> of Wages, in logs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LI Group 1</c:v>
          </c:tx>
          <c:marker>
            <c:symbol val="none"/>
          </c:marker>
          <c:val>
            <c:numRef>
              <c:f>age_profile_coeffs_by_li_wage!$B$18:$BI$18</c:f>
              <c:numCache>
                <c:formatCode>General</c:formatCode>
                <c:ptCount val="60"/>
                <c:pt idx="0">
                  <c:v>2.29027475</c:v>
                </c:pt>
                <c:pt idx="1">
                  <c:v>2.27400976</c:v>
                </c:pt>
                <c:pt idx="2">
                  <c:v>2.26026611</c:v>
                </c:pt>
                <c:pt idx="3">
                  <c:v>2.24893328</c:v>
                </c:pt>
                <c:pt idx="4">
                  <c:v>2.23990075</c:v>
                </c:pt>
                <c:pt idx="5">
                  <c:v>2.233058</c:v>
                </c:pt>
                <c:pt idx="6">
                  <c:v>2.22829451</c:v>
                </c:pt>
                <c:pt idx="7">
                  <c:v>2.22549976</c:v>
                </c:pt>
                <c:pt idx="8">
                  <c:v>2.22456323</c:v>
                </c:pt>
                <c:pt idx="9">
                  <c:v>2.225374400000001</c:v>
                </c:pt>
                <c:pt idx="10">
                  <c:v>2.22782275</c:v>
                </c:pt>
                <c:pt idx="11">
                  <c:v>2.23179776</c:v>
                </c:pt>
                <c:pt idx="12">
                  <c:v>2.23718891</c:v>
                </c:pt>
                <c:pt idx="13">
                  <c:v>2.24388568</c:v>
                </c:pt>
                <c:pt idx="14">
                  <c:v>2.25177755</c:v>
                </c:pt>
                <c:pt idx="15">
                  <c:v>2.260754</c:v>
                </c:pt>
                <c:pt idx="16">
                  <c:v>2.27070451</c:v>
                </c:pt>
                <c:pt idx="17">
                  <c:v>2.28151856</c:v>
                </c:pt>
                <c:pt idx="18">
                  <c:v>2.29308563</c:v>
                </c:pt>
                <c:pt idx="19">
                  <c:v>2.305295200000001</c:v>
                </c:pt>
                <c:pt idx="20">
                  <c:v>2.31803675</c:v>
                </c:pt>
                <c:pt idx="21">
                  <c:v>2.33119976</c:v>
                </c:pt>
                <c:pt idx="22">
                  <c:v>2.344673710000001</c:v>
                </c:pt>
                <c:pt idx="23">
                  <c:v>2.35834808</c:v>
                </c:pt>
                <c:pt idx="24">
                  <c:v>2.372112350000001</c:v>
                </c:pt>
                <c:pt idx="25">
                  <c:v>2.385855999999999</c:v>
                </c:pt>
                <c:pt idx="26">
                  <c:v>2.39946851</c:v>
                </c:pt>
                <c:pt idx="27">
                  <c:v>2.41283936</c:v>
                </c:pt>
                <c:pt idx="28">
                  <c:v>2.42585803</c:v>
                </c:pt>
                <c:pt idx="29">
                  <c:v>2.438414000000001</c:v>
                </c:pt>
                <c:pt idx="30">
                  <c:v>2.45039675</c:v>
                </c:pt>
                <c:pt idx="31">
                  <c:v>2.46169576</c:v>
                </c:pt>
                <c:pt idx="32">
                  <c:v>2.472200509999999</c:v>
                </c:pt>
                <c:pt idx="33">
                  <c:v>2.48180048</c:v>
                </c:pt>
                <c:pt idx="34">
                  <c:v>2.490385150000001</c:v>
                </c:pt>
                <c:pt idx="35">
                  <c:v>2.497844</c:v>
                </c:pt>
                <c:pt idx="36">
                  <c:v>2.504066510000002</c:v>
                </c:pt>
                <c:pt idx="37">
                  <c:v>2.508942160000001</c:v>
                </c:pt>
                <c:pt idx="38">
                  <c:v>2.51236043</c:v>
                </c:pt>
                <c:pt idx="39">
                  <c:v>2.514210800000002</c:v>
                </c:pt>
                <c:pt idx="40">
                  <c:v>2.51438275</c:v>
                </c:pt>
                <c:pt idx="41">
                  <c:v>2.512765760000001</c:v>
                </c:pt>
                <c:pt idx="42">
                  <c:v>2.509249310000001</c:v>
                </c:pt>
                <c:pt idx="43">
                  <c:v>2.503722880000001</c:v>
                </c:pt>
                <c:pt idx="44">
                  <c:v>2.496075950000001</c:v>
                </c:pt>
                <c:pt idx="45">
                  <c:v>2.486198000000001</c:v>
                </c:pt>
                <c:pt idx="46">
                  <c:v>2.47397851</c:v>
                </c:pt>
                <c:pt idx="47">
                  <c:v>2.459306960000001</c:v>
                </c:pt>
                <c:pt idx="48">
                  <c:v>2.442072830000001</c:v>
                </c:pt>
                <c:pt idx="49">
                  <c:v>2.4221656</c:v>
                </c:pt>
                <c:pt idx="50">
                  <c:v>2.399474750000001</c:v>
                </c:pt>
                <c:pt idx="51">
                  <c:v>2.373889760000001</c:v>
                </c:pt>
                <c:pt idx="52">
                  <c:v>2.345300110000001</c:v>
                </c:pt>
                <c:pt idx="53">
                  <c:v>2.313595280000001</c:v>
                </c:pt>
                <c:pt idx="54">
                  <c:v>2.278664750000001</c:v>
                </c:pt>
                <c:pt idx="55">
                  <c:v>2.240398000000002</c:v>
                </c:pt>
                <c:pt idx="56">
                  <c:v>2.198684510000001</c:v>
                </c:pt>
                <c:pt idx="57">
                  <c:v>2.153413760000001</c:v>
                </c:pt>
                <c:pt idx="58">
                  <c:v>2.104475230000001</c:v>
                </c:pt>
                <c:pt idx="59">
                  <c:v>2.051758400000002</c:v>
                </c:pt>
              </c:numCache>
            </c:numRef>
          </c:val>
          <c:smooth val="0"/>
        </c:ser>
        <c:ser>
          <c:idx val="1"/>
          <c:order val="1"/>
          <c:tx>
            <c:v>LI Group 2</c:v>
          </c:tx>
          <c:marker>
            <c:symbol val="none"/>
          </c:marker>
          <c:val>
            <c:numRef>
              <c:f>age_profile_coeffs_by_li_wage!$B$19:$BI$19</c:f>
              <c:numCache>
                <c:formatCode>General</c:formatCode>
                <c:ptCount val="60"/>
                <c:pt idx="0">
                  <c:v>1.88963959</c:v>
                </c:pt>
                <c:pt idx="1">
                  <c:v>1.94060928</c:v>
                </c:pt>
                <c:pt idx="2">
                  <c:v>1.99080953</c:v>
                </c:pt>
                <c:pt idx="3">
                  <c:v>2.04020908</c:v>
                </c:pt>
                <c:pt idx="4">
                  <c:v>2.08877667</c:v>
                </c:pt>
                <c:pt idx="5">
                  <c:v>2.13648104</c:v>
                </c:pt>
                <c:pt idx="6">
                  <c:v>2.18329093</c:v>
                </c:pt>
                <c:pt idx="7">
                  <c:v>2.22917508</c:v>
                </c:pt>
                <c:pt idx="8">
                  <c:v>2.27410223</c:v>
                </c:pt>
                <c:pt idx="9">
                  <c:v>2.31804112</c:v>
                </c:pt>
                <c:pt idx="10">
                  <c:v>2.36096049</c:v>
                </c:pt>
                <c:pt idx="11">
                  <c:v>2.40282908</c:v>
                </c:pt>
                <c:pt idx="12">
                  <c:v>2.44361563</c:v>
                </c:pt>
                <c:pt idx="13">
                  <c:v>2.48328888</c:v>
                </c:pt>
                <c:pt idx="14">
                  <c:v>2.52181757</c:v>
                </c:pt>
                <c:pt idx="15">
                  <c:v>2.55917044</c:v>
                </c:pt>
                <c:pt idx="16">
                  <c:v>2.59531623</c:v>
                </c:pt>
                <c:pt idx="17">
                  <c:v>2.63022368</c:v>
                </c:pt>
                <c:pt idx="18">
                  <c:v>2.66386153</c:v>
                </c:pt>
                <c:pt idx="19">
                  <c:v>2.69619852</c:v>
                </c:pt>
                <c:pt idx="20">
                  <c:v>2.72720339</c:v>
                </c:pt>
                <c:pt idx="21">
                  <c:v>2.75684488</c:v>
                </c:pt>
                <c:pt idx="22">
                  <c:v>2.78509173</c:v>
                </c:pt>
                <c:pt idx="23">
                  <c:v>2.81191268</c:v>
                </c:pt>
                <c:pt idx="24">
                  <c:v>2.83727647</c:v>
                </c:pt>
                <c:pt idx="25">
                  <c:v>2.86115184</c:v>
                </c:pt>
                <c:pt idx="26">
                  <c:v>2.88350753</c:v>
                </c:pt>
                <c:pt idx="27">
                  <c:v>2.90431228</c:v>
                </c:pt>
                <c:pt idx="28">
                  <c:v>2.92353483</c:v>
                </c:pt>
                <c:pt idx="29">
                  <c:v>2.94114392</c:v>
                </c:pt>
                <c:pt idx="30">
                  <c:v>2.95710829</c:v>
                </c:pt>
                <c:pt idx="31">
                  <c:v>2.97139668</c:v>
                </c:pt>
                <c:pt idx="32">
                  <c:v>2.983977830000001</c:v>
                </c:pt>
                <c:pt idx="33">
                  <c:v>2.99482048</c:v>
                </c:pt>
                <c:pt idx="34">
                  <c:v>3.00389337</c:v>
                </c:pt>
                <c:pt idx="35">
                  <c:v>3.01116524</c:v>
                </c:pt>
                <c:pt idx="36">
                  <c:v>3.01660483</c:v>
                </c:pt>
                <c:pt idx="37">
                  <c:v>3.02018088</c:v>
                </c:pt>
                <c:pt idx="38">
                  <c:v>3.02186213</c:v>
                </c:pt>
                <c:pt idx="39">
                  <c:v>3.02161732</c:v>
                </c:pt>
                <c:pt idx="40">
                  <c:v>3.01941519</c:v>
                </c:pt>
                <c:pt idx="41">
                  <c:v>3.01522448</c:v>
                </c:pt>
                <c:pt idx="42">
                  <c:v>3.009013930000001</c:v>
                </c:pt>
                <c:pt idx="43">
                  <c:v>3.00075228</c:v>
                </c:pt>
                <c:pt idx="44">
                  <c:v>2.99040827</c:v>
                </c:pt>
                <c:pt idx="45">
                  <c:v>2.97795064</c:v>
                </c:pt>
                <c:pt idx="46">
                  <c:v>2.96334813</c:v>
                </c:pt>
                <c:pt idx="47">
                  <c:v>2.946569479999999</c:v>
                </c:pt>
                <c:pt idx="48">
                  <c:v>2.927583430000001</c:v>
                </c:pt>
                <c:pt idx="49">
                  <c:v>2.90635872</c:v>
                </c:pt>
                <c:pt idx="50">
                  <c:v>2.882864090000001</c:v>
                </c:pt>
                <c:pt idx="51">
                  <c:v>2.85706828</c:v>
                </c:pt>
                <c:pt idx="52">
                  <c:v>2.82894003</c:v>
                </c:pt>
                <c:pt idx="53">
                  <c:v>2.79844808</c:v>
                </c:pt>
                <c:pt idx="54">
                  <c:v>2.76556117</c:v>
                </c:pt>
                <c:pt idx="55">
                  <c:v>2.73024804</c:v>
                </c:pt>
                <c:pt idx="56">
                  <c:v>2.69247743</c:v>
                </c:pt>
                <c:pt idx="57">
                  <c:v>2.652218080000001</c:v>
                </c:pt>
                <c:pt idx="58">
                  <c:v>2.60943873</c:v>
                </c:pt>
                <c:pt idx="59">
                  <c:v>2.564108119999999</c:v>
                </c:pt>
              </c:numCache>
            </c:numRef>
          </c:val>
          <c:smooth val="0"/>
        </c:ser>
        <c:ser>
          <c:idx val="2"/>
          <c:order val="2"/>
          <c:tx>
            <c:v>LI Group 3</c:v>
          </c:tx>
          <c:marker>
            <c:symbol val="none"/>
          </c:marker>
          <c:val>
            <c:numRef>
              <c:f>age_profile_coeffs_by_li_wage!$B$20:$BI$20</c:f>
              <c:numCache>
                <c:formatCode>General</c:formatCode>
                <c:ptCount val="60"/>
                <c:pt idx="0">
                  <c:v>1.95477903</c:v>
                </c:pt>
                <c:pt idx="1">
                  <c:v>2.04225406</c:v>
                </c:pt>
                <c:pt idx="2">
                  <c:v>2.12628745</c:v>
                </c:pt>
                <c:pt idx="3">
                  <c:v>2.20694154</c:v>
                </c:pt>
                <c:pt idx="4">
                  <c:v>2.284278669999999</c:v>
                </c:pt>
                <c:pt idx="5">
                  <c:v>2.35836118</c:v>
                </c:pt>
                <c:pt idx="6">
                  <c:v>2.42925141</c:v>
                </c:pt>
                <c:pt idx="7">
                  <c:v>2.497011700000001</c:v>
                </c:pt>
                <c:pt idx="8">
                  <c:v>2.56170439</c:v>
                </c:pt>
                <c:pt idx="9">
                  <c:v>2.62339182</c:v>
                </c:pt>
                <c:pt idx="10">
                  <c:v>2.68213633</c:v>
                </c:pt>
                <c:pt idx="11">
                  <c:v>2.73800026</c:v>
                </c:pt>
                <c:pt idx="12">
                  <c:v>2.79104595</c:v>
                </c:pt>
                <c:pt idx="13">
                  <c:v>2.84133574</c:v>
                </c:pt>
                <c:pt idx="14">
                  <c:v>2.88893197</c:v>
                </c:pt>
                <c:pt idx="15">
                  <c:v>2.93389698</c:v>
                </c:pt>
                <c:pt idx="16">
                  <c:v>2.97629311</c:v>
                </c:pt>
                <c:pt idx="17">
                  <c:v>3.016182700000001</c:v>
                </c:pt>
                <c:pt idx="18">
                  <c:v>3.053628090000001</c:v>
                </c:pt>
                <c:pt idx="19">
                  <c:v>3.08869162</c:v>
                </c:pt>
                <c:pt idx="20">
                  <c:v>3.12143563</c:v>
                </c:pt>
                <c:pt idx="21">
                  <c:v>3.15192246</c:v>
                </c:pt>
                <c:pt idx="22">
                  <c:v>3.18021445</c:v>
                </c:pt>
                <c:pt idx="23">
                  <c:v>3.206373940000001</c:v>
                </c:pt>
                <c:pt idx="24">
                  <c:v>3.230463270000001</c:v>
                </c:pt>
                <c:pt idx="25">
                  <c:v>3.25254478</c:v>
                </c:pt>
                <c:pt idx="26">
                  <c:v>3.272680809999999</c:v>
                </c:pt>
                <c:pt idx="27">
                  <c:v>3.2909337</c:v>
                </c:pt>
                <c:pt idx="28">
                  <c:v>3.307365790000002</c:v>
                </c:pt>
                <c:pt idx="29">
                  <c:v>3.32203942</c:v>
                </c:pt>
                <c:pt idx="30">
                  <c:v>3.335016930000001</c:v>
                </c:pt>
                <c:pt idx="31">
                  <c:v>3.34636066</c:v>
                </c:pt>
                <c:pt idx="32">
                  <c:v>3.356132950000001</c:v>
                </c:pt>
                <c:pt idx="33">
                  <c:v>3.36439614</c:v>
                </c:pt>
                <c:pt idx="34">
                  <c:v>3.37121257</c:v>
                </c:pt>
                <c:pt idx="35">
                  <c:v>3.376644580000002</c:v>
                </c:pt>
                <c:pt idx="36">
                  <c:v>3.38075451</c:v>
                </c:pt>
                <c:pt idx="37">
                  <c:v>3.383604700000002</c:v>
                </c:pt>
                <c:pt idx="38">
                  <c:v>3.385257489999999</c:v>
                </c:pt>
                <c:pt idx="39">
                  <c:v>3.385775220000001</c:v>
                </c:pt>
                <c:pt idx="40">
                  <c:v>3.385220229999999</c:v>
                </c:pt>
                <c:pt idx="41">
                  <c:v>3.38365486</c:v>
                </c:pt>
                <c:pt idx="42">
                  <c:v>3.381141449999999</c:v>
                </c:pt>
                <c:pt idx="43">
                  <c:v>3.377742340000001</c:v>
                </c:pt>
                <c:pt idx="44">
                  <c:v>3.373519870000002</c:v>
                </c:pt>
                <c:pt idx="45">
                  <c:v>3.36853638</c:v>
                </c:pt>
                <c:pt idx="46">
                  <c:v>3.362854210000001</c:v>
                </c:pt>
                <c:pt idx="47">
                  <c:v>3.3565357</c:v>
                </c:pt>
                <c:pt idx="48">
                  <c:v>3.349643190000001</c:v>
                </c:pt>
                <c:pt idx="49">
                  <c:v>3.34223902</c:v>
                </c:pt>
                <c:pt idx="50">
                  <c:v>3.334385530000001</c:v>
                </c:pt>
                <c:pt idx="51">
                  <c:v>3.326145059999999</c:v>
                </c:pt>
                <c:pt idx="52">
                  <c:v>3.31757995</c:v>
                </c:pt>
                <c:pt idx="53">
                  <c:v>3.308752540000001</c:v>
                </c:pt>
                <c:pt idx="54">
                  <c:v>3.299725170000001</c:v>
                </c:pt>
                <c:pt idx="55">
                  <c:v>3.290560180000002</c:v>
                </c:pt>
                <c:pt idx="56">
                  <c:v>3.28131991</c:v>
                </c:pt>
                <c:pt idx="57">
                  <c:v>3.272066700000001</c:v>
                </c:pt>
                <c:pt idx="58">
                  <c:v>3.26286289</c:v>
                </c:pt>
                <c:pt idx="59">
                  <c:v>3.253770820000001</c:v>
                </c:pt>
              </c:numCache>
            </c:numRef>
          </c:val>
          <c:smooth val="0"/>
        </c:ser>
        <c:ser>
          <c:idx val="3"/>
          <c:order val="3"/>
          <c:tx>
            <c:v>LI Group 4</c:v>
          </c:tx>
          <c:marker>
            <c:symbol val="none"/>
          </c:marker>
          <c:val>
            <c:numRef>
              <c:f>age_profile_coeffs_by_li_wage!$B$21:$BI$21</c:f>
              <c:numCache>
                <c:formatCode>General</c:formatCode>
                <c:ptCount val="60"/>
                <c:pt idx="0">
                  <c:v>2.11660086</c:v>
                </c:pt>
                <c:pt idx="1">
                  <c:v>2.216409899999999</c:v>
                </c:pt>
                <c:pt idx="2">
                  <c:v>2.311986</c:v>
                </c:pt>
                <c:pt idx="3">
                  <c:v>2.40341544</c:v>
                </c:pt>
                <c:pt idx="4">
                  <c:v>2.4907845</c:v>
                </c:pt>
                <c:pt idx="5">
                  <c:v>2.57417946</c:v>
                </c:pt>
                <c:pt idx="6">
                  <c:v>2.6536866</c:v>
                </c:pt>
                <c:pt idx="7">
                  <c:v>2.7293922</c:v>
                </c:pt>
                <c:pt idx="8">
                  <c:v>2.80138254</c:v>
                </c:pt>
                <c:pt idx="9">
                  <c:v>2.8697439</c:v>
                </c:pt>
                <c:pt idx="10">
                  <c:v>2.93456256</c:v>
                </c:pt>
                <c:pt idx="11">
                  <c:v>2.9959248</c:v>
                </c:pt>
                <c:pt idx="12">
                  <c:v>3.053916900000001</c:v>
                </c:pt>
                <c:pt idx="13">
                  <c:v>3.10862514</c:v>
                </c:pt>
                <c:pt idx="14">
                  <c:v>3.1601358</c:v>
                </c:pt>
                <c:pt idx="15">
                  <c:v>3.20853516</c:v>
                </c:pt>
                <c:pt idx="16">
                  <c:v>3.253909500000001</c:v>
                </c:pt>
                <c:pt idx="17">
                  <c:v>3.296345099999999</c:v>
                </c:pt>
                <c:pt idx="18">
                  <c:v>3.33592824</c:v>
                </c:pt>
                <c:pt idx="19">
                  <c:v>3.372745200000001</c:v>
                </c:pt>
                <c:pt idx="20">
                  <c:v>3.406882260000001</c:v>
                </c:pt>
                <c:pt idx="21">
                  <c:v>3.438425700000001</c:v>
                </c:pt>
                <c:pt idx="22">
                  <c:v>3.467461800000001</c:v>
                </c:pt>
                <c:pt idx="23">
                  <c:v>3.494076839999999</c:v>
                </c:pt>
                <c:pt idx="24">
                  <c:v>3.5183571</c:v>
                </c:pt>
                <c:pt idx="25">
                  <c:v>3.54038886</c:v>
                </c:pt>
                <c:pt idx="26">
                  <c:v>3.560258400000001</c:v>
                </c:pt>
                <c:pt idx="27">
                  <c:v>3.578052</c:v>
                </c:pt>
                <c:pt idx="28">
                  <c:v>3.593855940000002</c:v>
                </c:pt>
                <c:pt idx="29">
                  <c:v>3.6077565</c:v>
                </c:pt>
                <c:pt idx="30">
                  <c:v>3.619839960000001</c:v>
                </c:pt>
                <c:pt idx="31">
                  <c:v>3.6301926</c:v>
                </c:pt>
                <c:pt idx="32">
                  <c:v>3.638900700000001</c:v>
                </c:pt>
                <c:pt idx="33">
                  <c:v>3.64605054</c:v>
                </c:pt>
                <c:pt idx="34">
                  <c:v>3.651728400000002</c:v>
                </c:pt>
                <c:pt idx="35">
                  <c:v>3.656020560000001</c:v>
                </c:pt>
                <c:pt idx="36">
                  <c:v>3.6590133</c:v>
                </c:pt>
                <c:pt idx="37">
                  <c:v>3.660792900000001</c:v>
                </c:pt>
                <c:pt idx="38">
                  <c:v>3.661445640000001</c:v>
                </c:pt>
                <c:pt idx="39">
                  <c:v>3.661057800000003</c:v>
                </c:pt>
                <c:pt idx="40">
                  <c:v>3.659715660000002</c:v>
                </c:pt>
                <c:pt idx="41">
                  <c:v>3.6575055</c:v>
                </c:pt>
                <c:pt idx="42">
                  <c:v>3.6545136</c:v>
                </c:pt>
                <c:pt idx="43">
                  <c:v>3.650826240000001</c:v>
                </c:pt>
                <c:pt idx="44">
                  <c:v>3.646529700000001</c:v>
                </c:pt>
                <c:pt idx="45">
                  <c:v>3.641710260000002</c:v>
                </c:pt>
                <c:pt idx="46">
                  <c:v>3.636454200000001</c:v>
                </c:pt>
                <c:pt idx="47">
                  <c:v>3.630847800000001</c:v>
                </c:pt>
                <c:pt idx="48">
                  <c:v>3.624977340000002</c:v>
                </c:pt>
                <c:pt idx="49">
                  <c:v>3.618929100000002</c:v>
                </c:pt>
                <c:pt idx="50">
                  <c:v>3.612789360000002</c:v>
                </c:pt>
                <c:pt idx="51">
                  <c:v>3.606644400000001</c:v>
                </c:pt>
                <c:pt idx="52">
                  <c:v>3.6005805</c:v>
                </c:pt>
                <c:pt idx="53">
                  <c:v>3.594683940000003</c:v>
                </c:pt>
                <c:pt idx="54">
                  <c:v>3.589041000000001</c:v>
                </c:pt>
                <c:pt idx="55">
                  <c:v>3.58373796</c:v>
                </c:pt>
                <c:pt idx="56">
                  <c:v>3.578861100000001</c:v>
                </c:pt>
                <c:pt idx="57">
                  <c:v>3.574496700000001</c:v>
                </c:pt>
                <c:pt idx="58">
                  <c:v>3.570731040000003</c:v>
                </c:pt>
                <c:pt idx="59">
                  <c:v>3.567650400000002</c:v>
                </c:pt>
              </c:numCache>
            </c:numRef>
          </c:val>
          <c:smooth val="0"/>
        </c:ser>
        <c:ser>
          <c:idx val="4"/>
          <c:order val="4"/>
          <c:tx>
            <c:v>LI Group 5</c:v>
          </c:tx>
          <c:marker>
            <c:symbol val="none"/>
          </c:marker>
          <c:val>
            <c:numRef>
              <c:f>age_profile_coeffs_by_li_wage!$B$22:$BI$22</c:f>
              <c:numCache>
                <c:formatCode>General</c:formatCode>
                <c:ptCount val="60"/>
                <c:pt idx="0">
                  <c:v>2.33518117</c:v>
                </c:pt>
                <c:pt idx="1">
                  <c:v>2.43542158</c:v>
                </c:pt>
                <c:pt idx="2">
                  <c:v>2.53132545</c:v>
                </c:pt>
                <c:pt idx="3">
                  <c:v>2.62298752</c:v>
                </c:pt>
                <c:pt idx="4">
                  <c:v>2.71050253</c:v>
                </c:pt>
                <c:pt idx="5">
                  <c:v>2.79396522</c:v>
                </c:pt>
                <c:pt idx="6">
                  <c:v>2.87347033</c:v>
                </c:pt>
                <c:pt idx="7">
                  <c:v>2.9491126</c:v>
                </c:pt>
                <c:pt idx="8">
                  <c:v>3.02098677</c:v>
                </c:pt>
                <c:pt idx="9">
                  <c:v>3.08918758</c:v>
                </c:pt>
                <c:pt idx="10">
                  <c:v>3.15380977</c:v>
                </c:pt>
                <c:pt idx="11">
                  <c:v>3.21494808</c:v>
                </c:pt>
                <c:pt idx="12">
                  <c:v>3.27269725</c:v>
                </c:pt>
                <c:pt idx="13">
                  <c:v>3.327152020000001</c:v>
                </c:pt>
                <c:pt idx="14">
                  <c:v>3.37840713</c:v>
                </c:pt>
                <c:pt idx="15">
                  <c:v>3.426557320000001</c:v>
                </c:pt>
                <c:pt idx="16">
                  <c:v>3.47169733</c:v>
                </c:pt>
                <c:pt idx="17">
                  <c:v>3.513921900000001</c:v>
                </c:pt>
                <c:pt idx="18">
                  <c:v>3.55332577</c:v>
                </c:pt>
                <c:pt idx="19">
                  <c:v>3.590003680000001</c:v>
                </c:pt>
                <c:pt idx="20">
                  <c:v>3.624050370000001</c:v>
                </c:pt>
                <c:pt idx="21">
                  <c:v>3.655560579999999</c:v>
                </c:pt>
                <c:pt idx="22">
                  <c:v>3.684629050000001</c:v>
                </c:pt>
                <c:pt idx="23">
                  <c:v>3.71135052</c:v>
                </c:pt>
                <c:pt idx="24">
                  <c:v>3.73581973</c:v>
                </c:pt>
                <c:pt idx="25">
                  <c:v>3.75813142</c:v>
                </c:pt>
                <c:pt idx="26">
                  <c:v>3.77838033</c:v>
                </c:pt>
                <c:pt idx="27">
                  <c:v>3.7966612</c:v>
                </c:pt>
                <c:pt idx="28">
                  <c:v>3.81306877</c:v>
                </c:pt>
                <c:pt idx="29">
                  <c:v>3.82769778</c:v>
                </c:pt>
                <c:pt idx="30">
                  <c:v>3.84064297</c:v>
                </c:pt>
                <c:pt idx="31">
                  <c:v>3.85199908</c:v>
                </c:pt>
                <c:pt idx="32">
                  <c:v>3.86186085</c:v>
                </c:pt>
                <c:pt idx="33">
                  <c:v>3.870323020000001</c:v>
                </c:pt>
                <c:pt idx="34">
                  <c:v>3.877480330000002</c:v>
                </c:pt>
                <c:pt idx="35">
                  <c:v>3.883427520000001</c:v>
                </c:pt>
                <c:pt idx="36">
                  <c:v>3.888259329999999</c:v>
                </c:pt>
                <c:pt idx="37">
                  <c:v>3.8920705</c:v>
                </c:pt>
                <c:pt idx="38">
                  <c:v>3.89495577</c:v>
                </c:pt>
                <c:pt idx="39">
                  <c:v>3.897009880000001</c:v>
                </c:pt>
                <c:pt idx="40">
                  <c:v>3.89832757</c:v>
                </c:pt>
                <c:pt idx="41">
                  <c:v>3.89900358</c:v>
                </c:pt>
                <c:pt idx="42">
                  <c:v>3.89913265</c:v>
                </c:pt>
                <c:pt idx="43">
                  <c:v>3.89880952</c:v>
                </c:pt>
                <c:pt idx="44">
                  <c:v>3.898128929999999</c:v>
                </c:pt>
                <c:pt idx="45">
                  <c:v>3.89718562</c:v>
                </c:pt>
                <c:pt idx="46">
                  <c:v>3.896074330000001</c:v>
                </c:pt>
                <c:pt idx="47">
                  <c:v>3.8948898</c:v>
                </c:pt>
                <c:pt idx="48">
                  <c:v>3.893726770000001</c:v>
                </c:pt>
                <c:pt idx="49">
                  <c:v>3.89267998</c:v>
                </c:pt>
                <c:pt idx="50">
                  <c:v>3.891844170000002</c:v>
                </c:pt>
                <c:pt idx="51">
                  <c:v>3.891314080000002</c:v>
                </c:pt>
                <c:pt idx="52">
                  <c:v>3.891184449999999</c:v>
                </c:pt>
                <c:pt idx="53">
                  <c:v>3.891550020000001</c:v>
                </c:pt>
                <c:pt idx="54">
                  <c:v>3.892505529999999</c:v>
                </c:pt>
                <c:pt idx="55">
                  <c:v>3.894145720000002</c:v>
                </c:pt>
                <c:pt idx="56">
                  <c:v>3.896565330000002</c:v>
                </c:pt>
                <c:pt idx="57">
                  <c:v>3.8998591</c:v>
                </c:pt>
                <c:pt idx="58">
                  <c:v>3.904121769999998</c:v>
                </c:pt>
                <c:pt idx="59">
                  <c:v>3.909448080000002</c:v>
                </c:pt>
              </c:numCache>
            </c:numRef>
          </c:val>
          <c:smooth val="0"/>
        </c:ser>
        <c:ser>
          <c:idx val="5"/>
          <c:order val="5"/>
          <c:tx>
            <c:v>LI Group 6</c:v>
          </c:tx>
          <c:marker>
            <c:symbol val="none"/>
          </c:marker>
          <c:val>
            <c:numRef>
              <c:f>age_profile_coeffs_by_li_wage!$B$23:$BI$23</c:f>
              <c:numCache>
                <c:formatCode>General</c:formatCode>
                <c:ptCount val="60"/>
                <c:pt idx="0">
                  <c:v>2.82456838</c:v>
                </c:pt>
                <c:pt idx="1">
                  <c:v>2.88971062</c:v>
                </c:pt>
                <c:pt idx="2">
                  <c:v>2.95479752</c:v>
                </c:pt>
                <c:pt idx="3">
                  <c:v>3.019740880000001</c:v>
                </c:pt>
                <c:pt idx="4">
                  <c:v>3.0844525</c:v>
                </c:pt>
                <c:pt idx="5">
                  <c:v>3.14884418</c:v>
                </c:pt>
                <c:pt idx="6">
                  <c:v>3.21282772</c:v>
                </c:pt>
                <c:pt idx="7">
                  <c:v>3.27631492</c:v>
                </c:pt>
                <c:pt idx="8">
                  <c:v>3.33921758</c:v>
                </c:pt>
                <c:pt idx="9">
                  <c:v>3.4014475</c:v>
                </c:pt>
                <c:pt idx="10">
                  <c:v>3.46291648</c:v>
                </c:pt>
                <c:pt idx="11">
                  <c:v>3.523536320000001</c:v>
                </c:pt>
                <c:pt idx="12">
                  <c:v>3.58321882</c:v>
                </c:pt>
                <c:pt idx="13">
                  <c:v>3.64187578</c:v>
                </c:pt>
                <c:pt idx="14">
                  <c:v>3.699419</c:v>
                </c:pt>
                <c:pt idx="15">
                  <c:v>3.75576028</c:v>
                </c:pt>
                <c:pt idx="16">
                  <c:v>3.81081142</c:v>
                </c:pt>
                <c:pt idx="17">
                  <c:v>3.86448422</c:v>
                </c:pt>
                <c:pt idx="18">
                  <c:v>3.91669048</c:v>
                </c:pt>
                <c:pt idx="19">
                  <c:v>3.967342</c:v>
                </c:pt>
                <c:pt idx="20">
                  <c:v>4.016350580000001</c:v>
                </c:pt>
                <c:pt idx="21">
                  <c:v>4.06362802</c:v>
                </c:pt>
                <c:pt idx="22">
                  <c:v>4.109086120000001</c:v>
                </c:pt>
                <c:pt idx="23">
                  <c:v>4.152636680000001</c:v>
                </c:pt>
                <c:pt idx="24">
                  <c:v>4.1941915</c:v>
                </c:pt>
                <c:pt idx="25">
                  <c:v>4.23366238</c:v>
                </c:pt>
                <c:pt idx="26">
                  <c:v>4.27096112</c:v>
                </c:pt>
                <c:pt idx="27">
                  <c:v>4.30599952</c:v>
                </c:pt>
                <c:pt idx="28">
                  <c:v>4.33868938</c:v>
                </c:pt>
                <c:pt idx="29">
                  <c:v>4.3689425</c:v>
                </c:pt>
                <c:pt idx="30">
                  <c:v>4.39667068</c:v>
                </c:pt>
                <c:pt idx="31">
                  <c:v>4.421785720000001</c:v>
                </c:pt>
                <c:pt idx="32">
                  <c:v>4.44419942</c:v>
                </c:pt>
                <c:pt idx="33">
                  <c:v>4.46382358</c:v>
                </c:pt>
                <c:pt idx="34">
                  <c:v>4.48057</c:v>
                </c:pt>
                <c:pt idx="35">
                  <c:v>4.49435048</c:v>
                </c:pt>
                <c:pt idx="36">
                  <c:v>4.505076820000001</c:v>
                </c:pt>
                <c:pt idx="37">
                  <c:v>4.51266082</c:v>
                </c:pt>
                <c:pt idx="38">
                  <c:v>4.517014280000001</c:v>
                </c:pt>
                <c:pt idx="39">
                  <c:v>4.518049</c:v>
                </c:pt>
                <c:pt idx="40">
                  <c:v>4.51567678</c:v>
                </c:pt>
                <c:pt idx="41">
                  <c:v>4.50980942</c:v>
                </c:pt>
                <c:pt idx="42">
                  <c:v>4.500358720000001</c:v>
                </c:pt>
                <c:pt idx="43">
                  <c:v>4.48723648</c:v>
                </c:pt>
                <c:pt idx="44">
                  <c:v>4.4703545</c:v>
                </c:pt>
                <c:pt idx="45">
                  <c:v>4.44962458</c:v>
                </c:pt>
                <c:pt idx="46">
                  <c:v>4.424958520000001</c:v>
                </c:pt>
                <c:pt idx="47">
                  <c:v>4.39626812</c:v>
                </c:pt>
                <c:pt idx="48">
                  <c:v>4.36346518</c:v>
                </c:pt>
                <c:pt idx="49">
                  <c:v>4.326461500000001</c:v>
                </c:pt>
                <c:pt idx="50">
                  <c:v>4.28516888</c:v>
                </c:pt>
                <c:pt idx="51">
                  <c:v>4.23949912</c:v>
                </c:pt>
                <c:pt idx="52">
                  <c:v>4.189364020000001</c:v>
                </c:pt>
                <c:pt idx="53">
                  <c:v>4.134675380000001</c:v>
                </c:pt>
                <c:pt idx="54">
                  <c:v>4.075345</c:v>
                </c:pt>
                <c:pt idx="55">
                  <c:v>4.011284680000001</c:v>
                </c:pt>
                <c:pt idx="56">
                  <c:v>3.942406220000001</c:v>
                </c:pt>
                <c:pt idx="57">
                  <c:v>3.86862142</c:v>
                </c:pt>
                <c:pt idx="58">
                  <c:v>3.789842080000001</c:v>
                </c:pt>
                <c:pt idx="59">
                  <c:v>3.705980000000002</c:v>
                </c:pt>
              </c:numCache>
            </c:numRef>
          </c:val>
          <c:smooth val="0"/>
        </c:ser>
        <c:ser>
          <c:idx val="6"/>
          <c:order val="6"/>
          <c:tx>
            <c:v>LI Group 7</c:v>
          </c:tx>
          <c:marker>
            <c:symbol val="none"/>
          </c:marker>
          <c:val>
            <c:numRef>
              <c:f>age_profile_coeffs_by_li_wage!$B$24:$BI$24</c:f>
              <c:numCache>
                <c:formatCode>@</c:formatCode>
                <c:ptCount val="60"/>
                <c:pt idx="0" formatCode="General">
                  <c:v>3.77680905</c:v>
                </c:pt>
                <c:pt idx="1">
                  <c:v>3.8584368</c:v>
                </c:pt>
                <c:pt idx="2">
                  <c:v>3.93877951</c:v>
                </c:pt>
                <c:pt idx="3">
                  <c:v>4.01776704</c:v>
                </c:pt>
                <c:pt idx="4">
                  <c:v>4.09532925</c:v>
                </c:pt>
                <c:pt idx="5">
                  <c:v>4.171396</c:v>
                </c:pt>
                <c:pt idx="6">
                  <c:v>4.24589715</c:v>
                </c:pt>
                <c:pt idx="7">
                  <c:v>4.31876256</c:v>
                </c:pt>
                <c:pt idx="8">
                  <c:v>4.38992209</c:v>
                </c:pt>
                <c:pt idx="9">
                  <c:v>4.4593056</c:v>
                </c:pt>
                <c:pt idx="10">
                  <c:v>4.52684295</c:v>
                </c:pt>
                <c:pt idx="11">
                  <c:v>4.592464</c:v>
                </c:pt>
                <c:pt idx="12">
                  <c:v>4.65609861</c:v>
                </c:pt>
                <c:pt idx="13">
                  <c:v>4.71767664</c:v>
                </c:pt>
                <c:pt idx="14">
                  <c:v>4.77712795</c:v>
                </c:pt>
                <c:pt idx="15">
                  <c:v>4.8343824</c:v>
                </c:pt>
                <c:pt idx="16">
                  <c:v>4.88936985</c:v>
                </c:pt>
                <c:pt idx="17">
                  <c:v>4.94202016</c:v>
                </c:pt>
                <c:pt idx="18">
                  <c:v>4.99226319</c:v>
                </c:pt>
                <c:pt idx="19">
                  <c:v>5.0400288</c:v>
                </c:pt>
                <c:pt idx="20">
                  <c:v>5.08524685</c:v>
                </c:pt>
                <c:pt idx="21">
                  <c:v>5.127847200000001</c:v>
                </c:pt>
                <c:pt idx="22">
                  <c:v>5.167759709999999</c:v>
                </c:pt>
                <c:pt idx="23">
                  <c:v>5.20491424</c:v>
                </c:pt>
                <c:pt idx="24">
                  <c:v>5.23924065</c:v>
                </c:pt>
                <c:pt idx="25">
                  <c:v>5.2706688</c:v>
                </c:pt>
                <c:pt idx="26">
                  <c:v>5.29912855</c:v>
                </c:pt>
                <c:pt idx="27">
                  <c:v>5.32454976</c:v>
                </c:pt>
                <c:pt idx="28">
                  <c:v>5.34686229</c:v>
                </c:pt>
                <c:pt idx="29">
                  <c:v>5.365996</c:v>
                </c:pt>
                <c:pt idx="30">
                  <c:v>5.38188075</c:v>
                </c:pt>
                <c:pt idx="31">
                  <c:v>5.3944464</c:v>
                </c:pt>
                <c:pt idx="32">
                  <c:v>5.40362281</c:v>
                </c:pt>
                <c:pt idx="33">
                  <c:v>5.40933984</c:v>
                </c:pt>
                <c:pt idx="34">
                  <c:v>5.41152735</c:v>
                </c:pt>
                <c:pt idx="35">
                  <c:v>5.4101152</c:v>
                </c:pt>
                <c:pt idx="36">
                  <c:v>5.40503325</c:v>
                </c:pt>
                <c:pt idx="37">
                  <c:v>5.39621136</c:v>
                </c:pt>
                <c:pt idx="38">
                  <c:v>5.38357939</c:v>
                </c:pt>
                <c:pt idx="39">
                  <c:v>5.3670672</c:v>
                </c:pt>
                <c:pt idx="40">
                  <c:v>5.34660465</c:v>
                </c:pt>
                <c:pt idx="41">
                  <c:v>5.3221216</c:v>
                </c:pt>
                <c:pt idx="42">
                  <c:v>5.293547909999999</c:v>
                </c:pt>
                <c:pt idx="43">
                  <c:v>5.260813440000001</c:v>
                </c:pt>
                <c:pt idx="44">
                  <c:v>5.22384805</c:v>
                </c:pt>
                <c:pt idx="45">
                  <c:v>5.1825816</c:v>
                </c:pt>
                <c:pt idx="46">
                  <c:v>5.13694395</c:v>
                </c:pt>
                <c:pt idx="47">
                  <c:v>5.08686496</c:v>
                </c:pt>
                <c:pt idx="48">
                  <c:v>5.03227449</c:v>
                </c:pt>
                <c:pt idx="49">
                  <c:v>4.9731024</c:v>
                </c:pt>
                <c:pt idx="50">
                  <c:v>4.90927855</c:v>
                </c:pt>
                <c:pt idx="51">
                  <c:v>4.8407328</c:v>
                </c:pt>
                <c:pt idx="52">
                  <c:v>4.767395009999999</c:v>
                </c:pt>
                <c:pt idx="53">
                  <c:v>4.689195039999999</c:v>
                </c:pt>
                <c:pt idx="54">
                  <c:v>4.60606275</c:v>
                </c:pt>
                <c:pt idx="55">
                  <c:v>4.517927999999999</c:v>
                </c:pt>
                <c:pt idx="56">
                  <c:v>4.42472065</c:v>
                </c:pt>
                <c:pt idx="57">
                  <c:v>4.326370559999999</c:v>
                </c:pt>
                <c:pt idx="58">
                  <c:v>4.222807589999999</c:v>
                </c:pt>
                <c:pt idx="59">
                  <c:v>4.1139616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9133416"/>
        <c:axId val="2100013768"/>
      </c:lineChart>
      <c:catAx>
        <c:axId val="2079133416"/>
        <c:scaling>
          <c:orientation val="minMax"/>
        </c:scaling>
        <c:delete val="0"/>
        <c:axPos val="b"/>
        <c:majorTickMark val="out"/>
        <c:minorTickMark val="none"/>
        <c:tickLblPos val="nextTo"/>
        <c:crossAx val="2100013768"/>
        <c:crosses val="autoZero"/>
        <c:auto val="1"/>
        <c:lblAlgn val="ctr"/>
        <c:lblOffset val="100"/>
        <c:noMultiLvlLbl val="0"/>
      </c:catAx>
      <c:valAx>
        <c:axId val="2100013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91334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Lifecycle Profiles</a:t>
            </a:r>
            <a:r>
              <a:rPr lang="en-US" baseline="0"/>
              <a:t> of Wages, in levels</a:t>
            </a:r>
            <a:endParaRPr lang="en-US"/>
          </a:p>
        </c:rich>
      </c:tx>
      <c:layout>
        <c:manualLayout>
          <c:xMode val="edge"/>
          <c:yMode val="edge"/>
          <c:x val="0.135580708661417"/>
          <c:y val="0.0509259259259259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LI Group 1</c:v>
          </c:tx>
          <c:marker>
            <c:symbol val="none"/>
          </c:marker>
          <c:val>
            <c:numRef>
              <c:f>age_profile_coeffs_by_li_wage!$B$45:$BI$45</c:f>
              <c:numCache>
                <c:formatCode>General</c:formatCode>
                <c:ptCount val="60"/>
                <c:pt idx="0">
                  <c:v>9.87765119305271</c:v>
                </c:pt>
                <c:pt idx="1">
                  <c:v>9.718290805941315</c:v>
                </c:pt>
                <c:pt idx="2">
                  <c:v>9.58563966196363</c:v>
                </c:pt>
                <c:pt idx="3">
                  <c:v>9.477620474875548</c:v>
                </c:pt>
                <c:pt idx="4">
                  <c:v>9.392399045575775</c:v>
                </c:pt>
                <c:pt idx="5">
                  <c:v>9.328348597528876</c:v>
                </c:pt>
                <c:pt idx="6">
                  <c:v>9.284018768440193</c:v>
                </c:pt>
                <c:pt idx="7">
                  <c:v>9.258108480240699</c:v>
                </c:pt>
                <c:pt idx="8">
                  <c:v>9.2494420427285</c:v>
                </c:pt>
                <c:pt idx="9">
                  <c:v>9.25694795650477</c:v>
                </c:pt>
                <c:pt idx="10">
                  <c:v>9.279639972697545</c:v>
                </c:pt>
                <c:pt idx="11">
                  <c:v>9.316600044045772</c:v>
                </c:pt>
                <c:pt idx="12">
                  <c:v>9.366962867159356</c:v>
                </c:pt>
                <c:pt idx="13">
                  <c:v>9.429901771545804</c:v>
                </c:pt>
                <c:pt idx="14">
                  <c:v>9.504615759203272</c:v>
                </c:pt>
                <c:pt idx="15">
                  <c:v>9.590317540750661</c:v>
                </c:pt>
                <c:pt idx="16">
                  <c:v>9.686222451414077</c:v>
                </c:pt>
                <c:pt idx="17">
                  <c:v>9.791538163671973</c:v>
                </c:pt>
                <c:pt idx="18">
                  <c:v>9.90545514371597</c:v>
                </c:pt>
                <c:pt idx="19">
                  <c:v>10.02713782665674</c:v>
                </c:pt>
                <c:pt idx="20">
                  <c:v>10.15571651097292</c:v>
                </c:pt>
                <c:pt idx="21">
                  <c:v>10.29027999629444</c:v>
                </c:pt>
                <c:pt idx="22">
                  <c:v>10.4298690103203</c:v>
                </c:pt>
                <c:pt idx="23">
                  <c:v>10.57347049046105</c:v>
                </c:pt>
                <c:pt idx="24">
                  <c:v>10.72001280351838</c:v>
                </c:pt>
                <c:pt idx="25">
                  <c:v>10.86836200211017</c:v>
                </c:pt>
                <c:pt idx="26">
                  <c:v>11.01731922927362</c:v>
                </c:pt>
                <c:pt idx="27">
                  <c:v>11.16561939229362</c:v>
                </c:pt>
                <c:pt idx="28">
                  <c:v>11.31193123281652</c:v>
                </c:pt>
                <c:pt idx="29">
                  <c:v>11.45485892217173</c:v>
                </c:pt>
                <c:pt idx="30">
                  <c:v>11.59294530796896</c:v>
                </c:pt>
                <c:pt idx="31">
                  <c:v>11.72467692990429</c:v>
                </c:pt>
                <c:pt idx="32">
                  <c:v>11.84849090876263</c:v>
                </c:pt>
                <c:pt idx="33">
                  <c:v>11.96278379239657</c:v>
                </c:pt>
                <c:pt idx="34">
                  <c:v>12.06592241564538</c:v>
                </c:pt>
                <c:pt idx="35">
                  <c:v>12.15625679754934</c:v>
                </c:pt>
                <c:pt idx="36">
                  <c:v>12.23213505882309</c:v>
                </c:pt>
                <c:pt idx="37">
                  <c:v>12.29192029563324</c:v>
                </c:pt>
                <c:pt idx="38">
                  <c:v>12.33400929281774</c:v>
                </c:pt>
                <c:pt idx="39">
                  <c:v>12.35685290163935</c:v>
                </c:pt>
                <c:pt idx="40">
                  <c:v>12.35897784518255</c:v>
                </c:pt>
                <c:pt idx="41">
                  <c:v>12.33900965013336</c:v>
                </c:pt>
                <c:pt idx="42">
                  <c:v>12.2956963388282</c:v>
                </c:pt>
                <c:pt idx="43">
                  <c:v>12.227932452365</c:v>
                </c:pt>
                <c:pt idx="44">
                  <c:v>12.13478291675985</c:v>
                </c:pt>
                <c:pt idx="45">
                  <c:v>12.0155062123645</c:v>
                </c:pt>
                <c:pt idx="46">
                  <c:v>11.86957626492531</c:v>
                </c:pt>
                <c:pt idx="47">
                  <c:v>11.69670244767843</c:v>
                </c:pt>
                <c:pt idx="48">
                  <c:v>11.49684707054901</c:v>
                </c:pt>
                <c:pt idx="49">
                  <c:v>11.27023973740735</c:v>
                </c:pt>
                <c:pt idx="50">
                  <c:v>11.01738797756012</c:v>
                </c:pt>
                <c:pt idx="51">
                  <c:v>10.73908360477123</c:v>
                </c:pt>
                <c:pt idx="52">
                  <c:v>10.43640432691583</c:v>
                </c:pt>
                <c:pt idx="53">
                  <c:v>10.11071022178782</c:v>
                </c:pt>
                <c:pt idx="54">
                  <c:v>9.763634808519705</c:v>
                </c:pt>
                <c:pt idx="55">
                  <c:v>9.397070577364534</c:v>
                </c:pt>
                <c:pt idx="56">
                  <c:v>9.013148989958523</c:v>
                </c:pt>
                <c:pt idx="57">
                  <c:v>8.614215123278827</c:v>
                </c:pt>
                <c:pt idx="58">
                  <c:v>8.20279729800242</c:v>
                </c:pt>
                <c:pt idx="59">
                  <c:v>7.781572199714893</c:v>
                </c:pt>
              </c:numCache>
            </c:numRef>
          </c:val>
          <c:smooth val="0"/>
        </c:ser>
        <c:ser>
          <c:idx val="1"/>
          <c:order val="1"/>
          <c:tx>
            <c:v>LI Group 2</c:v>
          </c:tx>
          <c:marker>
            <c:symbol val="none"/>
          </c:marker>
          <c:val>
            <c:numRef>
              <c:f>age_profile_coeffs_by_li_wage!$B$46:$BI$46</c:f>
              <c:numCache>
                <c:formatCode>General</c:formatCode>
                <c:ptCount val="60"/>
                <c:pt idx="0">
                  <c:v>6.616983424237766</c:v>
                </c:pt>
                <c:pt idx="1">
                  <c:v>6.96299209031216</c:v>
                </c:pt>
                <c:pt idx="2">
                  <c:v>7.32145830407977</c:v>
                </c:pt>
                <c:pt idx="3">
                  <c:v>7.69221731955738</c:v>
                </c:pt>
                <c:pt idx="4">
                  <c:v>8.075030692255413</c:v>
                </c:pt>
                <c:pt idx="5">
                  <c:v>8.469581010779737</c:v>
                </c:pt>
                <c:pt idx="6">
                  <c:v>8.87546678969208</c:v>
                </c:pt>
                <c:pt idx="7">
                  <c:v>9.292197597334308</c:v>
                </c:pt>
                <c:pt idx="8">
                  <c:v>9.719189497842523</c:v>
                </c:pt>
                <c:pt idx="9">
                  <c:v>10.15576089155104</c:v>
                </c:pt>
                <c:pt idx="10">
                  <c:v>10.60112884225248</c:v>
                </c:pt>
                <c:pt idx="11">
                  <c:v>11.05440598316916</c:v>
                </c:pt>
                <c:pt idx="12">
                  <c:v>11.51459809582938</c:v>
                </c:pt>
                <c:pt idx="13">
                  <c:v>11.98060245715395</c:v>
                </c:pt>
                <c:pt idx="14">
                  <c:v>12.45120704977061</c:v>
                </c:pt>
                <c:pt idx="15">
                  <c:v>12.92509072871962</c:v>
                </c:pt>
                <c:pt idx="16">
                  <c:v>13.40082443413859</c:v>
                </c:pt>
                <c:pt idx="17">
                  <c:v>13.87687353407888</c:v>
                </c:pt>
                <c:pt idx="18">
                  <c:v>14.35160137419446</c:v>
                </c:pt>
                <c:pt idx="19">
                  <c:v>14.82327410156853</c:v>
                </c:pt>
                <c:pt idx="20">
                  <c:v>15.29006681834856</c:v>
                </c:pt>
                <c:pt idx="21">
                  <c:v>15.75007110713215</c:v>
                </c:pt>
                <c:pt idx="22">
                  <c:v>16.2013039542144</c:v>
                </c:pt>
                <c:pt idx="23">
                  <c:v>16.64171807894911</c:v>
                </c:pt>
                <c:pt idx="24">
                  <c:v>17.0692136577279</c:v>
                </c:pt>
                <c:pt idx="25">
                  <c:v>17.48165140962816</c:v>
                </c:pt>
                <c:pt idx="26">
                  <c:v>17.87686698787495</c:v>
                </c:pt>
                <c:pt idx="27">
                  <c:v>18.25268659720853</c:v>
                </c:pt>
                <c:pt idx="28">
                  <c:v>18.60694373241466</c:v>
                </c:pt>
                <c:pt idx="29">
                  <c:v>18.93749690808243</c:v>
                </c:pt>
                <c:pt idx="30">
                  <c:v>19.24224822457342</c:v>
                </c:pt>
                <c:pt idx="31">
                  <c:v>19.51916259073682</c:v>
                </c:pt>
                <c:pt idx="32">
                  <c:v>19.76628740063881</c:v>
                </c:pt>
                <c:pt idx="33">
                  <c:v>19.98177244006882</c:v>
                </c:pt>
                <c:pt idx="34">
                  <c:v>20.16388977943341</c:v>
                </c:pt>
                <c:pt idx="35">
                  <c:v>20.3110533934371</c:v>
                </c:pt>
                <c:pt idx="36">
                  <c:v>20.42183823525549</c:v>
                </c:pt>
                <c:pt idx="37">
                  <c:v>20.49499848426568</c:v>
                </c:pt>
                <c:pt idx="38">
                  <c:v>20.52948468230434</c:v>
                </c:pt>
                <c:pt idx="39">
                  <c:v>20.52445947429495</c:v>
                </c:pt>
                <c:pt idx="40">
                  <c:v>20.47931167525905</c:v>
                </c:pt>
                <c:pt idx="41">
                  <c:v>20.39366839743809</c:v>
                </c:pt>
                <c:pt idx="42">
                  <c:v>20.26740498862038</c:v>
                </c:pt>
                <c:pt idx="43">
                  <c:v>20.10065255578543</c:v>
                </c:pt>
                <c:pt idx="44">
                  <c:v>19.89380287669758</c:v>
                </c:pt>
                <c:pt idx="45">
                  <c:v>19.64751053581373</c:v>
                </c:pt>
                <c:pt idx="46">
                  <c:v>19.36269215937994</c:v>
                </c:pt>
                <c:pt idx="47">
                  <c:v>19.04052266729804</c:v>
                </c:pt>
                <c:pt idx="48">
                  <c:v>18.68242850552904</c:v>
                </c:pt>
                <c:pt idx="49">
                  <c:v>18.29007787161903</c:v>
                </c:pt>
                <c:pt idx="50">
                  <c:v>17.86536799643255</c:v>
                </c:pt>
                <c:pt idx="51">
                  <c:v>17.4104095963066</c:v>
                </c:pt>
                <c:pt idx="52">
                  <c:v>16.92750866048932</c:v>
                </c:pt>
                <c:pt idx="53">
                  <c:v>16.41914578774126</c:v>
                </c:pt>
                <c:pt idx="54">
                  <c:v>15.88795333220138</c:v>
                </c:pt>
                <c:pt idx="55">
                  <c:v>15.33669066091167</c:v>
                </c:pt>
                <c:pt idx="56">
                  <c:v>14.76821786267996</c:v>
                </c:pt>
                <c:pt idx="57">
                  <c:v>14.18546827924967</c:v>
                </c:pt>
                <c:pt idx="58">
                  <c:v>13.59142025417241</c:v>
                </c:pt>
                <c:pt idx="59">
                  <c:v>12.98906851163344</c:v>
                </c:pt>
              </c:numCache>
            </c:numRef>
          </c:val>
          <c:smooth val="0"/>
        </c:ser>
        <c:ser>
          <c:idx val="2"/>
          <c:order val="2"/>
          <c:tx>
            <c:v>LI Group 3</c:v>
          </c:tx>
          <c:marker>
            <c:symbol val="none"/>
          </c:marker>
          <c:val>
            <c:numRef>
              <c:f>age_profile_coeffs_by_li_wage!$B$47:$BI$47</c:f>
              <c:numCache>
                <c:formatCode>General</c:formatCode>
                <c:ptCount val="60"/>
                <c:pt idx="0">
                  <c:v>7.062358281959446</c:v>
                </c:pt>
                <c:pt idx="1">
                  <c:v>7.707963845309054</c:v>
                </c:pt>
                <c:pt idx="2">
                  <c:v>8.38368411713118</c:v>
                </c:pt>
                <c:pt idx="3">
                  <c:v>9.087878930663152</c:v>
                </c:pt>
                <c:pt idx="4">
                  <c:v>9.818601217394508</c:v>
                </c:pt>
                <c:pt idx="5">
                  <c:v>10.57360900383174</c:v>
                </c:pt>
                <c:pt idx="6">
                  <c:v>11.35038211635601</c:v>
                </c:pt>
                <c:pt idx="7">
                  <c:v>12.14614335430997</c:v>
                </c:pt>
                <c:pt idx="8">
                  <c:v>12.9578837928173</c:v>
                </c:pt>
                <c:pt idx="9">
                  <c:v>13.78239178737827</c:v>
                </c:pt>
                <c:pt idx="10">
                  <c:v>14.61628517445149</c:v>
                </c:pt>
                <c:pt idx="11">
                  <c:v>15.45604609804992</c:v>
                </c:pt>
                <c:pt idx="12">
                  <c:v>16.29805784336659</c:v>
                </c:pt>
                <c:pt idx="13">
                  <c:v>17.13864302559117</c:v>
                </c:pt>
                <c:pt idx="14">
                  <c:v>17.97410246582094</c:v>
                </c:pt>
                <c:pt idx="15">
                  <c:v>18.80075408620817</c:v>
                </c:pt>
                <c:pt idx="16">
                  <c:v>19.61497117261055</c:v>
                </c:pt>
                <c:pt idx="17">
                  <c:v>20.41321938394709</c:v>
                </c:pt>
                <c:pt idx="18">
                  <c:v>21.19209193173608</c:v>
                </c:pt>
                <c:pt idx="19">
                  <c:v>21.94834240910112</c:v>
                </c:pt>
                <c:pt idx="20">
                  <c:v>22.67891481382805</c:v>
                </c:pt>
                <c:pt idx="21">
                  <c:v>23.38097038263032</c:v>
                </c:pt>
                <c:pt idx="22">
                  <c:v>24.05191093134397</c:v>
                </c:pt>
                <c:pt idx="23">
                  <c:v>24.68939847604112</c:v>
                </c:pt>
                <c:pt idx="24">
                  <c:v>25.29137099081534</c:v>
                </c:pt>
                <c:pt idx="25">
                  <c:v>25.85605423718786</c:v>
                </c:pt>
                <c:pt idx="26">
                  <c:v>26.38196967584147</c:v>
                </c:pt>
                <c:pt idx="27">
                  <c:v>26.86793854208302</c:v>
                </c:pt>
                <c:pt idx="28">
                  <c:v>27.31308223070649</c:v>
                </c:pt>
                <c:pt idx="29">
                  <c:v>27.71681919271159</c:v>
                </c:pt>
                <c:pt idx="30">
                  <c:v>28.07885859485308</c:v>
                </c:pt>
                <c:pt idx="31">
                  <c:v>28.39919103277448</c:v>
                </c:pt>
                <c:pt idx="32">
                  <c:v>28.67807661932009</c:v>
                </c:pt>
                <c:pt idx="33">
                  <c:v>28.91603079156451</c:v>
                </c:pt>
                <c:pt idx="34">
                  <c:v>29.113808193452</c:v>
                </c:pt>
                <c:pt idx="35">
                  <c:v>29.27238499616258</c:v>
                </c:pt>
                <c:pt idx="36">
                  <c:v>29.39294001607986</c:v>
                </c:pt>
                <c:pt idx="37">
                  <c:v>29.47683498128579</c:v>
                </c:pt>
                <c:pt idx="38">
                  <c:v>29.52559428271765</c:v>
                </c:pt>
                <c:pt idx="39">
                  <c:v>29.54088452641307</c:v>
                </c:pt>
                <c:pt idx="40">
                  <c:v>29.52449417956972</c:v>
                </c:pt>
                <c:pt idx="41">
                  <c:v>29.47831357641125</c:v>
                </c:pt>
                <c:pt idx="42">
                  <c:v>29.40431552096664</c:v>
                </c:pt>
                <c:pt idx="43">
                  <c:v>29.3045366937109</c:v>
                </c:pt>
                <c:pt idx="44">
                  <c:v>29.18106003835232</c:v>
                </c:pt>
                <c:pt idx="45">
                  <c:v>29.03599827460562</c:v>
                </c:pt>
                <c:pt idx="46">
                  <c:v>28.87147865317257</c:v>
                </c:pt>
                <c:pt idx="47">
                  <c:v>28.68962904089123</c:v>
                </c:pt>
                <c:pt idx="48">
                  <c:v>28.49256539754973</c:v>
                </c:pt>
                <c:pt idx="49">
                  <c:v>28.28238068151791</c:v>
                </c:pt>
                <c:pt idx="50">
                  <c:v>28.06113519940103</c:v>
                </c:pt>
                <c:pt idx="51">
                  <c:v>27.8308483955144</c:v>
                </c:pt>
                <c:pt idx="52">
                  <c:v>27.59349206023253</c:v>
                </c:pt>
                <c:pt idx="53">
                  <c:v>27.35098492219446</c:v>
                </c:pt>
                <c:pt idx="54">
                  <c:v>27.10518857793908</c:v>
                </c:pt>
                <c:pt idx="55">
                  <c:v>26.85790470371514</c:v>
                </c:pt>
                <c:pt idx="56">
                  <c:v>26.61087348786285</c:v>
                </c:pt>
                <c:pt idx="57">
                  <c:v>26.36577321815622</c:v>
                </c:pt>
                <c:pt idx="58">
                  <c:v>26.12422095667074</c:v>
                </c:pt>
                <c:pt idx="59">
                  <c:v>25.88777423494447</c:v>
                </c:pt>
              </c:numCache>
            </c:numRef>
          </c:val>
          <c:smooth val="0"/>
        </c:ser>
        <c:ser>
          <c:idx val="3"/>
          <c:order val="3"/>
          <c:tx>
            <c:v>LI Group 4</c:v>
          </c:tx>
          <c:marker>
            <c:symbol val="none"/>
          </c:marker>
          <c:val>
            <c:numRef>
              <c:f>age_profile_coeffs_by_li_wage!$B$48:$BI$48</c:f>
              <c:numCache>
                <c:formatCode>General</c:formatCode>
                <c:ptCount val="60"/>
                <c:pt idx="0">
                  <c:v>8.302866860138514</c:v>
                </c:pt>
                <c:pt idx="1">
                  <c:v>9.174334892203113</c:v>
                </c:pt>
                <c:pt idx="2">
                  <c:v>10.09445234329014</c:v>
                </c:pt>
                <c:pt idx="3">
                  <c:v>11.06088974538509</c:v>
                </c:pt>
                <c:pt idx="4">
                  <c:v>12.07074190402935</c:v>
                </c:pt>
                <c:pt idx="5">
                  <c:v>13.12054680686524</c:v>
                </c:pt>
                <c:pt idx="6">
                  <c:v>14.20631522646011</c:v>
                </c:pt>
                <c:pt idx="7">
                  <c:v>15.3235705227468</c:v>
                </c:pt>
                <c:pt idx="8">
                  <c:v>16.46739787657675</c:v>
                </c:pt>
                <c:pt idx="9">
                  <c:v>17.63250193780839</c:v>
                </c:pt>
                <c:pt idx="10">
                  <c:v>18.81327165737327</c:v>
                </c:pt>
                <c:pt idx="11">
                  <c:v>20.0038508996083</c:v>
                </c:pt>
                <c:pt idx="12">
                  <c:v>21.19821330372106</c:v>
                </c:pt>
                <c:pt idx="13">
                  <c:v>22.39023978451122</c:v>
                </c:pt>
                <c:pt idx="14">
                  <c:v>23.57379703334535</c:v>
                </c:pt>
                <c:pt idx="15">
                  <c:v>24.7428153998856</c:v>
                </c:pt>
                <c:pt idx="16">
                  <c:v>25.89136460042555</c:v>
                </c:pt>
                <c:pt idx="17">
                  <c:v>27.01372580554814</c:v>
                </c:pt>
                <c:pt idx="18">
                  <c:v>28.10445880257005</c:v>
                </c:pt>
                <c:pt idx="19">
                  <c:v>29.15846310028743</c:v>
                </c:pt>
                <c:pt idx="20">
                  <c:v>30.17103203768313</c:v>
                </c:pt>
                <c:pt idx="21">
                  <c:v>31.1378991669904</c:v>
                </c:pt>
                <c:pt idx="22">
                  <c:v>32.05527639737745</c:v>
                </c:pt>
                <c:pt idx="23">
                  <c:v>32.91988360137778</c:v>
                </c:pt>
                <c:pt idx="24">
                  <c:v>33.7289695954879</c:v>
                </c:pt>
                <c:pt idx="25">
                  <c:v>34.48032460329937</c:v>
                </c:pt>
                <c:pt idx="26">
                  <c:v>35.17228448928326</c:v>
                </c:pt>
                <c:pt idx="27">
                  <c:v>35.80372721005199</c:v>
                </c:pt>
                <c:pt idx="28">
                  <c:v>36.37406206483367</c:v>
                </c:pt>
                <c:pt idx="29">
                  <c:v>36.88321243627373</c:v>
                </c:pt>
                <c:pt idx="30">
                  <c:v>37.33159279583381</c:v>
                </c:pt>
                <c:pt idx="31">
                  <c:v>37.72008080518107</c:v>
                </c:pt>
                <c:pt idx="32">
                  <c:v>38.04998537709508</c:v>
                </c:pt>
                <c:pt idx="33">
                  <c:v>38.32301156823943</c:v>
                </c:pt>
                <c:pt idx="34">
                  <c:v>38.54122316392084</c:v>
                </c:pt>
                <c:pt idx="35">
                  <c:v>38.70700378430021</c:v>
                </c:pt>
                <c:pt idx="36">
                  <c:v>38.82301729535363</c:v>
                </c:pt>
                <c:pt idx="37">
                  <c:v>38.8921682492013</c:v>
                </c:pt>
                <c:pt idx="38">
                  <c:v>38.91756301029077</c:v>
                </c:pt>
                <c:pt idx="39">
                  <c:v>38.90247214926186</c:v>
                </c:pt>
                <c:pt idx="40">
                  <c:v>38.85029460790658</c:v>
                </c:pt>
                <c:pt idx="41">
                  <c:v>38.76452405900843</c:v>
                </c:pt>
                <c:pt idx="42">
                  <c:v>38.64871780622644</c:v>
                </c:pt>
                <c:pt idx="43">
                  <c:v>38.50646849352518</c:v>
                </c:pt>
                <c:pt idx="44">
                  <c:v>38.34137882253787</c:v>
                </c:pt>
                <c:pt idx="45">
                  <c:v>38.15703941095647</c:v>
                </c:pt>
                <c:pt idx="46">
                  <c:v>37.95700986653762</c:v>
                </c:pt>
                <c:pt idx="47">
                  <c:v>37.7448031002641</c:v>
                </c:pt>
                <c:pt idx="48">
                  <c:v>37.52387285900821</c:v>
                </c:pt>
                <c:pt idx="49">
                  <c:v>37.29760442289442</c:v>
                </c:pt>
                <c:pt idx="50">
                  <c:v>37.0693083854328</c:v>
                </c:pt>
                <c:pt idx="51">
                  <c:v>36.84221741522996</c:v>
                </c:pt>
                <c:pt idx="52">
                  <c:v>36.61948588640703</c:v>
                </c:pt>
                <c:pt idx="53">
                  <c:v>36.40419226040297</c:v>
                </c:pt>
                <c:pt idx="54">
                  <c:v>36.19934410423362</c:v>
                </c:pt>
                <c:pt idx="55">
                  <c:v>36.00788563911093</c:v>
                </c:pt>
                <c:pt idx="56">
                  <c:v>35.8327077282253</c:v>
                </c:pt>
                <c:pt idx="57">
                  <c:v>35.6766602331591</c:v>
                </c:pt>
                <c:pt idx="58">
                  <c:v>35.54256669457885</c:v>
                </c:pt>
                <c:pt idx="59">
                  <c:v>35.4332413244322</c:v>
                </c:pt>
              </c:numCache>
            </c:numRef>
          </c:val>
          <c:smooth val="0"/>
        </c:ser>
        <c:ser>
          <c:idx val="4"/>
          <c:order val="4"/>
          <c:tx>
            <c:v>LI Group 5</c:v>
          </c:tx>
          <c:marker>
            <c:symbol val="none"/>
          </c:marker>
          <c:val>
            <c:numRef>
              <c:f>age_profile_coeffs_by_li_wage!$B$49:$BI$49</c:f>
              <c:numCache>
                <c:formatCode>General</c:formatCode>
                <c:ptCount val="60"/>
                <c:pt idx="0">
                  <c:v>10.33133148715488</c:v>
                </c:pt>
                <c:pt idx="1">
                  <c:v>11.4206324088277</c:v>
                </c:pt>
                <c:pt idx="2">
                  <c:v>12.57015621336156</c:v>
                </c:pt>
                <c:pt idx="3">
                  <c:v>13.77682069265131</c:v>
                </c:pt>
                <c:pt idx="4">
                  <c:v>15.0368300747374</c:v>
                </c:pt>
                <c:pt idx="5">
                  <c:v>16.34570578945826</c:v>
                </c:pt>
                <c:pt idx="6">
                  <c:v>17.69833079914989</c:v>
                </c:pt>
                <c:pt idx="7">
                  <c:v>19.08900662543486</c:v>
                </c:pt>
                <c:pt idx="8">
                  <c:v>20.5115218557098</c:v>
                </c:pt>
                <c:pt idx="9">
                  <c:v>21.95923060883491</c:v>
                </c:pt>
                <c:pt idx="10">
                  <c:v>23.42513918884745</c:v>
                </c:pt>
                <c:pt idx="11">
                  <c:v>24.90199896581446</c:v>
                </c:pt>
                <c:pt idx="12">
                  <c:v>26.38240339898816</c:v>
                </c:pt>
                <c:pt idx="13">
                  <c:v>27.85888706115297</c:v>
                </c:pt>
                <c:pt idx="14">
                  <c:v>29.32402453360233</c:v>
                </c:pt>
                <c:pt idx="15">
                  <c:v>30.77052711510926</c:v>
                </c:pt>
                <c:pt idx="16">
                  <c:v>32.1913354198476</c:v>
                </c:pt>
                <c:pt idx="17">
                  <c:v>33.57970612089931</c:v>
                </c:pt>
                <c:pt idx="18">
                  <c:v>34.92929131875056</c:v>
                </c:pt>
                <c:pt idx="19">
                  <c:v>36.23420926812124</c:v>
                </c:pt>
                <c:pt idx="20">
                  <c:v>37.48910547123634</c:v>
                </c:pt>
                <c:pt idx="21">
                  <c:v>38.68920343091658</c:v>
                </c:pt>
                <c:pt idx="22">
                  <c:v>39.83034464277188</c:v>
                </c:pt>
                <c:pt idx="23">
                  <c:v>40.90901768327483</c:v>
                </c:pt>
                <c:pt idx="24">
                  <c:v>41.92237651162556</c:v>
                </c:pt>
                <c:pt idx="25">
                  <c:v>42.86824834144135</c:v>
                </c:pt>
                <c:pt idx="26">
                  <c:v>43.74513164822841</c:v>
                </c:pt>
                <c:pt idx="27">
                  <c:v>44.55218505658954</c:v>
                </c:pt>
                <c:pt idx="28">
                  <c:v>45.28920799496487</c:v>
                </c:pt>
                <c:pt idx="29">
                  <c:v>45.95661411453933</c:v>
                </c:pt>
                <c:pt idx="30">
                  <c:v>46.55539854320925</c:v>
                </c:pt>
                <c:pt idx="31">
                  <c:v>47.08710008670564</c:v>
                </c:pt>
                <c:pt idx="32">
                  <c:v>47.55375949957193</c:v>
                </c:pt>
                <c:pt idx="33">
                  <c:v>47.95787493184076</c:v>
                </c:pt>
                <c:pt idx="34">
                  <c:v>48.3023556166337</c:v>
                </c:pt>
                <c:pt idx="35">
                  <c:v>48.59047480349835</c:v>
                </c:pt>
                <c:pt idx="36">
                  <c:v>48.82582286624302</c:v>
                </c:pt>
                <c:pt idx="37">
                  <c:v>49.01226142643136</c:v>
                </c:pt>
                <c:pt idx="38">
                  <c:v>49.15387923852477</c:v>
                </c:pt>
                <c:pt idx="39">
                  <c:v>49.25495048359699</c:v>
                </c:pt>
                <c:pt idx="40">
                  <c:v>49.31989601894382</c:v>
                </c:pt>
                <c:pt idx="41">
                  <c:v>49.35324803372919</c:v>
                </c:pt>
                <c:pt idx="42">
                  <c:v>49.35961846856011</c:v>
                </c:pt>
                <c:pt idx="43">
                  <c:v>49.34367147165968</c:v>
                </c:pt>
                <c:pt idx="44">
                  <c:v>49.31010008776268</c:v>
                </c:pt>
                <c:pt idx="45">
                  <c:v>49.26360730924794</c:v>
                </c:pt>
                <c:pt idx="46">
                  <c:v>49.20889156324299</c:v>
                </c:pt>
                <c:pt idx="47">
                  <c:v>49.15063666406892</c:v>
                </c:pt>
                <c:pt idx="48">
                  <c:v>49.09350622775492</c:v>
                </c:pt>
                <c:pt idx="49">
                  <c:v>49.04214252456639</c:v>
                </c:pt>
                <c:pt idx="50">
                  <c:v>49.00116973654126</c:v>
                </c:pt>
                <c:pt idx="51">
                  <c:v>48.97520158981112</c:v>
                </c:pt>
                <c:pt idx="52">
                  <c:v>48.96885334589922</c:v>
                </c:pt>
                <c:pt idx="53">
                  <c:v>48.98675816214943</c:v>
                </c:pt>
                <c:pt idx="54">
                  <c:v>49.03358786900449</c:v>
                </c:pt>
                <c:pt idx="55">
                  <c:v>49.11407826121491</c:v>
                </c:pt>
                <c:pt idx="56">
                  <c:v>49.23305906163593</c:v>
                </c:pt>
                <c:pt idx="57">
                  <c:v>49.39548879081687</c:v>
                </c:pt>
                <c:pt idx="58">
                  <c:v>49.60649486414557</c:v>
                </c:pt>
                <c:pt idx="59">
                  <c:v>49.87141934243852</c:v>
                </c:pt>
              </c:numCache>
            </c:numRef>
          </c:val>
          <c:smooth val="0"/>
        </c:ser>
        <c:ser>
          <c:idx val="5"/>
          <c:order val="5"/>
          <c:tx>
            <c:v>LI Group 6</c:v>
          </c:tx>
          <c:marker>
            <c:symbol val="none"/>
          </c:marker>
          <c:val>
            <c:numRef>
              <c:f>age_profile_coeffs_by_li_wage!$B$50:$BI$50</c:f>
              <c:numCache>
                <c:formatCode>General</c:formatCode>
                <c:ptCount val="60"/>
                <c:pt idx="0">
                  <c:v>16.85366903535003</c:v>
                </c:pt>
                <c:pt idx="1">
                  <c:v>17.98810345093209</c:v>
                </c:pt>
                <c:pt idx="2">
                  <c:v>19.19783514860785</c:v>
                </c:pt>
                <c:pt idx="3">
                  <c:v>20.48598266855752</c:v>
                </c:pt>
                <c:pt idx="4">
                  <c:v>21.8554976808361</c:v>
                </c:pt>
                <c:pt idx="5">
                  <c:v>23.30910787233125</c:v>
                </c:pt>
                <c:pt idx="6">
                  <c:v>24.84925370252212</c:v>
                </c:pt>
                <c:pt idx="7">
                  <c:v>26.47801907699638</c:v>
                </c:pt>
                <c:pt idx="8">
                  <c:v>28.19705613164686</c:v>
                </c:pt>
                <c:pt idx="9">
                  <c:v>30.00750448860133</c:v>
                </c:pt>
                <c:pt idx="10">
                  <c:v>31.90990553728107</c:v>
                </c:pt>
                <c:pt idx="11">
                  <c:v>33.90411250973113</c:v>
                </c:pt>
                <c:pt idx="12">
                  <c:v>35.98919735669745</c:v>
                </c:pt>
                <c:pt idx="13">
                  <c:v>38.1633556868403</c:v>
                </c:pt>
                <c:pt idx="14">
                  <c:v>40.42381130162854</c:v>
                </c:pt>
                <c:pt idx="15">
                  <c:v>42.7667221370588</c:v>
                </c:pt>
                <c:pt idx="16">
                  <c:v>45.18708970302368</c:v>
                </c:pt>
                <c:pt idx="17">
                  <c:v>47.67867438296975</c:v>
                </c:pt>
                <c:pt idx="18">
                  <c:v>50.23391920990786</c:v>
                </c:pt>
                <c:pt idx="19">
                  <c:v>52.84388495788605</c:v>
                </c:pt>
                <c:pt idx="20">
                  <c:v>55.49819956744633</c:v>
                </c:pt>
                <c:pt idx="21">
                  <c:v>58.18502504515447</c:v>
                </c:pt>
                <c:pt idx="22">
                  <c:v>60.89104502625639</c:v>
                </c:pt>
                <c:pt idx="23">
                  <c:v>63.60147615111998</c:v>
                </c:pt>
                <c:pt idx="24">
                  <c:v>66.30010626626774</c:v>
                </c:pt>
                <c:pt idx="25">
                  <c:v>68.9693622067915</c:v>
                </c:pt>
                <c:pt idx="26">
                  <c:v>71.5904095383459</c:v>
                </c:pt>
                <c:pt idx="27">
                  <c:v>74.14328612647125</c:v>
                </c:pt>
                <c:pt idx="28">
                  <c:v>76.60707075553645</c:v>
                </c:pt>
                <c:pt idx="29">
                  <c:v>78.96008724096034</c:v>
                </c:pt>
                <c:pt idx="30">
                  <c:v>81.1801435742022</c:v>
                </c:pt>
                <c:pt idx="31">
                  <c:v>83.24480462447942</c:v>
                </c:pt>
                <c:pt idx="32">
                  <c:v>85.13169581534683</c:v>
                </c:pt>
                <c:pt idx="33">
                  <c:v>86.81883402639036</c:v>
                </c:pt>
                <c:pt idx="34">
                  <c:v>88.28498077552298</c:v>
                </c:pt>
                <c:pt idx="35">
                  <c:v>89.5100115572771</c:v>
                </c:pt>
                <c:pt idx="36">
                  <c:v>90.47529409400687</c:v>
                </c:pt>
                <c:pt idx="37">
                  <c:v>91.16406725087937</c:v>
                </c:pt>
                <c:pt idx="38">
                  <c:v>91.56181152479588</c:v>
                </c:pt>
                <c:pt idx="39">
                  <c:v>91.65660139444657</c:v>
                </c:pt>
                <c:pt idx="40">
                  <c:v>91.4394294631293</c:v>
                </c:pt>
                <c:pt idx="41">
                  <c:v>90.90449228142661</c:v>
                </c:pt>
                <c:pt idx="42">
                  <c:v>90.0494280382586</c:v>
                </c:pt>
                <c:pt idx="43">
                  <c:v>88.87549697942191</c:v>
                </c:pt>
                <c:pt idx="44">
                  <c:v>87.3876964614685</c:v>
                </c:pt>
                <c:pt idx="45">
                  <c:v>85.59480396826653</c:v>
                </c:pt>
                <c:pt idx="46">
                  <c:v>83.50934318264235</c:v>
                </c:pt>
                <c:pt idx="47">
                  <c:v>81.14747027252832</c:v>
                </c:pt>
                <c:pt idx="48">
                  <c:v>78.52877985849487</c:v>
                </c:pt>
                <c:pt idx="49">
                  <c:v>75.67603259939855</c:v>
                </c:pt>
                <c:pt idx="50">
                  <c:v>72.61480887323155</c:v>
                </c:pt>
                <c:pt idx="51">
                  <c:v>69.37309553902064</c:v>
                </c:pt>
                <c:pt idx="52">
                  <c:v>65.98081513512251</c:v>
                </c:pt>
                <c:pt idx="53">
                  <c:v>62.46930899157461</c:v>
                </c:pt>
                <c:pt idx="54">
                  <c:v>58.87078750689243</c:v>
                </c:pt>
                <c:pt idx="55">
                  <c:v>55.21776217190514</c:v>
                </c:pt>
                <c:pt idx="56">
                  <c:v>51.5424747409554</c:v>
                </c:pt>
                <c:pt idx="57">
                  <c:v>47.87633920212903</c:v>
                </c:pt>
                <c:pt idx="58">
                  <c:v>44.24941185707191</c:v>
                </c:pt>
                <c:pt idx="59">
                  <c:v>40.68990388978025</c:v>
                </c:pt>
              </c:numCache>
            </c:numRef>
          </c:val>
          <c:smooth val="0"/>
        </c:ser>
        <c:ser>
          <c:idx val="6"/>
          <c:order val="6"/>
          <c:tx>
            <c:v>LI Group 7</c:v>
          </c:tx>
          <c:marker>
            <c:symbol val="none"/>
          </c:marker>
          <c:val>
            <c:numRef>
              <c:f>age_profile_coeffs_by_li_wage!$B$51:$BI$51</c:f>
              <c:numCache>
                <c:formatCode>General</c:formatCode>
                <c:ptCount val="60"/>
                <c:pt idx="0">
                  <c:v>43.67644977113294</c:v>
                </c:pt>
                <c:pt idx="1">
                  <c:v>47.3912114944169</c:v>
                </c:pt>
                <c:pt idx="2">
                  <c:v>51.35588369271753</c:v>
                </c:pt>
                <c:pt idx="3">
                  <c:v>55.57686624815604</c:v>
                </c:pt>
                <c:pt idx="4">
                  <c:v>60.05911036452452</c:v>
                </c:pt>
                <c:pt idx="5">
                  <c:v>64.80585796715303</c:v>
                </c:pt>
                <c:pt idx="6">
                  <c:v>69.81836960495586</c:v>
                </c:pt>
                <c:pt idx="7">
                  <c:v>75.09564441867668</c:v>
                </c:pt>
                <c:pt idx="8">
                  <c:v>80.63413653017025</c:v>
                </c:pt>
                <c:pt idx="9">
                  <c:v>86.42747301695211</c:v>
                </c:pt>
                <c:pt idx="10">
                  <c:v>92.46617944142322</c:v>
                </c:pt>
                <c:pt idx="11">
                  <c:v>98.7374196780107</c:v>
                </c:pt>
                <c:pt idx="12">
                  <c:v>105.2247574927851</c:v>
                </c:pt>
                <c:pt idx="13">
                  <c:v>111.907947944176</c:v>
                </c:pt>
                <c:pt idx="14">
                  <c:v>118.7627671526408</c:v>
                </c:pt>
                <c:pt idx="15">
                  <c:v>125.7608892922347</c:v>
                </c:pt>
                <c:pt idx="16">
                  <c:v>132.8698197482528</c:v>
                </c:pt>
                <c:pt idx="17">
                  <c:v>140.0528932239427</c:v>
                </c:pt>
                <c:pt idx="18">
                  <c:v>147.2693451303403</c:v>
                </c:pt>
                <c:pt idx="19">
                  <c:v>154.474463826386</c:v>
                </c:pt>
                <c:pt idx="20">
                  <c:v>161.6198301689364</c:v>
                </c:pt>
                <c:pt idx="21">
                  <c:v>168.6536493712167</c:v>
                </c:pt>
                <c:pt idx="22">
                  <c:v>175.5211783527503</c:v>
                </c:pt>
                <c:pt idx="23">
                  <c:v>182.1652496070629</c:v>
                </c:pt>
                <c:pt idx="24">
                  <c:v>188.5268901444011</c:v>
                </c:pt>
                <c:pt idx="25">
                  <c:v>194.5460313312635</c:v>
                </c:pt>
                <c:pt idx="26">
                  <c:v>200.162302510048</c:v>
                </c:pt>
                <c:pt idx="27">
                  <c:v>205.3158982212297</c:v>
                </c:pt>
                <c:pt idx="28">
                  <c:v>209.9485057638313</c:v>
                </c:pt>
                <c:pt idx="29">
                  <c:v>214.0042768280598</c:v>
                </c:pt>
                <c:pt idx="30">
                  <c:v>217.4308241380217</c:v>
                </c:pt>
                <c:pt idx="31">
                  <c:v>220.1802215799594</c:v>
                </c:pt>
                <c:pt idx="32">
                  <c:v>222.2099842912407</c:v>
                </c:pt>
                <c:pt idx="33">
                  <c:v>223.4840037714795</c:v>
                </c:pt>
                <c:pt idx="34">
                  <c:v>223.9734123625032</c:v>
                </c:pt>
                <c:pt idx="35">
                  <c:v>223.6573515234157</c:v>
                </c:pt>
                <c:pt idx="36">
                  <c:v>222.523619271151</c:v>
                </c:pt>
                <c:pt idx="37">
                  <c:v>220.5691740056073</c:v>
                </c:pt>
                <c:pt idx="38">
                  <c:v>217.8004746958657</c:v>
                </c:pt>
                <c:pt idx="39">
                  <c:v>214.2336410349349</c:v>
                </c:pt>
                <c:pt idx="40">
                  <c:v>209.8944215982277</c:v>
                </c:pt>
                <c:pt idx="41">
                  <c:v>204.8179631474696</c:v>
                </c:pt>
                <c:pt idx="42">
                  <c:v>199.0483798498022</c:v>
                </c:pt>
                <c:pt idx="43">
                  <c:v>192.6381271398195</c:v>
                </c:pt>
                <c:pt idx="44">
                  <c:v>185.6471910210743</c:v>
                </c:pt>
                <c:pt idx="45">
                  <c:v>178.1421095457073</c:v>
                </c:pt>
                <c:pt idx="46">
                  <c:v>170.1948487810498</c:v>
                </c:pt>
                <c:pt idx="47">
                  <c:v>161.881560529481</c:v>
                </c:pt>
                <c:pt idx="48">
                  <c:v>153.2812531882903</c:v>
                </c:pt>
                <c:pt idx="49">
                  <c:v>144.4744102248038</c:v>
                </c:pt>
                <c:pt idx="50">
                  <c:v>135.5415926439391</c:v>
                </c:pt>
                <c:pt idx="51">
                  <c:v>126.5620624361166</c:v>
                </c:pt>
                <c:pt idx="52">
                  <c:v>117.6124632657544</c:v>
                </c:pt>
                <c:pt idx="53">
                  <c:v>108.7655926086233</c:v>
                </c:pt>
                <c:pt idx="54">
                  <c:v>100.0892962465706</c:v>
                </c:pt>
                <c:pt idx="55">
                  <c:v>91.64551161662284</c:v>
                </c:pt>
                <c:pt idx="56">
                  <c:v>83.48948117756071</c:v>
                </c:pt>
                <c:pt idx="57">
                  <c:v>75.66915093390793</c:v>
                </c:pt>
                <c:pt idx="58">
                  <c:v>68.22476280975918</c:v>
                </c:pt>
                <c:pt idx="59">
                  <c:v>61.18864297538618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2217624"/>
        <c:axId val="2072707208"/>
      </c:lineChart>
      <c:catAx>
        <c:axId val="2072217624"/>
        <c:scaling>
          <c:orientation val="minMax"/>
        </c:scaling>
        <c:delete val="0"/>
        <c:axPos val="b"/>
        <c:majorTickMark val="out"/>
        <c:minorTickMark val="none"/>
        <c:tickLblPos val="nextTo"/>
        <c:crossAx val="2072707208"/>
        <c:crosses val="autoZero"/>
        <c:auto val="1"/>
        <c:lblAlgn val="ctr"/>
        <c:lblOffset val="100"/>
        <c:noMultiLvlLbl val="0"/>
      </c:catAx>
      <c:valAx>
        <c:axId val="2072707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22176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Lifecycle Profiles</a:t>
            </a:r>
            <a:r>
              <a:rPr lang="en-US" baseline="0"/>
              <a:t> of Wages, in levels</a:t>
            </a:r>
            <a:endParaRPr lang="en-US"/>
          </a:p>
        </c:rich>
      </c:tx>
      <c:layout>
        <c:manualLayout>
          <c:xMode val="edge"/>
          <c:yMode val="edge"/>
          <c:x val="0.135580708661417"/>
          <c:y val="0.0509259259259259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LI Group 1</c:v>
          </c:tx>
          <c:marker>
            <c:symbol val="none"/>
          </c:marker>
          <c:val>
            <c:numRef>
              <c:f>age_profile_coeffs_by_li_wage!$B$45:$BI$45</c:f>
              <c:numCache>
                <c:formatCode>General</c:formatCode>
                <c:ptCount val="60"/>
                <c:pt idx="0">
                  <c:v>9.87765119305271</c:v>
                </c:pt>
                <c:pt idx="1">
                  <c:v>9.718290805941315</c:v>
                </c:pt>
                <c:pt idx="2">
                  <c:v>9.58563966196363</c:v>
                </c:pt>
                <c:pt idx="3">
                  <c:v>9.477620474875548</c:v>
                </c:pt>
                <c:pt idx="4">
                  <c:v>9.392399045575775</c:v>
                </c:pt>
                <c:pt idx="5">
                  <c:v>9.328348597528876</c:v>
                </c:pt>
                <c:pt idx="6">
                  <c:v>9.284018768440193</c:v>
                </c:pt>
                <c:pt idx="7">
                  <c:v>9.258108480240699</c:v>
                </c:pt>
                <c:pt idx="8">
                  <c:v>9.2494420427285</c:v>
                </c:pt>
                <c:pt idx="9">
                  <c:v>9.25694795650477</c:v>
                </c:pt>
                <c:pt idx="10">
                  <c:v>9.279639972697545</c:v>
                </c:pt>
                <c:pt idx="11">
                  <c:v>9.316600044045772</c:v>
                </c:pt>
                <c:pt idx="12">
                  <c:v>9.366962867159356</c:v>
                </c:pt>
                <c:pt idx="13">
                  <c:v>9.429901771545804</c:v>
                </c:pt>
                <c:pt idx="14">
                  <c:v>9.504615759203272</c:v>
                </c:pt>
                <c:pt idx="15">
                  <c:v>9.590317540750661</c:v>
                </c:pt>
                <c:pt idx="16">
                  <c:v>9.686222451414077</c:v>
                </c:pt>
                <c:pt idx="17">
                  <c:v>9.791538163671973</c:v>
                </c:pt>
                <c:pt idx="18">
                  <c:v>9.90545514371597</c:v>
                </c:pt>
                <c:pt idx="19">
                  <c:v>10.02713782665674</c:v>
                </c:pt>
                <c:pt idx="20">
                  <c:v>10.15571651097292</c:v>
                </c:pt>
                <c:pt idx="21">
                  <c:v>10.29027999629444</c:v>
                </c:pt>
                <c:pt idx="22">
                  <c:v>10.4298690103203</c:v>
                </c:pt>
                <c:pt idx="23">
                  <c:v>10.57347049046105</c:v>
                </c:pt>
                <c:pt idx="24">
                  <c:v>10.72001280351838</c:v>
                </c:pt>
                <c:pt idx="25">
                  <c:v>10.86836200211017</c:v>
                </c:pt>
                <c:pt idx="26">
                  <c:v>11.01731922927362</c:v>
                </c:pt>
                <c:pt idx="27">
                  <c:v>11.16561939229362</c:v>
                </c:pt>
                <c:pt idx="28">
                  <c:v>11.31193123281652</c:v>
                </c:pt>
                <c:pt idx="29">
                  <c:v>11.45485892217173</c:v>
                </c:pt>
                <c:pt idx="30">
                  <c:v>11.59294530796896</c:v>
                </c:pt>
                <c:pt idx="31">
                  <c:v>11.72467692990429</c:v>
                </c:pt>
                <c:pt idx="32">
                  <c:v>11.84849090876263</c:v>
                </c:pt>
                <c:pt idx="33">
                  <c:v>11.96278379239657</c:v>
                </c:pt>
                <c:pt idx="34">
                  <c:v>12.06592241564538</c:v>
                </c:pt>
                <c:pt idx="35">
                  <c:v>12.15625679754934</c:v>
                </c:pt>
                <c:pt idx="36">
                  <c:v>12.23213505882309</c:v>
                </c:pt>
                <c:pt idx="37">
                  <c:v>12.29192029563324</c:v>
                </c:pt>
                <c:pt idx="38">
                  <c:v>12.33400929281774</c:v>
                </c:pt>
                <c:pt idx="39">
                  <c:v>12.35685290163935</c:v>
                </c:pt>
                <c:pt idx="40">
                  <c:v>12.35897784518255</c:v>
                </c:pt>
                <c:pt idx="41">
                  <c:v>12.33900965013336</c:v>
                </c:pt>
                <c:pt idx="42">
                  <c:v>12.2956963388282</c:v>
                </c:pt>
                <c:pt idx="43">
                  <c:v>12.227932452365</c:v>
                </c:pt>
                <c:pt idx="44">
                  <c:v>12.13478291675985</c:v>
                </c:pt>
                <c:pt idx="45">
                  <c:v>12.0155062123645</c:v>
                </c:pt>
                <c:pt idx="46">
                  <c:v>11.86957626492531</c:v>
                </c:pt>
                <c:pt idx="47">
                  <c:v>11.69670244767843</c:v>
                </c:pt>
                <c:pt idx="48">
                  <c:v>11.49684707054901</c:v>
                </c:pt>
                <c:pt idx="49">
                  <c:v>11.27023973740735</c:v>
                </c:pt>
                <c:pt idx="50">
                  <c:v>11.01738797756012</c:v>
                </c:pt>
                <c:pt idx="51">
                  <c:v>10.73908360477123</c:v>
                </c:pt>
                <c:pt idx="52">
                  <c:v>10.43640432691583</c:v>
                </c:pt>
                <c:pt idx="53">
                  <c:v>10.11071022178782</c:v>
                </c:pt>
                <c:pt idx="54">
                  <c:v>9.763634808519705</c:v>
                </c:pt>
                <c:pt idx="55">
                  <c:v>9.397070577364534</c:v>
                </c:pt>
                <c:pt idx="56">
                  <c:v>9.013148989958523</c:v>
                </c:pt>
                <c:pt idx="57">
                  <c:v>8.614215123278827</c:v>
                </c:pt>
                <c:pt idx="58">
                  <c:v>8.20279729800242</c:v>
                </c:pt>
                <c:pt idx="59">
                  <c:v>7.781572199714893</c:v>
                </c:pt>
              </c:numCache>
            </c:numRef>
          </c:val>
          <c:smooth val="0"/>
        </c:ser>
        <c:ser>
          <c:idx val="1"/>
          <c:order val="1"/>
          <c:tx>
            <c:v>LI Group 2</c:v>
          </c:tx>
          <c:marker>
            <c:symbol val="none"/>
          </c:marker>
          <c:val>
            <c:numRef>
              <c:f>age_profile_coeffs_by_li_wage!$B$46:$BI$46</c:f>
              <c:numCache>
                <c:formatCode>General</c:formatCode>
                <c:ptCount val="60"/>
                <c:pt idx="0">
                  <c:v>6.616983424237766</c:v>
                </c:pt>
                <c:pt idx="1">
                  <c:v>6.96299209031216</c:v>
                </c:pt>
                <c:pt idx="2">
                  <c:v>7.32145830407977</c:v>
                </c:pt>
                <c:pt idx="3">
                  <c:v>7.69221731955738</c:v>
                </c:pt>
                <c:pt idx="4">
                  <c:v>8.075030692255413</c:v>
                </c:pt>
                <c:pt idx="5">
                  <c:v>8.469581010779737</c:v>
                </c:pt>
                <c:pt idx="6">
                  <c:v>8.87546678969208</c:v>
                </c:pt>
                <c:pt idx="7">
                  <c:v>9.292197597334308</c:v>
                </c:pt>
                <c:pt idx="8">
                  <c:v>9.719189497842523</c:v>
                </c:pt>
                <c:pt idx="9">
                  <c:v>10.15576089155104</c:v>
                </c:pt>
                <c:pt idx="10">
                  <c:v>10.60112884225248</c:v>
                </c:pt>
                <c:pt idx="11">
                  <c:v>11.05440598316916</c:v>
                </c:pt>
                <c:pt idx="12">
                  <c:v>11.51459809582938</c:v>
                </c:pt>
                <c:pt idx="13">
                  <c:v>11.98060245715395</c:v>
                </c:pt>
                <c:pt idx="14">
                  <c:v>12.45120704977061</c:v>
                </c:pt>
                <c:pt idx="15">
                  <c:v>12.92509072871962</c:v>
                </c:pt>
                <c:pt idx="16">
                  <c:v>13.40082443413859</c:v>
                </c:pt>
                <c:pt idx="17">
                  <c:v>13.87687353407888</c:v>
                </c:pt>
                <c:pt idx="18">
                  <c:v>14.35160137419446</c:v>
                </c:pt>
                <c:pt idx="19">
                  <c:v>14.82327410156853</c:v>
                </c:pt>
                <c:pt idx="20">
                  <c:v>15.29006681834856</c:v>
                </c:pt>
                <c:pt idx="21">
                  <c:v>15.75007110713215</c:v>
                </c:pt>
                <c:pt idx="22">
                  <c:v>16.2013039542144</c:v>
                </c:pt>
                <c:pt idx="23">
                  <c:v>16.64171807894911</c:v>
                </c:pt>
                <c:pt idx="24">
                  <c:v>17.0692136577279</c:v>
                </c:pt>
                <c:pt idx="25">
                  <c:v>17.48165140962816</c:v>
                </c:pt>
                <c:pt idx="26">
                  <c:v>17.87686698787495</c:v>
                </c:pt>
                <c:pt idx="27">
                  <c:v>18.25268659720853</c:v>
                </c:pt>
                <c:pt idx="28">
                  <c:v>18.60694373241466</c:v>
                </c:pt>
                <c:pt idx="29">
                  <c:v>18.93749690808243</c:v>
                </c:pt>
                <c:pt idx="30">
                  <c:v>19.24224822457342</c:v>
                </c:pt>
                <c:pt idx="31">
                  <c:v>19.51916259073682</c:v>
                </c:pt>
                <c:pt idx="32">
                  <c:v>19.76628740063881</c:v>
                </c:pt>
                <c:pt idx="33">
                  <c:v>19.98177244006882</c:v>
                </c:pt>
                <c:pt idx="34">
                  <c:v>20.16388977943341</c:v>
                </c:pt>
                <c:pt idx="35">
                  <c:v>20.3110533934371</c:v>
                </c:pt>
                <c:pt idx="36">
                  <c:v>20.42183823525549</c:v>
                </c:pt>
                <c:pt idx="37">
                  <c:v>20.49499848426568</c:v>
                </c:pt>
                <c:pt idx="38">
                  <c:v>20.52948468230434</c:v>
                </c:pt>
                <c:pt idx="39">
                  <c:v>20.52445947429495</c:v>
                </c:pt>
                <c:pt idx="40">
                  <c:v>20.47931167525905</c:v>
                </c:pt>
                <c:pt idx="41">
                  <c:v>20.39366839743809</c:v>
                </c:pt>
                <c:pt idx="42">
                  <c:v>20.26740498862038</c:v>
                </c:pt>
                <c:pt idx="43">
                  <c:v>20.10065255578543</c:v>
                </c:pt>
                <c:pt idx="44">
                  <c:v>19.89380287669758</c:v>
                </c:pt>
                <c:pt idx="45">
                  <c:v>19.64751053581373</c:v>
                </c:pt>
                <c:pt idx="46">
                  <c:v>19.36269215937994</c:v>
                </c:pt>
                <c:pt idx="47">
                  <c:v>19.04052266729804</c:v>
                </c:pt>
                <c:pt idx="48">
                  <c:v>18.68242850552904</c:v>
                </c:pt>
                <c:pt idx="49">
                  <c:v>18.29007787161903</c:v>
                </c:pt>
                <c:pt idx="50">
                  <c:v>17.86536799643255</c:v>
                </c:pt>
                <c:pt idx="51">
                  <c:v>17.4104095963066</c:v>
                </c:pt>
                <c:pt idx="52">
                  <c:v>16.92750866048932</c:v>
                </c:pt>
                <c:pt idx="53">
                  <c:v>16.41914578774126</c:v>
                </c:pt>
                <c:pt idx="54">
                  <c:v>15.88795333220138</c:v>
                </c:pt>
                <c:pt idx="55">
                  <c:v>15.33669066091167</c:v>
                </c:pt>
                <c:pt idx="56">
                  <c:v>14.76821786267996</c:v>
                </c:pt>
                <c:pt idx="57">
                  <c:v>14.18546827924967</c:v>
                </c:pt>
                <c:pt idx="58">
                  <c:v>13.59142025417241</c:v>
                </c:pt>
                <c:pt idx="59">
                  <c:v>12.98906851163344</c:v>
                </c:pt>
              </c:numCache>
            </c:numRef>
          </c:val>
          <c:smooth val="0"/>
        </c:ser>
        <c:ser>
          <c:idx val="2"/>
          <c:order val="2"/>
          <c:tx>
            <c:v>LI Group 3</c:v>
          </c:tx>
          <c:marker>
            <c:symbol val="none"/>
          </c:marker>
          <c:val>
            <c:numRef>
              <c:f>age_profile_coeffs_by_li_wage!$B$47:$BI$47</c:f>
              <c:numCache>
                <c:formatCode>General</c:formatCode>
                <c:ptCount val="60"/>
                <c:pt idx="0">
                  <c:v>7.062358281959446</c:v>
                </c:pt>
                <c:pt idx="1">
                  <c:v>7.707963845309054</c:v>
                </c:pt>
                <c:pt idx="2">
                  <c:v>8.38368411713118</c:v>
                </c:pt>
                <c:pt idx="3">
                  <c:v>9.087878930663152</c:v>
                </c:pt>
                <c:pt idx="4">
                  <c:v>9.818601217394508</c:v>
                </c:pt>
                <c:pt idx="5">
                  <c:v>10.57360900383174</c:v>
                </c:pt>
                <c:pt idx="6">
                  <c:v>11.35038211635601</c:v>
                </c:pt>
                <c:pt idx="7">
                  <c:v>12.14614335430997</c:v>
                </c:pt>
                <c:pt idx="8">
                  <c:v>12.9578837928173</c:v>
                </c:pt>
                <c:pt idx="9">
                  <c:v>13.78239178737827</c:v>
                </c:pt>
                <c:pt idx="10">
                  <c:v>14.61628517445149</c:v>
                </c:pt>
                <c:pt idx="11">
                  <c:v>15.45604609804992</c:v>
                </c:pt>
                <c:pt idx="12">
                  <c:v>16.29805784336659</c:v>
                </c:pt>
                <c:pt idx="13">
                  <c:v>17.13864302559117</c:v>
                </c:pt>
                <c:pt idx="14">
                  <c:v>17.97410246582094</c:v>
                </c:pt>
                <c:pt idx="15">
                  <c:v>18.80075408620817</c:v>
                </c:pt>
                <c:pt idx="16">
                  <c:v>19.61497117261055</c:v>
                </c:pt>
                <c:pt idx="17">
                  <c:v>20.41321938394709</c:v>
                </c:pt>
                <c:pt idx="18">
                  <c:v>21.19209193173608</c:v>
                </c:pt>
                <c:pt idx="19">
                  <c:v>21.94834240910112</c:v>
                </c:pt>
                <c:pt idx="20">
                  <c:v>22.67891481382805</c:v>
                </c:pt>
                <c:pt idx="21">
                  <c:v>23.38097038263032</c:v>
                </c:pt>
                <c:pt idx="22">
                  <c:v>24.05191093134397</c:v>
                </c:pt>
                <c:pt idx="23">
                  <c:v>24.68939847604112</c:v>
                </c:pt>
                <c:pt idx="24">
                  <c:v>25.29137099081534</c:v>
                </c:pt>
                <c:pt idx="25">
                  <c:v>25.85605423718786</c:v>
                </c:pt>
                <c:pt idx="26">
                  <c:v>26.38196967584147</c:v>
                </c:pt>
                <c:pt idx="27">
                  <c:v>26.86793854208302</c:v>
                </c:pt>
                <c:pt idx="28">
                  <c:v>27.31308223070649</c:v>
                </c:pt>
                <c:pt idx="29">
                  <c:v>27.71681919271159</c:v>
                </c:pt>
                <c:pt idx="30">
                  <c:v>28.07885859485308</c:v>
                </c:pt>
                <c:pt idx="31">
                  <c:v>28.39919103277448</c:v>
                </c:pt>
                <c:pt idx="32">
                  <c:v>28.67807661932009</c:v>
                </c:pt>
                <c:pt idx="33">
                  <c:v>28.91603079156451</c:v>
                </c:pt>
                <c:pt idx="34">
                  <c:v>29.113808193452</c:v>
                </c:pt>
                <c:pt idx="35">
                  <c:v>29.27238499616258</c:v>
                </c:pt>
                <c:pt idx="36">
                  <c:v>29.39294001607986</c:v>
                </c:pt>
                <c:pt idx="37">
                  <c:v>29.47683498128579</c:v>
                </c:pt>
                <c:pt idx="38">
                  <c:v>29.52559428271765</c:v>
                </c:pt>
                <c:pt idx="39">
                  <c:v>29.54088452641307</c:v>
                </c:pt>
                <c:pt idx="40">
                  <c:v>29.52449417956972</c:v>
                </c:pt>
                <c:pt idx="41">
                  <c:v>29.47831357641125</c:v>
                </c:pt>
                <c:pt idx="42">
                  <c:v>29.40431552096664</c:v>
                </c:pt>
                <c:pt idx="43">
                  <c:v>29.3045366937109</c:v>
                </c:pt>
                <c:pt idx="44">
                  <c:v>29.18106003835232</c:v>
                </c:pt>
                <c:pt idx="45">
                  <c:v>29.03599827460562</c:v>
                </c:pt>
                <c:pt idx="46">
                  <c:v>28.87147865317257</c:v>
                </c:pt>
                <c:pt idx="47">
                  <c:v>28.68962904089123</c:v>
                </c:pt>
                <c:pt idx="48">
                  <c:v>28.49256539754973</c:v>
                </c:pt>
                <c:pt idx="49">
                  <c:v>28.28238068151791</c:v>
                </c:pt>
                <c:pt idx="50">
                  <c:v>28.06113519940103</c:v>
                </c:pt>
                <c:pt idx="51">
                  <c:v>27.8308483955144</c:v>
                </c:pt>
                <c:pt idx="52">
                  <c:v>27.59349206023253</c:v>
                </c:pt>
                <c:pt idx="53">
                  <c:v>27.35098492219446</c:v>
                </c:pt>
                <c:pt idx="54">
                  <c:v>27.10518857793908</c:v>
                </c:pt>
                <c:pt idx="55">
                  <c:v>26.85790470371514</c:v>
                </c:pt>
                <c:pt idx="56">
                  <c:v>26.61087348786285</c:v>
                </c:pt>
                <c:pt idx="57">
                  <c:v>26.36577321815622</c:v>
                </c:pt>
                <c:pt idx="58">
                  <c:v>26.12422095667074</c:v>
                </c:pt>
                <c:pt idx="59">
                  <c:v>25.88777423494447</c:v>
                </c:pt>
              </c:numCache>
            </c:numRef>
          </c:val>
          <c:smooth val="0"/>
        </c:ser>
        <c:ser>
          <c:idx val="3"/>
          <c:order val="3"/>
          <c:tx>
            <c:v>LI Group 4</c:v>
          </c:tx>
          <c:marker>
            <c:symbol val="none"/>
          </c:marker>
          <c:val>
            <c:numRef>
              <c:f>age_profile_coeffs_by_li_wage!$B$48:$BI$48</c:f>
              <c:numCache>
                <c:formatCode>General</c:formatCode>
                <c:ptCount val="60"/>
                <c:pt idx="0">
                  <c:v>8.302866860138514</c:v>
                </c:pt>
                <c:pt idx="1">
                  <c:v>9.174334892203113</c:v>
                </c:pt>
                <c:pt idx="2">
                  <c:v>10.09445234329014</c:v>
                </c:pt>
                <c:pt idx="3">
                  <c:v>11.06088974538509</c:v>
                </c:pt>
                <c:pt idx="4">
                  <c:v>12.07074190402935</c:v>
                </c:pt>
                <c:pt idx="5">
                  <c:v>13.12054680686524</c:v>
                </c:pt>
                <c:pt idx="6">
                  <c:v>14.20631522646011</c:v>
                </c:pt>
                <c:pt idx="7">
                  <c:v>15.3235705227468</c:v>
                </c:pt>
                <c:pt idx="8">
                  <c:v>16.46739787657675</c:v>
                </c:pt>
                <c:pt idx="9">
                  <c:v>17.63250193780839</c:v>
                </c:pt>
                <c:pt idx="10">
                  <c:v>18.81327165737327</c:v>
                </c:pt>
                <c:pt idx="11">
                  <c:v>20.0038508996083</c:v>
                </c:pt>
                <c:pt idx="12">
                  <c:v>21.19821330372106</c:v>
                </c:pt>
                <c:pt idx="13">
                  <c:v>22.39023978451122</c:v>
                </c:pt>
                <c:pt idx="14">
                  <c:v>23.57379703334535</c:v>
                </c:pt>
                <c:pt idx="15">
                  <c:v>24.7428153998856</c:v>
                </c:pt>
                <c:pt idx="16">
                  <c:v>25.89136460042555</c:v>
                </c:pt>
                <c:pt idx="17">
                  <c:v>27.01372580554814</c:v>
                </c:pt>
                <c:pt idx="18">
                  <c:v>28.10445880257005</c:v>
                </c:pt>
                <c:pt idx="19">
                  <c:v>29.15846310028743</c:v>
                </c:pt>
                <c:pt idx="20">
                  <c:v>30.17103203768313</c:v>
                </c:pt>
                <c:pt idx="21">
                  <c:v>31.1378991669904</c:v>
                </c:pt>
                <c:pt idx="22">
                  <c:v>32.05527639737745</c:v>
                </c:pt>
                <c:pt idx="23">
                  <c:v>32.91988360137778</c:v>
                </c:pt>
                <c:pt idx="24">
                  <c:v>33.7289695954879</c:v>
                </c:pt>
                <c:pt idx="25">
                  <c:v>34.48032460329937</c:v>
                </c:pt>
                <c:pt idx="26">
                  <c:v>35.17228448928326</c:v>
                </c:pt>
                <c:pt idx="27">
                  <c:v>35.80372721005199</c:v>
                </c:pt>
                <c:pt idx="28">
                  <c:v>36.37406206483367</c:v>
                </c:pt>
                <c:pt idx="29">
                  <c:v>36.88321243627373</c:v>
                </c:pt>
                <c:pt idx="30">
                  <c:v>37.33159279583381</c:v>
                </c:pt>
                <c:pt idx="31">
                  <c:v>37.72008080518107</c:v>
                </c:pt>
                <c:pt idx="32">
                  <c:v>38.04998537709508</c:v>
                </c:pt>
                <c:pt idx="33">
                  <c:v>38.32301156823943</c:v>
                </c:pt>
                <c:pt idx="34">
                  <c:v>38.54122316392084</c:v>
                </c:pt>
                <c:pt idx="35">
                  <c:v>38.70700378430021</c:v>
                </c:pt>
                <c:pt idx="36">
                  <c:v>38.82301729535363</c:v>
                </c:pt>
                <c:pt idx="37">
                  <c:v>38.8921682492013</c:v>
                </c:pt>
                <c:pt idx="38">
                  <c:v>38.91756301029077</c:v>
                </c:pt>
                <c:pt idx="39">
                  <c:v>38.90247214926186</c:v>
                </c:pt>
                <c:pt idx="40">
                  <c:v>38.85029460790658</c:v>
                </c:pt>
                <c:pt idx="41">
                  <c:v>38.76452405900843</c:v>
                </c:pt>
                <c:pt idx="42">
                  <c:v>38.64871780622644</c:v>
                </c:pt>
                <c:pt idx="43">
                  <c:v>38.50646849352518</c:v>
                </c:pt>
                <c:pt idx="44">
                  <c:v>38.34137882253787</c:v>
                </c:pt>
                <c:pt idx="45">
                  <c:v>38.15703941095647</c:v>
                </c:pt>
                <c:pt idx="46">
                  <c:v>37.95700986653762</c:v>
                </c:pt>
                <c:pt idx="47">
                  <c:v>37.7448031002641</c:v>
                </c:pt>
                <c:pt idx="48">
                  <c:v>37.52387285900821</c:v>
                </c:pt>
                <c:pt idx="49">
                  <c:v>37.29760442289442</c:v>
                </c:pt>
                <c:pt idx="50">
                  <c:v>37.0693083854328</c:v>
                </c:pt>
                <c:pt idx="51">
                  <c:v>36.84221741522996</c:v>
                </c:pt>
                <c:pt idx="52">
                  <c:v>36.61948588640703</c:v>
                </c:pt>
                <c:pt idx="53">
                  <c:v>36.40419226040297</c:v>
                </c:pt>
                <c:pt idx="54">
                  <c:v>36.19934410423362</c:v>
                </c:pt>
                <c:pt idx="55">
                  <c:v>36.00788563911093</c:v>
                </c:pt>
                <c:pt idx="56">
                  <c:v>35.8327077282253</c:v>
                </c:pt>
                <c:pt idx="57">
                  <c:v>35.6766602331591</c:v>
                </c:pt>
                <c:pt idx="58">
                  <c:v>35.54256669457885</c:v>
                </c:pt>
                <c:pt idx="59">
                  <c:v>35.4332413244322</c:v>
                </c:pt>
              </c:numCache>
            </c:numRef>
          </c:val>
          <c:smooth val="0"/>
        </c:ser>
        <c:ser>
          <c:idx val="4"/>
          <c:order val="4"/>
          <c:tx>
            <c:v>LI Group 5</c:v>
          </c:tx>
          <c:marker>
            <c:symbol val="none"/>
          </c:marker>
          <c:val>
            <c:numRef>
              <c:f>age_profile_coeffs_by_li_wage!$B$49:$BI$49</c:f>
              <c:numCache>
                <c:formatCode>General</c:formatCode>
                <c:ptCount val="60"/>
                <c:pt idx="0">
                  <c:v>10.33133148715488</c:v>
                </c:pt>
                <c:pt idx="1">
                  <c:v>11.4206324088277</c:v>
                </c:pt>
                <c:pt idx="2">
                  <c:v>12.57015621336156</c:v>
                </c:pt>
                <c:pt idx="3">
                  <c:v>13.77682069265131</c:v>
                </c:pt>
                <c:pt idx="4">
                  <c:v>15.0368300747374</c:v>
                </c:pt>
                <c:pt idx="5">
                  <c:v>16.34570578945826</c:v>
                </c:pt>
                <c:pt idx="6">
                  <c:v>17.69833079914989</c:v>
                </c:pt>
                <c:pt idx="7">
                  <c:v>19.08900662543486</c:v>
                </c:pt>
                <c:pt idx="8">
                  <c:v>20.5115218557098</c:v>
                </c:pt>
                <c:pt idx="9">
                  <c:v>21.95923060883491</c:v>
                </c:pt>
                <c:pt idx="10">
                  <c:v>23.42513918884745</c:v>
                </c:pt>
                <c:pt idx="11">
                  <c:v>24.90199896581446</c:v>
                </c:pt>
                <c:pt idx="12">
                  <c:v>26.38240339898816</c:v>
                </c:pt>
                <c:pt idx="13">
                  <c:v>27.85888706115297</c:v>
                </c:pt>
                <c:pt idx="14">
                  <c:v>29.32402453360233</c:v>
                </c:pt>
                <c:pt idx="15">
                  <c:v>30.77052711510926</c:v>
                </c:pt>
                <c:pt idx="16">
                  <c:v>32.1913354198476</c:v>
                </c:pt>
                <c:pt idx="17">
                  <c:v>33.57970612089931</c:v>
                </c:pt>
                <c:pt idx="18">
                  <c:v>34.92929131875056</c:v>
                </c:pt>
                <c:pt idx="19">
                  <c:v>36.23420926812124</c:v>
                </c:pt>
                <c:pt idx="20">
                  <c:v>37.48910547123634</c:v>
                </c:pt>
                <c:pt idx="21">
                  <c:v>38.68920343091658</c:v>
                </c:pt>
                <c:pt idx="22">
                  <c:v>39.83034464277188</c:v>
                </c:pt>
                <c:pt idx="23">
                  <c:v>40.90901768327483</c:v>
                </c:pt>
                <c:pt idx="24">
                  <c:v>41.92237651162556</c:v>
                </c:pt>
                <c:pt idx="25">
                  <c:v>42.86824834144135</c:v>
                </c:pt>
                <c:pt idx="26">
                  <c:v>43.74513164822841</c:v>
                </c:pt>
                <c:pt idx="27">
                  <c:v>44.55218505658954</c:v>
                </c:pt>
                <c:pt idx="28">
                  <c:v>45.28920799496487</c:v>
                </c:pt>
                <c:pt idx="29">
                  <c:v>45.95661411453933</c:v>
                </c:pt>
                <c:pt idx="30">
                  <c:v>46.55539854320925</c:v>
                </c:pt>
                <c:pt idx="31">
                  <c:v>47.08710008670564</c:v>
                </c:pt>
                <c:pt idx="32">
                  <c:v>47.55375949957193</c:v>
                </c:pt>
                <c:pt idx="33">
                  <c:v>47.95787493184076</c:v>
                </c:pt>
                <c:pt idx="34">
                  <c:v>48.3023556166337</c:v>
                </c:pt>
                <c:pt idx="35">
                  <c:v>48.59047480349835</c:v>
                </c:pt>
                <c:pt idx="36">
                  <c:v>48.82582286624302</c:v>
                </c:pt>
                <c:pt idx="37">
                  <c:v>49.01226142643136</c:v>
                </c:pt>
                <c:pt idx="38">
                  <c:v>49.15387923852477</c:v>
                </c:pt>
                <c:pt idx="39">
                  <c:v>49.25495048359699</c:v>
                </c:pt>
                <c:pt idx="40">
                  <c:v>49.31989601894382</c:v>
                </c:pt>
                <c:pt idx="41">
                  <c:v>49.35324803372919</c:v>
                </c:pt>
                <c:pt idx="42">
                  <c:v>49.35961846856011</c:v>
                </c:pt>
                <c:pt idx="43">
                  <c:v>49.34367147165968</c:v>
                </c:pt>
                <c:pt idx="44">
                  <c:v>49.31010008776268</c:v>
                </c:pt>
                <c:pt idx="45">
                  <c:v>49.26360730924794</c:v>
                </c:pt>
                <c:pt idx="46">
                  <c:v>49.20889156324299</c:v>
                </c:pt>
                <c:pt idx="47">
                  <c:v>49.15063666406892</c:v>
                </c:pt>
                <c:pt idx="48">
                  <c:v>49.09350622775492</c:v>
                </c:pt>
                <c:pt idx="49">
                  <c:v>49.04214252456639</c:v>
                </c:pt>
                <c:pt idx="50">
                  <c:v>49.00116973654126</c:v>
                </c:pt>
                <c:pt idx="51">
                  <c:v>48.97520158981112</c:v>
                </c:pt>
                <c:pt idx="52">
                  <c:v>48.96885334589922</c:v>
                </c:pt>
                <c:pt idx="53">
                  <c:v>48.98675816214943</c:v>
                </c:pt>
                <c:pt idx="54">
                  <c:v>49.03358786900449</c:v>
                </c:pt>
                <c:pt idx="55">
                  <c:v>49.11407826121491</c:v>
                </c:pt>
                <c:pt idx="56">
                  <c:v>49.23305906163593</c:v>
                </c:pt>
                <c:pt idx="57">
                  <c:v>49.39548879081687</c:v>
                </c:pt>
                <c:pt idx="58">
                  <c:v>49.60649486414557</c:v>
                </c:pt>
                <c:pt idx="59">
                  <c:v>49.87141934243852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6935464"/>
        <c:axId val="2036936872"/>
      </c:lineChart>
      <c:catAx>
        <c:axId val="2036935464"/>
        <c:scaling>
          <c:orientation val="minMax"/>
        </c:scaling>
        <c:delete val="0"/>
        <c:axPos val="b"/>
        <c:majorTickMark val="out"/>
        <c:minorTickMark val="none"/>
        <c:tickLblPos val="nextTo"/>
        <c:crossAx val="2036936872"/>
        <c:crosses val="autoZero"/>
        <c:auto val="1"/>
        <c:lblAlgn val="ctr"/>
        <c:lblOffset val="100"/>
        <c:noMultiLvlLbl val="0"/>
      </c:catAx>
      <c:valAx>
        <c:axId val="2036936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369354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1244600</xdr:colOff>
      <xdr:row>25</xdr:row>
      <xdr:rowOff>69850</xdr:rowOff>
    </xdr:from>
    <xdr:to>
      <xdr:col>6</xdr:col>
      <xdr:colOff>673100</xdr:colOff>
      <xdr:row>39</xdr:row>
      <xdr:rowOff>146050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53</xdr:row>
      <xdr:rowOff>0</xdr:rowOff>
    </xdr:from>
    <xdr:to>
      <xdr:col>7</xdr:col>
      <xdr:colOff>152400</xdr:colOff>
      <xdr:row>67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53</xdr:row>
      <xdr:rowOff>0</xdr:rowOff>
    </xdr:from>
    <xdr:to>
      <xdr:col>14</xdr:col>
      <xdr:colOff>444500</xdr:colOff>
      <xdr:row>67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age_profile_coeffs_by_filer_type_wage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ge_profile_coeffs_by_li_wage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mean_sd_fullsample_wage" connectionId="4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mean_sd_fullsample_per_filer_wage" connectionId="3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means_by_li_decile_wage" connectionId="5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means_by_li_group_wage" connectionId="6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baseColWidth="10" defaultRowHeight="15" x14ac:dyDescent="0"/>
  <cols>
    <col min="1" max="1" width="17.83203125" bestFit="1" customWidth="1"/>
    <col min="2" max="2" width="11.5" bestFit="1" customWidth="1"/>
    <col min="3" max="3" width="11.83203125" bestFit="1" customWidth="1"/>
    <col min="4" max="4" width="12.5" bestFit="1" customWidth="1"/>
    <col min="5" max="5" width="11.6640625" bestFit="1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</row>
    <row r="2" spans="1:6">
      <c r="A2" s="1" t="s">
        <v>4</v>
      </c>
      <c r="B2" s="1" t="s">
        <v>5</v>
      </c>
      <c r="C2" s="1" t="s">
        <v>6</v>
      </c>
      <c r="D2" s="1" t="s">
        <v>127</v>
      </c>
      <c r="E2" s="1" t="s">
        <v>128</v>
      </c>
    </row>
    <row r="3" spans="1:6">
      <c r="B3" s="1" t="s">
        <v>7</v>
      </c>
      <c r="C3" s="1" t="s">
        <v>8</v>
      </c>
      <c r="D3" s="1" t="s">
        <v>129</v>
      </c>
      <c r="E3" s="1" t="s">
        <v>130</v>
      </c>
    </row>
    <row r="4" spans="1:6">
      <c r="A4" s="1" t="s">
        <v>9</v>
      </c>
      <c r="B4" s="1" t="s">
        <v>10</v>
      </c>
      <c r="C4" s="1" t="s">
        <v>11</v>
      </c>
      <c r="D4" s="1" t="s">
        <v>11</v>
      </c>
      <c r="E4" s="1" t="s">
        <v>131</v>
      </c>
    </row>
    <row r="5" spans="1:6">
      <c r="B5" s="1" t="s">
        <v>12</v>
      </c>
      <c r="C5" s="1" t="s">
        <v>12</v>
      </c>
      <c r="D5" s="1" t="s">
        <v>12</v>
      </c>
      <c r="E5" s="1" t="s">
        <v>72</v>
      </c>
    </row>
    <row r="6" spans="1:6">
      <c r="A6" s="1" t="s">
        <v>13</v>
      </c>
      <c r="B6" s="1" t="s">
        <v>14</v>
      </c>
      <c r="C6" s="1" t="s">
        <v>14</v>
      </c>
      <c r="D6" s="1" t="s">
        <v>14</v>
      </c>
      <c r="E6" s="1" t="s">
        <v>132</v>
      </c>
    </row>
    <row r="7" spans="1:6">
      <c r="B7" s="1" t="s">
        <v>12</v>
      </c>
      <c r="C7" s="1" t="s">
        <v>12</v>
      </c>
      <c r="D7" s="1" t="s">
        <v>12</v>
      </c>
      <c r="E7" s="1" t="s">
        <v>12</v>
      </c>
    </row>
    <row r="8" spans="1:6">
      <c r="A8" s="1" t="s">
        <v>15</v>
      </c>
      <c r="B8" s="1" t="s">
        <v>16</v>
      </c>
      <c r="C8" s="1" t="s">
        <v>17</v>
      </c>
      <c r="D8" s="1" t="s">
        <v>163</v>
      </c>
      <c r="E8" s="1" t="s">
        <v>133</v>
      </c>
    </row>
    <row r="9" spans="1:6">
      <c r="B9" s="1" t="s">
        <v>18</v>
      </c>
      <c r="C9" s="1" t="s">
        <v>19</v>
      </c>
      <c r="D9" s="1" t="s">
        <v>134</v>
      </c>
      <c r="E9" s="1" t="s">
        <v>135</v>
      </c>
    </row>
    <row r="10" spans="1:6">
      <c r="A10" s="1" t="s">
        <v>20</v>
      </c>
      <c r="B10" s="1" t="s">
        <v>21</v>
      </c>
      <c r="C10" s="1" t="s">
        <v>22</v>
      </c>
      <c r="D10" s="1" t="s">
        <v>164</v>
      </c>
      <c r="E10" s="1" t="s">
        <v>136</v>
      </c>
    </row>
    <row r="11" spans="1:6">
      <c r="A11" s="1" t="s">
        <v>23</v>
      </c>
      <c r="B11" s="1" t="s">
        <v>24</v>
      </c>
      <c r="C11" s="1" t="s">
        <v>25</v>
      </c>
      <c r="D11" s="1" t="s">
        <v>165</v>
      </c>
      <c r="E11" s="1" t="s">
        <v>137</v>
      </c>
      <c r="F11" s="1"/>
    </row>
    <row r="12" spans="1:6">
      <c r="A12" s="1" t="s">
        <v>26</v>
      </c>
      <c r="B12" s="1" t="s">
        <v>27</v>
      </c>
    </row>
    <row r="15" spans="1:6">
      <c r="B15" s="1" t="s">
        <v>168</v>
      </c>
      <c r="C15">
        <v>96670</v>
      </c>
      <c r="D15">
        <v>213844</v>
      </c>
      <c r="E15">
        <v>20508</v>
      </c>
    </row>
    <row r="16" spans="1:6">
      <c r="B16">
        <f>SUM(B15:E15)</f>
        <v>331022</v>
      </c>
      <c r="C16">
        <v>2724077</v>
      </c>
    </row>
    <row r="17" spans="2:8">
      <c r="C17">
        <f>C16-B16</f>
        <v>2393055</v>
      </c>
      <c r="F17">
        <v>47960</v>
      </c>
      <c r="G17">
        <f>B16/F17</f>
        <v>6.902043369474562</v>
      </c>
      <c r="H17">
        <f>C16/F17</f>
        <v>56.798936613844873</v>
      </c>
    </row>
    <row r="18" spans="2:8">
      <c r="C18">
        <f>C16/B16</f>
        <v>8.229292917087081</v>
      </c>
    </row>
    <row r="21" spans="2:8">
      <c r="B21" s="1" t="s">
        <v>167</v>
      </c>
    </row>
    <row r="22" spans="2:8">
      <c r="B22" s="1">
        <f>B11*1</f>
        <v>88833</v>
      </c>
      <c r="C22" s="1">
        <f>C11*1</f>
        <v>96670</v>
      </c>
      <c r="D22" s="1">
        <f>D11*1</f>
        <v>141564</v>
      </c>
      <c r="E22" s="1">
        <f>E11*1</f>
        <v>6314</v>
      </c>
    </row>
    <row r="23" spans="2:8">
      <c r="E23" s="1">
        <f>SUM(B22:E22)</f>
        <v>333381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6" sqref="C6"/>
    </sheetView>
  </sheetViews>
  <sheetFormatPr baseColWidth="10" defaultRowHeight="15" x14ac:dyDescent="0"/>
  <cols>
    <col min="3" max="3" width="21.5" bestFit="1" customWidth="1"/>
    <col min="4" max="4" width="23.5" bestFit="1" customWidth="1"/>
  </cols>
  <sheetData>
    <row r="1" spans="1:6">
      <c r="C1" t="s">
        <v>84</v>
      </c>
      <c r="D1" t="s">
        <v>85</v>
      </c>
    </row>
    <row r="2" spans="1:6">
      <c r="C2" t="s">
        <v>75</v>
      </c>
      <c r="D2" t="s">
        <v>76</v>
      </c>
      <c r="E2" t="s">
        <v>102</v>
      </c>
    </row>
    <row r="3" spans="1:6">
      <c r="A3" t="s">
        <v>81</v>
      </c>
      <c r="B3" t="s">
        <v>97</v>
      </c>
      <c r="C3" s="3">
        <f>SUMIF(mean_sd_fullsample_wage!$A$1:$W$1,"=mean_wagerate",mean_sd_fullsample_wage!$A$2:$W$2)</f>
        <v>21.205290000000002</v>
      </c>
      <c r="D3" s="3">
        <f>SUMIF(mean_sd_fullsample_wage!$A$1:$W$1,"=sd_wagerate",mean_sd_fullsample_wage!$A$2:$W$2)</f>
        <v>67.469830000000002</v>
      </c>
      <c r="E3" s="2">
        <f t="shared" ref="E3:E14" si="0">D3/C3</f>
        <v>3.1817452154627452</v>
      </c>
    </row>
    <row r="4" spans="1:6">
      <c r="A4" t="s">
        <v>83</v>
      </c>
      <c r="B4" t="s">
        <v>94</v>
      </c>
      <c r="C4" s="3">
        <f>SUMIF(mean_sd_fullsample_wage!$A$1:$W$1,"=mean_wage21",mean_sd_fullsample_wage!$A$2:$W$2)</f>
        <v>15.040279999999999</v>
      </c>
      <c r="D4" s="3">
        <f>SUMIF(mean_sd_fullsample_wage!$A$1:$W$1,"=sd_wage21",mean_sd_fullsample_wage!$A$2:$W$2)</f>
        <v>22.004249999999999</v>
      </c>
      <c r="E4" s="2">
        <f t="shared" si="0"/>
        <v>1.4630213001353698</v>
      </c>
    </row>
    <row r="5" spans="1:6">
      <c r="A5" t="s">
        <v>82</v>
      </c>
      <c r="B5" t="s">
        <v>95</v>
      </c>
      <c r="C5" s="3">
        <f>SUMIF(mean_sd_fullsample_wage!$A$1:$W$1,"=mean_wage50",mean_sd_fullsample_wage!$A$2:$W$2)</f>
        <v>25.565570000000001</v>
      </c>
      <c r="D5" s="3">
        <f>SUMIF(mean_sd_fullsample_wage!$A$1:$W$1,"=sd_wage50",mean_sd_fullsample_wage!$A$2:$W$2)</f>
        <v>85.030940000000001</v>
      </c>
      <c r="E5" s="2">
        <f t="shared" si="0"/>
        <v>3.3259942962351317</v>
      </c>
    </row>
    <row r="6" spans="1:6">
      <c r="A6" t="s">
        <v>86</v>
      </c>
      <c r="B6" t="s">
        <v>96</v>
      </c>
      <c r="C6" s="3">
        <f>SUMIF(mean_sd_fullsample_wage!$A$1:$W$1,"=mean_wage80",mean_sd_fullsample_wage!$A$2:$W$2)</f>
        <v>18.772459999999999</v>
      </c>
      <c r="D6" s="3">
        <f>SUMIF(mean_sd_fullsample_wage!$A$1:$W$1,"=sd_wage80",mean_sd_fullsample_wage!$A$2:$W$2)</f>
        <v>44.711440000000003</v>
      </c>
      <c r="E6" s="2">
        <f t="shared" si="0"/>
        <v>2.3817571058880938</v>
      </c>
    </row>
    <row r="7" spans="1:6">
      <c r="A7" t="s">
        <v>87</v>
      </c>
      <c r="B7" t="s">
        <v>98</v>
      </c>
      <c r="C7" s="3">
        <f>SUMIF(mean_sd_fullsample_wage!$A$1:$W$1,"=mean_earnrate",mean_sd_fullsample_wage!$A$2:$W$2)</f>
        <v>22.72813</v>
      </c>
      <c r="D7" s="3">
        <f>SUMIF(mean_sd_fullsample_wage!$A$1:$W$1,"=sd_earnrate",mean_sd_fullsample_wage!$A$2:$W$2)</f>
        <v>123.83289000000001</v>
      </c>
      <c r="E7" s="2">
        <f t="shared" si="0"/>
        <v>5.448441644781159</v>
      </c>
    </row>
    <row r="8" spans="1:6">
      <c r="A8" t="s">
        <v>91</v>
      </c>
      <c r="B8" t="s">
        <v>99</v>
      </c>
      <c r="C8" s="3">
        <f>SUMIF(mean_sd_fullsample_wage!$A$1:$W$1,"=mean_earn21",mean_sd_fullsample_wage!$A$2:$W$2)</f>
        <v>15.0625</v>
      </c>
      <c r="D8" s="3">
        <f>SUMIF(mean_sd_fullsample_wage!$A$1:$W$1,"=sd_earn21",mean_sd_fullsample_wage!$A$2:$W$2)</f>
        <v>21.728400000000001</v>
      </c>
      <c r="E8" s="2">
        <f t="shared" si="0"/>
        <v>1.4425493775933611</v>
      </c>
    </row>
    <row r="9" spans="1:6">
      <c r="A9" t="s">
        <v>92</v>
      </c>
      <c r="B9" t="s">
        <v>100</v>
      </c>
      <c r="C9" s="3">
        <f>SUMIF(mean_sd_fullsample_wage!$A$1:$W$1,"=mean_earn50",mean_sd_fullsample_wage!$A$2:$W$2)</f>
        <v>27.29044</v>
      </c>
      <c r="D9" s="3">
        <f>SUMIF(mean_sd_fullsample_wage!$A$1:$W$1,"=sd_earn50",mean_sd_fullsample_wage!$A$2:$W$2)</f>
        <v>85.676569999999998</v>
      </c>
      <c r="E9" s="2">
        <f t="shared" si="0"/>
        <v>3.1394352747702126</v>
      </c>
    </row>
    <row r="10" spans="1:6">
      <c r="A10" t="s">
        <v>93</v>
      </c>
      <c r="B10" t="s">
        <v>101</v>
      </c>
      <c r="C10" s="3">
        <f>SUMIF(mean_sd_fullsample_wage!$A$1:$W$1,"=mean_earn80",mean_sd_fullsample_wage!$A$2:$W$2)</f>
        <v>31.452529999999999</v>
      </c>
      <c r="D10" s="3">
        <f>SUMIF(mean_sd_fullsample_wage!$A$1:$W$1,"=sd_earn80",mean_sd_fullsample_wage!$A$2:$W$2)</f>
        <v>117.76791</v>
      </c>
      <c r="E10" s="2">
        <f t="shared" si="0"/>
        <v>3.744306419865111</v>
      </c>
    </row>
    <row r="11" spans="1:6">
      <c r="A11" t="s">
        <v>88</v>
      </c>
      <c r="B11" t="s">
        <v>78</v>
      </c>
      <c r="C11" s="3">
        <f>SUMIF(mean_sd_fullsample_wage!$A$1:$W$1,"=mean_incwage",mean_sd_fullsample_wage!$A$2:$W$2)</f>
        <v>52106.414060000003</v>
      </c>
      <c r="D11" s="3">
        <f>SUMIF(mean_sd_fullsample_wage!$A$1:$W$1,"=sd_incwage",mean_sd_fullsample_wage!$A$2:$W$2)</f>
        <v>123247.32031</v>
      </c>
      <c r="E11" s="2">
        <f t="shared" si="0"/>
        <v>2.3653003672078059</v>
      </c>
      <c r="F11" t="s">
        <v>152</v>
      </c>
    </row>
    <row r="12" spans="1:6">
      <c r="A12" t="s">
        <v>89</v>
      </c>
      <c r="B12" t="s">
        <v>80</v>
      </c>
      <c r="C12" s="3">
        <f>SUMIF(mean_sd_fullsample_wage!$A$1:$W$1,"=mean_incbus",mean_sd_fullsample_wage!$A$2:$W$2)</f>
        <v>5039.3271500000001</v>
      </c>
      <c r="D12" s="3">
        <f>SUMIF(mean_sd_fullsample_wage!$A$1:$W$1,"=sd_incbus",mean_sd_fullsample_wage!$A$2:$W$2)</f>
        <v>74764.695309999996</v>
      </c>
      <c r="E12" s="2">
        <f t="shared" si="0"/>
        <v>14.836245610686339</v>
      </c>
      <c r="F12" t="s">
        <v>152</v>
      </c>
    </row>
    <row r="13" spans="1:6">
      <c r="A13" t="s">
        <v>90</v>
      </c>
      <c r="B13" t="s">
        <v>79</v>
      </c>
      <c r="C13" s="3">
        <f>SUMIF(mean_sd_fullsample_wage!$A$1:$W$1,"=mean_earninc",mean_sd_fullsample_wage!$A$2:$W$2)</f>
        <v>57145.742189999997</v>
      </c>
      <c r="D13" s="3">
        <f>SUMIF(mean_sd_fullsample_wage!$A$1:$W$1,"=sd_earninc",mean_sd_fullsample_wage!$A$2:$W$2)</f>
        <v>150400.29688000001</v>
      </c>
      <c r="E13" s="2">
        <f t="shared" si="0"/>
        <v>2.6318723165751226</v>
      </c>
      <c r="F13" t="s">
        <v>152</v>
      </c>
    </row>
    <row r="14" spans="1:6">
      <c r="B14" t="s">
        <v>77</v>
      </c>
      <c r="C14" s="3">
        <f>SUMIF(mean_sd_fullsample_perfiler!$A$1:$G$1,"=mean_life_inc",mean_sd_fullsample_perfiler!$A$2:$G$2)</f>
        <v>2065800</v>
      </c>
      <c r="D14" s="3">
        <f>SUMIF(mean_sd_fullsample_perfiler!$A$1:$G$1,"=sd_life_inc",mean_sd_fullsample_perfiler!$A$2:$G$2)</f>
        <v>2829588.5</v>
      </c>
      <c r="E14" s="2">
        <f t="shared" si="0"/>
        <v>1.3697301287636752</v>
      </c>
    </row>
    <row r="17" spans="3:3">
      <c r="C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4"/>
  <sheetViews>
    <sheetView workbookViewId="0">
      <selection activeCell="E10" sqref="E10"/>
    </sheetView>
  </sheetViews>
  <sheetFormatPr baseColWidth="10" defaultRowHeight="15" x14ac:dyDescent="0"/>
  <cols>
    <col min="3" max="5" width="18.5" bestFit="1" customWidth="1"/>
    <col min="6" max="6" width="19.6640625" bestFit="1" customWidth="1"/>
    <col min="7" max="7" width="14.33203125" bestFit="1" customWidth="1"/>
  </cols>
  <sheetData>
    <row r="2" spans="2:10">
      <c r="B2" t="s">
        <v>103</v>
      </c>
      <c r="C2" t="s">
        <v>94</v>
      </c>
      <c r="D2" t="s">
        <v>95</v>
      </c>
      <c r="E2" t="s">
        <v>96</v>
      </c>
      <c r="F2" t="s">
        <v>78</v>
      </c>
      <c r="G2" t="s">
        <v>77</v>
      </c>
    </row>
    <row r="3" spans="2:10">
      <c r="B3">
        <v>1</v>
      </c>
      <c r="C3" s="3">
        <f>mean_by_li_decile!B2</f>
        <v>6.2595799999999997</v>
      </c>
      <c r="D3" s="3">
        <f>mean_by_li_decile!C2</f>
        <v>8.0513899999999996</v>
      </c>
      <c r="E3" s="3">
        <f>mean_by_li_decile!D2</f>
        <v>8.6191700000000004</v>
      </c>
      <c r="F3" s="4">
        <f>mean_by_li_decile!H2</f>
        <v>19976.765630000002</v>
      </c>
      <c r="G3" s="4">
        <f>mean_by_li_decile!K2</f>
        <v>278723.125</v>
      </c>
    </row>
    <row r="4" spans="2:10">
      <c r="B4">
        <v>2</v>
      </c>
      <c r="C4" s="3">
        <f>mean_by_li_decile!B3</f>
        <v>7.2741899999999999</v>
      </c>
      <c r="D4" s="3">
        <f>mean_by_li_decile!C3</f>
        <v>11.43263</v>
      </c>
      <c r="E4" s="3">
        <f>mean_by_li_decile!D3</f>
        <v>11.090870000000001</v>
      </c>
      <c r="F4" s="4">
        <f>mean_by_li_decile!H3</f>
        <v>23906.902340000001</v>
      </c>
      <c r="G4" s="4">
        <f>mean_by_li_decile!K3</f>
        <v>720655.0625</v>
      </c>
    </row>
    <row r="5" spans="2:10">
      <c r="B5">
        <v>3</v>
      </c>
      <c r="C5" s="3">
        <f>mean_by_li_decile!B4</f>
        <v>6.2376300000000002</v>
      </c>
      <c r="D5" s="3">
        <f>mean_by_li_decile!C4</f>
        <v>15.79555</v>
      </c>
      <c r="E5" s="3">
        <f>mean_by_li_decile!D4</f>
        <v>16.36345</v>
      </c>
      <c r="F5" s="4">
        <f>mean_by_li_decile!H4</f>
        <v>34277.757810000003</v>
      </c>
      <c r="G5" s="4">
        <f>mean_by_li_decile!K4</f>
        <v>986194.6875</v>
      </c>
    </row>
    <row r="6" spans="2:10">
      <c r="B6">
        <v>4</v>
      </c>
      <c r="C6" s="3">
        <f>mean_by_li_decile!B5</f>
        <v>6.5965600000000002</v>
      </c>
      <c r="D6" s="3">
        <f>mean_by_li_decile!C5</f>
        <v>19.262029999999999</v>
      </c>
      <c r="E6" s="3">
        <f>mean_by_li_decile!D5</f>
        <v>11.410679999999999</v>
      </c>
      <c r="F6" s="4">
        <f>mean_by_li_decile!H5</f>
        <v>43004.066409999999</v>
      </c>
      <c r="G6" s="4">
        <f>mean_by_li_decile!K5</f>
        <v>1231105.625</v>
      </c>
    </row>
    <row r="7" spans="2:10">
      <c r="B7">
        <v>5</v>
      </c>
      <c r="C7" s="3">
        <f>mean_by_li_decile!B6</f>
        <v>6.5852599999999999</v>
      </c>
      <c r="D7" s="3">
        <f>mean_by_li_decile!C6</f>
        <v>22.708939999999998</v>
      </c>
      <c r="E7" s="3">
        <f>mean_by_li_decile!D6</f>
        <v>16.416550000000001</v>
      </c>
      <c r="F7" s="4">
        <f>mean_by_li_decile!H6</f>
        <v>49416.910159999999</v>
      </c>
      <c r="G7" s="4">
        <f>mean_by_li_decile!K6</f>
        <v>1476855.75</v>
      </c>
    </row>
    <row r="8" spans="2:10">
      <c r="B8">
        <v>6</v>
      </c>
      <c r="C8" s="3">
        <f>mean_by_li_decile!B7</f>
        <v>6.61829</v>
      </c>
      <c r="D8" s="3">
        <f>mean_by_li_decile!C7</f>
        <v>27.084320000000002</v>
      </c>
      <c r="E8" s="3">
        <f>mean_by_li_decile!D7</f>
        <v>24.445430000000002</v>
      </c>
      <c r="F8" s="4">
        <f>mean_by_li_decile!H7</f>
        <v>53328.382810000003</v>
      </c>
      <c r="G8" s="4">
        <f>mean_by_li_decile!K7</f>
        <v>1752015.25</v>
      </c>
    </row>
    <row r="9" spans="2:10">
      <c r="B9">
        <v>7</v>
      </c>
      <c r="C9" s="3">
        <f>mean_by_li_decile!B8</f>
        <v>7.3800299999999996</v>
      </c>
      <c r="D9" s="3">
        <f>mean_by_li_decile!C8</f>
        <v>30.095469999999999</v>
      </c>
      <c r="E9" s="3">
        <f>mean_by_li_decile!D8</f>
        <v>26.674389999999999</v>
      </c>
      <c r="F9" s="4">
        <f>mean_by_li_decile!H8</f>
        <v>56409.453130000002</v>
      </c>
      <c r="G9" s="4">
        <f>mean_by_li_decile!K8</f>
        <v>2081123</v>
      </c>
    </row>
    <row r="10" spans="2:10">
      <c r="B10">
        <v>8</v>
      </c>
      <c r="C10" s="3">
        <f>mean_by_li_decile!B9</f>
        <v>8.9660499999999992</v>
      </c>
      <c r="D10" s="3">
        <f>mean_by_li_decile!C9</f>
        <v>41.268079999999998</v>
      </c>
      <c r="E10" s="3">
        <f>mean_by_li_decile!D9</f>
        <v>142.04301000000001</v>
      </c>
      <c r="F10" s="4">
        <f>mean_by_li_decile!H9</f>
        <v>57738.828130000002</v>
      </c>
      <c r="G10" s="4">
        <f>mean_by_li_decile!K9</f>
        <v>2535533</v>
      </c>
    </row>
    <row r="11" spans="2:10">
      <c r="B11">
        <v>9</v>
      </c>
      <c r="C11" s="3">
        <f>mean_by_li_decile!B10</f>
        <v>11.74902</v>
      </c>
      <c r="D11" s="3">
        <f>mean_by_li_decile!C10</f>
        <v>47.059809999999999</v>
      </c>
      <c r="E11" s="3">
        <f>mean_by_li_decile!D10</f>
        <v>16.353300000000001</v>
      </c>
      <c r="F11" s="4">
        <f>mean_by_li_decile!H10</f>
        <v>61287.753909999999</v>
      </c>
      <c r="G11" s="4">
        <f>mean_by_li_decile!K10</f>
        <v>3249286.75</v>
      </c>
      <c r="J11" t="s">
        <v>104</v>
      </c>
    </row>
    <row r="12" spans="2:10">
      <c r="B12">
        <v>10</v>
      </c>
      <c r="C12" s="3">
        <f>mean_by_li_decile!B11</f>
        <v>28.988330000000001</v>
      </c>
      <c r="D12" s="3">
        <f>mean_by_li_decile!C11</f>
        <v>120.30004</v>
      </c>
      <c r="E12" s="3">
        <f>mean_by_li_decile!D11</f>
        <v>101.06013</v>
      </c>
      <c r="F12" s="4">
        <f>mean_by_li_decile!H11</f>
        <v>128767.54687999999</v>
      </c>
      <c r="G12" s="4">
        <f>mean_by_li_decile!K11</f>
        <v>6141455.5</v>
      </c>
      <c r="J12" t="s">
        <v>153</v>
      </c>
    </row>
    <row r="14" spans="2:10">
      <c r="B14" t="s">
        <v>103</v>
      </c>
      <c r="C14" t="s">
        <v>99</v>
      </c>
      <c r="D14" t="s">
        <v>100</v>
      </c>
      <c r="E14" t="s">
        <v>101</v>
      </c>
      <c r="F14" t="s">
        <v>79</v>
      </c>
      <c r="G14" t="s">
        <v>77</v>
      </c>
    </row>
    <row r="15" spans="2:10">
      <c r="B15">
        <v>1</v>
      </c>
      <c r="C15" s="3">
        <f>mean_by_li_decile!E2</f>
        <v>9.5229400000000002</v>
      </c>
      <c r="D15" s="3">
        <f>mean_by_li_decile!F2</f>
        <v>15.36725</v>
      </c>
      <c r="E15" s="3">
        <f>mean_by_li_decile!G2</f>
        <v>14.57222</v>
      </c>
      <c r="F15" s="4">
        <f>mean_by_li_decile!I2</f>
        <v>32782.679689999997</v>
      </c>
      <c r="G15" s="4">
        <f>mean_by_li_decile!K2</f>
        <v>278723.125</v>
      </c>
    </row>
    <row r="16" spans="2:10">
      <c r="B16">
        <v>2</v>
      </c>
      <c r="C16" s="3">
        <f>mean_by_li_decile!E3</f>
        <v>7.2743500000000001</v>
      </c>
      <c r="D16" s="3">
        <f>mean_by_li_decile!F3</f>
        <v>12.914289999999999</v>
      </c>
      <c r="E16" s="3">
        <f>mean_by_li_decile!G3</f>
        <v>13.288270000000001</v>
      </c>
      <c r="F16" s="4">
        <f>mean_by_li_decile!I3</f>
        <v>28630.447270000001</v>
      </c>
      <c r="G16" s="4">
        <f>mean_by_li_decile!K3</f>
        <v>720655.0625</v>
      </c>
    </row>
    <row r="17" spans="2:7">
      <c r="B17">
        <v>3</v>
      </c>
      <c r="C17" s="3">
        <f>mean_by_li_decile!E4</f>
        <v>6.32193</v>
      </c>
      <c r="D17" s="3">
        <f>mean_by_li_decile!F4</f>
        <v>17.360980000000001</v>
      </c>
      <c r="E17" s="3">
        <f>mean_by_li_decile!G4</f>
        <v>16.723600000000001</v>
      </c>
      <c r="F17" s="4">
        <f>mean_by_li_decile!I4</f>
        <v>36808.980470000002</v>
      </c>
      <c r="G17" s="4">
        <f>mean_by_li_decile!K4</f>
        <v>986194.6875</v>
      </c>
    </row>
    <row r="18" spans="2:7">
      <c r="B18">
        <v>4</v>
      </c>
      <c r="C18" s="3">
        <f>mean_by_li_decile!E5</f>
        <v>6.5979200000000002</v>
      </c>
      <c r="D18" s="3">
        <f>mean_by_li_decile!F5</f>
        <v>20.561</v>
      </c>
      <c r="E18" s="3">
        <f>mean_by_li_decile!G5</f>
        <v>14.074859999999999</v>
      </c>
      <c r="F18" s="4">
        <f>mean_by_li_decile!I5</f>
        <v>46355.625</v>
      </c>
      <c r="G18" s="4">
        <f>mean_by_li_decile!K5</f>
        <v>1231105.625</v>
      </c>
    </row>
    <row r="19" spans="2:7">
      <c r="B19">
        <v>5</v>
      </c>
      <c r="C19" s="3">
        <f>mean_by_li_decile!E6</f>
        <v>6.6432200000000003</v>
      </c>
      <c r="D19" s="3">
        <f>mean_by_li_decile!F6</f>
        <v>24.777509999999999</v>
      </c>
      <c r="E19" s="3">
        <f>mean_by_li_decile!G6</f>
        <v>15.87637</v>
      </c>
      <c r="F19" s="4">
        <f>mean_by_li_decile!I6</f>
        <v>52588.472659999999</v>
      </c>
      <c r="G19" s="4">
        <f>mean_by_li_decile!K6</f>
        <v>1476855.75</v>
      </c>
    </row>
    <row r="20" spans="2:7">
      <c r="B20">
        <v>6</v>
      </c>
      <c r="C20" s="3">
        <f>mean_by_li_decile!E7</f>
        <v>6.6708299999999996</v>
      </c>
      <c r="D20" s="3">
        <f>mean_by_li_decile!F7</f>
        <v>27.864039999999999</v>
      </c>
      <c r="E20" s="3">
        <f>mean_by_li_decile!G7</f>
        <v>29.828749999999999</v>
      </c>
      <c r="F20" s="4">
        <f>mean_by_li_decile!I7</f>
        <v>55920.53125</v>
      </c>
      <c r="G20" s="4">
        <f>mean_by_li_decile!K7</f>
        <v>1752015.25</v>
      </c>
    </row>
    <row r="21" spans="2:7">
      <c r="B21">
        <v>7</v>
      </c>
      <c r="C21" s="3">
        <f>mean_by_li_decile!E8</f>
        <v>7.4939299999999998</v>
      </c>
      <c r="D21" s="3">
        <f>mean_by_li_decile!F8</f>
        <v>33.141629999999999</v>
      </c>
      <c r="E21" s="3">
        <f>mean_by_li_decile!G8</f>
        <v>69.397000000000006</v>
      </c>
      <c r="F21" s="4">
        <f>mean_by_li_decile!I8</f>
        <v>60266.574220000002</v>
      </c>
      <c r="G21" s="4">
        <f>mean_by_li_decile!K8</f>
        <v>2081123</v>
      </c>
    </row>
    <row r="22" spans="2:7">
      <c r="B22">
        <v>8</v>
      </c>
      <c r="C22" s="3">
        <f>mean_by_li_decile!E9</f>
        <v>9.0384600000000006</v>
      </c>
      <c r="D22" s="3">
        <f>mean_by_li_decile!F9</f>
        <v>39.54027</v>
      </c>
      <c r="E22" s="3">
        <f>mean_by_li_decile!G9</f>
        <v>142.05266</v>
      </c>
      <c r="F22" s="4">
        <f>mean_by_li_decile!I9</f>
        <v>61088.984380000002</v>
      </c>
      <c r="G22" s="4">
        <f>mean_by_li_decile!K9</f>
        <v>2535533</v>
      </c>
    </row>
    <row r="23" spans="2:7">
      <c r="B23">
        <v>9</v>
      </c>
      <c r="C23" s="3">
        <f>mean_by_li_decile!E10</f>
        <v>11.804489999999999</v>
      </c>
      <c r="D23" s="3">
        <f>mean_by_li_decile!F10</f>
        <v>59.483519999999999</v>
      </c>
      <c r="E23" s="3">
        <f>mean_by_li_decile!G10</f>
        <v>21.770659999999999</v>
      </c>
      <c r="F23" s="4">
        <f>mean_by_li_decile!I10</f>
        <v>65844.210940000004</v>
      </c>
      <c r="G23" s="4">
        <f>mean_by_li_decile!K10</f>
        <v>3249286.75</v>
      </c>
    </row>
    <row r="24" spans="2:7">
      <c r="B24">
        <v>10</v>
      </c>
      <c r="C24" s="3">
        <f>mean_by_li_decile!E11</f>
        <v>28.80172</v>
      </c>
      <c r="D24" s="3">
        <f>mean_by_li_decile!F11</f>
        <v>159.21548000000001</v>
      </c>
      <c r="E24" s="3">
        <f>mean_by_li_decile!G11</f>
        <v>273.50002999999998</v>
      </c>
      <c r="F24" s="4">
        <f>mean_by_li_decile!I11</f>
        <v>145991.875</v>
      </c>
      <c r="G24" s="4">
        <f>mean_by_li_decile!K11</f>
        <v>6141455.5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0"/>
  <sheetViews>
    <sheetView workbookViewId="0">
      <selection activeCell="J9" sqref="J9"/>
    </sheetView>
  </sheetViews>
  <sheetFormatPr baseColWidth="10" defaultRowHeight="15" x14ac:dyDescent="0"/>
  <cols>
    <col min="10" max="10" width="19.5" bestFit="1" customWidth="1"/>
  </cols>
  <sheetData>
    <row r="1" spans="2:15">
      <c r="D1" t="s">
        <v>42</v>
      </c>
      <c r="E1" t="s">
        <v>56</v>
      </c>
      <c r="F1" t="s">
        <v>57</v>
      </c>
      <c r="G1" t="s">
        <v>58</v>
      </c>
      <c r="H1" t="s">
        <v>59</v>
      </c>
      <c r="I1" t="s">
        <v>55</v>
      </c>
      <c r="J1" t="s">
        <v>62</v>
      </c>
      <c r="K1" t="s">
        <v>63</v>
      </c>
      <c r="L1" t="s">
        <v>60</v>
      </c>
      <c r="M1" t="s">
        <v>61</v>
      </c>
      <c r="O1" t="s">
        <v>52</v>
      </c>
    </row>
    <row r="2" spans="2:15">
      <c r="B2" t="s">
        <v>105</v>
      </c>
      <c r="C2" t="s">
        <v>106</v>
      </c>
      <c r="D2" t="s">
        <v>116</v>
      </c>
      <c r="E2" t="s">
        <v>117</v>
      </c>
      <c r="F2" t="s">
        <v>118</v>
      </c>
      <c r="G2" t="s">
        <v>154</v>
      </c>
      <c r="H2" t="s">
        <v>119</v>
      </c>
      <c r="I2" t="s">
        <v>120</v>
      </c>
      <c r="J2" t="s">
        <v>121</v>
      </c>
      <c r="K2" t="s">
        <v>122</v>
      </c>
      <c r="L2" t="s">
        <v>123</v>
      </c>
      <c r="M2" t="s">
        <v>126</v>
      </c>
      <c r="N2" t="s">
        <v>124</v>
      </c>
      <c r="O2" t="s">
        <v>125</v>
      </c>
    </row>
    <row r="3" spans="2:15">
      <c r="B3">
        <v>1</v>
      </c>
      <c r="C3" t="s">
        <v>107</v>
      </c>
      <c r="D3" s="4">
        <f t="array" ref="D3">SUM(IF(mean_by_li_group!$A$1:$A$8='Table 4-10'!$B3,IF(mean_by_li_group!$A$1:$N$1='Table 4-10'!D$1,mean_by_li_group!means_by_li_group_wage,0)))</f>
        <v>72411</v>
      </c>
      <c r="E3" s="2">
        <f t="array" ref="E3">SUM(IF(mean_by_li_group!$A$1:$A$8='Table 4-10'!$B3,IF(mean_by_li_group!$A$1:$N$1='Table 4-10'!E$1,mean_by_li_group!means_by_li_group_wage,0)))</f>
        <v>0.29732999999999998</v>
      </c>
      <c r="F3" s="2">
        <f t="array" ref="F3">SUM(IF(mean_by_li_group!$A$1:$A$8='Table 4-10'!$B3,IF(mean_by_li_group!$A$1:$N$1='Table 4-10'!F$1,mean_by_li_group!means_by_li_group_wage,0)))</f>
        <v>0.17866000000000001</v>
      </c>
      <c r="G3" s="2">
        <f t="array" ref="G3">SUM(IF(mean_by_li_group!$A$1:$A$8='Table 4-10'!$B3,IF(mean_by_li_group!$A$1:$N$1='Table 4-10'!G$1,mean_by_li_group!means_by_li_group_wage,0)))</f>
        <v>7.6179999999999998E-2</v>
      </c>
      <c r="H3" s="2">
        <f t="array" ref="H3">SUM(IF(mean_by_li_group!$A$1:$A$8='Table 4-10'!$B3,IF(mean_by_li_group!$A$1:$N$1='Table 4-10'!H$1,mean_by_li_group!means_by_li_group_wage,0)))</f>
        <v>0.44783000000000001</v>
      </c>
      <c r="I3" s="2">
        <f t="array" ref="I3">SUM(IF(mean_by_li_group!$A$1:$A$8='Table 4-10'!$B3,IF(mean_by_li_group!$A$1:$N$1='Table 4-10'!I$1,mean_by_li_group!means_by_li_group_wage,0)))</f>
        <v>51.721490000000003</v>
      </c>
      <c r="J3" s="2">
        <f t="array" ref="J3">SUM(IF(mean_by_li_group!$A$1:$A$8='Table 4-10'!$B3,IF(mean_by_li_group!$A$1:$N$1='Table 4-10'!J$1,mean_by_li_group!means_by_li_group_wage,0)))</f>
        <v>11.59989</v>
      </c>
      <c r="K3" s="2">
        <f t="array" ref="K3">SUM(IF(mean_by_li_group!$A$1:$A$8='Table 4-10'!$B3,IF(mean_by_li_group!$A$1:$N$1='Table 4-10'!K$1,mean_by_li_group!means_by_li_group_wage,0)))</f>
        <v>13.81517</v>
      </c>
      <c r="L3" s="4">
        <f t="array" ref="L3">SUM(IF(mean_by_li_group!$A$1:$A$8='Table 4-10'!$B3,IF(mean_by_li_group!$A$1:$N$1='Table 4-10'!L$1,mean_by_li_group!means_by_li_group_wage,0)))</f>
        <v>25178.203130000002</v>
      </c>
      <c r="M3" s="4">
        <f t="array" ref="M3">SUM(IF(mean_by_li_group!$A$1:$A$8='Table 4-10'!$B3,IF(mean_by_li_group!$A$1:$N$1='Table 4-10'!M$1,mean_by_li_group!means_by_li_group_wage,0)))</f>
        <v>6125.6499000000003</v>
      </c>
      <c r="N3" s="4">
        <f>L3+M3</f>
        <v>31303.853030000002</v>
      </c>
      <c r="O3" s="4">
        <f t="array" ref="O3">SUM(IF(mean_by_li_group!$A$1:$A$8='Table 4-10'!$B3,IF(mean_by_li_group!$A$1:$N$1='Table 4-10'!O$1,mean_by_li_group!means_by_li_group_wage,0)))</f>
        <v>666558.875</v>
      </c>
    </row>
    <row r="4" spans="2:15">
      <c r="B4">
        <v>2</v>
      </c>
      <c r="C4" t="s">
        <v>108</v>
      </c>
      <c r="D4" s="4">
        <f t="array" ref="D4">SUM(IF(mean_by_li_group!$A$1:$A$8='Table 4-10'!$B4,IF(mean_by_li_group!$A$1:$N$1='Table 4-10'!D$1,mean_by_li_group!means_by_li_group_wage,0)))</f>
        <v>103206</v>
      </c>
      <c r="E4" s="2">
        <f t="array" ref="E4">SUM(IF(mean_by_li_group!$A$1:$A$8='Table 4-10'!$B4,IF(mean_by_li_group!$A$1:$N$1='Table 4-10'!E$1,mean_by_li_group!means_by_li_group_wage,0)))</f>
        <v>0.24249999999999999</v>
      </c>
      <c r="F4" s="2">
        <f t="array" ref="F4">SUM(IF(mean_by_li_group!$A$1:$A$8='Table 4-10'!$B4,IF(mean_by_li_group!$A$1:$N$1='Table 4-10'!F$1,mean_by_li_group!means_by_li_group_wage,0)))</f>
        <v>0.22040000000000001</v>
      </c>
      <c r="G4" s="2">
        <f t="array" ref="G4">SUM(IF(mean_by_li_group!$A$1:$A$8='Table 4-10'!$B4,IF(mean_by_li_group!$A$1:$N$1='Table 4-10'!G$1,mean_by_li_group!means_by_li_group_wage,0)))</f>
        <v>3.8899999999999998E-3</v>
      </c>
      <c r="H4" s="2">
        <f t="array" ref="H4">SUM(IF(mean_by_li_group!$A$1:$A$8='Table 4-10'!$B4,IF(mean_by_li_group!$A$1:$N$1='Table 4-10'!H$1,mean_by_li_group!means_by_li_group_wage,0)))</f>
        <v>0.53322000000000003</v>
      </c>
      <c r="I4" s="2">
        <f t="array" ref="I4">SUM(IF(mean_by_li_group!$A$1:$A$8='Table 4-10'!$B4,IF(mean_by_li_group!$A$1:$N$1='Table 4-10'!I$1,mean_by_li_group!means_by_li_group_wage,0)))</f>
        <v>44.145670000000003</v>
      </c>
      <c r="J4" s="2">
        <f t="array" ref="J4">SUM(IF(mean_by_li_group!$A$1:$A$8='Table 4-10'!$B4,IF(mean_by_li_group!$A$1:$N$1='Table 4-10'!J$1,mean_by_li_group!means_by_li_group_wage,0)))</f>
        <v>16.981909999999999</v>
      </c>
      <c r="K4" s="2">
        <f t="array" ref="K4">SUM(IF(mean_by_li_group!$A$1:$A$8='Table 4-10'!$B4,IF(mean_by_li_group!$A$1:$N$1='Table 4-10'!K$1,mean_by_li_group!means_by_li_group_wage,0)))</f>
        <v>17.820879999999999</v>
      </c>
      <c r="L4" s="4">
        <f t="array" ref="L4">SUM(IF(mean_by_li_group!$A$1:$A$8='Table 4-10'!$B4,IF(mean_by_li_group!$A$1:$N$1='Table 4-10'!L$1,mean_by_li_group!means_by_li_group_wage,0)))</f>
        <v>44236.894529999998</v>
      </c>
      <c r="M4" s="4">
        <f t="array" ref="M4">SUM(IF(mean_by_li_group!$A$1:$A$8='Table 4-10'!$B4,IF(mean_by_li_group!$A$1:$N$1='Table 4-10'!M$1,mean_by_li_group!means_by_li_group_wage,0)))</f>
        <v>3133.1564899999998</v>
      </c>
      <c r="N4" s="4">
        <f t="shared" ref="N4:N9" si="0">L4+M4</f>
        <v>47370.051019999999</v>
      </c>
      <c r="O4" s="4">
        <f t="array" ref="O4">SUM(IF(mean_by_li_group!$A$1:$A$8='Table 4-10'!$B4,IF(mean_by_li_group!$A$1:$N$1='Table 4-10'!O$1,mean_by_li_group!means_by_li_group_wage,0)))</f>
        <v>1290522.25</v>
      </c>
    </row>
    <row r="5" spans="2:15">
      <c r="B5">
        <v>3</v>
      </c>
      <c r="C5" t="s">
        <v>109</v>
      </c>
      <c r="D5" s="4">
        <f t="array" ref="D5">SUM(IF(mean_by_li_group!$A$1:$A$8='Table 4-10'!$B5,IF(mean_by_li_group!$A$1:$N$1='Table 4-10'!D$1,mean_by_li_group!means_by_li_group_wage,0)))</f>
        <v>75355</v>
      </c>
      <c r="E5" s="2">
        <f t="array" ref="E5">SUM(IF(mean_by_li_group!$A$1:$A$8='Table 4-10'!$B5,IF(mean_by_li_group!$A$1:$N$1='Table 4-10'!E$1,mean_by_li_group!means_by_li_group_wage,0)))</f>
        <v>0.24818999999999999</v>
      </c>
      <c r="F5" s="2">
        <f t="array" ref="F5">SUM(IF(mean_by_li_group!$A$1:$A$8='Table 4-10'!$B5,IF(mean_by_li_group!$A$1:$N$1='Table 4-10'!F$1,mean_by_li_group!means_by_li_group_wage,0)))</f>
        <v>0.29659999999999997</v>
      </c>
      <c r="G5" s="2">
        <f t="array" ref="G5">SUM(IF(mean_by_li_group!$A$1:$A$8='Table 4-10'!$B5,IF(mean_by_li_group!$A$1:$N$1='Table 4-10'!G$1,mean_by_li_group!means_by_li_group_wage,0)))</f>
        <v>2.5200000000000001E-3</v>
      </c>
      <c r="H5" s="2">
        <f t="array" ref="H5">SUM(IF(mean_by_li_group!$A$1:$A$8='Table 4-10'!$B5,IF(mean_by_li_group!$A$1:$N$1='Table 4-10'!H$1,mean_by_li_group!means_by_li_group_wage,0)))</f>
        <v>0.45269999999999999</v>
      </c>
      <c r="I5" s="2">
        <f t="array" ref="I5">SUM(IF(mean_by_li_group!$A$1:$A$8='Table 4-10'!$B5,IF(mean_by_li_group!$A$1:$N$1='Table 4-10'!I$1,mean_by_li_group!means_by_li_group_wage,0)))</f>
        <v>38.052340000000001</v>
      </c>
      <c r="J5" s="2">
        <f t="array" ref="J5">SUM(IF(mean_by_li_group!$A$1:$A$8='Table 4-10'!$B5,IF(mean_by_li_group!$A$1:$N$1='Table 4-10'!J$1,mean_by_li_group!means_by_li_group_wage,0)))</f>
        <v>20.4648</v>
      </c>
      <c r="K5" s="2">
        <f t="array" ref="K5">SUM(IF(mean_by_li_group!$A$1:$A$8='Table 4-10'!$B5,IF(mean_by_li_group!$A$1:$N$1='Table 4-10'!K$1,mean_by_li_group!means_by_li_group_wage,0)))</f>
        <v>21.336359999999999</v>
      </c>
      <c r="L5" s="4">
        <f t="array" ref="L5">SUM(IF(mean_by_li_group!$A$1:$A$8='Table 4-10'!$B5,IF(mean_by_li_group!$A$1:$N$1='Table 4-10'!L$1,mean_by_li_group!means_by_li_group_wage,0)))</f>
        <v>54835.777340000001</v>
      </c>
      <c r="M5" s="4">
        <f t="array" ref="M5">SUM(IF(mean_by_li_group!$A$1:$A$8='Table 4-10'!$B5,IF(mean_by_li_group!$A$1:$N$1='Table 4-10'!M$1,mean_by_li_group!means_by_li_group_wage,0)))</f>
        <v>3211.0293000000001</v>
      </c>
      <c r="N5" s="4">
        <f t="shared" si="0"/>
        <v>58046.806640000003</v>
      </c>
      <c r="O5" s="4">
        <f t="array" ref="O5">SUM(IF(mean_by_li_group!$A$1:$A$8='Table 4-10'!$B5,IF(mean_by_li_group!$A$1:$N$1='Table 4-10'!O$1,mean_by_li_group!means_by_li_group_wage,0)))</f>
        <v>1913029.375</v>
      </c>
    </row>
    <row r="6" spans="2:15">
      <c r="B6">
        <v>4</v>
      </c>
      <c r="C6" t="s">
        <v>110</v>
      </c>
      <c r="D6" s="4">
        <f t="array" ref="D6">SUM(IF(mean_by_li_group!$A$1:$A$8='Table 4-10'!$B6,IF(mean_by_li_group!$A$1:$N$1='Table 4-10'!D$1,mean_by_li_group!means_by_li_group_wage,0)))</f>
        <v>33986</v>
      </c>
      <c r="E6" s="2">
        <f t="array" ref="E6">SUM(IF(mean_by_li_group!$A$1:$A$8='Table 4-10'!$B6,IF(mean_by_li_group!$A$1:$N$1='Table 4-10'!E$1,mean_by_li_group!means_by_li_group_wage,0)))</f>
        <v>0.32003999999999999</v>
      </c>
      <c r="F6" s="2">
        <f t="array" ref="F6">SUM(IF(mean_by_li_group!$A$1:$A$8='Table 4-10'!$B6,IF(mean_by_li_group!$A$1:$N$1='Table 4-10'!F$1,mean_by_li_group!means_by_li_group_wage,0)))</f>
        <v>0.35411999999999999</v>
      </c>
      <c r="G6" s="2">
        <f t="array" ref="G6">SUM(IF(mean_by_li_group!$A$1:$A$8='Table 4-10'!$B6,IF(mean_by_li_group!$A$1:$N$1='Table 4-10'!G$1,mean_by_li_group!means_by_li_group_wage,0)))</f>
        <v>3.2100000000000002E-3</v>
      </c>
      <c r="H6" s="2">
        <f t="array" ref="H6">SUM(IF(mean_by_li_group!$A$1:$A$8='Table 4-10'!$B6,IF(mean_by_li_group!$A$1:$N$1='Table 4-10'!H$1,mean_by_li_group!means_by_li_group_wage,0)))</f>
        <v>0.32262999999999997</v>
      </c>
      <c r="I6" s="2">
        <f t="array" ref="I6">SUM(IF(mean_by_li_group!$A$1:$A$8='Table 4-10'!$B6,IF(mean_by_li_group!$A$1:$N$1='Table 4-10'!I$1,mean_by_li_group!means_by_li_group_wage,0)))</f>
        <v>34.087069999999997</v>
      </c>
      <c r="J6" s="2">
        <f t="array" ref="J6">SUM(IF(mean_by_li_group!$A$1:$A$8='Table 4-10'!$B6,IF(mean_by_li_group!$A$1:$N$1='Table 4-10'!J$1,mean_by_li_group!means_by_li_group_wage,0)))</f>
        <v>23.036740000000002</v>
      </c>
      <c r="K6" s="2">
        <f t="array" ref="K6">SUM(IF(mean_by_li_group!$A$1:$A$8='Table 4-10'!$B6,IF(mean_by_li_group!$A$1:$N$1='Table 4-10'!K$1,mean_by_li_group!means_by_li_group_wage,0)))</f>
        <v>24.140609999999999</v>
      </c>
      <c r="L6" s="4">
        <f t="array" ref="L6">SUM(IF(mean_by_li_group!$A$1:$A$8='Table 4-10'!$B6,IF(mean_by_li_group!$A$1:$N$1='Table 4-10'!L$1,mean_by_li_group!means_by_li_group_wage,0)))</f>
        <v>57738.828130000002</v>
      </c>
      <c r="M6" s="4">
        <f t="array" ref="M6">SUM(IF(mean_by_li_group!$A$1:$A$8='Table 4-10'!$B6,IF(mean_by_li_group!$A$1:$N$1='Table 4-10'!M$1,mean_by_li_group!means_by_li_group_wage,0)))</f>
        <v>3350.15771</v>
      </c>
      <c r="N6" s="4">
        <f t="shared" si="0"/>
        <v>61088.985840000001</v>
      </c>
      <c r="O6" s="4">
        <f t="array" ref="O6">SUM(IF(mean_by_li_group!$A$1:$A$8='Table 4-10'!$B6,IF(mean_by_li_group!$A$1:$N$1='Table 4-10'!O$1,mean_by_li_group!means_by_li_group_wage,0)))</f>
        <v>2535533</v>
      </c>
    </row>
    <row r="7" spans="2:15">
      <c r="B7">
        <v>5</v>
      </c>
      <c r="C7" t="s">
        <v>111</v>
      </c>
      <c r="D7" s="4">
        <f t="array" ref="D7">SUM(IF(mean_by_li_group!$A$1:$A$8='Table 4-10'!$B7,IF(mean_by_li_group!$A$1:$N$1='Table 4-10'!D$1,mean_by_li_group!means_by_li_group_wage,0)))</f>
        <v>32262</v>
      </c>
      <c r="E7" s="2">
        <f t="array" ref="E7">SUM(IF(mean_by_li_group!$A$1:$A$8='Table 4-10'!$B7,IF(mean_by_li_group!$A$1:$N$1='Table 4-10'!E$1,mean_by_li_group!means_by_li_group_wage,0)))</f>
        <v>0.38214999999999999</v>
      </c>
      <c r="F7" s="2">
        <f t="array" ref="F7">SUM(IF(mean_by_li_group!$A$1:$A$8='Table 4-10'!$B7,IF(mean_by_li_group!$A$1:$N$1='Table 4-10'!F$1,mean_by_li_group!means_by_li_group_wage,0)))</f>
        <v>0.38228000000000001</v>
      </c>
      <c r="G7" s="2">
        <f t="array" ref="G7">SUM(IF(mean_by_li_group!$A$1:$A$8='Table 4-10'!$B7,IF(mean_by_li_group!$A$1:$N$1='Table 4-10'!G$1,mean_by_li_group!means_by_li_group_wage,0)))</f>
        <v>4.7699999999999999E-3</v>
      </c>
      <c r="H7" s="2">
        <f t="array" ref="H7">SUM(IF(mean_by_li_group!$A$1:$A$8='Table 4-10'!$B7,IF(mean_by_li_group!$A$1:$N$1='Table 4-10'!H$1,mean_by_li_group!means_by_li_group_wage,0)))</f>
        <v>0.23080000000000001</v>
      </c>
      <c r="I7" s="2">
        <f t="array" ref="I7">SUM(IF(mean_by_li_group!$A$1:$A$8='Table 4-10'!$B7,IF(mean_by_li_group!$A$1:$N$1='Table 4-10'!I$1,mean_by_li_group!means_by_li_group_wage,0)))</f>
        <v>31.532050000000002</v>
      </c>
      <c r="J7" s="2">
        <f t="array" ref="J7">SUM(IF(mean_by_li_group!$A$1:$A$8='Table 4-10'!$B7,IF(mean_by_li_group!$A$1:$N$1='Table 4-10'!J$1,mean_by_li_group!means_by_li_group_wage,0)))</f>
        <v>26.059460000000001</v>
      </c>
      <c r="K7" s="2">
        <f t="array" ref="K7">SUM(IF(mean_by_li_group!$A$1:$A$8='Table 4-10'!$B7,IF(mean_by_li_group!$A$1:$N$1='Table 4-10'!K$1,mean_by_li_group!means_by_li_group_wage,0)))</f>
        <v>27.572510000000001</v>
      </c>
      <c r="L7" s="4">
        <f t="array" ref="L7">SUM(IF(mean_by_li_group!$A$1:$A$8='Table 4-10'!$B7,IF(mean_by_li_group!$A$1:$N$1='Table 4-10'!L$1,mean_by_li_group!means_by_li_group_wage,0)))</f>
        <v>61287.753909999999</v>
      </c>
      <c r="M7" s="4">
        <f t="array" ref="M7">SUM(IF(mean_by_li_group!$A$1:$A$8='Table 4-10'!$B7,IF(mean_by_li_group!$A$1:$N$1='Table 4-10'!M$1,mean_by_li_group!means_by_li_group_wage,0)))</f>
        <v>4556.4589800000003</v>
      </c>
      <c r="N7" s="4">
        <f t="shared" si="0"/>
        <v>65844.212889999995</v>
      </c>
      <c r="O7" s="4">
        <f t="array" ref="O7">SUM(IF(mean_by_li_group!$A$1:$A$8='Table 4-10'!$B7,IF(mean_by_li_group!$A$1:$N$1='Table 4-10'!O$1,mean_by_li_group!means_by_li_group_wage,0)))</f>
        <v>3249286.75</v>
      </c>
    </row>
    <row r="8" spans="2:15">
      <c r="B8">
        <v>6</v>
      </c>
      <c r="C8" t="s">
        <v>112</v>
      </c>
      <c r="D8" s="4">
        <f t="array" ref="D8">SUM(IF(mean_by_li_group!$A$1:$A$8='Table 4-10'!$B8,IF(mean_by_li_group!$A$1:$N$1='Table 4-10'!D$1,mean_by_li_group!means_by_li_group_wage,0)))</f>
        <v>24729</v>
      </c>
      <c r="E8" s="2">
        <f t="array" ref="E8">SUM(IF(mean_by_li_group!$A$1:$A$8='Table 4-10'!$B8,IF(mean_by_li_group!$A$1:$N$1='Table 4-10'!E$1,mean_by_li_group!means_by_li_group_wage,0)))</f>
        <v>0.39883999999999997</v>
      </c>
      <c r="F8" s="2">
        <f t="array" ref="F8">SUM(IF(mean_by_li_group!$A$1:$A$8='Table 4-10'!$B8,IF(mean_by_li_group!$A$1:$N$1='Table 4-10'!F$1,mean_by_li_group!means_by_li_group_wage,0)))</f>
        <v>0.36969000000000002</v>
      </c>
      <c r="G8" s="2">
        <f t="array" ref="G8">SUM(IF(mean_by_li_group!$A$1:$A$8='Table 4-10'!$B8,IF(mean_by_li_group!$A$1:$N$1='Table 4-10'!G$1,mean_by_li_group!means_by_li_group_wage,0)))</f>
        <v>3.2399999999999998E-3</v>
      </c>
      <c r="H8" s="2">
        <f t="array" ref="H8">SUM(IF(mean_by_li_group!$A$1:$A$8='Table 4-10'!$B8,IF(mean_by_li_group!$A$1:$N$1='Table 4-10'!H$1,mean_by_li_group!means_by_li_group_wage,0)))</f>
        <v>0.22822999999999999</v>
      </c>
      <c r="I8" s="2">
        <f t="array" ref="I8">SUM(IF(mean_by_li_group!$A$1:$A$8='Table 4-10'!$B8,IF(mean_by_li_group!$A$1:$N$1='Table 4-10'!I$1,mean_by_li_group!means_by_li_group_wage,0)))</f>
        <v>30.787939999999999</v>
      </c>
      <c r="J8" s="2">
        <f t="array" ref="J8">SUM(IF(mean_by_li_group!$A$1:$A$8='Table 4-10'!$B8,IF(mean_by_li_group!$A$1:$N$1='Table 4-10'!J$1,mean_by_li_group!means_by_li_group_wage,0)))</f>
        <v>40.595880000000001</v>
      </c>
      <c r="K8" s="2">
        <f t="array" ref="K8">SUM(IF(mean_by_li_group!$A$1:$A$8='Table 4-10'!$B8,IF(mean_by_li_group!$A$1:$N$1='Table 4-10'!K$1,mean_by_li_group!means_by_li_group_wage,0)))</f>
        <v>42.300759999999997</v>
      </c>
      <c r="L8" s="4">
        <f t="array" ref="L8">SUM(IF(mean_by_li_group!$A$1:$A$8='Table 4-10'!$B8,IF(mean_by_li_group!$A$1:$N$1='Table 4-10'!L$1,mean_by_li_group!means_by_li_group_wage,0)))</f>
        <v>92190.976559999996</v>
      </c>
      <c r="M8" s="4">
        <f t="array" ref="M8">SUM(IF(mean_by_li_group!$A$1:$A$8='Table 4-10'!$B8,IF(mean_by_li_group!$A$1:$N$1='Table 4-10'!M$1,mean_by_li_group!means_by_li_group_wage,0)))</f>
        <v>8203.9033199999994</v>
      </c>
      <c r="N8" s="4">
        <f t="shared" si="0"/>
        <v>100394.87987999999</v>
      </c>
      <c r="O8" s="4">
        <f t="array" ref="O8">SUM(IF(mean_by_li_group!$A$1:$A$8='Table 4-10'!$B8,IF(mean_by_li_group!$A$1:$N$1='Table 4-10'!O$1,mean_by_li_group!means_by_li_group_wage,0)))</f>
        <v>5051753</v>
      </c>
    </row>
    <row r="9" spans="2:15">
      <c r="B9">
        <v>7</v>
      </c>
      <c r="C9" t="s">
        <v>113</v>
      </c>
      <c r="D9" s="4">
        <f t="array" ref="D9">SUM(IF(mean_by_li_group!$A$1:$A$8='Table 4-10'!$B9,IF(mean_by_li_group!$A$1:$N$1='Table 4-10'!D$1,mean_by_li_group!means_by_li_group_wage,0)))</f>
        <v>2257</v>
      </c>
      <c r="E9" s="2">
        <f t="array" ref="E9">SUM(IF(mean_by_li_group!$A$1:$A$8='Table 4-10'!$B9,IF(mean_by_li_group!$A$1:$N$1='Table 4-10'!E$1,mean_by_li_group!means_by_li_group_wage,0)))</f>
        <v>0.21931999999999999</v>
      </c>
      <c r="F9" s="2">
        <f t="array" ref="F9">SUM(IF(mean_by_li_group!$A$1:$A$8='Table 4-10'!$B9,IF(mean_by_li_group!$A$1:$N$1='Table 4-10'!F$1,mean_by_li_group!means_by_li_group_wage,0)))</f>
        <v>0.20380999999999999</v>
      </c>
      <c r="G9" s="2">
        <f t="array" ref="G9">SUM(IF(mean_by_li_group!$A$1:$A$8='Table 4-10'!$B9,IF(mean_by_li_group!$A$1:$N$1='Table 4-10'!G$1,mean_by_li_group!means_by_li_group_wage,0)))</f>
        <v>3.5400000000000002E-3</v>
      </c>
      <c r="H9" s="2">
        <f t="array" ref="H9">SUM(IF(mean_by_li_group!$A$1:$A$8='Table 4-10'!$B9,IF(mean_by_li_group!$A$1:$N$1='Table 4-10'!H$1,mean_by_li_group!means_by_li_group_wage,0)))</f>
        <v>0.57333000000000001</v>
      </c>
      <c r="I9" s="2">
        <f t="array" ref="I9">SUM(IF(mean_by_li_group!$A$1:$A$8='Table 4-10'!$B9,IF(mean_by_li_group!$A$1:$N$1='Table 4-10'!I$1,mean_by_li_group!means_by_li_group_wage,0)))</f>
        <v>40.171019999999999</v>
      </c>
      <c r="J9" s="2">
        <f t="array" ref="J9">SUM(IF(mean_by_li_group!$A$1:$A$8='Table 4-10'!$B9,IF(mean_by_li_group!$A$1:$N$1='Table 4-10'!J$1,mean_by_li_group!means_by_li_group_wage,0)))</f>
        <v>237.80054000000001</v>
      </c>
      <c r="K9" s="2">
        <f t="array" ref="K9">SUM(IF(mean_by_li_group!$A$1:$A$8='Table 4-10'!$B9,IF(mean_by_li_group!$A$1:$N$1='Table 4-10'!K$1,mean_by_li_group!means_by_li_group_wage,0)))</f>
        <v>274.57837000000001</v>
      </c>
      <c r="L9" s="4">
        <f t="array" ref="L9">SUM(IF(mean_by_li_group!$A$1:$A$8='Table 4-10'!$B9,IF(mean_by_li_group!$A$1:$N$1='Table 4-10'!L$1,mean_by_li_group!means_by_li_group_wage,0)))</f>
        <v>529521.625</v>
      </c>
      <c r="M9" s="4">
        <f t="array" ref="M9">SUM(IF(mean_by_li_group!$A$1:$A$8='Table 4-10'!$B9,IF(mean_by_li_group!$A$1:$N$1='Table 4-10'!M$1,mean_by_li_group!means_by_li_group_wage,0)))</f>
        <v>116057.28906</v>
      </c>
      <c r="N9" s="4">
        <f t="shared" si="0"/>
        <v>645578.91405999998</v>
      </c>
      <c r="O9" s="4">
        <f t="array" ref="O9">SUM(IF(mean_by_li_group!$A$1:$A$8='Table 4-10'!$B9,IF(mean_by_li_group!$A$1:$N$1='Table 4-10'!O$1,mean_by_li_group!means_by_li_group_wage,0)))</f>
        <v>18080868</v>
      </c>
    </row>
    <row r="10" spans="2:15">
      <c r="B10" t="s">
        <v>115</v>
      </c>
      <c r="C10" t="s">
        <v>114</v>
      </c>
      <c r="D10" s="4">
        <f>SUM(D3:D9)</f>
        <v>344206</v>
      </c>
      <c r="E10" s="2">
        <f>(E3*0.25)+(E4*0.2)+(E5*0.2)+(E6*0.1)+(E7*0.1)+(E8*0.09)+(E9*0.01)</f>
        <v>0.28077829999999998</v>
      </c>
      <c r="F10" s="2">
        <f t="shared" ref="F10:O10" si="1">(F3*0.25)+(F4*0.2)+(F5*0.2)+(F6*0.1)+(F7*0.1)+(F8*0.09)+(F9*0.01)</f>
        <v>0.2570152</v>
      </c>
      <c r="G10" s="2">
        <f t="shared" si="1"/>
        <v>2.1451999999999999E-2</v>
      </c>
      <c r="H10" s="2">
        <f t="shared" si="1"/>
        <v>0.39075850000000001</v>
      </c>
      <c r="I10" s="2">
        <f t="shared" si="1"/>
        <v>39.104511299999999</v>
      </c>
      <c r="J10" s="2">
        <f t="shared" si="1"/>
        <v>21.330569100000002</v>
      </c>
      <c r="K10" s="2">
        <f t="shared" si="1"/>
        <v>23.0094046</v>
      </c>
      <c r="L10" s="4">
        <f t="shared" si="1"/>
        <v>51604.147500899999</v>
      </c>
      <c r="M10" s="4">
        <f t="shared" si="1"/>
        <v>5489.835491400001</v>
      </c>
      <c r="N10" s="4">
        <f t="shared" si="1"/>
        <v>57093.9829923</v>
      </c>
      <c r="O10" s="4">
        <f t="shared" si="1"/>
        <v>2021298.46875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1"/>
  <sheetViews>
    <sheetView tabSelected="1" topLeftCell="A2" workbookViewId="0">
      <selection activeCell="P5" sqref="P5"/>
    </sheetView>
  </sheetViews>
  <sheetFormatPr baseColWidth="10" defaultRowHeight="15" x14ac:dyDescent="0"/>
  <cols>
    <col min="1" max="1" width="19.1640625" bestFit="1" customWidth="1"/>
    <col min="2" max="7" width="14.5" bestFit="1" customWidth="1"/>
    <col min="8" max="8" width="12.83203125" customWidth="1"/>
  </cols>
  <sheetData>
    <row r="1" spans="1:16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16">
      <c r="A2" s="1" t="s">
        <v>4</v>
      </c>
      <c r="B2" s="1" t="s">
        <v>169</v>
      </c>
      <c r="C2" s="1" t="s">
        <v>170</v>
      </c>
      <c r="D2" s="1" t="s">
        <v>171</v>
      </c>
      <c r="E2" s="1" t="s">
        <v>172</v>
      </c>
      <c r="F2" s="1" t="s">
        <v>173</v>
      </c>
      <c r="G2" s="1" t="s">
        <v>174</v>
      </c>
      <c r="H2" s="1" t="s">
        <v>175</v>
      </c>
      <c r="J2" t="str">
        <f>LEFT(B2,FIND("*",B2)-1)</f>
        <v>-0.09720122</v>
      </c>
      <c r="K2" t="str">
        <f t="shared" ref="K2:P2" si="0">LEFT(C2,FIND("*",C2)-1)</f>
        <v>0.05995294</v>
      </c>
      <c r="L2" t="str">
        <f t="shared" si="0"/>
        <v>0.17654618</v>
      </c>
      <c r="M2" t="str">
        <f t="shared" si="0"/>
        <v>0.21168263</v>
      </c>
      <c r="N2" t="str">
        <f t="shared" si="0"/>
        <v>0.21638731</v>
      </c>
      <c r="O2" t="str">
        <f t="shared" si="0"/>
        <v>0.04500235</v>
      </c>
      <c r="P2" t="str">
        <f t="shared" si="0"/>
        <v>0.09229392</v>
      </c>
    </row>
    <row r="3" spans="1:16">
      <c r="A3" s="1" t="s">
        <v>166</v>
      </c>
      <c r="B3" s="1" t="s">
        <v>176</v>
      </c>
      <c r="C3" s="1" t="s">
        <v>177</v>
      </c>
      <c r="D3" s="1" t="s">
        <v>178</v>
      </c>
      <c r="E3" s="1" t="s">
        <v>179</v>
      </c>
      <c r="F3" s="1" t="s">
        <v>180</v>
      </c>
      <c r="G3" s="1" t="s">
        <v>181</v>
      </c>
      <c r="H3" s="1" t="s">
        <v>182</v>
      </c>
    </row>
    <row r="4" spans="1:16">
      <c r="A4" s="1" t="s">
        <v>9</v>
      </c>
      <c r="B4" s="1" t="s">
        <v>183</v>
      </c>
      <c r="C4" s="1" t="s">
        <v>184</v>
      </c>
      <c r="D4" s="1" t="s">
        <v>185</v>
      </c>
      <c r="E4" s="1" t="s">
        <v>186</v>
      </c>
      <c r="F4" s="1" t="s">
        <v>187</v>
      </c>
      <c r="G4" s="1" t="s">
        <v>188</v>
      </c>
      <c r="H4" s="1" t="s">
        <v>189</v>
      </c>
      <c r="J4" t="str">
        <f>LEFT(B4,FIND("*",B4)-1)</f>
        <v>0.00247639</v>
      </c>
      <c r="K4" s="1" t="str">
        <f>C4</f>
        <v>-0.00004086</v>
      </c>
      <c r="L4" t="str">
        <f t="shared" ref="L4" si="1">LEFT(D4,FIND("*",D4)-1)</f>
        <v>-0.00240656</v>
      </c>
      <c r="M4" t="str">
        <f t="shared" ref="M4" si="2">LEFT(E4,FIND("*",E4)-1)</f>
        <v>-0.00306555</v>
      </c>
      <c r="N4" t="str">
        <f t="shared" ref="N4" si="3">LEFT(F4,FIND("*",F4)-1)</f>
        <v>-0.00321041</v>
      </c>
      <c r="O4" t="str">
        <f t="shared" ref="O4:P4" si="4">LEFT(G4,FIND("*",G4)-1)</f>
        <v>0.00094253</v>
      </c>
      <c r="P4" s="1" t="str">
        <f>H4</f>
        <v>0.00012902</v>
      </c>
    </row>
    <row r="5" spans="1:16">
      <c r="A5" s="1" t="s">
        <v>166</v>
      </c>
      <c r="B5" s="1" t="s">
        <v>190</v>
      </c>
      <c r="C5" s="1" t="s">
        <v>191</v>
      </c>
      <c r="D5" s="1" t="s">
        <v>192</v>
      </c>
      <c r="E5" s="1" t="s">
        <v>193</v>
      </c>
      <c r="F5" s="1" t="s">
        <v>194</v>
      </c>
      <c r="G5" s="1" t="s">
        <v>195</v>
      </c>
      <c r="H5" s="1" t="s">
        <v>196</v>
      </c>
    </row>
    <row r="6" spans="1:16">
      <c r="A6" s="1" t="s">
        <v>13</v>
      </c>
      <c r="B6" s="1" t="s">
        <v>197</v>
      </c>
      <c r="C6" s="1" t="s">
        <v>198</v>
      </c>
      <c r="D6" s="1" t="s">
        <v>199</v>
      </c>
      <c r="E6" s="1" t="s">
        <v>200</v>
      </c>
      <c r="F6" s="1" t="s">
        <v>201</v>
      </c>
      <c r="G6" s="1" t="s">
        <v>202</v>
      </c>
      <c r="H6" s="1" t="s">
        <v>203</v>
      </c>
      <c r="J6" t="str">
        <f>LEFT(B6,FIND("*",B6)-1)</f>
        <v>-0.00001842</v>
      </c>
      <c r="K6" t="str">
        <f t="shared" ref="K6" si="5">LEFT(C6,FIND("*",C6)-1)</f>
        <v>-0.00000521</v>
      </c>
      <c r="L6" t="str">
        <f t="shared" ref="L6" si="6">LEFT(D6,FIND("*",D6)-1)</f>
        <v>0.00001039</v>
      </c>
      <c r="M6" t="str">
        <f t="shared" ref="M6" si="7">LEFT(E6,FIND("*",E6)-1)</f>
        <v>0.00001438</v>
      </c>
      <c r="N6" t="str">
        <f t="shared" ref="N6" si="8">LEFT(F6,FIND("*",F6)-1)</f>
        <v>0.00001579</v>
      </c>
      <c r="O6" t="str">
        <f t="shared" ref="O6:P6" si="9">LEFT(G6,FIND("*",G6)-1)</f>
        <v>-0.00001470</v>
      </c>
      <c r="P6" t="str">
        <f t="shared" si="9"/>
        <v>-0.00001169</v>
      </c>
    </row>
    <row r="7" spans="1:16">
      <c r="A7" s="1" t="s">
        <v>166</v>
      </c>
      <c r="B7" s="1" t="s">
        <v>204</v>
      </c>
      <c r="C7" s="1" t="s">
        <v>205</v>
      </c>
      <c r="D7" s="1" t="s">
        <v>206</v>
      </c>
      <c r="E7" s="1" t="s">
        <v>207</v>
      </c>
      <c r="F7" s="1" t="s">
        <v>208</v>
      </c>
      <c r="G7" s="1" t="s">
        <v>209</v>
      </c>
      <c r="H7" s="1" t="s">
        <v>210</v>
      </c>
    </row>
    <row r="8" spans="1:16">
      <c r="A8" s="1" t="s">
        <v>15</v>
      </c>
      <c r="B8" s="1" t="s">
        <v>211</v>
      </c>
      <c r="C8" s="1" t="s">
        <v>212</v>
      </c>
      <c r="D8" s="1" t="s">
        <v>213</v>
      </c>
      <c r="E8" s="1" t="s">
        <v>214</v>
      </c>
      <c r="F8" s="1" t="s">
        <v>215</v>
      </c>
      <c r="G8" s="1" t="s">
        <v>216</v>
      </c>
      <c r="H8" s="1" t="s">
        <v>217</v>
      </c>
      <c r="J8" t="str">
        <f>LEFT(B8,FIND("*",B8)-1)</f>
        <v>3.41e+00</v>
      </c>
      <c r="K8" t="str">
        <f t="shared" ref="K8" si="10">LEFT(C8,FIND("*",C8)-1)</f>
        <v>0.69689692</v>
      </c>
      <c r="L8" t="str">
        <f t="shared" ref="L8" si="11">LEFT(D8,FIND("*",D8)-1)</f>
        <v>-0.78761958</v>
      </c>
      <c r="M8" t="str">
        <f t="shared" ref="M8" si="12">LEFT(E8,FIND("*",E8)-1)</f>
        <v>-1.11e+00</v>
      </c>
      <c r="N8" t="str">
        <f t="shared" ref="N8" si="13">LEFT(F8,FIND("*",F8)-1)</f>
        <v>-0.93939272</v>
      </c>
      <c r="O8" t="str">
        <f t="shared" ref="O8" si="14">LEFT(G8,FIND("*",G8)-1)</f>
        <v>1.60e+00</v>
      </c>
      <c r="P8" t="str">
        <f t="shared" ref="P8" si="15">LEFT(H8,FIND("*",H8)-1)</f>
        <v>1.89e+00</v>
      </c>
    </row>
    <row r="9" spans="1:16">
      <c r="A9" s="1" t="s">
        <v>166</v>
      </c>
      <c r="B9" s="1" t="s">
        <v>218</v>
      </c>
      <c r="C9" s="1" t="s">
        <v>219</v>
      </c>
      <c r="D9" s="1" t="s">
        <v>220</v>
      </c>
      <c r="E9" s="1" t="s">
        <v>221</v>
      </c>
      <c r="F9" s="1" t="s">
        <v>222</v>
      </c>
      <c r="G9" s="1" t="s">
        <v>223</v>
      </c>
      <c r="H9" s="1" t="s">
        <v>224</v>
      </c>
    </row>
    <row r="10" spans="1:16">
      <c r="A10" s="1" t="s">
        <v>20</v>
      </c>
      <c r="B10" s="1" t="s">
        <v>225</v>
      </c>
      <c r="C10" s="1" t="s">
        <v>138</v>
      </c>
      <c r="D10" s="1" t="s">
        <v>226</v>
      </c>
      <c r="E10" s="1" t="s">
        <v>227</v>
      </c>
      <c r="F10" s="1" t="s">
        <v>228</v>
      </c>
      <c r="G10" s="1" t="s">
        <v>229</v>
      </c>
      <c r="H10" s="1" t="s">
        <v>230</v>
      </c>
    </row>
    <row r="11" spans="1:16">
      <c r="A11" s="1" t="s">
        <v>23</v>
      </c>
      <c r="B11" s="1" t="s">
        <v>231</v>
      </c>
      <c r="C11" s="1" t="s">
        <v>232</v>
      </c>
      <c r="D11" s="1" t="s">
        <v>233</v>
      </c>
      <c r="E11" s="1" t="s">
        <v>234</v>
      </c>
      <c r="F11" s="1" t="s">
        <v>235</v>
      </c>
      <c r="G11" s="1" t="s">
        <v>236</v>
      </c>
      <c r="H11" s="1" t="s">
        <v>237</v>
      </c>
    </row>
    <row r="12" spans="1:16">
      <c r="A12" s="1" t="s">
        <v>73</v>
      </c>
      <c r="B12" s="1" t="s">
        <v>74</v>
      </c>
    </row>
    <row r="14" spans="1:16">
      <c r="B14" s="1"/>
      <c r="C14" s="1"/>
      <c r="D14" s="1"/>
      <c r="E14" s="1"/>
      <c r="F14" s="1"/>
      <c r="G14" s="1"/>
      <c r="H14" s="1"/>
    </row>
    <row r="15" spans="1:16">
      <c r="B15" s="1"/>
    </row>
    <row r="17" spans="1:61">
      <c r="A17" t="s">
        <v>155</v>
      </c>
      <c r="B17">
        <v>21</v>
      </c>
      <c r="C17">
        <f>B17+1</f>
        <v>22</v>
      </c>
      <c r="D17">
        <f t="shared" ref="D17:BI17" si="16">C17+1</f>
        <v>23</v>
      </c>
      <c r="E17">
        <f t="shared" si="16"/>
        <v>24</v>
      </c>
      <c r="F17">
        <f t="shared" si="16"/>
        <v>25</v>
      </c>
      <c r="G17">
        <f t="shared" si="16"/>
        <v>26</v>
      </c>
      <c r="H17">
        <f t="shared" si="16"/>
        <v>27</v>
      </c>
      <c r="I17">
        <f t="shared" si="16"/>
        <v>28</v>
      </c>
      <c r="J17">
        <f t="shared" si="16"/>
        <v>29</v>
      </c>
      <c r="K17">
        <f t="shared" si="16"/>
        <v>30</v>
      </c>
      <c r="L17">
        <f t="shared" si="16"/>
        <v>31</v>
      </c>
      <c r="M17">
        <f t="shared" si="16"/>
        <v>32</v>
      </c>
      <c r="N17">
        <f t="shared" si="16"/>
        <v>33</v>
      </c>
      <c r="O17">
        <f t="shared" si="16"/>
        <v>34</v>
      </c>
      <c r="P17">
        <f t="shared" si="16"/>
        <v>35</v>
      </c>
      <c r="Q17">
        <f t="shared" si="16"/>
        <v>36</v>
      </c>
      <c r="R17">
        <f t="shared" si="16"/>
        <v>37</v>
      </c>
      <c r="S17">
        <f t="shared" si="16"/>
        <v>38</v>
      </c>
      <c r="T17">
        <f t="shared" si="16"/>
        <v>39</v>
      </c>
      <c r="U17">
        <f t="shared" si="16"/>
        <v>40</v>
      </c>
      <c r="V17">
        <f t="shared" si="16"/>
        <v>41</v>
      </c>
      <c r="W17">
        <f t="shared" si="16"/>
        <v>42</v>
      </c>
      <c r="X17">
        <f t="shared" si="16"/>
        <v>43</v>
      </c>
      <c r="Y17">
        <f t="shared" si="16"/>
        <v>44</v>
      </c>
      <c r="Z17">
        <f t="shared" si="16"/>
        <v>45</v>
      </c>
      <c r="AA17">
        <f t="shared" si="16"/>
        <v>46</v>
      </c>
      <c r="AB17">
        <f t="shared" si="16"/>
        <v>47</v>
      </c>
      <c r="AC17">
        <f t="shared" si="16"/>
        <v>48</v>
      </c>
      <c r="AD17">
        <f t="shared" si="16"/>
        <v>49</v>
      </c>
      <c r="AE17">
        <f t="shared" si="16"/>
        <v>50</v>
      </c>
      <c r="AF17">
        <f t="shared" si="16"/>
        <v>51</v>
      </c>
      <c r="AG17">
        <f t="shared" si="16"/>
        <v>52</v>
      </c>
      <c r="AH17">
        <f t="shared" si="16"/>
        <v>53</v>
      </c>
      <c r="AI17">
        <f t="shared" si="16"/>
        <v>54</v>
      </c>
      <c r="AJ17">
        <f t="shared" si="16"/>
        <v>55</v>
      </c>
      <c r="AK17">
        <f t="shared" si="16"/>
        <v>56</v>
      </c>
      <c r="AL17">
        <f t="shared" si="16"/>
        <v>57</v>
      </c>
      <c r="AM17">
        <f t="shared" si="16"/>
        <v>58</v>
      </c>
      <c r="AN17">
        <f t="shared" si="16"/>
        <v>59</v>
      </c>
      <c r="AO17">
        <f t="shared" si="16"/>
        <v>60</v>
      </c>
      <c r="AP17">
        <f t="shared" si="16"/>
        <v>61</v>
      </c>
      <c r="AQ17">
        <f t="shared" si="16"/>
        <v>62</v>
      </c>
      <c r="AR17">
        <f t="shared" si="16"/>
        <v>63</v>
      </c>
      <c r="AS17">
        <f t="shared" si="16"/>
        <v>64</v>
      </c>
      <c r="AT17">
        <f t="shared" si="16"/>
        <v>65</v>
      </c>
      <c r="AU17">
        <f t="shared" si="16"/>
        <v>66</v>
      </c>
      <c r="AV17">
        <f t="shared" si="16"/>
        <v>67</v>
      </c>
      <c r="AW17">
        <f t="shared" si="16"/>
        <v>68</v>
      </c>
      <c r="AX17">
        <f t="shared" si="16"/>
        <v>69</v>
      </c>
      <c r="AY17">
        <f t="shared" si="16"/>
        <v>70</v>
      </c>
      <c r="AZ17">
        <f t="shared" si="16"/>
        <v>71</v>
      </c>
      <c r="BA17">
        <f t="shared" si="16"/>
        <v>72</v>
      </c>
      <c r="BB17">
        <f t="shared" si="16"/>
        <v>73</v>
      </c>
      <c r="BC17">
        <f t="shared" si="16"/>
        <v>74</v>
      </c>
      <c r="BD17">
        <f t="shared" si="16"/>
        <v>75</v>
      </c>
      <c r="BE17">
        <f t="shared" si="16"/>
        <v>76</v>
      </c>
      <c r="BF17">
        <f t="shared" si="16"/>
        <v>77</v>
      </c>
      <c r="BG17">
        <f t="shared" si="16"/>
        <v>78</v>
      </c>
      <c r="BH17">
        <f t="shared" si="16"/>
        <v>79</v>
      </c>
      <c r="BI17">
        <f t="shared" si="16"/>
        <v>80</v>
      </c>
    </row>
    <row r="18" spans="1:61">
      <c r="A18" t="s">
        <v>156</v>
      </c>
      <c r="B18">
        <f>(B$17*$J$2)+((B$17^2)*$J$4)+((B$17^3)*$J$6)+$J$8</f>
        <v>2.29027475</v>
      </c>
      <c r="C18">
        <f t="shared" ref="C18:BI18" si="17">(C$17*$J$2)+((C$17^2)*$J$4)+((C$17^3)*$J$6)+$J$8</f>
        <v>2.2740097600000002</v>
      </c>
      <c r="D18">
        <f t="shared" si="17"/>
        <v>2.2602661099999999</v>
      </c>
      <c r="E18">
        <f t="shared" si="17"/>
        <v>2.2489332800000001</v>
      </c>
      <c r="F18">
        <f t="shared" si="17"/>
        <v>2.2399007500000003</v>
      </c>
      <c r="G18">
        <f t="shared" si="17"/>
        <v>2.2330580000000002</v>
      </c>
      <c r="H18">
        <f t="shared" si="17"/>
        <v>2.22829451</v>
      </c>
      <c r="I18">
        <f t="shared" si="17"/>
        <v>2.2254997599999999</v>
      </c>
      <c r="J18">
        <f t="shared" si="17"/>
        <v>2.2245632300000002</v>
      </c>
      <c r="K18">
        <f t="shared" si="17"/>
        <v>2.2253744000000006</v>
      </c>
      <c r="L18">
        <f t="shared" si="17"/>
        <v>2.2278227500000001</v>
      </c>
      <c r="M18">
        <f t="shared" si="17"/>
        <v>2.2317977600000001</v>
      </c>
      <c r="N18">
        <f t="shared" si="17"/>
        <v>2.2371889100000004</v>
      </c>
      <c r="O18">
        <f t="shared" si="17"/>
        <v>2.24388568</v>
      </c>
      <c r="P18">
        <f t="shared" si="17"/>
        <v>2.2517775500000003</v>
      </c>
      <c r="Q18">
        <f t="shared" si="17"/>
        <v>2.2607540000000004</v>
      </c>
      <c r="R18">
        <f t="shared" si="17"/>
        <v>2.2707045100000003</v>
      </c>
      <c r="S18">
        <f t="shared" si="17"/>
        <v>2.2815185600000003</v>
      </c>
      <c r="T18">
        <f t="shared" si="17"/>
        <v>2.2930856300000002</v>
      </c>
      <c r="U18">
        <f t="shared" si="17"/>
        <v>2.3052952000000007</v>
      </c>
      <c r="V18">
        <f t="shared" si="17"/>
        <v>2.3180367500000005</v>
      </c>
      <c r="W18">
        <f t="shared" si="17"/>
        <v>2.3311997600000001</v>
      </c>
      <c r="X18">
        <f t="shared" si="17"/>
        <v>2.3446737100000008</v>
      </c>
      <c r="Y18">
        <f t="shared" si="17"/>
        <v>2.3583480799999998</v>
      </c>
      <c r="Z18">
        <f t="shared" si="17"/>
        <v>2.372112350000001</v>
      </c>
      <c r="AA18">
        <f t="shared" si="17"/>
        <v>2.3858559999999995</v>
      </c>
      <c r="AB18">
        <f t="shared" si="17"/>
        <v>2.3994685100000002</v>
      </c>
      <c r="AC18">
        <f t="shared" si="17"/>
        <v>2.4128393600000004</v>
      </c>
      <c r="AD18">
        <f t="shared" si="17"/>
        <v>2.4258580300000001</v>
      </c>
      <c r="AE18">
        <f t="shared" si="17"/>
        <v>2.4384140000000012</v>
      </c>
      <c r="AF18">
        <f t="shared" si="17"/>
        <v>2.4503967499999999</v>
      </c>
      <c r="AG18">
        <f t="shared" si="17"/>
        <v>2.4616957600000005</v>
      </c>
      <c r="AH18">
        <f t="shared" si="17"/>
        <v>2.4722005099999995</v>
      </c>
      <c r="AI18">
        <f t="shared" si="17"/>
        <v>2.4818004800000004</v>
      </c>
      <c r="AJ18">
        <f t="shared" si="17"/>
        <v>2.4903851500000012</v>
      </c>
      <c r="AK18">
        <f t="shared" si="17"/>
        <v>2.4978439999999997</v>
      </c>
      <c r="AL18">
        <f t="shared" si="17"/>
        <v>2.5040665100000017</v>
      </c>
      <c r="AM18">
        <f t="shared" si="17"/>
        <v>2.5089421600000006</v>
      </c>
      <c r="AN18">
        <f t="shared" si="17"/>
        <v>2.5123604300000002</v>
      </c>
      <c r="AO18">
        <f t="shared" si="17"/>
        <v>2.5142108000000016</v>
      </c>
      <c r="AP18">
        <f t="shared" si="17"/>
        <v>2.5143827500000002</v>
      </c>
      <c r="AQ18">
        <f t="shared" si="17"/>
        <v>2.5127657600000006</v>
      </c>
      <c r="AR18">
        <f t="shared" si="17"/>
        <v>2.5092493100000013</v>
      </c>
      <c r="AS18">
        <f t="shared" si="17"/>
        <v>2.5037228800000007</v>
      </c>
      <c r="AT18">
        <f t="shared" si="17"/>
        <v>2.4960759500000007</v>
      </c>
      <c r="AU18">
        <f t="shared" si="17"/>
        <v>2.4861980000000008</v>
      </c>
      <c r="AV18">
        <f t="shared" si="17"/>
        <v>2.4739785100000002</v>
      </c>
      <c r="AW18">
        <f t="shared" si="17"/>
        <v>2.459306960000001</v>
      </c>
      <c r="AX18">
        <f t="shared" si="17"/>
        <v>2.4420728300000007</v>
      </c>
      <c r="AY18">
        <f t="shared" si="17"/>
        <v>2.4221656000000005</v>
      </c>
      <c r="AZ18">
        <f t="shared" si="17"/>
        <v>2.3994747500000013</v>
      </c>
      <c r="BA18">
        <f t="shared" si="17"/>
        <v>2.3738897600000008</v>
      </c>
      <c r="BB18">
        <f t="shared" si="17"/>
        <v>2.345300110000001</v>
      </c>
      <c r="BC18">
        <f t="shared" si="17"/>
        <v>2.3135952800000013</v>
      </c>
      <c r="BD18">
        <f t="shared" si="17"/>
        <v>2.2786647500000008</v>
      </c>
      <c r="BE18">
        <f t="shared" si="17"/>
        <v>2.2403980000000017</v>
      </c>
      <c r="BF18">
        <f t="shared" si="17"/>
        <v>2.1986845100000014</v>
      </c>
      <c r="BG18">
        <f t="shared" si="17"/>
        <v>2.1534137600000012</v>
      </c>
      <c r="BH18">
        <f t="shared" si="17"/>
        <v>2.1044752300000011</v>
      </c>
      <c r="BI18">
        <f t="shared" si="17"/>
        <v>2.0517584000000024</v>
      </c>
    </row>
    <row r="19" spans="1:61">
      <c r="A19" t="s">
        <v>157</v>
      </c>
      <c r="B19">
        <f>(B$17*$K$2)+((B$17^2)*$K$4)+((B$17^3)*$K$6)+$K$8</f>
        <v>1.8896395900000003</v>
      </c>
      <c r="C19">
        <f t="shared" ref="C19:BI19" si="18">(C$17*$K$2)+((C$17^2)*$K$4)+((C$17^3)*$K$6)+$K$8</f>
        <v>1.9406092799999999</v>
      </c>
      <c r="D19">
        <f t="shared" si="18"/>
        <v>1.9908095299999999</v>
      </c>
      <c r="E19">
        <f t="shared" si="18"/>
        <v>2.0402090800000003</v>
      </c>
      <c r="F19">
        <f t="shared" si="18"/>
        <v>2.0887766700000001</v>
      </c>
      <c r="G19">
        <f t="shared" si="18"/>
        <v>2.1364810400000001</v>
      </c>
      <c r="H19">
        <f t="shared" si="18"/>
        <v>2.1832909300000001</v>
      </c>
      <c r="I19">
        <f t="shared" si="18"/>
        <v>2.2291750800000001</v>
      </c>
      <c r="J19">
        <f t="shared" si="18"/>
        <v>2.2741022300000004</v>
      </c>
      <c r="K19">
        <f t="shared" si="18"/>
        <v>2.3180411200000002</v>
      </c>
      <c r="L19">
        <f t="shared" si="18"/>
        <v>2.3609604900000001</v>
      </c>
      <c r="M19">
        <f t="shared" si="18"/>
        <v>2.4028290800000001</v>
      </c>
      <c r="N19">
        <f t="shared" si="18"/>
        <v>2.4436156300000005</v>
      </c>
      <c r="O19">
        <f t="shared" si="18"/>
        <v>2.4832888799999999</v>
      </c>
      <c r="P19">
        <f t="shared" si="18"/>
        <v>2.5218175700000001</v>
      </c>
      <c r="Q19">
        <f t="shared" si="18"/>
        <v>2.5591704400000004</v>
      </c>
      <c r="R19">
        <f t="shared" si="18"/>
        <v>2.5953162300000003</v>
      </c>
      <c r="S19">
        <f t="shared" si="18"/>
        <v>2.6302236800000003</v>
      </c>
      <c r="T19">
        <f t="shared" si="18"/>
        <v>2.6638615300000001</v>
      </c>
      <c r="U19">
        <f t="shared" si="18"/>
        <v>2.6961985199999998</v>
      </c>
      <c r="V19">
        <f t="shared" si="18"/>
        <v>2.7272033900000001</v>
      </c>
      <c r="W19">
        <f t="shared" si="18"/>
        <v>2.7568448800000001</v>
      </c>
      <c r="X19">
        <f t="shared" si="18"/>
        <v>2.7850917300000004</v>
      </c>
      <c r="Y19">
        <f t="shared" si="18"/>
        <v>2.8119126800000003</v>
      </c>
      <c r="Z19">
        <f t="shared" si="18"/>
        <v>2.8372764700000004</v>
      </c>
      <c r="AA19">
        <f t="shared" si="18"/>
        <v>2.8611518400000002</v>
      </c>
      <c r="AB19">
        <f t="shared" si="18"/>
        <v>2.8835075299999997</v>
      </c>
      <c r="AC19">
        <f t="shared" si="18"/>
        <v>2.9043122800000001</v>
      </c>
      <c r="AD19">
        <f t="shared" si="18"/>
        <v>2.9235348299999999</v>
      </c>
      <c r="AE19">
        <f t="shared" si="18"/>
        <v>2.94114392</v>
      </c>
      <c r="AF19">
        <f t="shared" si="18"/>
        <v>2.9571082900000003</v>
      </c>
      <c r="AG19">
        <f t="shared" si="18"/>
        <v>2.9713966800000002</v>
      </c>
      <c r="AH19">
        <f t="shared" si="18"/>
        <v>2.9839778300000006</v>
      </c>
      <c r="AI19">
        <f t="shared" si="18"/>
        <v>2.99482048</v>
      </c>
      <c r="AJ19">
        <f t="shared" si="18"/>
        <v>3.0038933700000001</v>
      </c>
      <c r="AK19">
        <f t="shared" si="18"/>
        <v>3.01116524</v>
      </c>
      <c r="AL19">
        <f t="shared" si="18"/>
        <v>3.0166048300000003</v>
      </c>
      <c r="AM19">
        <f t="shared" si="18"/>
        <v>3.0201808800000003</v>
      </c>
      <c r="AN19">
        <f t="shared" si="18"/>
        <v>3.0218621300000001</v>
      </c>
      <c r="AO19">
        <f t="shared" si="18"/>
        <v>3.0216173200000003</v>
      </c>
      <c r="AP19">
        <f t="shared" si="18"/>
        <v>3.0194151899999997</v>
      </c>
      <c r="AQ19">
        <f t="shared" si="18"/>
        <v>3.0152244800000001</v>
      </c>
      <c r="AR19">
        <f t="shared" si="18"/>
        <v>3.0090139300000005</v>
      </c>
      <c r="AS19">
        <f t="shared" si="18"/>
        <v>3.0007522799999999</v>
      </c>
      <c r="AT19">
        <f t="shared" si="18"/>
        <v>2.9904082700000001</v>
      </c>
      <c r="AU19">
        <f t="shared" si="18"/>
        <v>2.97795064</v>
      </c>
      <c r="AV19">
        <f t="shared" si="18"/>
        <v>2.9633481300000004</v>
      </c>
      <c r="AW19">
        <f t="shared" si="18"/>
        <v>2.9465694799999995</v>
      </c>
      <c r="AX19">
        <f t="shared" si="18"/>
        <v>2.9275834300000008</v>
      </c>
      <c r="AY19">
        <f t="shared" si="18"/>
        <v>2.9063587200000001</v>
      </c>
      <c r="AZ19">
        <f t="shared" si="18"/>
        <v>2.8828640900000009</v>
      </c>
      <c r="BA19">
        <f t="shared" si="18"/>
        <v>2.8570682799999996</v>
      </c>
      <c r="BB19">
        <f t="shared" si="18"/>
        <v>2.82894003</v>
      </c>
      <c r="BC19">
        <f t="shared" si="18"/>
        <v>2.79844808</v>
      </c>
      <c r="BD19">
        <f t="shared" si="18"/>
        <v>2.7655611699999993</v>
      </c>
      <c r="BE19">
        <f t="shared" si="18"/>
        <v>2.7302480400000002</v>
      </c>
      <c r="BF19">
        <f t="shared" si="18"/>
        <v>2.6924774299999998</v>
      </c>
      <c r="BG19">
        <f t="shared" si="18"/>
        <v>2.6522180800000008</v>
      </c>
      <c r="BH19">
        <f t="shared" si="18"/>
        <v>2.6094387299999999</v>
      </c>
      <c r="BI19">
        <f t="shared" si="18"/>
        <v>2.5641081199999993</v>
      </c>
    </row>
    <row r="20" spans="1:61">
      <c r="A20" t="s">
        <v>158</v>
      </c>
      <c r="B20">
        <f>(B$17*$L$2)+((B$17^2)*$L$4)+((B$17^3)*$L$6)+$L$8</f>
        <v>1.9547790300000001</v>
      </c>
      <c r="C20">
        <f t="shared" ref="C20:BI20" si="19">(C$17*$L$2)+((C$17^2)*$L$4)+((C$17^3)*$L$6)+$L$8</f>
        <v>2.0422540600000003</v>
      </c>
      <c r="D20">
        <f t="shared" si="19"/>
        <v>2.12628745</v>
      </c>
      <c r="E20">
        <f t="shared" si="19"/>
        <v>2.2069415400000003</v>
      </c>
      <c r="F20">
        <f t="shared" si="19"/>
        <v>2.2842786699999995</v>
      </c>
      <c r="G20">
        <f t="shared" si="19"/>
        <v>2.3583611800000002</v>
      </c>
      <c r="H20">
        <f t="shared" si="19"/>
        <v>2.4292514099999996</v>
      </c>
      <c r="I20">
        <f t="shared" si="19"/>
        <v>2.4970117000000007</v>
      </c>
      <c r="J20">
        <f t="shared" si="19"/>
        <v>2.5617043900000005</v>
      </c>
      <c r="K20">
        <f t="shared" si="19"/>
        <v>2.6233918200000006</v>
      </c>
      <c r="L20">
        <f t="shared" si="19"/>
        <v>2.6821363300000001</v>
      </c>
      <c r="M20">
        <f t="shared" si="19"/>
        <v>2.7380002600000002</v>
      </c>
      <c r="N20">
        <f t="shared" si="19"/>
        <v>2.79104595</v>
      </c>
      <c r="O20">
        <f t="shared" si="19"/>
        <v>2.8413357399999999</v>
      </c>
      <c r="P20">
        <f t="shared" si="19"/>
        <v>2.8889319700000002</v>
      </c>
      <c r="Q20">
        <f t="shared" si="19"/>
        <v>2.9338969799999997</v>
      </c>
      <c r="R20">
        <f t="shared" si="19"/>
        <v>2.9762931100000003</v>
      </c>
      <c r="S20">
        <f t="shared" si="19"/>
        <v>3.0161827000000008</v>
      </c>
      <c r="T20">
        <f t="shared" si="19"/>
        <v>3.0536280900000006</v>
      </c>
      <c r="U20">
        <f t="shared" si="19"/>
        <v>3.0886916200000001</v>
      </c>
      <c r="V20">
        <f t="shared" si="19"/>
        <v>3.1214356300000001</v>
      </c>
      <c r="W20">
        <f t="shared" si="19"/>
        <v>3.1519224600000002</v>
      </c>
      <c r="X20">
        <f t="shared" si="19"/>
        <v>3.1802144500000002</v>
      </c>
      <c r="Y20">
        <f t="shared" si="19"/>
        <v>3.2063739400000011</v>
      </c>
      <c r="Z20">
        <f t="shared" si="19"/>
        <v>3.2304632700000009</v>
      </c>
      <c r="AA20">
        <f t="shared" si="19"/>
        <v>3.2525447800000005</v>
      </c>
      <c r="AB20">
        <f t="shared" si="19"/>
        <v>3.2726808099999993</v>
      </c>
      <c r="AC20">
        <f t="shared" si="19"/>
        <v>3.2909337000000005</v>
      </c>
      <c r="AD20">
        <f t="shared" si="19"/>
        <v>3.3073657900000017</v>
      </c>
      <c r="AE20">
        <f t="shared" si="19"/>
        <v>3.3220394199999999</v>
      </c>
      <c r="AF20">
        <f t="shared" si="19"/>
        <v>3.3350169300000014</v>
      </c>
      <c r="AG20">
        <f t="shared" si="19"/>
        <v>3.3463606599999998</v>
      </c>
      <c r="AH20">
        <f t="shared" si="19"/>
        <v>3.3561329500000006</v>
      </c>
      <c r="AI20">
        <f t="shared" si="19"/>
        <v>3.3643961399999998</v>
      </c>
      <c r="AJ20">
        <f t="shared" si="19"/>
        <v>3.3712125700000004</v>
      </c>
      <c r="AK20">
        <f t="shared" si="19"/>
        <v>3.376644580000002</v>
      </c>
      <c r="AL20">
        <f t="shared" si="19"/>
        <v>3.3807545100000005</v>
      </c>
      <c r="AM20">
        <f t="shared" si="19"/>
        <v>3.3836047000000016</v>
      </c>
      <c r="AN20">
        <f t="shared" si="19"/>
        <v>3.3852574899999994</v>
      </c>
      <c r="AO20">
        <f t="shared" si="19"/>
        <v>3.3857752200000006</v>
      </c>
      <c r="AP20">
        <f t="shared" si="19"/>
        <v>3.3852202299999994</v>
      </c>
      <c r="AQ20">
        <f t="shared" si="19"/>
        <v>3.3836548599999996</v>
      </c>
      <c r="AR20">
        <f t="shared" si="19"/>
        <v>3.381141449999999</v>
      </c>
      <c r="AS20">
        <f t="shared" si="19"/>
        <v>3.3777423400000006</v>
      </c>
      <c r="AT20">
        <f t="shared" si="19"/>
        <v>3.3735198700000022</v>
      </c>
      <c r="AU20">
        <f t="shared" si="19"/>
        <v>3.3685363800000006</v>
      </c>
      <c r="AV20">
        <f t="shared" si="19"/>
        <v>3.3628542100000014</v>
      </c>
      <c r="AW20">
        <f t="shared" si="19"/>
        <v>3.3565356999999998</v>
      </c>
      <c r="AX20">
        <f t="shared" si="19"/>
        <v>3.3496431900000014</v>
      </c>
      <c r="AY20">
        <f t="shared" si="19"/>
        <v>3.3422390200000005</v>
      </c>
      <c r="AZ20">
        <f t="shared" si="19"/>
        <v>3.3343855300000009</v>
      </c>
      <c r="BA20">
        <f t="shared" si="19"/>
        <v>3.3261450599999995</v>
      </c>
      <c r="BB20">
        <f t="shared" si="19"/>
        <v>3.3175799500000003</v>
      </c>
      <c r="BC20">
        <f t="shared" si="19"/>
        <v>3.3087525400000009</v>
      </c>
      <c r="BD20">
        <f t="shared" si="19"/>
        <v>3.2997251700000008</v>
      </c>
      <c r="BE20">
        <f t="shared" si="19"/>
        <v>3.2905601800000022</v>
      </c>
      <c r="BF20">
        <f t="shared" si="19"/>
        <v>3.2813199100000001</v>
      </c>
      <c r="BG20">
        <f t="shared" si="19"/>
        <v>3.2720667000000012</v>
      </c>
      <c r="BH20">
        <f t="shared" si="19"/>
        <v>3.2628628900000005</v>
      </c>
      <c r="BI20">
        <f t="shared" si="19"/>
        <v>3.2537708200000011</v>
      </c>
    </row>
    <row r="21" spans="1:61">
      <c r="A21" t="s">
        <v>159</v>
      </c>
      <c r="B21">
        <f>(B$17*$M$2)+((B$17^2)*$M$4)+((B$17^3)*$M$6)+$M$8</f>
        <v>2.1166008600000001</v>
      </c>
      <c r="C21">
        <f t="shared" ref="C21:BI21" si="20">(C$17*$M$2)+((C$17^2)*$M$4)+((C$17^3)*$M$6)+$M$8</f>
        <v>2.2164098999999995</v>
      </c>
      <c r="D21">
        <f t="shared" si="20"/>
        <v>2.3119860000000001</v>
      </c>
      <c r="E21">
        <f t="shared" si="20"/>
        <v>2.4034154399999998</v>
      </c>
      <c r="F21">
        <f t="shared" si="20"/>
        <v>2.4907845000000002</v>
      </c>
      <c r="G21">
        <f t="shared" si="20"/>
        <v>2.5741794599999999</v>
      </c>
      <c r="H21">
        <f t="shared" si="20"/>
        <v>2.6536866000000003</v>
      </c>
      <c r="I21">
        <f t="shared" si="20"/>
        <v>2.7293922000000004</v>
      </c>
      <c r="J21">
        <f t="shared" si="20"/>
        <v>2.8013825400000005</v>
      </c>
      <c r="K21">
        <f t="shared" si="20"/>
        <v>2.8697439000000005</v>
      </c>
      <c r="L21">
        <f t="shared" si="20"/>
        <v>2.9345625599999998</v>
      </c>
      <c r="M21">
        <f t="shared" si="20"/>
        <v>2.9959248000000001</v>
      </c>
      <c r="N21">
        <f t="shared" si="20"/>
        <v>3.0539169000000008</v>
      </c>
      <c r="O21">
        <f t="shared" si="20"/>
        <v>3.10862514</v>
      </c>
      <c r="P21">
        <f t="shared" si="20"/>
        <v>3.1601357999999999</v>
      </c>
      <c r="Q21">
        <f t="shared" si="20"/>
        <v>3.2085351600000003</v>
      </c>
      <c r="R21">
        <f t="shared" si="20"/>
        <v>3.2539095000000007</v>
      </c>
      <c r="S21">
        <f t="shared" si="20"/>
        <v>3.296345099999999</v>
      </c>
      <c r="T21">
        <f t="shared" si="20"/>
        <v>3.3359282400000003</v>
      </c>
      <c r="U21">
        <f t="shared" si="20"/>
        <v>3.3727452000000007</v>
      </c>
      <c r="V21">
        <f t="shared" si="20"/>
        <v>3.4068822600000006</v>
      </c>
      <c r="W21">
        <f t="shared" si="20"/>
        <v>3.4384257000000007</v>
      </c>
      <c r="X21">
        <f t="shared" si="20"/>
        <v>3.4674618000000015</v>
      </c>
      <c r="Y21">
        <f t="shared" si="20"/>
        <v>3.4940768399999991</v>
      </c>
      <c r="Z21">
        <f t="shared" si="20"/>
        <v>3.5183571000000002</v>
      </c>
      <c r="AA21">
        <f t="shared" si="20"/>
        <v>3.5403888600000002</v>
      </c>
      <c r="AB21">
        <f t="shared" si="20"/>
        <v>3.5602584000000013</v>
      </c>
      <c r="AC21">
        <f t="shared" si="20"/>
        <v>3.5780520000000005</v>
      </c>
      <c r="AD21">
        <f t="shared" si="20"/>
        <v>3.5938559400000019</v>
      </c>
      <c r="AE21">
        <f t="shared" si="20"/>
        <v>3.6077564999999998</v>
      </c>
      <c r="AF21">
        <f t="shared" si="20"/>
        <v>3.6198399600000011</v>
      </c>
      <c r="AG21">
        <f t="shared" si="20"/>
        <v>3.6301926</v>
      </c>
      <c r="AH21">
        <f t="shared" si="20"/>
        <v>3.6389007000000015</v>
      </c>
      <c r="AI21">
        <f t="shared" si="20"/>
        <v>3.6460505400000001</v>
      </c>
      <c r="AJ21">
        <f t="shared" si="20"/>
        <v>3.6517284000000023</v>
      </c>
      <c r="AK21">
        <f t="shared" si="20"/>
        <v>3.6560205600000009</v>
      </c>
      <c r="AL21">
        <f t="shared" si="20"/>
        <v>3.6590132999999998</v>
      </c>
      <c r="AM21">
        <f t="shared" si="20"/>
        <v>3.6607929000000015</v>
      </c>
      <c r="AN21">
        <f t="shared" si="20"/>
        <v>3.6614456400000011</v>
      </c>
      <c r="AO21">
        <f t="shared" si="20"/>
        <v>3.6610578000000027</v>
      </c>
      <c r="AP21">
        <f t="shared" si="20"/>
        <v>3.6597156600000025</v>
      </c>
      <c r="AQ21">
        <f t="shared" si="20"/>
        <v>3.6575055000000001</v>
      </c>
      <c r="AR21">
        <f t="shared" si="20"/>
        <v>3.6545136000000005</v>
      </c>
      <c r="AS21">
        <f t="shared" si="20"/>
        <v>3.6508262400000016</v>
      </c>
      <c r="AT21">
        <f t="shared" si="20"/>
        <v>3.6465297000000012</v>
      </c>
      <c r="AU21">
        <f t="shared" si="20"/>
        <v>3.6417102600000018</v>
      </c>
      <c r="AV21">
        <f t="shared" si="20"/>
        <v>3.6364542000000011</v>
      </c>
      <c r="AW21">
        <f t="shared" si="20"/>
        <v>3.6308478000000006</v>
      </c>
      <c r="AX21">
        <f t="shared" si="20"/>
        <v>3.6249773400000018</v>
      </c>
      <c r="AY21">
        <f t="shared" si="20"/>
        <v>3.6189291000000017</v>
      </c>
      <c r="AZ21">
        <f t="shared" si="20"/>
        <v>3.6127893600000025</v>
      </c>
      <c r="BA21">
        <f t="shared" si="20"/>
        <v>3.6066444000000013</v>
      </c>
      <c r="BB21">
        <f t="shared" si="20"/>
        <v>3.6005805000000004</v>
      </c>
      <c r="BC21">
        <f t="shared" si="20"/>
        <v>3.594683940000003</v>
      </c>
      <c r="BD21">
        <f t="shared" si="20"/>
        <v>3.5890410000000008</v>
      </c>
      <c r="BE21">
        <f t="shared" si="20"/>
        <v>3.5837379599999997</v>
      </c>
      <c r="BF21">
        <f t="shared" si="20"/>
        <v>3.578861100000001</v>
      </c>
      <c r="BG21">
        <f t="shared" si="20"/>
        <v>3.574496700000001</v>
      </c>
      <c r="BH21">
        <f t="shared" si="20"/>
        <v>3.5707310400000036</v>
      </c>
      <c r="BI21">
        <f t="shared" si="20"/>
        <v>3.5676504000000016</v>
      </c>
    </row>
    <row r="22" spans="1:61">
      <c r="A22" t="s">
        <v>160</v>
      </c>
      <c r="B22">
        <f>(B$17*$N$2)+((B$17^2)*$N$4)+((B$17^3)*$N$6)+$N$8</f>
        <v>2.3351811700000003</v>
      </c>
      <c r="C22">
        <f t="shared" ref="C22:BI22" si="21">(C$17*$N$2)+((C$17^2)*$N$4)+((C$17^3)*$N$6)+$N$8</f>
        <v>2.4354215800000003</v>
      </c>
      <c r="D22">
        <f t="shared" si="21"/>
        <v>2.5313254500000002</v>
      </c>
      <c r="E22">
        <f t="shared" si="21"/>
        <v>2.6229875200000001</v>
      </c>
      <c r="F22">
        <f t="shared" si="21"/>
        <v>2.7105025299999999</v>
      </c>
      <c r="G22">
        <f t="shared" si="21"/>
        <v>2.79396522</v>
      </c>
      <c r="H22">
        <f t="shared" si="21"/>
        <v>2.8734703300000004</v>
      </c>
      <c r="I22">
        <f t="shared" si="21"/>
        <v>2.9491126000000003</v>
      </c>
      <c r="J22">
        <f t="shared" si="21"/>
        <v>3.0209867700000004</v>
      </c>
      <c r="K22">
        <f t="shared" si="21"/>
        <v>3.0891875799999999</v>
      </c>
      <c r="L22">
        <f t="shared" si="21"/>
        <v>3.1538097700000005</v>
      </c>
      <c r="M22">
        <f t="shared" si="21"/>
        <v>3.2149480800000001</v>
      </c>
      <c r="N22">
        <f t="shared" si="21"/>
        <v>3.2726972500000002</v>
      </c>
      <c r="O22">
        <f t="shared" si="21"/>
        <v>3.3271520200000007</v>
      </c>
      <c r="P22">
        <f t="shared" si="21"/>
        <v>3.3784071300000003</v>
      </c>
      <c r="Q22">
        <f t="shared" si="21"/>
        <v>3.4265573200000006</v>
      </c>
      <c r="R22">
        <f t="shared" si="21"/>
        <v>3.4716973300000005</v>
      </c>
      <c r="S22">
        <f t="shared" si="21"/>
        <v>3.5139219000000006</v>
      </c>
      <c r="T22">
        <f t="shared" si="21"/>
        <v>3.5533257699999998</v>
      </c>
      <c r="U22">
        <f t="shared" si="21"/>
        <v>3.5900036800000006</v>
      </c>
      <c r="V22">
        <f t="shared" si="21"/>
        <v>3.6240503700000009</v>
      </c>
      <c r="W22">
        <f t="shared" si="21"/>
        <v>3.6555605799999995</v>
      </c>
      <c r="X22">
        <f t="shared" si="21"/>
        <v>3.6846290500000007</v>
      </c>
      <c r="Y22">
        <f t="shared" si="21"/>
        <v>3.7113505199999999</v>
      </c>
      <c r="Z22">
        <f t="shared" si="21"/>
        <v>3.7358197300000002</v>
      </c>
      <c r="AA22">
        <f t="shared" si="21"/>
        <v>3.7581314199999998</v>
      </c>
      <c r="AB22">
        <f t="shared" si="21"/>
        <v>3.7783803300000001</v>
      </c>
      <c r="AC22">
        <f t="shared" si="21"/>
        <v>3.7966612</v>
      </c>
      <c r="AD22">
        <f t="shared" si="21"/>
        <v>3.8130687700000001</v>
      </c>
      <c r="AE22">
        <f t="shared" si="21"/>
        <v>3.8276977799999994</v>
      </c>
      <c r="AF22">
        <f t="shared" si="21"/>
        <v>3.8406429700000002</v>
      </c>
      <c r="AG22">
        <f t="shared" si="21"/>
        <v>3.8519990799999997</v>
      </c>
      <c r="AH22">
        <f t="shared" si="21"/>
        <v>3.8618608500000002</v>
      </c>
      <c r="AI22">
        <f t="shared" si="21"/>
        <v>3.8703230200000007</v>
      </c>
      <c r="AJ22">
        <f t="shared" si="21"/>
        <v>3.8774803300000018</v>
      </c>
      <c r="AK22">
        <f t="shared" si="21"/>
        <v>3.8834275200000006</v>
      </c>
      <c r="AL22">
        <f t="shared" si="21"/>
        <v>3.8882593299999995</v>
      </c>
      <c r="AM22">
        <f t="shared" si="21"/>
        <v>3.8920705</v>
      </c>
      <c r="AN22">
        <f t="shared" si="21"/>
        <v>3.8949557700000002</v>
      </c>
      <c r="AO22">
        <f t="shared" si="21"/>
        <v>3.8970098800000006</v>
      </c>
      <c r="AP22">
        <f t="shared" si="21"/>
        <v>3.8983275700000002</v>
      </c>
      <c r="AQ22">
        <f t="shared" si="21"/>
        <v>3.8990035799999996</v>
      </c>
      <c r="AR22">
        <f t="shared" si="21"/>
        <v>3.8991326500000003</v>
      </c>
      <c r="AS22">
        <f t="shared" si="21"/>
        <v>3.8988095200000004</v>
      </c>
      <c r="AT22">
        <f t="shared" si="21"/>
        <v>3.8981289299999995</v>
      </c>
      <c r="AU22">
        <f t="shared" si="21"/>
        <v>3.8971856200000001</v>
      </c>
      <c r="AV22">
        <f t="shared" si="21"/>
        <v>3.8960743300000011</v>
      </c>
      <c r="AW22">
        <f t="shared" si="21"/>
        <v>3.8948898000000005</v>
      </c>
      <c r="AX22">
        <f t="shared" si="21"/>
        <v>3.8937267700000007</v>
      </c>
      <c r="AY22">
        <f t="shared" si="21"/>
        <v>3.8926799799999996</v>
      </c>
      <c r="AZ22">
        <f t="shared" si="21"/>
        <v>3.8918441700000024</v>
      </c>
      <c r="BA22">
        <f t="shared" si="21"/>
        <v>3.8913140800000017</v>
      </c>
      <c r="BB22">
        <f t="shared" si="21"/>
        <v>3.891184449999999</v>
      </c>
      <c r="BC22">
        <f t="shared" si="21"/>
        <v>3.8915500200000013</v>
      </c>
      <c r="BD22">
        <f t="shared" si="21"/>
        <v>3.8925055299999993</v>
      </c>
      <c r="BE22">
        <f t="shared" si="21"/>
        <v>3.8941457200000018</v>
      </c>
      <c r="BF22">
        <f t="shared" si="21"/>
        <v>3.8965653300000023</v>
      </c>
      <c r="BG22">
        <f t="shared" si="21"/>
        <v>3.8998590999999996</v>
      </c>
      <c r="BH22">
        <f t="shared" si="21"/>
        <v>3.9041217699999988</v>
      </c>
      <c r="BI22">
        <f t="shared" si="21"/>
        <v>3.9094480800000015</v>
      </c>
    </row>
    <row r="23" spans="1:61">
      <c r="A23" t="s">
        <v>161</v>
      </c>
      <c r="B23">
        <f>(B$17*$O$2)+((B$17^2)*$O$4)+((B$17^3)*$O$6)+$O$8</f>
        <v>2.8245683800000005</v>
      </c>
      <c r="C23">
        <f t="shared" ref="C23:BI23" si="22">(C$17*$O$2)+((C$17^2)*$O$4)+((C$17^3)*$O$6)+$O$8</f>
        <v>2.8897106200000002</v>
      </c>
      <c r="D23">
        <f t="shared" si="22"/>
        <v>2.9547975200000005</v>
      </c>
      <c r="E23">
        <f t="shared" si="22"/>
        <v>3.0197408800000005</v>
      </c>
      <c r="F23">
        <f t="shared" si="22"/>
        <v>3.0844525000000003</v>
      </c>
      <c r="G23">
        <f t="shared" si="22"/>
        <v>3.1488441800000002</v>
      </c>
      <c r="H23">
        <f t="shared" si="22"/>
        <v>3.2128277200000004</v>
      </c>
      <c r="I23">
        <f t="shared" si="22"/>
        <v>3.2763149199999999</v>
      </c>
      <c r="J23">
        <f t="shared" si="22"/>
        <v>3.3392175800000001</v>
      </c>
      <c r="K23">
        <f t="shared" si="22"/>
        <v>3.4014475000000002</v>
      </c>
      <c r="L23">
        <f t="shared" si="22"/>
        <v>3.4629164800000001</v>
      </c>
      <c r="M23">
        <f t="shared" si="22"/>
        <v>3.5235363200000007</v>
      </c>
      <c r="N23">
        <f t="shared" si="22"/>
        <v>3.5832188200000004</v>
      </c>
      <c r="O23">
        <f t="shared" si="22"/>
        <v>3.6418757800000003</v>
      </c>
      <c r="P23">
        <f t="shared" si="22"/>
        <v>3.6994190000000002</v>
      </c>
      <c r="Q23">
        <f t="shared" si="22"/>
        <v>3.7557602800000005</v>
      </c>
      <c r="R23">
        <f t="shared" si="22"/>
        <v>3.8108114200000003</v>
      </c>
      <c r="S23">
        <f t="shared" si="22"/>
        <v>3.8644842200000005</v>
      </c>
      <c r="T23">
        <f t="shared" si="22"/>
        <v>3.9166904800000002</v>
      </c>
      <c r="U23">
        <f t="shared" si="22"/>
        <v>3.9673420000000004</v>
      </c>
      <c r="V23">
        <f t="shared" si="22"/>
        <v>4.016350580000001</v>
      </c>
      <c r="W23">
        <f t="shared" si="22"/>
        <v>4.0636280200000003</v>
      </c>
      <c r="X23">
        <f t="shared" si="22"/>
        <v>4.1090861200000006</v>
      </c>
      <c r="Y23">
        <f t="shared" si="22"/>
        <v>4.1526366800000005</v>
      </c>
      <c r="Z23">
        <f t="shared" si="22"/>
        <v>4.1941915000000005</v>
      </c>
      <c r="AA23">
        <f t="shared" si="22"/>
        <v>4.2336623800000002</v>
      </c>
      <c r="AB23">
        <f t="shared" si="22"/>
        <v>4.2709611199999991</v>
      </c>
      <c r="AC23">
        <f t="shared" si="22"/>
        <v>4.3059995200000003</v>
      </c>
      <c r="AD23">
        <f t="shared" si="22"/>
        <v>4.3386893799999999</v>
      </c>
      <c r="AE23">
        <f t="shared" si="22"/>
        <v>4.3689425000000002</v>
      </c>
      <c r="AF23">
        <f t="shared" si="22"/>
        <v>4.3966706800000006</v>
      </c>
      <c r="AG23">
        <f t="shared" si="22"/>
        <v>4.4217857200000008</v>
      </c>
      <c r="AH23">
        <f t="shared" si="22"/>
        <v>4.4441994200000003</v>
      </c>
      <c r="AI23">
        <f t="shared" si="22"/>
        <v>4.4638235799999997</v>
      </c>
      <c r="AJ23">
        <f t="shared" si="22"/>
        <v>4.4805700000000002</v>
      </c>
      <c r="AK23">
        <f t="shared" si="22"/>
        <v>4.4943504800000005</v>
      </c>
      <c r="AL23">
        <f t="shared" si="22"/>
        <v>4.5050768200000011</v>
      </c>
      <c r="AM23">
        <f t="shared" si="22"/>
        <v>4.5126608199999998</v>
      </c>
      <c r="AN23">
        <f t="shared" si="22"/>
        <v>4.5170142800000006</v>
      </c>
      <c r="AO23">
        <f t="shared" si="22"/>
        <v>4.5180490000000004</v>
      </c>
      <c r="AP23">
        <f t="shared" si="22"/>
        <v>4.5156767799999997</v>
      </c>
      <c r="AQ23">
        <f t="shared" si="22"/>
        <v>4.5098094199999998</v>
      </c>
      <c r="AR23">
        <f t="shared" si="22"/>
        <v>4.5003587200000013</v>
      </c>
      <c r="AS23">
        <f t="shared" si="22"/>
        <v>4.48723648</v>
      </c>
      <c r="AT23">
        <f t="shared" si="22"/>
        <v>4.4703544999999991</v>
      </c>
      <c r="AU23">
        <f t="shared" si="22"/>
        <v>4.4496245800000001</v>
      </c>
      <c r="AV23">
        <f t="shared" si="22"/>
        <v>4.4249585200000006</v>
      </c>
      <c r="AW23">
        <f t="shared" si="22"/>
        <v>4.3962681200000002</v>
      </c>
      <c r="AX23">
        <f t="shared" si="22"/>
        <v>4.3634651800000004</v>
      </c>
      <c r="AY23">
        <f t="shared" si="22"/>
        <v>4.3264615000000006</v>
      </c>
      <c r="AZ23">
        <f t="shared" si="22"/>
        <v>4.2851688800000005</v>
      </c>
      <c r="BA23">
        <f t="shared" si="22"/>
        <v>4.2394991200000014</v>
      </c>
      <c r="BB23">
        <f t="shared" si="22"/>
        <v>4.1893640200000011</v>
      </c>
      <c r="BC23">
        <f t="shared" si="22"/>
        <v>4.1346753800000009</v>
      </c>
      <c r="BD23">
        <f t="shared" si="22"/>
        <v>4.0753450000000004</v>
      </c>
      <c r="BE23">
        <f t="shared" si="22"/>
        <v>4.011284680000001</v>
      </c>
      <c r="BF23">
        <f t="shared" si="22"/>
        <v>3.942406220000001</v>
      </c>
      <c r="BG23">
        <f t="shared" si="22"/>
        <v>3.8686214199999998</v>
      </c>
      <c r="BH23">
        <f t="shared" si="22"/>
        <v>3.789842080000001</v>
      </c>
      <c r="BI23">
        <f t="shared" si="22"/>
        <v>3.7059800000000016</v>
      </c>
    </row>
    <row r="24" spans="1:61">
      <c r="A24" t="s">
        <v>162</v>
      </c>
      <c r="B24">
        <f>(B$17*$P$2)+((B$17^2)*$P$4)+((B$17^3)*$P$6)+$P$8</f>
        <v>3.7768090499999998</v>
      </c>
      <c r="C24" s="1">
        <f t="shared" ref="B24:BI24" si="23">(C$17*$P$2)+((C$17^2)*$P$4)+((C$17^3)*$P$6)+$P$8</f>
        <v>3.8584367999999998</v>
      </c>
      <c r="D24" s="1">
        <f t="shared" si="23"/>
        <v>3.9387795099999998</v>
      </c>
      <c r="E24" s="1">
        <f t="shared" si="23"/>
        <v>4.0177670399999998</v>
      </c>
      <c r="F24" s="1">
        <f t="shared" si="23"/>
        <v>4.0953292499999998</v>
      </c>
      <c r="G24" s="1">
        <f t="shared" si="23"/>
        <v>4.1713959999999997</v>
      </c>
      <c r="H24" s="1">
        <f t="shared" si="23"/>
        <v>4.2458971500000002</v>
      </c>
      <c r="I24" s="1">
        <f t="shared" si="23"/>
        <v>4.3187625599999997</v>
      </c>
      <c r="J24" s="1">
        <f t="shared" si="23"/>
        <v>4.3899220899999998</v>
      </c>
      <c r="K24" s="1">
        <f t="shared" si="23"/>
        <v>4.4593056000000004</v>
      </c>
      <c r="L24" s="1">
        <f t="shared" si="23"/>
        <v>4.5268429499999998</v>
      </c>
      <c r="M24" s="1">
        <f t="shared" si="23"/>
        <v>4.5924639999999997</v>
      </c>
      <c r="N24" s="1">
        <f t="shared" si="23"/>
        <v>4.6560986099999999</v>
      </c>
      <c r="O24" s="1">
        <f t="shared" si="23"/>
        <v>4.7176766399999996</v>
      </c>
      <c r="P24" s="1">
        <f t="shared" si="23"/>
        <v>4.7771279500000006</v>
      </c>
      <c r="Q24" s="1">
        <f t="shared" si="23"/>
        <v>4.8343824</v>
      </c>
      <c r="R24" s="1">
        <f t="shared" si="23"/>
        <v>4.8893698499999996</v>
      </c>
      <c r="S24" s="1">
        <f t="shared" si="23"/>
        <v>4.9420201600000002</v>
      </c>
      <c r="T24" s="1">
        <f t="shared" si="23"/>
        <v>4.9922631900000001</v>
      </c>
      <c r="U24" s="1">
        <f t="shared" si="23"/>
        <v>5.0400288</v>
      </c>
      <c r="V24" s="1">
        <f t="shared" si="23"/>
        <v>5.0852468499999999</v>
      </c>
      <c r="W24" s="1">
        <f t="shared" si="23"/>
        <v>5.1278472000000006</v>
      </c>
      <c r="X24" s="1">
        <f t="shared" si="23"/>
        <v>5.1677597099999995</v>
      </c>
      <c r="Y24" s="1">
        <f t="shared" si="23"/>
        <v>5.2049142399999999</v>
      </c>
      <c r="Z24" s="1">
        <f t="shared" si="23"/>
        <v>5.2392406500000002</v>
      </c>
      <c r="AA24" s="1">
        <f t="shared" si="23"/>
        <v>5.2706688000000002</v>
      </c>
      <c r="AB24" s="1">
        <f t="shared" si="23"/>
        <v>5.2991285499999998</v>
      </c>
      <c r="AC24" s="1">
        <f t="shared" si="23"/>
        <v>5.32454976</v>
      </c>
      <c r="AD24" s="1">
        <f t="shared" si="23"/>
        <v>5.3468622899999998</v>
      </c>
      <c r="AE24" s="1">
        <f t="shared" si="23"/>
        <v>5.365996</v>
      </c>
      <c r="AF24" s="1">
        <f t="shared" si="23"/>
        <v>5.3818807499999997</v>
      </c>
      <c r="AG24" s="1">
        <f t="shared" si="23"/>
        <v>5.3944464000000005</v>
      </c>
      <c r="AH24" s="1">
        <f t="shared" si="23"/>
        <v>5.4036228099999999</v>
      </c>
      <c r="AI24" s="1">
        <f t="shared" si="23"/>
        <v>5.4093398400000003</v>
      </c>
      <c r="AJ24" s="1">
        <f t="shared" si="23"/>
        <v>5.4115273500000001</v>
      </c>
      <c r="AK24" s="1">
        <f t="shared" si="23"/>
        <v>5.4101151999999999</v>
      </c>
      <c r="AL24" s="1">
        <f t="shared" si="23"/>
        <v>5.4050332499999998</v>
      </c>
      <c r="AM24" s="1">
        <f t="shared" si="23"/>
        <v>5.3962113599999997</v>
      </c>
      <c r="AN24" s="1">
        <f t="shared" si="23"/>
        <v>5.3835793900000004</v>
      </c>
      <c r="AO24" s="1">
        <f t="shared" si="23"/>
        <v>5.3670672000000001</v>
      </c>
      <c r="AP24" s="1">
        <f t="shared" si="23"/>
        <v>5.3466046499999997</v>
      </c>
      <c r="AQ24" s="1">
        <f t="shared" si="23"/>
        <v>5.3221216</v>
      </c>
      <c r="AR24" s="1">
        <f t="shared" si="23"/>
        <v>5.2935479099999991</v>
      </c>
      <c r="AS24" s="1">
        <f t="shared" si="23"/>
        <v>5.2608134400000006</v>
      </c>
      <c r="AT24" s="1">
        <f t="shared" si="23"/>
        <v>5.22384805</v>
      </c>
      <c r="AU24" s="1">
        <f t="shared" si="23"/>
        <v>5.1825815999999998</v>
      </c>
      <c r="AV24" s="1">
        <f t="shared" si="23"/>
        <v>5.13694395</v>
      </c>
      <c r="AW24" s="1">
        <f t="shared" si="23"/>
        <v>5.0868649599999998</v>
      </c>
      <c r="AX24" s="1">
        <f t="shared" si="23"/>
        <v>5.0322744899999998</v>
      </c>
      <c r="AY24" s="1">
        <f t="shared" si="23"/>
        <v>4.9731024000000001</v>
      </c>
      <c r="AZ24" s="1">
        <f t="shared" si="23"/>
        <v>4.9092785499999998</v>
      </c>
      <c r="BA24" s="1">
        <f t="shared" si="23"/>
        <v>4.8407328000000005</v>
      </c>
      <c r="BB24" s="1">
        <f t="shared" si="23"/>
        <v>4.7673950099999995</v>
      </c>
      <c r="BC24" s="1">
        <f t="shared" si="23"/>
        <v>4.6891950399999995</v>
      </c>
      <c r="BD24" s="1">
        <f t="shared" si="23"/>
        <v>4.6060627500000004</v>
      </c>
      <c r="BE24" s="1">
        <f t="shared" si="23"/>
        <v>4.5179279999999995</v>
      </c>
      <c r="BF24" s="1">
        <f t="shared" si="23"/>
        <v>4.4247206500000003</v>
      </c>
      <c r="BG24" s="1">
        <f t="shared" si="23"/>
        <v>4.3263705599999991</v>
      </c>
      <c r="BH24" s="1">
        <f t="shared" si="23"/>
        <v>4.2228075899999995</v>
      </c>
      <c r="BI24" s="1">
        <f t="shared" si="23"/>
        <v>4.1139615999999997</v>
      </c>
    </row>
    <row r="28" spans="1:61">
      <c r="K28">
        <f>100000000/4000</f>
        <v>25000</v>
      </c>
    </row>
    <row r="44" spans="1:61">
      <c r="A44" t="s">
        <v>155</v>
      </c>
      <c r="B44">
        <v>21</v>
      </c>
      <c r="C44">
        <f>B44+1</f>
        <v>22</v>
      </c>
      <c r="D44">
        <f t="shared" ref="D44:BI44" si="24">C44+1</f>
        <v>23</v>
      </c>
      <c r="E44">
        <f t="shared" si="24"/>
        <v>24</v>
      </c>
      <c r="F44">
        <f t="shared" si="24"/>
        <v>25</v>
      </c>
      <c r="G44">
        <f t="shared" si="24"/>
        <v>26</v>
      </c>
      <c r="H44">
        <f t="shared" si="24"/>
        <v>27</v>
      </c>
      <c r="I44">
        <f t="shared" si="24"/>
        <v>28</v>
      </c>
      <c r="J44">
        <f t="shared" si="24"/>
        <v>29</v>
      </c>
      <c r="K44">
        <f t="shared" si="24"/>
        <v>30</v>
      </c>
      <c r="L44">
        <f t="shared" si="24"/>
        <v>31</v>
      </c>
      <c r="M44">
        <f t="shared" si="24"/>
        <v>32</v>
      </c>
      <c r="N44">
        <f t="shared" si="24"/>
        <v>33</v>
      </c>
      <c r="O44">
        <f t="shared" si="24"/>
        <v>34</v>
      </c>
      <c r="P44">
        <f t="shared" si="24"/>
        <v>35</v>
      </c>
      <c r="Q44">
        <f t="shared" si="24"/>
        <v>36</v>
      </c>
      <c r="R44">
        <f t="shared" si="24"/>
        <v>37</v>
      </c>
      <c r="S44">
        <f t="shared" si="24"/>
        <v>38</v>
      </c>
      <c r="T44">
        <f t="shared" si="24"/>
        <v>39</v>
      </c>
      <c r="U44">
        <f t="shared" si="24"/>
        <v>40</v>
      </c>
      <c r="V44">
        <f t="shared" si="24"/>
        <v>41</v>
      </c>
      <c r="W44">
        <f t="shared" si="24"/>
        <v>42</v>
      </c>
      <c r="X44">
        <f t="shared" si="24"/>
        <v>43</v>
      </c>
      <c r="Y44">
        <f t="shared" si="24"/>
        <v>44</v>
      </c>
      <c r="Z44">
        <f t="shared" si="24"/>
        <v>45</v>
      </c>
      <c r="AA44">
        <f t="shared" si="24"/>
        <v>46</v>
      </c>
      <c r="AB44">
        <f t="shared" si="24"/>
        <v>47</v>
      </c>
      <c r="AC44">
        <f t="shared" si="24"/>
        <v>48</v>
      </c>
      <c r="AD44">
        <f t="shared" si="24"/>
        <v>49</v>
      </c>
      <c r="AE44">
        <f t="shared" si="24"/>
        <v>50</v>
      </c>
      <c r="AF44">
        <f t="shared" si="24"/>
        <v>51</v>
      </c>
      <c r="AG44">
        <f t="shared" si="24"/>
        <v>52</v>
      </c>
      <c r="AH44">
        <f t="shared" si="24"/>
        <v>53</v>
      </c>
      <c r="AI44">
        <f t="shared" si="24"/>
        <v>54</v>
      </c>
      <c r="AJ44">
        <f t="shared" si="24"/>
        <v>55</v>
      </c>
      <c r="AK44">
        <f t="shared" si="24"/>
        <v>56</v>
      </c>
      <c r="AL44">
        <f t="shared" si="24"/>
        <v>57</v>
      </c>
      <c r="AM44">
        <f t="shared" si="24"/>
        <v>58</v>
      </c>
      <c r="AN44">
        <f t="shared" si="24"/>
        <v>59</v>
      </c>
      <c r="AO44">
        <f t="shared" si="24"/>
        <v>60</v>
      </c>
      <c r="AP44">
        <f t="shared" si="24"/>
        <v>61</v>
      </c>
      <c r="AQ44">
        <f t="shared" si="24"/>
        <v>62</v>
      </c>
      <c r="AR44">
        <f t="shared" si="24"/>
        <v>63</v>
      </c>
      <c r="AS44">
        <f t="shared" si="24"/>
        <v>64</v>
      </c>
      <c r="AT44">
        <f t="shared" si="24"/>
        <v>65</v>
      </c>
      <c r="AU44">
        <f t="shared" si="24"/>
        <v>66</v>
      </c>
      <c r="AV44">
        <f t="shared" si="24"/>
        <v>67</v>
      </c>
      <c r="AW44">
        <f t="shared" si="24"/>
        <v>68</v>
      </c>
      <c r="AX44">
        <f t="shared" si="24"/>
        <v>69</v>
      </c>
      <c r="AY44">
        <f t="shared" si="24"/>
        <v>70</v>
      </c>
      <c r="AZ44">
        <f t="shared" si="24"/>
        <v>71</v>
      </c>
      <c r="BA44">
        <f t="shared" si="24"/>
        <v>72</v>
      </c>
      <c r="BB44">
        <f t="shared" si="24"/>
        <v>73</v>
      </c>
      <c r="BC44">
        <f t="shared" si="24"/>
        <v>74</v>
      </c>
      <c r="BD44">
        <f t="shared" si="24"/>
        <v>75</v>
      </c>
      <c r="BE44">
        <f t="shared" si="24"/>
        <v>76</v>
      </c>
      <c r="BF44">
        <f t="shared" si="24"/>
        <v>77</v>
      </c>
      <c r="BG44">
        <f t="shared" si="24"/>
        <v>78</v>
      </c>
      <c r="BH44">
        <f t="shared" si="24"/>
        <v>79</v>
      </c>
      <c r="BI44">
        <f t="shared" si="24"/>
        <v>80</v>
      </c>
    </row>
    <row r="45" spans="1:61">
      <c r="A45" t="s">
        <v>156</v>
      </c>
      <c r="B45">
        <f>EXP(B18)</f>
        <v>9.87765119305271</v>
      </c>
      <c r="C45">
        <f t="shared" ref="C45:BI45" si="25">EXP(C18)</f>
        <v>9.7182908059413151</v>
      </c>
      <c r="D45">
        <f t="shared" si="25"/>
        <v>9.5856396619636328</v>
      </c>
      <c r="E45">
        <f t="shared" si="25"/>
        <v>9.4776204748755486</v>
      </c>
      <c r="F45">
        <f t="shared" si="25"/>
        <v>9.3923990455757753</v>
      </c>
      <c r="G45">
        <f t="shared" si="25"/>
        <v>9.3283485975288762</v>
      </c>
      <c r="H45">
        <f t="shared" si="25"/>
        <v>9.2840187684401929</v>
      </c>
      <c r="I45">
        <f t="shared" si="25"/>
        <v>9.2581084802406988</v>
      </c>
      <c r="J45">
        <f t="shared" si="25"/>
        <v>9.2494420427285</v>
      </c>
      <c r="K45">
        <f t="shared" si="25"/>
        <v>9.2569479565047708</v>
      </c>
      <c r="L45">
        <f t="shared" si="25"/>
        <v>9.2796399726975451</v>
      </c>
      <c r="M45">
        <f t="shared" si="25"/>
        <v>9.3166000440457726</v>
      </c>
      <c r="N45">
        <f t="shared" si="25"/>
        <v>9.3669628671593568</v>
      </c>
      <c r="O45">
        <f t="shared" si="25"/>
        <v>9.4299017715458042</v>
      </c>
      <c r="P45">
        <f t="shared" si="25"/>
        <v>9.5046157592032721</v>
      </c>
      <c r="Q45">
        <f t="shared" si="25"/>
        <v>9.5903175407506609</v>
      </c>
      <c r="R45">
        <f t="shared" si="25"/>
        <v>9.6862224514140767</v>
      </c>
      <c r="S45">
        <f t="shared" si="25"/>
        <v>9.7915381636719729</v>
      </c>
      <c r="T45">
        <f t="shared" si="25"/>
        <v>9.9054551437159706</v>
      </c>
      <c r="U45">
        <f t="shared" si="25"/>
        <v>10.027137826656739</v>
      </c>
      <c r="V45">
        <f t="shared" si="25"/>
        <v>10.155716510972919</v>
      </c>
      <c r="W45">
        <f t="shared" si="25"/>
        <v>10.290279996294444</v>
      </c>
      <c r="X45">
        <f t="shared" si="25"/>
        <v>10.429869010320298</v>
      </c>
      <c r="Y45">
        <f t="shared" si="25"/>
        <v>10.573470490461053</v>
      </c>
      <c r="Z45">
        <f t="shared" si="25"/>
        <v>10.720012803518385</v>
      </c>
      <c r="AA45">
        <f t="shared" si="25"/>
        <v>10.868362002110171</v>
      </c>
      <c r="AB45">
        <f t="shared" si="25"/>
        <v>11.017319229273625</v>
      </c>
      <c r="AC45">
        <f t="shared" si="25"/>
        <v>11.165619392293616</v>
      </c>
      <c r="AD45">
        <f t="shared" si="25"/>
        <v>11.311931232816523</v>
      </c>
      <c r="AE45">
        <f t="shared" si="25"/>
        <v>11.454858922171734</v>
      </c>
      <c r="AF45">
        <f t="shared" si="25"/>
        <v>11.592945307968961</v>
      </c>
      <c r="AG45">
        <f t="shared" si="25"/>
        <v>11.724676929904295</v>
      </c>
      <c r="AH45">
        <f t="shared" si="25"/>
        <v>11.848490908762628</v>
      </c>
      <c r="AI45">
        <f t="shared" si="25"/>
        <v>11.96278379239657</v>
      </c>
      <c r="AJ45">
        <f t="shared" si="25"/>
        <v>12.065922415645383</v>
      </c>
      <c r="AK45">
        <f t="shared" si="25"/>
        <v>12.156256797549336</v>
      </c>
      <c r="AL45">
        <f t="shared" si="25"/>
        <v>12.232135058823093</v>
      </c>
      <c r="AM45">
        <f t="shared" si="25"/>
        <v>12.291920295633236</v>
      </c>
      <c r="AN45">
        <f t="shared" si="25"/>
        <v>12.334009292817743</v>
      </c>
      <c r="AO45">
        <f t="shared" si="25"/>
        <v>12.356852901639346</v>
      </c>
      <c r="AP45">
        <f t="shared" si="25"/>
        <v>12.358977845182551</v>
      </c>
      <c r="AQ45">
        <f t="shared" si="25"/>
        <v>12.339009650133363</v>
      </c>
      <c r="AR45">
        <f t="shared" si="25"/>
        <v>12.295696338828195</v>
      </c>
      <c r="AS45">
        <f t="shared" si="25"/>
        <v>12.227932452365001</v>
      </c>
      <c r="AT45">
        <f t="shared" si="25"/>
        <v>12.134782916759852</v>
      </c>
      <c r="AU45">
        <f t="shared" si="25"/>
        <v>12.015506212364491</v>
      </c>
      <c r="AV45">
        <f t="shared" si="25"/>
        <v>11.869576264925312</v>
      </c>
      <c r="AW45">
        <f t="shared" si="25"/>
        <v>11.696702447678433</v>
      </c>
      <c r="AX45">
        <f t="shared" si="25"/>
        <v>11.496847070549006</v>
      </c>
      <c r="AY45">
        <f t="shared" si="25"/>
        <v>11.270239737407348</v>
      </c>
      <c r="AZ45">
        <f t="shared" si="25"/>
        <v>11.017387977560123</v>
      </c>
      <c r="BA45">
        <f t="shared" si="25"/>
        <v>10.739083604771228</v>
      </c>
      <c r="BB45">
        <f t="shared" si="25"/>
        <v>10.436404326915829</v>
      </c>
      <c r="BC45">
        <f t="shared" si="25"/>
        <v>10.110710221787821</v>
      </c>
      <c r="BD45">
        <f t="shared" si="25"/>
        <v>9.763634808519706</v>
      </c>
      <c r="BE45">
        <f t="shared" si="25"/>
        <v>9.3970705773645342</v>
      </c>
      <c r="BF45">
        <f t="shared" si="25"/>
        <v>9.0131489899585233</v>
      </c>
      <c r="BG45">
        <f t="shared" si="25"/>
        <v>8.6142151232788269</v>
      </c>
      <c r="BH45">
        <f t="shared" si="25"/>
        <v>8.2027972980024195</v>
      </c>
      <c r="BI45">
        <f t="shared" si="25"/>
        <v>7.7815721997148932</v>
      </c>
    </row>
    <row r="46" spans="1:61">
      <c r="A46" t="s">
        <v>157</v>
      </c>
      <c r="B46">
        <f t="shared" ref="B46:BI46" si="26">EXP(B19)</f>
        <v>6.6169834242377661</v>
      </c>
      <c r="C46">
        <f t="shared" si="26"/>
        <v>6.9629920903121594</v>
      </c>
      <c r="D46">
        <f t="shared" si="26"/>
        <v>7.3214583040797701</v>
      </c>
      <c r="E46">
        <f t="shared" si="26"/>
        <v>7.69221731955738</v>
      </c>
      <c r="F46">
        <f t="shared" si="26"/>
        <v>8.0750306922554138</v>
      </c>
      <c r="G46">
        <f t="shared" si="26"/>
        <v>8.4695810107797378</v>
      </c>
      <c r="H46">
        <f t="shared" si="26"/>
        <v>8.87546678969208</v>
      </c>
      <c r="I46">
        <f t="shared" si="26"/>
        <v>9.2921975973343081</v>
      </c>
      <c r="J46">
        <f t="shared" si="26"/>
        <v>9.7191894978425228</v>
      </c>
      <c r="K46">
        <f t="shared" si="26"/>
        <v>10.15576089155104</v>
      </c>
      <c r="L46">
        <f t="shared" si="26"/>
        <v>10.601128842252482</v>
      </c>
      <c r="M46">
        <f t="shared" si="26"/>
        <v>11.054405983169163</v>
      </c>
      <c r="N46">
        <f t="shared" si="26"/>
        <v>11.514598095829385</v>
      </c>
      <c r="O46">
        <f t="shared" si="26"/>
        <v>11.980602457153955</v>
      </c>
      <c r="P46">
        <f t="shared" si="26"/>
        <v>12.451207049770614</v>
      </c>
      <c r="Q46">
        <f t="shared" si="26"/>
        <v>12.925090728719624</v>
      </c>
      <c r="R46">
        <f t="shared" si="26"/>
        <v>13.400824434138594</v>
      </c>
      <c r="S46">
        <f t="shared" si="26"/>
        <v>13.876873534078875</v>
      </c>
      <c r="T46">
        <f t="shared" si="26"/>
        <v>14.351601374194455</v>
      </c>
      <c r="U46">
        <f t="shared" si="26"/>
        <v>14.823274101568535</v>
      </c>
      <c r="V46">
        <f t="shared" si="26"/>
        <v>15.290066818348556</v>
      </c>
      <c r="W46">
        <f t="shared" si="26"/>
        <v>15.750071107132152</v>
      </c>
      <c r="X46">
        <f t="shared" si="26"/>
        <v>16.201303954214399</v>
      </c>
      <c r="Y46">
        <f t="shared" si="26"/>
        <v>16.641718078949111</v>
      </c>
      <c r="Z46">
        <f t="shared" si="26"/>
        <v>17.069213657727904</v>
      </c>
      <c r="AA46">
        <f t="shared" si="26"/>
        <v>17.481651409628157</v>
      </c>
      <c r="AB46">
        <f t="shared" si="26"/>
        <v>17.876866987874955</v>
      </c>
      <c r="AC46">
        <f t="shared" si="26"/>
        <v>18.252686597208534</v>
      </c>
      <c r="AD46">
        <f t="shared" si="26"/>
        <v>18.606943732414656</v>
      </c>
      <c r="AE46">
        <f t="shared" si="26"/>
        <v>18.937496908082434</v>
      </c>
      <c r="AF46">
        <f t="shared" si="26"/>
        <v>19.242248224573419</v>
      </c>
      <c r="AG46">
        <f t="shared" si="26"/>
        <v>19.519162590736819</v>
      </c>
      <c r="AH46">
        <f t="shared" si="26"/>
        <v>19.766287400638806</v>
      </c>
      <c r="AI46">
        <f t="shared" si="26"/>
        <v>19.981772440068823</v>
      </c>
      <c r="AJ46">
        <f t="shared" si="26"/>
        <v>20.163889779433415</v>
      </c>
      <c r="AK46">
        <f t="shared" si="26"/>
        <v>20.311053393437099</v>
      </c>
      <c r="AL46">
        <f t="shared" si="26"/>
        <v>20.421838235255493</v>
      </c>
      <c r="AM46">
        <f t="shared" si="26"/>
        <v>20.494998484265675</v>
      </c>
      <c r="AN46">
        <f t="shared" si="26"/>
        <v>20.529484682304343</v>
      </c>
      <c r="AO46">
        <f t="shared" si="26"/>
        <v>20.524459474294954</v>
      </c>
      <c r="AP46">
        <f t="shared" si="26"/>
        <v>20.479311675259048</v>
      </c>
      <c r="AQ46">
        <f t="shared" si="26"/>
        <v>20.393668397438088</v>
      </c>
      <c r="AR46">
        <f t="shared" si="26"/>
        <v>20.267404988620381</v>
      </c>
      <c r="AS46">
        <f t="shared" si="26"/>
        <v>20.100652555785427</v>
      </c>
      <c r="AT46">
        <f t="shared" si="26"/>
        <v>19.893802876697585</v>
      </c>
      <c r="AU46">
        <f t="shared" si="26"/>
        <v>19.64751053581373</v>
      </c>
      <c r="AV46">
        <f t="shared" si="26"/>
        <v>19.362692159379939</v>
      </c>
      <c r="AW46">
        <f t="shared" si="26"/>
        <v>19.040522667298038</v>
      </c>
      <c r="AX46">
        <f t="shared" si="26"/>
        <v>18.682428505529042</v>
      </c>
      <c r="AY46">
        <f t="shared" si="26"/>
        <v>18.290077871619033</v>
      </c>
      <c r="AZ46">
        <f t="shared" si="26"/>
        <v>17.865367996432553</v>
      </c>
      <c r="BA46">
        <f t="shared" si="26"/>
        <v>17.4104095963066</v>
      </c>
      <c r="BB46">
        <f t="shared" si="26"/>
        <v>16.92750866048932</v>
      </c>
      <c r="BC46">
        <f t="shared" si="26"/>
        <v>16.419145787741261</v>
      </c>
      <c r="BD46">
        <f t="shared" si="26"/>
        <v>15.887953332201375</v>
      </c>
      <c r="BE46">
        <f t="shared" si="26"/>
        <v>15.336690660911673</v>
      </c>
      <c r="BF46">
        <f t="shared" si="26"/>
        <v>14.768217862679965</v>
      </c>
      <c r="BG46">
        <f t="shared" si="26"/>
        <v>14.185468279249669</v>
      </c>
      <c r="BH46">
        <f t="shared" si="26"/>
        <v>13.591420254172411</v>
      </c>
      <c r="BI46">
        <f t="shared" si="26"/>
        <v>12.989068511633443</v>
      </c>
    </row>
    <row r="47" spans="1:61">
      <c r="A47" t="s">
        <v>158</v>
      </c>
      <c r="B47">
        <f t="shared" ref="B47:BI47" si="27">EXP(B20)</f>
        <v>7.0623582819594457</v>
      </c>
      <c r="C47">
        <f t="shared" si="27"/>
        <v>7.7079638453090542</v>
      </c>
      <c r="D47">
        <f t="shared" si="27"/>
        <v>8.3836841171311818</v>
      </c>
      <c r="E47">
        <f t="shared" si="27"/>
        <v>9.0878789306631518</v>
      </c>
      <c r="F47">
        <f t="shared" si="27"/>
        <v>9.8186012173945088</v>
      </c>
      <c r="G47">
        <f t="shared" si="27"/>
        <v>10.573609003831743</v>
      </c>
      <c r="H47">
        <f t="shared" si="27"/>
        <v>11.350382116356014</v>
      </c>
      <c r="I47">
        <f t="shared" si="27"/>
        <v>12.14614335430997</v>
      </c>
      <c r="J47">
        <f t="shared" si="27"/>
        <v>12.957883792817297</v>
      </c>
      <c r="K47">
        <f t="shared" si="27"/>
        <v>13.782391787378272</v>
      </c>
      <c r="L47">
        <f t="shared" si="27"/>
        <v>14.616285174451487</v>
      </c>
      <c r="M47">
        <f t="shared" si="27"/>
        <v>15.456046098049921</v>
      </c>
      <c r="N47">
        <f t="shared" si="27"/>
        <v>16.298057843366585</v>
      </c>
      <c r="O47">
        <f t="shared" si="27"/>
        <v>17.138643025591168</v>
      </c>
      <c r="P47">
        <f t="shared" si="27"/>
        <v>17.974102465820941</v>
      </c>
      <c r="Q47">
        <f t="shared" si="27"/>
        <v>18.800754086208165</v>
      </c>
      <c r="R47">
        <f t="shared" si="27"/>
        <v>19.614971172610556</v>
      </c>
      <c r="S47">
        <f t="shared" si="27"/>
        <v>20.413219383947087</v>
      </c>
      <c r="T47">
        <f t="shared" si="27"/>
        <v>21.192091931736076</v>
      </c>
      <c r="U47">
        <f t="shared" si="27"/>
        <v>21.948342409101116</v>
      </c>
      <c r="V47">
        <f t="shared" si="27"/>
        <v>22.678914813828047</v>
      </c>
      <c r="W47">
        <f t="shared" si="27"/>
        <v>23.38097038263032</v>
      </c>
      <c r="X47">
        <f t="shared" si="27"/>
        <v>24.051910931343969</v>
      </c>
      <c r="Y47">
        <f t="shared" si="27"/>
        <v>24.689398476041124</v>
      </c>
      <c r="Z47">
        <f t="shared" si="27"/>
        <v>25.291370990815338</v>
      </c>
      <c r="AA47">
        <f t="shared" si="27"/>
        <v>25.856054237187863</v>
      </c>
      <c r="AB47">
        <f t="shared" si="27"/>
        <v>26.381969675841471</v>
      </c>
      <c r="AC47">
        <f t="shared" si="27"/>
        <v>26.867938542083024</v>
      </c>
      <c r="AD47">
        <f t="shared" si="27"/>
        <v>27.313082230706492</v>
      </c>
      <c r="AE47">
        <f t="shared" si="27"/>
        <v>27.716819192711586</v>
      </c>
      <c r="AF47">
        <f t="shared" si="27"/>
        <v>28.078858594853077</v>
      </c>
      <c r="AG47">
        <f t="shared" si="27"/>
        <v>28.399191032774478</v>
      </c>
      <c r="AH47">
        <f t="shared" si="27"/>
        <v>28.678076619320088</v>
      </c>
      <c r="AI47">
        <f t="shared" si="27"/>
        <v>28.916030791564513</v>
      </c>
      <c r="AJ47">
        <f t="shared" si="27"/>
        <v>29.113808193451991</v>
      </c>
      <c r="AK47">
        <f t="shared" si="27"/>
        <v>29.272384996162579</v>
      </c>
      <c r="AL47">
        <f t="shared" si="27"/>
        <v>29.392940016079859</v>
      </c>
      <c r="AM47">
        <f t="shared" si="27"/>
        <v>29.476834981285791</v>
      </c>
      <c r="AN47">
        <f t="shared" si="27"/>
        <v>29.525594282717648</v>
      </c>
      <c r="AO47">
        <f t="shared" si="27"/>
        <v>29.54088452641307</v>
      </c>
      <c r="AP47">
        <f t="shared" si="27"/>
        <v>29.524494179569722</v>
      </c>
      <c r="AQ47">
        <f t="shared" si="27"/>
        <v>29.478313576411249</v>
      </c>
      <c r="AR47">
        <f t="shared" si="27"/>
        <v>29.404315520966637</v>
      </c>
      <c r="AS47">
        <f t="shared" si="27"/>
        <v>29.304536693710904</v>
      </c>
      <c r="AT47">
        <f t="shared" si="27"/>
        <v>29.181060038352321</v>
      </c>
      <c r="AU47">
        <f t="shared" si="27"/>
        <v>29.035998274605621</v>
      </c>
      <c r="AV47">
        <f t="shared" si="27"/>
        <v>28.87147865317257</v>
      </c>
      <c r="AW47">
        <f t="shared" si="27"/>
        <v>28.689629040891234</v>
      </c>
      <c r="AX47">
        <f t="shared" si="27"/>
        <v>28.492565397549733</v>
      </c>
      <c r="AY47">
        <f t="shared" si="27"/>
        <v>28.28238068151791</v>
      </c>
      <c r="AZ47">
        <f t="shared" si="27"/>
        <v>28.061135199401026</v>
      </c>
      <c r="BA47">
        <f t="shared" si="27"/>
        <v>27.830848395514405</v>
      </c>
      <c r="BB47">
        <f t="shared" si="27"/>
        <v>27.593492060232528</v>
      </c>
      <c r="BC47">
        <f t="shared" si="27"/>
        <v>27.350984922194467</v>
      </c>
      <c r="BD47">
        <f t="shared" si="27"/>
        <v>27.105188577939082</v>
      </c>
      <c r="BE47">
        <f t="shared" si="27"/>
        <v>26.857904703715143</v>
      </c>
      <c r="BF47">
        <f t="shared" si="27"/>
        <v>26.61087348786285</v>
      </c>
      <c r="BG47">
        <f t="shared" si="27"/>
        <v>26.365773218156217</v>
      </c>
      <c r="BH47">
        <f t="shared" si="27"/>
        <v>26.124220956670744</v>
      </c>
      <c r="BI47">
        <f t="shared" si="27"/>
        <v>25.887774234944473</v>
      </c>
    </row>
    <row r="48" spans="1:61">
      <c r="A48" t="s">
        <v>159</v>
      </c>
      <c r="B48">
        <f t="shared" ref="B48:BI48" si="28">EXP(B21)</f>
        <v>8.3028668601385149</v>
      </c>
      <c r="C48">
        <f t="shared" si="28"/>
        <v>9.1743348922031132</v>
      </c>
      <c r="D48">
        <f t="shared" si="28"/>
        <v>10.094452343290143</v>
      </c>
      <c r="E48">
        <f t="shared" si="28"/>
        <v>11.060889745385088</v>
      </c>
      <c r="F48">
        <f t="shared" si="28"/>
        <v>12.070741904029351</v>
      </c>
      <c r="G48">
        <f t="shared" si="28"/>
        <v>13.12054680686524</v>
      </c>
      <c r="H48">
        <f t="shared" si="28"/>
        <v>14.206315226460106</v>
      </c>
      <c r="I48">
        <f t="shared" si="28"/>
        <v>15.323570522746799</v>
      </c>
      <c r="J48">
        <f t="shared" si="28"/>
        <v>16.467397876576751</v>
      </c>
      <c r="K48">
        <f t="shared" si="28"/>
        <v>17.632501937808389</v>
      </c>
      <c r="L48">
        <f t="shared" si="28"/>
        <v>18.813271657373274</v>
      </c>
      <c r="M48">
        <f t="shared" si="28"/>
        <v>20.003850899608295</v>
      </c>
      <c r="N48">
        <f t="shared" si="28"/>
        <v>21.198213303721058</v>
      </c>
      <c r="O48">
        <f t="shared" si="28"/>
        <v>22.390239784511216</v>
      </c>
      <c r="P48">
        <f t="shared" si="28"/>
        <v>23.57379703334535</v>
      </c>
      <c r="Q48">
        <f t="shared" si="28"/>
        <v>24.7428153998856</v>
      </c>
      <c r="R48">
        <f t="shared" si="28"/>
        <v>25.891364600425554</v>
      </c>
      <c r="S48">
        <f t="shared" si="28"/>
        <v>27.013725805548138</v>
      </c>
      <c r="T48">
        <f t="shared" si="28"/>
        <v>28.104458802570051</v>
      </c>
      <c r="U48">
        <f t="shared" si="28"/>
        <v>29.158463100287431</v>
      </c>
      <c r="V48">
        <f t="shared" si="28"/>
        <v>30.17103203768313</v>
      </c>
      <c r="W48">
        <f t="shared" si="28"/>
        <v>31.137899166990405</v>
      </c>
      <c r="X48">
        <f t="shared" si="28"/>
        <v>32.055276397377455</v>
      </c>
      <c r="Y48">
        <f t="shared" si="28"/>
        <v>32.919883601377784</v>
      </c>
      <c r="Z48">
        <f t="shared" si="28"/>
        <v>33.728969595487897</v>
      </c>
      <c r="AA48">
        <f t="shared" si="28"/>
        <v>34.480324603299366</v>
      </c>
      <c r="AB48">
        <f t="shared" si="28"/>
        <v>35.172284489283257</v>
      </c>
      <c r="AC48">
        <f t="shared" si="28"/>
        <v>35.803727210051989</v>
      </c>
      <c r="AD48">
        <f t="shared" si="28"/>
        <v>36.374062064833673</v>
      </c>
      <c r="AE48">
        <f t="shared" si="28"/>
        <v>36.88321243627373</v>
      </c>
      <c r="AF48">
        <f t="shared" si="28"/>
        <v>37.331592795833807</v>
      </c>
      <c r="AG48">
        <f t="shared" si="28"/>
        <v>37.72008080518107</v>
      </c>
      <c r="AH48">
        <f t="shared" si="28"/>
        <v>38.049985377095076</v>
      </c>
      <c r="AI48">
        <f t="shared" si="28"/>
        <v>38.32301156823943</v>
      </c>
      <c r="AJ48">
        <f t="shared" si="28"/>
        <v>38.54122316392084</v>
      </c>
      <c r="AK48">
        <f t="shared" si="28"/>
        <v>38.707003784300213</v>
      </c>
      <c r="AL48">
        <f t="shared" si="28"/>
        <v>38.82301729535363</v>
      </c>
      <c r="AM48">
        <f t="shared" si="28"/>
        <v>38.892168249201291</v>
      </c>
      <c r="AN48">
        <f t="shared" si="28"/>
        <v>38.91756301029077</v>
      </c>
      <c r="AO48">
        <f t="shared" si="28"/>
        <v>38.902472149261861</v>
      </c>
      <c r="AP48">
        <f t="shared" si="28"/>
        <v>38.850294607906577</v>
      </c>
      <c r="AQ48">
        <f t="shared" si="28"/>
        <v>38.76452405900843</v>
      </c>
      <c r="AR48">
        <f t="shared" si="28"/>
        <v>38.648717806226436</v>
      </c>
      <c r="AS48">
        <f t="shared" si="28"/>
        <v>38.506468493525183</v>
      </c>
      <c r="AT48">
        <f t="shared" si="28"/>
        <v>38.341378822537877</v>
      </c>
      <c r="AU48">
        <f t="shared" si="28"/>
        <v>38.157039410956472</v>
      </c>
      <c r="AV48">
        <f t="shared" si="28"/>
        <v>37.957009866537625</v>
      </c>
      <c r="AW48">
        <f t="shared" si="28"/>
        <v>37.7448031002641</v>
      </c>
      <c r="AX48">
        <f t="shared" si="28"/>
        <v>37.523872859008215</v>
      </c>
      <c r="AY48">
        <f t="shared" si="28"/>
        <v>37.297604422894416</v>
      </c>
      <c r="AZ48">
        <f t="shared" si="28"/>
        <v>37.069308385432798</v>
      </c>
      <c r="BA48">
        <f t="shared" si="28"/>
        <v>36.84221741522996</v>
      </c>
      <c r="BB48">
        <f t="shared" si="28"/>
        <v>36.619485886407034</v>
      </c>
      <c r="BC48">
        <f t="shared" si="28"/>
        <v>36.404192260402965</v>
      </c>
      <c r="BD48">
        <f t="shared" si="28"/>
        <v>36.199344104233624</v>
      </c>
      <c r="BE48">
        <f t="shared" si="28"/>
        <v>36.007885639110931</v>
      </c>
      <c r="BF48">
        <f t="shared" si="28"/>
        <v>35.832707728225294</v>
      </c>
      <c r="BG48">
        <f t="shared" si="28"/>
        <v>35.676660233159105</v>
      </c>
      <c r="BH48">
        <f t="shared" si="28"/>
        <v>35.542566694578859</v>
      </c>
      <c r="BI48">
        <f t="shared" si="28"/>
        <v>35.433241324432196</v>
      </c>
    </row>
    <row r="49" spans="1:61">
      <c r="A49" t="s">
        <v>160</v>
      </c>
      <c r="B49">
        <f t="shared" ref="B49:BI49" si="29">EXP(B22)</f>
        <v>10.331331487154882</v>
      </c>
      <c r="C49">
        <f t="shared" si="29"/>
        <v>11.420632408827696</v>
      </c>
      <c r="D49">
        <f t="shared" si="29"/>
        <v>12.570156213361562</v>
      </c>
      <c r="E49">
        <f t="shared" si="29"/>
        <v>13.776820692651313</v>
      </c>
      <c r="F49">
        <f t="shared" si="29"/>
        <v>15.036830074737392</v>
      </c>
      <c r="G49">
        <f t="shared" si="29"/>
        <v>16.345705789458261</v>
      </c>
      <c r="H49">
        <f t="shared" si="29"/>
        <v>17.698330799149893</v>
      </c>
      <c r="I49">
        <f t="shared" si="29"/>
        <v>19.089006625434855</v>
      </c>
      <c r="J49">
        <f t="shared" si="29"/>
        <v>20.511521855709798</v>
      </c>
      <c r="K49">
        <f t="shared" si="29"/>
        <v>21.959230608834915</v>
      </c>
      <c r="L49">
        <f t="shared" si="29"/>
        <v>23.425139188847449</v>
      </c>
      <c r="M49">
        <f t="shared" si="29"/>
        <v>24.901998965814467</v>
      </c>
      <c r="N49">
        <f t="shared" si="29"/>
        <v>26.38240339898816</v>
      </c>
      <c r="O49">
        <f t="shared" si="29"/>
        <v>27.858887061152966</v>
      </c>
      <c r="P49">
        <f t="shared" si="29"/>
        <v>29.324024533602334</v>
      </c>
      <c r="Q49">
        <f t="shared" si="29"/>
        <v>30.770527115109264</v>
      </c>
      <c r="R49">
        <f t="shared" si="29"/>
        <v>32.19133541984759</v>
      </c>
      <c r="S49">
        <f t="shared" si="29"/>
        <v>33.57970612089931</v>
      </c>
      <c r="T49">
        <f t="shared" si="29"/>
        <v>34.929291318750565</v>
      </c>
      <c r="U49">
        <f t="shared" si="29"/>
        <v>36.234209268121248</v>
      </c>
      <c r="V49">
        <f t="shared" si="29"/>
        <v>37.489105471236343</v>
      </c>
      <c r="W49">
        <f t="shared" si="29"/>
        <v>38.689203430916585</v>
      </c>
      <c r="X49">
        <f t="shared" si="29"/>
        <v>39.830344642771884</v>
      </c>
      <c r="Y49">
        <f t="shared" si="29"/>
        <v>40.909017683274833</v>
      </c>
      <c r="Z49">
        <f t="shared" si="29"/>
        <v>41.922376511625558</v>
      </c>
      <c r="AA49">
        <f t="shared" si="29"/>
        <v>42.868248341441351</v>
      </c>
      <c r="AB49">
        <f t="shared" si="29"/>
        <v>43.745131648228416</v>
      </c>
      <c r="AC49">
        <f t="shared" si="29"/>
        <v>44.552185056589536</v>
      </c>
      <c r="AD49">
        <f t="shared" si="29"/>
        <v>45.289207994964876</v>
      </c>
      <c r="AE49">
        <f t="shared" si="29"/>
        <v>45.956614114539335</v>
      </c>
      <c r="AF49">
        <f t="shared" si="29"/>
        <v>46.55539854320925</v>
      </c>
      <c r="AG49">
        <f t="shared" si="29"/>
        <v>47.08710008670564</v>
      </c>
      <c r="AH49">
        <f t="shared" si="29"/>
        <v>47.553759499571932</v>
      </c>
      <c r="AI49">
        <f t="shared" si="29"/>
        <v>47.957874931840763</v>
      </c>
      <c r="AJ49">
        <f t="shared" si="29"/>
        <v>48.302355616633704</v>
      </c>
      <c r="AK49">
        <f t="shared" si="29"/>
        <v>48.590474803498346</v>
      </c>
      <c r="AL49">
        <f t="shared" si="29"/>
        <v>48.825822866243023</v>
      </c>
      <c r="AM49">
        <f t="shared" si="29"/>
        <v>49.012261426431358</v>
      </c>
      <c r="AN49">
        <f t="shared" si="29"/>
        <v>49.153879238524773</v>
      </c>
      <c r="AO49">
        <f t="shared" si="29"/>
        <v>49.254950483596993</v>
      </c>
      <c r="AP49">
        <f t="shared" si="29"/>
        <v>49.319896018943822</v>
      </c>
      <c r="AQ49">
        <f t="shared" si="29"/>
        <v>49.353248033729187</v>
      </c>
      <c r="AR49">
        <f t="shared" si="29"/>
        <v>49.359618468560107</v>
      </c>
      <c r="AS49">
        <f t="shared" si="29"/>
        <v>49.343671471659675</v>
      </c>
      <c r="AT49">
        <f t="shared" si="29"/>
        <v>49.310100087762677</v>
      </c>
      <c r="AU49">
        <f t="shared" si="29"/>
        <v>49.263607309247945</v>
      </c>
      <c r="AV49">
        <f t="shared" si="29"/>
        <v>49.208891563242993</v>
      </c>
      <c r="AW49">
        <f t="shared" si="29"/>
        <v>49.150636664068919</v>
      </c>
      <c r="AX49">
        <f t="shared" si="29"/>
        <v>49.093506227754929</v>
      </c>
      <c r="AY49">
        <f t="shared" si="29"/>
        <v>49.042142524566387</v>
      </c>
      <c r="AZ49">
        <f t="shared" si="29"/>
        <v>49.001169736541264</v>
      </c>
      <c r="BA49">
        <f t="shared" si="29"/>
        <v>48.975201589811121</v>
      </c>
      <c r="BB49">
        <f t="shared" si="29"/>
        <v>48.96885334589922</v>
      </c>
      <c r="BC49">
        <f t="shared" si="29"/>
        <v>48.986758162149428</v>
      </c>
      <c r="BD49">
        <f t="shared" si="29"/>
        <v>49.033587869004485</v>
      </c>
      <c r="BE49">
        <f t="shared" si="29"/>
        <v>49.114078261214914</v>
      </c>
      <c r="BF49">
        <f t="shared" si="29"/>
        <v>49.233059061635927</v>
      </c>
      <c r="BG49">
        <f t="shared" si="29"/>
        <v>49.39548879081687</v>
      </c>
      <c r="BH49">
        <f t="shared" si="29"/>
        <v>49.606494864145567</v>
      </c>
      <c r="BI49">
        <f t="shared" si="29"/>
        <v>49.871419342438521</v>
      </c>
    </row>
    <row r="50" spans="1:61">
      <c r="A50" t="s">
        <v>161</v>
      </c>
      <c r="B50">
        <f t="shared" ref="B50:BI50" si="30">EXP(B23)</f>
        <v>16.85366903535003</v>
      </c>
      <c r="C50">
        <f t="shared" si="30"/>
        <v>17.988103450932087</v>
      </c>
      <c r="D50">
        <f t="shared" si="30"/>
        <v>19.197835148607851</v>
      </c>
      <c r="E50">
        <f t="shared" si="30"/>
        <v>20.485982668557515</v>
      </c>
      <c r="F50">
        <f t="shared" si="30"/>
        <v>21.855497680836102</v>
      </c>
      <c r="G50">
        <f t="shared" si="30"/>
        <v>23.309107872331246</v>
      </c>
      <c r="H50">
        <f t="shared" si="30"/>
        <v>24.849253702522123</v>
      </c>
      <c r="I50">
        <f t="shared" si="30"/>
        <v>26.478019076996382</v>
      </c>
      <c r="J50">
        <f t="shared" si="30"/>
        <v>28.197056131646864</v>
      </c>
      <c r="K50">
        <f t="shared" si="30"/>
        <v>30.007504488601327</v>
      </c>
      <c r="L50">
        <f t="shared" si="30"/>
        <v>31.909905537281066</v>
      </c>
      <c r="M50">
        <f t="shared" si="30"/>
        <v>33.904112509731128</v>
      </c>
      <c r="N50">
        <f t="shared" si="30"/>
        <v>35.989197356697453</v>
      </c>
      <c r="O50">
        <f t="shared" si="30"/>
        <v>38.163355686840291</v>
      </c>
      <c r="P50">
        <f t="shared" si="30"/>
        <v>40.42381130162854</v>
      </c>
      <c r="Q50">
        <f t="shared" si="30"/>
        <v>42.766722137058792</v>
      </c>
      <c r="R50">
        <f t="shared" si="30"/>
        <v>45.18708970302368</v>
      </c>
      <c r="S50">
        <f t="shared" si="30"/>
        <v>47.678674382969753</v>
      </c>
      <c r="T50">
        <f t="shared" si="30"/>
        <v>50.233919209907867</v>
      </c>
      <c r="U50">
        <f t="shared" si="30"/>
        <v>52.843884957886054</v>
      </c>
      <c r="V50">
        <f t="shared" si="30"/>
        <v>55.498199567446328</v>
      </c>
      <c r="W50">
        <f t="shared" si="30"/>
        <v>58.185025045154475</v>
      </c>
      <c r="X50">
        <f t="shared" si="30"/>
        <v>60.891045026256386</v>
      </c>
      <c r="Y50">
        <f t="shared" si="30"/>
        <v>63.601476151119982</v>
      </c>
      <c r="Z50">
        <f t="shared" si="30"/>
        <v>66.300106266267747</v>
      </c>
      <c r="AA50">
        <f t="shared" si="30"/>
        <v>68.969362206791502</v>
      </c>
      <c r="AB50">
        <f t="shared" si="30"/>
        <v>71.590409538345909</v>
      </c>
      <c r="AC50">
        <f t="shared" si="30"/>
        <v>74.143286126471253</v>
      </c>
      <c r="AD50">
        <f t="shared" si="30"/>
        <v>76.607070755536455</v>
      </c>
      <c r="AE50">
        <f t="shared" si="30"/>
        <v>78.960087240960348</v>
      </c>
      <c r="AF50">
        <f t="shared" si="30"/>
        <v>81.180143574202191</v>
      </c>
      <c r="AG50">
        <f t="shared" si="30"/>
        <v>83.244804624479428</v>
      </c>
      <c r="AH50">
        <f t="shared" si="30"/>
        <v>85.131695815346831</v>
      </c>
      <c r="AI50">
        <f t="shared" si="30"/>
        <v>86.818834026390363</v>
      </c>
      <c r="AJ50">
        <f t="shared" si="30"/>
        <v>88.284980775522982</v>
      </c>
      <c r="AK50">
        <f t="shared" si="30"/>
        <v>89.510011557277096</v>
      </c>
      <c r="AL50">
        <f t="shared" si="30"/>
        <v>90.47529409400687</v>
      </c>
      <c r="AM50">
        <f t="shared" si="30"/>
        <v>91.16406725087937</v>
      </c>
      <c r="AN50">
        <f t="shared" si="30"/>
        <v>91.561811524795885</v>
      </c>
      <c r="AO50">
        <f t="shared" si="30"/>
        <v>91.656601394446568</v>
      </c>
      <c r="AP50">
        <f t="shared" si="30"/>
        <v>91.439429463129301</v>
      </c>
      <c r="AQ50">
        <f t="shared" si="30"/>
        <v>90.904492281426613</v>
      </c>
      <c r="AR50">
        <f t="shared" si="30"/>
        <v>90.049428038258597</v>
      </c>
      <c r="AS50">
        <f t="shared" si="30"/>
        <v>88.875496979421911</v>
      </c>
      <c r="AT50">
        <f t="shared" si="30"/>
        <v>87.387696461468494</v>
      </c>
      <c r="AU50">
        <f t="shared" si="30"/>
        <v>85.594803968266532</v>
      </c>
      <c r="AV50">
        <f t="shared" si="30"/>
        <v>83.509343182642354</v>
      </c>
      <c r="AW50">
        <f t="shared" si="30"/>
        <v>81.147470272528324</v>
      </c>
      <c r="AX50">
        <f t="shared" si="30"/>
        <v>78.528779858494872</v>
      </c>
      <c r="AY50">
        <f t="shared" si="30"/>
        <v>75.676032599398553</v>
      </c>
      <c r="AZ50">
        <f t="shared" si="30"/>
        <v>72.614808873231553</v>
      </c>
      <c r="BA50">
        <f t="shared" si="30"/>
        <v>69.373095539020639</v>
      </c>
      <c r="BB50">
        <f t="shared" si="30"/>
        <v>65.980815135122512</v>
      </c>
      <c r="BC50">
        <f t="shared" si="30"/>
        <v>62.469308991574614</v>
      </c>
      <c r="BD50">
        <f t="shared" si="30"/>
        <v>58.870787506892434</v>
      </c>
      <c r="BE50">
        <f t="shared" si="30"/>
        <v>55.217762171905136</v>
      </c>
      <c r="BF50">
        <f t="shared" si="30"/>
        <v>51.542474740955392</v>
      </c>
      <c r="BG50">
        <f t="shared" si="30"/>
        <v>47.876339202129031</v>
      </c>
      <c r="BH50">
        <f t="shared" si="30"/>
        <v>44.249411857071912</v>
      </c>
      <c r="BI50">
        <f t="shared" si="30"/>
        <v>40.689903889780247</v>
      </c>
    </row>
    <row r="51" spans="1:61">
      <c r="A51" t="s">
        <v>162</v>
      </c>
      <c r="B51">
        <f t="shared" ref="B51:BI51" si="31">EXP(B24)</f>
        <v>43.676449771132944</v>
      </c>
      <c r="C51">
        <f t="shared" si="31"/>
        <v>47.391211494416901</v>
      </c>
      <c r="D51">
        <f t="shared" si="31"/>
        <v>51.355883692717526</v>
      </c>
      <c r="E51">
        <f t="shared" si="31"/>
        <v>55.576866248156044</v>
      </c>
      <c r="F51">
        <f t="shared" si="31"/>
        <v>60.059110364524528</v>
      </c>
      <c r="G51">
        <f t="shared" si="31"/>
        <v>64.805857967153031</v>
      </c>
      <c r="H51">
        <f t="shared" si="31"/>
        <v>69.818369604955862</v>
      </c>
      <c r="I51">
        <f t="shared" si="31"/>
        <v>75.095644418676684</v>
      </c>
      <c r="J51">
        <f t="shared" si="31"/>
        <v>80.634136530170252</v>
      </c>
      <c r="K51">
        <f t="shared" si="31"/>
        <v>86.427473016952106</v>
      </c>
      <c r="L51">
        <f t="shared" si="31"/>
        <v>92.466179441423222</v>
      </c>
      <c r="M51">
        <f t="shared" si="31"/>
        <v>98.737419678010696</v>
      </c>
      <c r="N51">
        <f t="shared" si="31"/>
        <v>105.22475749278509</v>
      </c>
      <c r="O51">
        <f t="shared" si="31"/>
        <v>111.907947944176</v>
      </c>
      <c r="P51">
        <f t="shared" si="31"/>
        <v>118.76276715264082</v>
      </c>
      <c r="Q51">
        <f t="shared" si="31"/>
        <v>125.76088929223469</v>
      </c>
      <c r="R51">
        <f t="shared" si="31"/>
        <v>132.86981974825284</v>
      </c>
      <c r="S51">
        <f t="shared" si="31"/>
        <v>140.0528932239427</v>
      </c>
      <c r="T51">
        <f t="shared" si="31"/>
        <v>147.26934513034033</v>
      </c>
      <c r="U51">
        <f t="shared" si="31"/>
        <v>154.474463826386</v>
      </c>
      <c r="V51">
        <f t="shared" si="31"/>
        <v>161.61983016893637</v>
      </c>
      <c r="W51">
        <f t="shared" si="31"/>
        <v>168.65364937121666</v>
      </c>
      <c r="X51">
        <f t="shared" si="31"/>
        <v>175.5211783527503</v>
      </c>
      <c r="Y51">
        <f t="shared" si="31"/>
        <v>182.16524960706286</v>
      </c>
      <c r="Z51">
        <f t="shared" si="31"/>
        <v>188.52689014440105</v>
      </c>
      <c r="AA51">
        <f t="shared" si="31"/>
        <v>194.54603133126352</v>
      </c>
      <c r="AB51">
        <f t="shared" si="31"/>
        <v>200.16230251004797</v>
      </c>
      <c r="AC51">
        <f t="shared" si="31"/>
        <v>205.3158982212297</v>
      </c>
      <c r="AD51">
        <f t="shared" si="31"/>
        <v>209.94850576383132</v>
      </c>
      <c r="AE51">
        <f t="shared" si="31"/>
        <v>214.0042768280598</v>
      </c>
      <c r="AF51">
        <f t="shared" si="31"/>
        <v>217.43082413802168</v>
      </c>
      <c r="AG51">
        <f t="shared" si="31"/>
        <v>220.18022157995944</v>
      </c>
      <c r="AH51">
        <f t="shared" si="31"/>
        <v>222.20998429124066</v>
      </c>
      <c r="AI51">
        <f t="shared" si="31"/>
        <v>223.48400377147951</v>
      </c>
      <c r="AJ51">
        <f t="shared" si="31"/>
        <v>223.97341236250324</v>
      </c>
      <c r="AK51">
        <f t="shared" si="31"/>
        <v>223.65735152341566</v>
      </c>
      <c r="AL51">
        <f t="shared" si="31"/>
        <v>222.52361927115101</v>
      </c>
      <c r="AM51">
        <f t="shared" si="31"/>
        <v>220.56917400560732</v>
      </c>
      <c r="AN51">
        <f t="shared" si="31"/>
        <v>217.80047469586566</v>
      </c>
      <c r="AO51">
        <f t="shared" si="31"/>
        <v>214.23364103493489</v>
      </c>
      <c r="AP51">
        <f t="shared" si="31"/>
        <v>209.89442159822769</v>
      </c>
      <c r="AQ51">
        <f t="shared" si="31"/>
        <v>204.81796314746964</v>
      </c>
      <c r="AR51">
        <f t="shared" si="31"/>
        <v>199.04837984980216</v>
      </c>
      <c r="AS51">
        <f t="shared" si="31"/>
        <v>192.63812713981955</v>
      </c>
      <c r="AT51">
        <f t="shared" si="31"/>
        <v>185.64719102107435</v>
      </c>
      <c r="AU51">
        <f t="shared" si="31"/>
        <v>178.14210954570726</v>
      </c>
      <c r="AV51">
        <f t="shared" si="31"/>
        <v>170.19484878104976</v>
      </c>
      <c r="AW51">
        <f t="shared" si="31"/>
        <v>161.88156052948091</v>
      </c>
      <c r="AX51">
        <f t="shared" si="31"/>
        <v>153.28125318829032</v>
      </c>
      <c r="AY51">
        <f t="shared" si="31"/>
        <v>144.47441022480379</v>
      </c>
      <c r="AZ51">
        <f t="shared" si="31"/>
        <v>135.54159264393914</v>
      </c>
      <c r="BA51">
        <f t="shared" si="31"/>
        <v>126.56206243611658</v>
      </c>
      <c r="BB51">
        <f t="shared" si="31"/>
        <v>117.61246326575436</v>
      </c>
      <c r="BC51">
        <f t="shared" si="31"/>
        <v>108.76559260862334</v>
      </c>
      <c r="BD51">
        <f t="shared" si="31"/>
        <v>100.08929624657064</v>
      </c>
      <c r="BE51">
        <f t="shared" si="31"/>
        <v>91.645511616622841</v>
      </c>
      <c r="BF51">
        <f t="shared" si="31"/>
        <v>83.489481177560705</v>
      </c>
      <c r="BG51">
        <f t="shared" si="31"/>
        <v>75.669150933907929</v>
      </c>
      <c r="BH51">
        <f t="shared" si="31"/>
        <v>68.224762809759184</v>
      </c>
      <c r="BI51">
        <f t="shared" si="31"/>
        <v>61.18864297538618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/>
  </sheetViews>
  <sheetFormatPr baseColWidth="10" defaultRowHeight="15" x14ac:dyDescent="0"/>
  <cols>
    <col min="1" max="1" width="12.83203125" bestFit="1" customWidth="1"/>
    <col min="2" max="2" width="13.5" bestFit="1" customWidth="1"/>
    <col min="3" max="3" width="12.1640625" bestFit="1" customWidth="1"/>
    <col min="4" max="4" width="14.5" bestFit="1" customWidth="1"/>
    <col min="5" max="5" width="13.83203125" bestFit="1" customWidth="1"/>
    <col min="6" max="8" width="13.1640625" bestFit="1" customWidth="1"/>
    <col min="9" max="11" width="12.5" bestFit="1" customWidth="1"/>
    <col min="12" max="14" width="12.1640625" bestFit="1" customWidth="1"/>
    <col min="15" max="15" width="11.6640625" bestFit="1" customWidth="1"/>
    <col min="16" max="16" width="11.1640625" bestFit="1" customWidth="1"/>
    <col min="17" max="19" width="10.33203125" bestFit="1" customWidth="1"/>
    <col min="20" max="21" width="9.83203125" bestFit="1" customWidth="1"/>
    <col min="22" max="22" width="10.1640625" bestFit="1" customWidth="1"/>
    <col min="23" max="23" width="7.1640625" customWidth="1"/>
  </cols>
  <sheetData>
    <row r="1" spans="1:2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139</v>
      </c>
      <c r="G1" t="s">
        <v>33</v>
      </c>
      <c r="H1" t="s">
        <v>34</v>
      </c>
      <c r="I1" t="s">
        <v>140</v>
      </c>
      <c r="J1" t="s">
        <v>141</v>
      </c>
      <c r="K1" t="s">
        <v>142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143</v>
      </c>
      <c r="R1" t="s">
        <v>40</v>
      </c>
      <c r="S1" t="s">
        <v>41</v>
      </c>
      <c r="T1" t="s">
        <v>144</v>
      </c>
      <c r="U1" t="s">
        <v>145</v>
      </c>
      <c r="V1" t="s">
        <v>146</v>
      </c>
      <c r="W1" t="s">
        <v>42</v>
      </c>
    </row>
    <row r="2" spans="1:23">
      <c r="A2">
        <v>57145.742189999997</v>
      </c>
      <c r="B2">
        <v>52106.414060000003</v>
      </c>
      <c r="C2">
        <v>5039.3271500000001</v>
      </c>
      <c r="D2">
        <v>21.205290000000002</v>
      </c>
      <c r="E2">
        <v>22.72813</v>
      </c>
      <c r="F2">
        <v>15.040279999999999</v>
      </c>
      <c r="G2">
        <v>25.565570000000001</v>
      </c>
      <c r="H2">
        <v>18.772459999999999</v>
      </c>
      <c r="I2">
        <v>15.0625</v>
      </c>
      <c r="J2">
        <v>27.29044</v>
      </c>
      <c r="K2">
        <v>31.452529999999999</v>
      </c>
      <c r="L2">
        <v>150400.29688000001</v>
      </c>
      <c r="M2">
        <v>123247.32031</v>
      </c>
      <c r="N2">
        <v>74764.695309999996</v>
      </c>
      <c r="O2">
        <v>67.469830000000002</v>
      </c>
      <c r="P2">
        <v>123.83289000000001</v>
      </c>
      <c r="Q2">
        <v>22.004249999999999</v>
      </c>
      <c r="R2">
        <v>85.030940000000001</v>
      </c>
      <c r="S2">
        <v>44.711440000000003</v>
      </c>
      <c r="T2">
        <v>21.728400000000001</v>
      </c>
      <c r="U2">
        <v>85.676569999999998</v>
      </c>
      <c r="V2">
        <v>117.76791</v>
      </c>
      <c r="W2">
        <v>344206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baseColWidth="10" defaultRowHeight="15" x14ac:dyDescent="0"/>
  <cols>
    <col min="1" max="1" width="17.6640625" bestFit="1" customWidth="1"/>
    <col min="2" max="2" width="18.33203125" bestFit="1" customWidth="1"/>
    <col min="3" max="3" width="12.6640625" bestFit="1" customWidth="1"/>
    <col min="4" max="4" width="15" bestFit="1" customWidth="1"/>
    <col min="5" max="5" width="15.5" bestFit="1" customWidth="1"/>
    <col min="6" max="6" width="10.1640625" bestFit="1" customWidth="1"/>
    <col min="7" max="7" width="6.1640625" bestFit="1" customWidth="1"/>
  </cols>
  <sheetData>
    <row r="1" spans="1:7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42</v>
      </c>
    </row>
    <row r="2" spans="1:7">
      <c r="A2">
        <v>45985.460939999997</v>
      </c>
      <c r="B2">
        <v>42337.714840000001</v>
      </c>
      <c r="C2">
        <v>2065800</v>
      </c>
      <c r="D2">
        <v>97711.5</v>
      </c>
      <c r="E2">
        <v>83829.289059999996</v>
      </c>
      <c r="F2">
        <v>2829588.5</v>
      </c>
      <c r="G2">
        <v>47967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baseColWidth="10" defaultRowHeight="15" x14ac:dyDescent="0"/>
  <cols>
    <col min="1" max="1" width="8" bestFit="1" customWidth="1"/>
    <col min="2" max="2" width="9.1640625" bestFit="1" customWidth="1"/>
    <col min="3" max="4" width="10.1640625" bestFit="1" customWidth="1"/>
    <col min="5" max="5" width="9.1640625" bestFit="1" customWidth="1"/>
    <col min="6" max="7" width="10.1640625" bestFit="1" customWidth="1"/>
    <col min="8" max="8" width="12.1640625" bestFit="1" customWidth="1"/>
    <col min="9" max="9" width="14" bestFit="1" customWidth="1"/>
    <col min="10" max="11" width="12.1640625" bestFit="1" customWidth="1"/>
    <col min="12" max="12" width="6.1640625" customWidth="1"/>
  </cols>
  <sheetData>
    <row r="1" spans="1:12">
      <c r="A1" t="s">
        <v>49</v>
      </c>
      <c r="B1" t="s">
        <v>147</v>
      </c>
      <c r="C1" t="s">
        <v>50</v>
      </c>
      <c r="D1" t="s">
        <v>51</v>
      </c>
      <c r="E1" t="s">
        <v>148</v>
      </c>
      <c r="F1" t="s">
        <v>149</v>
      </c>
      <c r="G1" t="s">
        <v>150</v>
      </c>
      <c r="H1" t="s">
        <v>60</v>
      </c>
      <c r="I1" t="s">
        <v>151</v>
      </c>
      <c r="J1" t="s">
        <v>61</v>
      </c>
      <c r="K1" t="s">
        <v>52</v>
      </c>
      <c r="L1" t="s">
        <v>42</v>
      </c>
    </row>
    <row r="2" spans="1:12">
      <c r="A2">
        <v>1</v>
      </c>
      <c r="B2">
        <v>6.2595799999999997</v>
      </c>
      <c r="C2">
        <v>8.0513899999999996</v>
      </c>
      <c r="D2">
        <v>8.6191700000000004</v>
      </c>
      <c r="E2">
        <v>9.5229400000000002</v>
      </c>
      <c r="F2">
        <v>15.36725</v>
      </c>
      <c r="G2">
        <v>14.57222</v>
      </c>
      <c r="H2">
        <v>19976.765630000002</v>
      </c>
      <c r="I2">
        <v>32782.679689999997</v>
      </c>
      <c r="J2">
        <v>12805.912109999999</v>
      </c>
      <c r="K2">
        <v>278723.125</v>
      </c>
      <c r="L2">
        <v>18241</v>
      </c>
    </row>
    <row r="3" spans="1:12">
      <c r="A3">
        <v>2</v>
      </c>
      <c r="B3">
        <v>7.2741899999999999</v>
      </c>
      <c r="C3">
        <v>11.43263</v>
      </c>
      <c r="D3">
        <v>11.090870000000001</v>
      </c>
      <c r="E3">
        <v>7.2743500000000001</v>
      </c>
      <c r="F3">
        <v>12.914289999999999</v>
      </c>
      <c r="G3">
        <v>13.288270000000001</v>
      </c>
      <c r="H3">
        <v>23906.902340000001</v>
      </c>
      <c r="I3">
        <v>28630.447270000001</v>
      </c>
      <c r="J3">
        <v>4723.5444299999999</v>
      </c>
      <c r="K3">
        <v>720655.0625</v>
      </c>
      <c r="L3">
        <v>33806</v>
      </c>
    </row>
    <row r="4" spans="1:12">
      <c r="A4">
        <v>3</v>
      </c>
      <c r="B4">
        <v>6.2376300000000002</v>
      </c>
      <c r="C4">
        <v>15.79555</v>
      </c>
      <c r="D4">
        <v>16.36345</v>
      </c>
      <c r="E4">
        <v>6.32193</v>
      </c>
      <c r="F4">
        <v>17.360980000000001</v>
      </c>
      <c r="G4">
        <v>16.723600000000001</v>
      </c>
      <c r="H4">
        <v>34277.757810000003</v>
      </c>
      <c r="I4">
        <v>36808.980470000002</v>
      </c>
      <c r="J4">
        <v>2531.2224099999999</v>
      </c>
      <c r="K4">
        <v>986194.6875</v>
      </c>
      <c r="L4">
        <v>40602</v>
      </c>
    </row>
    <row r="5" spans="1:12">
      <c r="A5">
        <v>4</v>
      </c>
      <c r="B5">
        <v>6.5965600000000002</v>
      </c>
      <c r="C5">
        <v>19.262029999999999</v>
      </c>
      <c r="D5">
        <v>11.410679999999999</v>
      </c>
      <c r="E5">
        <v>6.5979200000000002</v>
      </c>
      <c r="F5">
        <v>20.561</v>
      </c>
      <c r="G5">
        <v>14.074859999999999</v>
      </c>
      <c r="H5">
        <v>43004.066409999999</v>
      </c>
      <c r="I5">
        <v>46355.625</v>
      </c>
      <c r="J5">
        <v>3351.5566399999998</v>
      </c>
      <c r="K5">
        <v>1231105.625</v>
      </c>
      <c r="L5">
        <v>42987</v>
      </c>
    </row>
    <row r="6" spans="1:12">
      <c r="A6">
        <v>5</v>
      </c>
      <c r="B6">
        <v>6.5852599999999999</v>
      </c>
      <c r="C6">
        <v>22.708939999999998</v>
      </c>
      <c r="D6">
        <v>16.416550000000001</v>
      </c>
      <c r="E6">
        <v>6.6432200000000003</v>
      </c>
      <c r="F6">
        <v>24.777509999999999</v>
      </c>
      <c r="G6">
        <v>15.87637</v>
      </c>
      <c r="H6">
        <v>49416.910159999999</v>
      </c>
      <c r="I6">
        <v>52588.472659999999</v>
      </c>
      <c r="J6">
        <v>3171.5603000000001</v>
      </c>
      <c r="K6">
        <v>1476855.75</v>
      </c>
      <c r="L6">
        <v>39981</v>
      </c>
    </row>
    <row r="7" spans="1:12">
      <c r="A7">
        <v>6</v>
      </c>
      <c r="B7">
        <v>6.61829</v>
      </c>
      <c r="C7">
        <v>27.084320000000002</v>
      </c>
      <c r="D7">
        <v>24.445430000000002</v>
      </c>
      <c r="E7">
        <v>6.6708299999999996</v>
      </c>
      <c r="F7">
        <v>27.864039999999999</v>
      </c>
      <c r="G7">
        <v>29.828749999999999</v>
      </c>
      <c r="H7">
        <v>53328.382810000003</v>
      </c>
      <c r="I7">
        <v>55920.53125</v>
      </c>
      <c r="J7">
        <v>2592.14966</v>
      </c>
      <c r="K7">
        <v>1752015.25</v>
      </c>
      <c r="L7">
        <v>38488</v>
      </c>
    </row>
    <row r="8" spans="1:12">
      <c r="A8">
        <v>7</v>
      </c>
      <c r="B8">
        <v>7.3800299999999996</v>
      </c>
      <c r="C8">
        <v>30.095469999999999</v>
      </c>
      <c r="D8">
        <v>26.674389999999999</v>
      </c>
      <c r="E8">
        <v>7.4939299999999998</v>
      </c>
      <c r="F8">
        <v>33.141629999999999</v>
      </c>
      <c r="G8">
        <v>69.397000000000006</v>
      </c>
      <c r="H8">
        <v>56409.453130000002</v>
      </c>
      <c r="I8">
        <v>60266.574220000002</v>
      </c>
      <c r="J8">
        <v>3857.1206099999999</v>
      </c>
      <c r="K8">
        <v>2081123</v>
      </c>
      <c r="L8">
        <v>36867</v>
      </c>
    </row>
    <row r="9" spans="1:12">
      <c r="A9">
        <v>8</v>
      </c>
      <c r="B9">
        <v>8.9660499999999992</v>
      </c>
      <c r="C9">
        <v>41.268079999999998</v>
      </c>
      <c r="D9">
        <v>142.04301000000001</v>
      </c>
      <c r="E9">
        <v>9.0384600000000006</v>
      </c>
      <c r="F9">
        <v>39.54027</v>
      </c>
      <c r="G9">
        <v>142.05266</v>
      </c>
      <c r="H9">
        <v>57738.828130000002</v>
      </c>
      <c r="I9">
        <v>61088.984380000002</v>
      </c>
      <c r="J9">
        <v>3350.15771</v>
      </c>
      <c r="K9">
        <v>2535533</v>
      </c>
      <c r="L9">
        <v>33986</v>
      </c>
    </row>
    <row r="10" spans="1:12">
      <c r="A10">
        <v>9</v>
      </c>
      <c r="B10">
        <v>11.74902</v>
      </c>
      <c r="C10">
        <v>47.059809999999999</v>
      </c>
      <c r="D10">
        <v>16.353300000000001</v>
      </c>
      <c r="E10">
        <v>11.804489999999999</v>
      </c>
      <c r="F10">
        <v>59.483519999999999</v>
      </c>
      <c r="G10">
        <v>21.770659999999999</v>
      </c>
      <c r="H10">
        <v>61287.753909999999</v>
      </c>
      <c r="I10">
        <v>65844.210940000004</v>
      </c>
      <c r="J10">
        <v>4556.4589800000003</v>
      </c>
      <c r="K10">
        <v>3249286.75</v>
      </c>
      <c r="L10">
        <v>32262</v>
      </c>
    </row>
    <row r="11" spans="1:12">
      <c r="A11">
        <v>10</v>
      </c>
      <c r="B11">
        <v>28.988330000000001</v>
      </c>
      <c r="C11">
        <v>120.30004</v>
      </c>
      <c r="D11">
        <v>101.06013</v>
      </c>
      <c r="E11">
        <v>28.80172</v>
      </c>
      <c r="F11">
        <v>159.21548000000001</v>
      </c>
      <c r="G11">
        <v>273.50002999999998</v>
      </c>
      <c r="H11">
        <v>128767.54687999999</v>
      </c>
      <c r="I11">
        <v>145991.875</v>
      </c>
      <c r="J11">
        <v>17224.324219999999</v>
      </c>
      <c r="K11">
        <v>6141455.5</v>
      </c>
      <c r="L11">
        <v>26986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J23" sqref="J23"/>
    </sheetView>
  </sheetViews>
  <sheetFormatPr baseColWidth="10" defaultRowHeight="15" x14ac:dyDescent="0"/>
  <cols>
    <col min="1" max="1" width="8" bestFit="1" customWidth="1"/>
    <col min="2" max="2" width="12.1640625" bestFit="1" customWidth="1"/>
    <col min="3" max="3" width="11.1640625" bestFit="1" customWidth="1"/>
    <col min="4" max="4" width="9.1640625" bestFit="1" customWidth="1"/>
    <col min="5" max="5" width="11.5" bestFit="1" customWidth="1"/>
    <col min="6" max="6" width="10" bestFit="1" customWidth="1"/>
    <col min="7" max="7" width="17.33203125" bestFit="1" customWidth="1"/>
    <col min="8" max="8" width="15.83203125" bestFit="1" customWidth="1"/>
    <col min="9" max="10" width="12.1640625" bestFit="1" customWidth="1"/>
    <col min="11" max="12" width="10.1640625" bestFit="1" customWidth="1"/>
    <col min="13" max="13" width="12.33203125" bestFit="1" customWidth="1"/>
    <col min="14" max="14" width="7.1640625" bestFit="1" customWidth="1"/>
  </cols>
  <sheetData>
    <row r="1" spans="1:14">
      <c r="A1" t="s">
        <v>53</v>
      </c>
      <c r="B1" t="s">
        <v>52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42</v>
      </c>
    </row>
    <row r="2" spans="1:14">
      <c r="A2">
        <v>1</v>
      </c>
      <c r="B2">
        <v>666558.875</v>
      </c>
      <c r="C2">
        <v>1999.3934300000001</v>
      </c>
      <c r="D2">
        <v>51.721490000000003</v>
      </c>
      <c r="E2">
        <v>0.29732999999999998</v>
      </c>
      <c r="F2">
        <v>0.17866000000000001</v>
      </c>
      <c r="G2">
        <v>7.6179999999999998E-2</v>
      </c>
      <c r="H2">
        <v>0.44783000000000001</v>
      </c>
      <c r="I2">
        <v>25178.203130000002</v>
      </c>
      <c r="J2">
        <v>6125.6499000000003</v>
      </c>
      <c r="K2">
        <v>11.59989</v>
      </c>
      <c r="L2">
        <v>13.81517</v>
      </c>
      <c r="M2">
        <v>2.4114200000000001</v>
      </c>
      <c r="N2">
        <v>72411</v>
      </c>
    </row>
    <row r="3" spans="1:14">
      <c r="A3">
        <v>2</v>
      </c>
      <c r="B3">
        <v>1290522.25</v>
      </c>
      <c r="C3">
        <v>2000.00854</v>
      </c>
      <c r="D3">
        <v>44.145670000000003</v>
      </c>
      <c r="E3">
        <v>0.24249999999999999</v>
      </c>
      <c r="F3">
        <v>0.22040000000000001</v>
      </c>
      <c r="G3">
        <v>3.8899999999999998E-3</v>
      </c>
      <c r="H3">
        <v>0.53322000000000003</v>
      </c>
      <c r="I3">
        <v>44236.894529999998</v>
      </c>
      <c r="J3">
        <v>3133.1564899999998</v>
      </c>
      <c r="K3">
        <v>16.981909999999999</v>
      </c>
      <c r="L3">
        <v>17.820879999999999</v>
      </c>
      <c r="M3">
        <v>2.7268699999999999</v>
      </c>
      <c r="N3">
        <v>103206</v>
      </c>
    </row>
    <row r="4" spans="1:14">
      <c r="A4">
        <v>3</v>
      </c>
      <c r="B4">
        <v>1913029.375</v>
      </c>
      <c r="C4">
        <v>2000.4191900000001</v>
      </c>
      <c r="D4">
        <v>38.052340000000001</v>
      </c>
      <c r="E4">
        <v>0.24818999999999999</v>
      </c>
      <c r="F4">
        <v>0.29659999999999997</v>
      </c>
      <c r="G4">
        <v>2.5200000000000001E-3</v>
      </c>
      <c r="H4">
        <v>0.45269999999999999</v>
      </c>
      <c r="I4">
        <v>54835.777340000001</v>
      </c>
      <c r="J4">
        <v>3211.0293000000001</v>
      </c>
      <c r="K4">
        <v>20.4648</v>
      </c>
      <c r="L4">
        <v>21.336359999999999</v>
      </c>
      <c r="M4">
        <v>2.87459</v>
      </c>
      <c r="N4">
        <v>75355</v>
      </c>
    </row>
    <row r="5" spans="1:14">
      <c r="A5">
        <v>4</v>
      </c>
      <c r="B5">
        <v>2535533</v>
      </c>
      <c r="C5">
        <v>2001.0382099999999</v>
      </c>
      <c r="D5">
        <v>34.087069999999997</v>
      </c>
      <c r="E5">
        <v>0.32003999999999999</v>
      </c>
      <c r="F5">
        <v>0.35411999999999999</v>
      </c>
      <c r="G5">
        <v>3.2100000000000002E-3</v>
      </c>
      <c r="H5">
        <v>0.32262999999999997</v>
      </c>
      <c r="I5">
        <v>57738.828130000002</v>
      </c>
      <c r="J5">
        <v>3350.15771</v>
      </c>
      <c r="K5">
        <v>23.036740000000002</v>
      </c>
      <c r="L5">
        <v>24.140609999999999</v>
      </c>
      <c r="M5">
        <v>2.9491499999999999</v>
      </c>
      <c r="N5">
        <v>33986</v>
      </c>
    </row>
    <row r="6" spans="1:14">
      <c r="A6">
        <v>5</v>
      </c>
      <c r="B6">
        <v>3249286.75</v>
      </c>
      <c r="C6">
        <v>2001.8936799999999</v>
      </c>
      <c r="D6">
        <v>31.532050000000002</v>
      </c>
      <c r="E6">
        <v>0.38214999999999999</v>
      </c>
      <c r="F6">
        <v>0.38228000000000001</v>
      </c>
      <c r="G6">
        <v>4.7699999999999999E-3</v>
      </c>
      <c r="H6">
        <v>0.23080000000000001</v>
      </c>
      <c r="I6">
        <v>61287.753909999999</v>
      </c>
      <c r="J6">
        <v>4556.4589800000003</v>
      </c>
      <c r="K6">
        <v>26.059460000000001</v>
      </c>
      <c r="L6">
        <v>27.572510000000001</v>
      </c>
      <c r="M6">
        <v>3.0328599999999999</v>
      </c>
      <c r="N6">
        <v>32262</v>
      </c>
    </row>
    <row r="7" spans="1:14">
      <c r="A7">
        <v>6</v>
      </c>
      <c r="B7">
        <v>5051753</v>
      </c>
      <c r="C7">
        <v>2003.22083</v>
      </c>
      <c r="D7">
        <v>30.787939999999999</v>
      </c>
      <c r="E7">
        <v>0.39883999999999997</v>
      </c>
      <c r="F7">
        <v>0.36969000000000002</v>
      </c>
      <c r="G7">
        <v>3.2399999999999998E-3</v>
      </c>
      <c r="H7">
        <v>0.22822999999999999</v>
      </c>
      <c r="I7">
        <v>92190.976559999996</v>
      </c>
      <c r="J7">
        <v>8203.9033199999994</v>
      </c>
      <c r="K7">
        <v>40.595880000000001</v>
      </c>
      <c r="L7">
        <v>42.300759999999997</v>
      </c>
      <c r="M7">
        <v>3.35806</v>
      </c>
      <c r="N7">
        <v>24729</v>
      </c>
    </row>
    <row r="8" spans="1:14">
      <c r="A8">
        <v>7</v>
      </c>
      <c r="B8">
        <v>18080868</v>
      </c>
      <c r="C8">
        <v>2001.65137</v>
      </c>
      <c r="D8">
        <v>40.171019999999999</v>
      </c>
      <c r="E8">
        <v>0.21931999999999999</v>
      </c>
      <c r="F8">
        <v>0.20380999999999999</v>
      </c>
      <c r="G8">
        <v>3.5400000000000002E-3</v>
      </c>
      <c r="H8">
        <v>0.57333000000000001</v>
      </c>
      <c r="I8">
        <v>529521.625</v>
      </c>
      <c r="J8">
        <v>116057.28906</v>
      </c>
      <c r="K8">
        <v>237.80054000000001</v>
      </c>
      <c r="L8">
        <v>274.57837000000001</v>
      </c>
      <c r="M8">
        <v>4.7819099999999999</v>
      </c>
      <c r="N8">
        <v>2257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wage_profile_coeff_filer_type</vt:lpstr>
      <vt:lpstr>Table 4-4</vt:lpstr>
      <vt:lpstr>Table 4-5 </vt:lpstr>
      <vt:lpstr>Table 4-10</vt:lpstr>
      <vt:lpstr>age_profile_coeffs_by_li_wage</vt:lpstr>
      <vt:lpstr>mean_sd_fullsample_wage</vt:lpstr>
      <vt:lpstr>mean_sd_fullsample_perfiler</vt:lpstr>
      <vt:lpstr>mean_by_li_decile</vt:lpstr>
      <vt:lpstr>mean_by_li_group</vt:lpstr>
    </vt:vector>
  </TitlesOfParts>
  <Company>MTSU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DeBacker</dc:creator>
  <cp:lastModifiedBy>Jason DeBacker</cp:lastModifiedBy>
  <dcterms:created xsi:type="dcterms:W3CDTF">2015-02-27T15:01:46Z</dcterms:created>
  <dcterms:modified xsi:type="dcterms:W3CDTF">2015-03-03T19:25:55Z</dcterms:modified>
</cp:coreProperties>
</file>