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s\HEAL.CFR\doc\"/>
    </mc:Choice>
  </mc:AlternateContent>
  <xr:revisionPtr revIDLastSave="0" documentId="8_{0948D3E8-6513-4B63-A838-ECE333E0EF82}" xr6:coauthVersionLast="47" xr6:coauthVersionMax="47" xr10:uidLastSave="{00000000-0000-0000-0000-000000000000}"/>
  <bookViews>
    <workbookView xWindow="-120" yWindow="-120" windowWidth="29040" windowHeight="17640" xr2:uid="{6CBD0822-7BF3-412A-A98D-0DAAC3E7C5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8" i="1" l="1"/>
  <c r="R37" i="1"/>
  <c r="R36" i="1"/>
  <c r="R39" i="1" s="1"/>
  <c r="N35" i="1"/>
  <c r="N3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  <c r="R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P6" i="1"/>
  <c r="P10" i="1"/>
  <c r="P14" i="1"/>
  <c r="P18" i="1"/>
  <c r="P22" i="1"/>
  <c r="P26" i="1"/>
  <c r="P30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P33" i="1" l="1"/>
  <c r="P29" i="1"/>
  <c r="P25" i="1"/>
  <c r="P21" i="1"/>
  <c r="P17" i="1"/>
  <c r="P13" i="1"/>
  <c r="P9" i="1"/>
  <c r="P5" i="1"/>
  <c r="P32" i="1"/>
  <c r="P28" i="1"/>
  <c r="P24" i="1"/>
  <c r="P20" i="1"/>
  <c r="P16" i="1"/>
  <c r="P12" i="1"/>
  <c r="P8" i="1"/>
  <c r="P4" i="1"/>
  <c r="P31" i="1"/>
  <c r="P27" i="1"/>
  <c r="P23" i="1"/>
  <c r="P19" i="1"/>
  <c r="Q19" i="1" s="1"/>
  <c r="P15" i="1"/>
  <c r="P11" i="1"/>
  <c r="P7" i="1"/>
  <c r="P3" i="1"/>
  <c r="Q3" i="1" s="1"/>
  <c r="O35" i="1"/>
  <c r="O36" i="1"/>
  <c r="Q20" i="1" l="1"/>
  <c r="Q21" i="1"/>
  <c r="Q6" i="1"/>
  <c r="Q7" i="1"/>
  <c r="Q30" i="1"/>
  <c r="Q11" i="1"/>
  <c r="Q27" i="1"/>
  <c r="Q12" i="1"/>
  <c r="Q28" i="1"/>
  <c r="Q13" i="1"/>
  <c r="Q29" i="1"/>
  <c r="Q10" i="1"/>
  <c r="Q18" i="1"/>
  <c r="Q4" i="1"/>
  <c r="Q5" i="1"/>
  <c r="Q14" i="1"/>
  <c r="Q23" i="1"/>
  <c r="Q8" i="1"/>
  <c r="Q24" i="1"/>
  <c r="Q9" i="1"/>
  <c r="Q25" i="1"/>
  <c r="Q22" i="1"/>
  <c r="Q15" i="1"/>
  <c r="Q31" i="1"/>
  <c r="Q16" i="1"/>
  <c r="Q32" i="1"/>
  <c r="Q17" i="1"/>
  <c r="Q33" i="1"/>
  <c r="Q26" i="1"/>
  <c r="Q2" i="1"/>
  <c r="D29" i="1" l="1"/>
  <c r="D30" i="1"/>
  <c r="D31" i="1"/>
  <c r="D32" i="1"/>
  <c r="D3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F26" i="1" l="1"/>
  <c r="G26" i="1"/>
  <c r="F18" i="1"/>
  <c r="G18" i="1"/>
  <c r="F10" i="1"/>
  <c r="G10" i="1"/>
  <c r="F6" i="1"/>
  <c r="G6" i="1"/>
  <c r="F30" i="1"/>
  <c r="G30" i="1"/>
  <c r="F25" i="1"/>
  <c r="G25" i="1"/>
  <c r="F13" i="1"/>
  <c r="G13" i="1"/>
  <c r="F29" i="1"/>
  <c r="G29" i="1"/>
  <c r="F24" i="1"/>
  <c r="G24" i="1"/>
  <c r="F20" i="1"/>
  <c r="G20" i="1"/>
  <c r="F16" i="1"/>
  <c r="G16" i="1"/>
  <c r="F12" i="1"/>
  <c r="G12" i="1"/>
  <c r="F8" i="1"/>
  <c r="G8" i="1"/>
  <c r="F4" i="1"/>
  <c r="G4" i="1"/>
  <c r="F32" i="1"/>
  <c r="G32" i="1"/>
  <c r="F22" i="1"/>
  <c r="G22" i="1"/>
  <c r="F14" i="1"/>
  <c r="G14" i="1"/>
  <c r="F2" i="1"/>
  <c r="G2" i="1"/>
  <c r="F21" i="1"/>
  <c r="G21" i="1"/>
  <c r="F17" i="1"/>
  <c r="G17" i="1"/>
  <c r="F9" i="1"/>
  <c r="G9" i="1"/>
  <c r="F5" i="1"/>
  <c r="G5" i="1"/>
  <c r="F33" i="1"/>
  <c r="G33" i="1"/>
  <c r="F28" i="1"/>
  <c r="G28" i="1"/>
  <c r="F27" i="1"/>
  <c r="G27" i="1"/>
  <c r="F23" i="1"/>
  <c r="G23" i="1"/>
  <c r="F19" i="1"/>
  <c r="G19" i="1"/>
  <c r="F15" i="1"/>
  <c r="G15" i="1"/>
  <c r="F11" i="1"/>
  <c r="G11" i="1"/>
  <c r="F7" i="1"/>
  <c r="G7" i="1"/>
  <c r="F3" i="1"/>
  <c r="G3" i="1"/>
  <c r="F31" i="1"/>
  <c r="G31" i="1"/>
  <c r="H3" i="1" l="1"/>
  <c r="I3" i="1"/>
  <c r="F36" i="1"/>
  <c r="H11" i="1"/>
  <c r="I11" i="1" s="1"/>
  <c r="H19" i="1"/>
  <c r="I19" i="1" s="1"/>
  <c r="H27" i="1"/>
  <c r="I27" i="1" s="1"/>
  <c r="H33" i="1"/>
  <c r="I33" i="1" s="1"/>
  <c r="H9" i="1"/>
  <c r="I9" i="1" s="1"/>
  <c r="H21" i="1"/>
  <c r="I21" i="1" s="1"/>
  <c r="H14" i="1"/>
  <c r="I14" i="1" s="1"/>
  <c r="H32" i="1"/>
  <c r="I32" i="1" s="1"/>
  <c r="H8" i="1"/>
  <c r="I8" i="1" s="1"/>
  <c r="H16" i="1"/>
  <c r="I16" i="1" s="1"/>
  <c r="H24" i="1"/>
  <c r="I24" i="1" s="1"/>
  <c r="H13" i="1"/>
  <c r="I13" i="1" s="1"/>
  <c r="H30" i="1"/>
  <c r="I30" i="1" s="1"/>
  <c r="H10" i="1"/>
  <c r="I10" i="1" s="1"/>
  <c r="H26" i="1"/>
  <c r="I26" i="1" s="1"/>
  <c r="H31" i="1"/>
  <c r="I31" i="1" s="1"/>
  <c r="H7" i="1"/>
  <c r="I7" i="1" s="1"/>
  <c r="H15" i="1"/>
  <c r="I15" i="1" s="1"/>
  <c r="H23" i="1"/>
  <c r="I23" i="1" s="1"/>
  <c r="H28" i="1"/>
  <c r="I28" i="1" s="1"/>
  <c r="H5" i="1"/>
  <c r="I5" i="1" s="1"/>
  <c r="H17" i="1"/>
  <c r="I17" i="1" s="1"/>
  <c r="H2" i="1"/>
  <c r="I2" i="1" s="1"/>
  <c r="H22" i="1"/>
  <c r="I22" i="1" s="1"/>
  <c r="H4" i="1"/>
  <c r="I4" i="1" s="1"/>
  <c r="H12" i="1"/>
  <c r="I12" i="1" s="1"/>
  <c r="H20" i="1"/>
  <c r="I20" i="1" s="1"/>
  <c r="H29" i="1"/>
  <c r="I29" i="1" s="1"/>
  <c r="H25" i="1"/>
  <c r="I25" i="1" s="1"/>
  <c r="H6" i="1"/>
  <c r="I6" i="1" s="1"/>
  <c r="H18" i="1"/>
  <c r="I18" i="1" s="1"/>
  <c r="F35" i="1"/>
  <c r="I37" i="1" l="1"/>
  <c r="I38" i="1" s="1"/>
  <c r="I36" i="1"/>
  <c r="I39" i="1" l="1"/>
</calcChain>
</file>

<file path=xl/sharedStrings.xml><?xml version="1.0" encoding="utf-8"?>
<sst xmlns="http://schemas.openxmlformats.org/spreadsheetml/2006/main" count="190" uniqueCount="149">
  <si>
    <t>Instance</t>
  </si>
  <si>
    <t>Median MSE (train)</t>
  </si>
  <si>
    <t>Stdev (train)</t>
  </si>
  <si>
    <t>1st Quartile MSE (train)</t>
  </si>
  <si>
    <t>3rdQuartile MSE (train)</t>
  </si>
  <si>
    <t>Median MSE (test)</t>
  </si>
  <si>
    <t>Stdev (test)</t>
  </si>
  <si>
    <t>1st Quartile MSE (test)</t>
  </si>
  <si>
    <t>3rdQuartile MSE (test)</t>
  </si>
  <si>
    <t>count</t>
  </si>
  <si>
    <t>1027_ESL</t>
  </si>
  <si>
    <t>1028_SWD</t>
  </si>
  <si>
    <t>1029_LEV</t>
  </si>
  <si>
    <t>1030_ERA</t>
  </si>
  <si>
    <t>1089_USCrime</t>
  </si>
  <si>
    <t>1096_FacultySalaries</t>
  </si>
  <si>
    <t>192_vineyard</t>
  </si>
  <si>
    <t>195_auto_price</t>
  </si>
  <si>
    <t>207_autoPrice</t>
  </si>
  <si>
    <t>210_cloud</t>
  </si>
  <si>
    <t>228_elusage</t>
  </si>
  <si>
    <t>230_machine_cpu</t>
  </si>
  <si>
    <t>485_analcatdata_vehicle</t>
  </si>
  <si>
    <t>519_vinnie</t>
  </si>
  <si>
    <t>522_pm10</t>
  </si>
  <si>
    <t>523_analcatdata_neavote</t>
  </si>
  <si>
    <t>527_analcatdata_election2000</t>
  </si>
  <si>
    <t>542_pollution</t>
  </si>
  <si>
    <t>547_no2</t>
  </si>
  <si>
    <t>556_analcatdata_apnea2</t>
  </si>
  <si>
    <t>557_analcatdata_apnea1</t>
  </si>
  <si>
    <t>561_cpu</t>
  </si>
  <si>
    <t>659_sleuth_ex1714</t>
  </si>
  <si>
    <t>663_rabe_266</t>
  </si>
  <si>
    <t>665_sleuth_case2002</t>
  </si>
  <si>
    <t>666_rmftsa_ladata</t>
  </si>
  <si>
    <t>678_visualizing_environmental</t>
  </si>
  <si>
    <t>687_sleuth_ex1605</t>
  </si>
  <si>
    <t>690_visualizing_galaxy</t>
  </si>
  <si>
    <t>695_chatfield_4</t>
  </si>
  <si>
    <t>706_sleuth_case1202</t>
  </si>
  <si>
    <t>712_chscase_geyser1</t>
  </si>
  <si>
    <t>a.elec2000</t>
  </si>
  <si>
    <t>fri_c3_500_10</t>
  </si>
  <si>
    <t>a.neavote</t>
  </si>
  <si>
    <t>fri_c2_500_50</t>
  </si>
  <si>
    <t>cpu</t>
  </si>
  <si>
    <t>fri_c0_250_5</t>
  </si>
  <si>
    <t>fri_c2_1000_5</t>
  </si>
  <si>
    <t>fri_c0_1000_50</t>
  </si>
  <si>
    <t>fri_c1_1000_5</t>
  </si>
  <si>
    <t>fri_c2_250_25</t>
  </si>
  <si>
    <t>fri_c3_1000_5</t>
  </si>
  <si>
    <t>fri_c0_500_10</t>
  </si>
  <si>
    <t>v.galaxy</t>
  </si>
  <si>
    <t>fri_c0_500_25</t>
  </si>
  <si>
    <t>fri_c2_500_5</t>
  </si>
  <si>
    <t>fri_c0_500_50</t>
  </si>
  <si>
    <t>fri_c4_1000_10</t>
  </si>
  <si>
    <t>fri_c1_500_50</t>
  </si>
  <si>
    <t>fri_c1_500_5</t>
  </si>
  <si>
    <t>fri_c1_1000_50</t>
  </si>
  <si>
    <t>a.apnea2</t>
  </si>
  <si>
    <t>sl_case1202</t>
  </si>
  <si>
    <t>fri_c1_1000_10</t>
  </si>
  <si>
    <t>fri_c0_250_10</t>
  </si>
  <si>
    <t>a.apnea1</t>
  </si>
  <si>
    <t>fri_c0_100_5</t>
  </si>
  <si>
    <t>chatfield_4</t>
  </si>
  <si>
    <t>fri_c3_250_10</t>
  </si>
  <si>
    <t>fri_c3_1000_25</t>
  </si>
  <si>
    <t>fri_c4_250_25</t>
  </si>
  <si>
    <t>ESL</t>
  </si>
  <si>
    <t>fri_c0_250_25</t>
  </si>
  <si>
    <t>fri_c2_1000_10</t>
  </si>
  <si>
    <t>sl_ex1605</t>
  </si>
  <si>
    <t>fri_c1_500_10</t>
  </si>
  <si>
    <t>fri_c0_250_50</t>
  </si>
  <si>
    <t>fri_c2_1000_25</t>
  </si>
  <si>
    <t>fri_c3_250_25</t>
  </si>
  <si>
    <t>fri_c3_500_5</t>
  </si>
  <si>
    <t>rmftsa_ladata</t>
  </si>
  <si>
    <t>fri_c1_1000_25</t>
  </si>
  <si>
    <t>a.vehicle</t>
  </si>
  <si>
    <t>fri_c4_1000_25</t>
  </si>
  <si>
    <t>fri_c1_250_10</t>
  </si>
  <si>
    <t>fri_c3_1000_10</t>
  </si>
  <si>
    <t>fri_c3_1000_50</t>
  </si>
  <si>
    <t>FacultySalry</t>
  </si>
  <si>
    <t>fri_c2_100_5</t>
  </si>
  <si>
    <t>machine_cpu</t>
  </si>
  <si>
    <t>fri_c1_100_10</t>
  </si>
  <si>
    <t>fri_c1_250_5</t>
  </si>
  <si>
    <t>LEV</t>
  </si>
  <si>
    <t>fri_c2_250_5</t>
  </si>
  <si>
    <t>vineyard</t>
  </si>
  <si>
    <t>cloud</t>
  </si>
  <si>
    <t>fri_c4_1000_50</t>
  </si>
  <si>
    <t>fri_c0_1000_5</t>
  </si>
  <si>
    <t>fri_c2_100_10</t>
  </si>
  <si>
    <t>fri_c2_500_10</t>
  </si>
  <si>
    <t>fri_c0_100_10</t>
  </si>
  <si>
    <t>fri_c4_500_25</t>
  </si>
  <si>
    <t>fri_c4_500_10</t>
  </si>
  <si>
    <t>auto_price</t>
  </si>
  <si>
    <t>fri_c4_1000_100</t>
  </si>
  <si>
    <t>elusage</t>
  </si>
  <si>
    <t>fri_c1_250_50</t>
  </si>
  <si>
    <t>autoPrice</t>
  </si>
  <si>
    <t>no2</t>
  </si>
  <si>
    <t>fri_c3_500_25</t>
  </si>
  <si>
    <t>fri_c3_500_50</t>
  </si>
  <si>
    <t>USCrime</t>
  </si>
  <si>
    <t>fri_c1_100_5</t>
  </si>
  <si>
    <t>fri_c2_1000_50</t>
  </si>
  <si>
    <t>pollution</t>
  </si>
  <si>
    <t>chs_geyser1</t>
  </si>
  <si>
    <t>ERA</t>
  </si>
  <si>
    <t>fri_c2_500_25</t>
  </si>
  <si>
    <t>sl_case2002</t>
  </si>
  <si>
    <t>vinnie</t>
  </si>
  <si>
    <t>fri_c4_500_50</t>
  </si>
  <si>
    <t>fri_c2_250_10</t>
  </si>
  <si>
    <t>v.env.</t>
  </si>
  <si>
    <t>fri_c3_250_5</t>
  </si>
  <si>
    <t>fri_c4_250_10</t>
  </si>
  <si>
    <t>fri_c0_500_5</t>
  </si>
  <si>
    <t>fri_c3_100_5</t>
  </si>
  <si>
    <t>fri_c0_1000_10</t>
  </si>
  <si>
    <t>fri_c0_100_25</t>
  </si>
  <si>
    <t>fri_c0_1000_25</t>
  </si>
  <si>
    <t>SWD</t>
  </si>
  <si>
    <t>fri_c1_500_25</t>
  </si>
  <si>
    <t>pm10</t>
  </si>
  <si>
    <t>sl_ex1714</t>
  </si>
  <si>
    <t>rabe_266</t>
  </si>
  <si>
    <t>nr</t>
  </si>
  <si>
    <t>Moscato et al. (train)</t>
  </si>
  <si>
    <t>Moscato et al. (test)</t>
  </si>
  <si>
    <t>AbsDiff</t>
  </si>
  <si>
    <t>Rank</t>
  </si>
  <si>
    <t>Signed Rank</t>
  </si>
  <si>
    <t>W</t>
  </si>
  <si>
    <t>N</t>
  </si>
  <si>
    <t>sig_W</t>
  </si>
  <si>
    <t>z</t>
  </si>
  <si>
    <t>Sign</t>
  </si>
  <si>
    <t>HEAL.CFR worse</t>
  </si>
  <si>
    <t>HEAL.CFR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</si>
</sst>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169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66675</xdr:colOff>
      <xdr:row>34</xdr:row>
      <xdr:rowOff>0</xdr:rowOff>
    </xdr:from>
    <xdr:to>
      <xdr:col>27</xdr:col>
      <xdr:colOff>472648</xdr:colOff>
      <xdr:row>42</xdr:row>
      <xdr:rowOff>171687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A246E6-D51B-4F31-8054-2407C79A0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82725" y="6477000"/>
          <a:ext cx="3453973" cy="1695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D5EC-613B-45B9-9865-7B99D1CD356F}">
  <dimension ref="A1:V39"/>
  <sheetViews>
    <sheetView tabSelected="1" workbookViewId="0">
      <selection activeCell="S40" sqref="S40"/>
    </sheetView>
  </sheetViews>
  <sheetFormatPr defaultRowHeight="15" x14ac:dyDescent="0.25"/>
  <cols>
    <col min="2" max="2" width="33.140625" hidden="1" customWidth="1"/>
    <col min="3" max="3" width="14.7109375" customWidth="1"/>
    <col min="4" max="4" width="13.140625" customWidth="1"/>
    <col min="5" max="5" width="18.28515625" customWidth="1"/>
    <col min="6" max="6" width="5.85546875" customWidth="1"/>
    <col min="7" max="7" width="14.85546875" customWidth="1"/>
    <col min="8" max="8" width="6.140625" customWidth="1"/>
    <col min="9" max="9" width="8" customWidth="1"/>
    <col min="10" max="10" width="13" customWidth="1"/>
    <col min="11" max="12" width="9.140625" hidden="1" customWidth="1"/>
    <col min="13" max="13" width="21.42578125" customWidth="1"/>
    <col min="14" max="14" width="17.140625" customWidth="1"/>
    <col min="15" max="15" width="7.28515625" customWidth="1"/>
    <col min="16" max="16" width="9.28515625" customWidth="1"/>
    <col min="17" max="18" width="7.28515625" customWidth="1"/>
    <col min="19" max="19" width="14.140625" customWidth="1"/>
    <col min="20" max="20" width="0" hidden="1" customWidth="1"/>
    <col min="21" max="21" width="15.42578125" hidden="1" customWidth="1"/>
  </cols>
  <sheetData>
    <row r="1" spans="1:22" x14ac:dyDescent="0.25">
      <c r="A1" s="6" t="s">
        <v>136</v>
      </c>
      <c r="B1" s="6" t="s">
        <v>0</v>
      </c>
      <c r="C1" s="6" t="s">
        <v>0</v>
      </c>
      <c r="D1" s="6" t="s">
        <v>137</v>
      </c>
      <c r="E1" s="6" t="s">
        <v>1</v>
      </c>
      <c r="F1" s="6" t="s">
        <v>146</v>
      </c>
      <c r="G1" s="6" t="s">
        <v>139</v>
      </c>
      <c r="H1" s="6" t="s">
        <v>140</v>
      </c>
      <c r="I1" s="6" t="s">
        <v>141</v>
      </c>
      <c r="J1" s="6" t="s">
        <v>2</v>
      </c>
      <c r="K1" s="6" t="s">
        <v>3</v>
      </c>
      <c r="L1" s="6" t="s">
        <v>4</v>
      </c>
      <c r="M1" s="6" t="s">
        <v>138</v>
      </c>
      <c r="N1" s="6" t="s">
        <v>5</v>
      </c>
      <c r="O1" s="6" t="s">
        <v>146</v>
      </c>
      <c r="P1" s="6" t="s">
        <v>139</v>
      </c>
      <c r="Q1" s="6" t="s">
        <v>140</v>
      </c>
      <c r="R1" s="6" t="s">
        <v>141</v>
      </c>
      <c r="S1" s="6" t="s">
        <v>6</v>
      </c>
      <c r="T1" s="6" t="s">
        <v>7</v>
      </c>
      <c r="U1" s="6" t="s">
        <v>8</v>
      </c>
      <c r="V1" s="6" t="s">
        <v>9</v>
      </c>
    </row>
    <row r="2" spans="1:22" x14ac:dyDescent="0.25">
      <c r="A2">
        <v>192</v>
      </c>
      <c r="B2" t="s">
        <v>16</v>
      </c>
      <c r="C2" t="s">
        <v>95</v>
      </c>
      <c r="D2">
        <f>VLOOKUP(C2,Sheet2!$A$1:$E$94,2,FALSE)</f>
        <v>4.734</v>
      </c>
      <c r="E2" s="2">
        <v>3.43887786129216</v>
      </c>
      <c r="F2" s="4">
        <f>SIGN(D2-E2)</f>
        <v>1</v>
      </c>
      <c r="G2" s="2">
        <f>ABS(D2-E2)</f>
        <v>1.29512213870784</v>
      </c>
      <c r="H2" s="4">
        <f>RANK(G2,$G$2:$G$33,1)</f>
        <v>13</v>
      </c>
      <c r="I2" s="4">
        <f>F2*H2</f>
        <v>13</v>
      </c>
      <c r="J2" s="2">
        <v>0.65567386313888099</v>
      </c>
      <c r="K2">
        <v>2.9594956040500802</v>
      </c>
      <c r="L2">
        <v>3.8240061280889202</v>
      </c>
      <c r="M2">
        <f>VLOOKUP(C2,Sheet2!$A$1:$E$94,3,FALSE)</f>
        <v>7.9930000000000003</v>
      </c>
      <c r="N2" s="2">
        <v>9.4931509520155508</v>
      </c>
      <c r="O2" s="4">
        <f>SIGN(M2-N2)</f>
        <v>-1</v>
      </c>
      <c r="P2" s="3">
        <f>ABS(M2-N2)</f>
        <v>1.5001509520155505</v>
      </c>
      <c r="Q2" s="4">
        <f>_xlfn.RANK.AVG(P2,$P$2:$P$33,1)</f>
        <v>16</v>
      </c>
      <c r="R2" s="4">
        <f>O2*Q2</f>
        <v>-16</v>
      </c>
      <c r="S2" s="2">
        <v>78.494499683664202</v>
      </c>
      <c r="T2">
        <v>6.6338216317873</v>
      </c>
      <c r="U2">
        <v>12.490385671314201</v>
      </c>
      <c r="V2">
        <v>30</v>
      </c>
    </row>
    <row r="3" spans="1:22" x14ac:dyDescent="0.25">
      <c r="A3">
        <v>195</v>
      </c>
      <c r="B3" t="s">
        <v>17</v>
      </c>
      <c r="C3" t="s">
        <v>104</v>
      </c>
      <c r="D3">
        <f>VLOOKUP(C3,Sheet2!$A$1:$E$94,2,FALSE)</f>
        <v>6540000</v>
      </c>
      <c r="E3" s="2">
        <v>7096209.6040565297</v>
      </c>
      <c r="F3" s="4">
        <f>SIGN(D3-E3)</f>
        <v>-1</v>
      </c>
      <c r="G3" s="2">
        <f t="shared" ref="G3:G33" si="0">ABS(D3-E3)</f>
        <v>556209.6040565297</v>
      </c>
      <c r="H3" s="4">
        <f t="shared" ref="H3:H33" si="1">RANK(G3,$G$2:$G$33,1)</f>
        <v>31</v>
      </c>
      <c r="I3" s="4">
        <f t="shared" ref="I3:I33" si="2">F3*H3</f>
        <v>-31</v>
      </c>
      <c r="J3" s="2">
        <v>1275695.96888177</v>
      </c>
      <c r="K3">
        <v>6377718.2179435398</v>
      </c>
      <c r="L3">
        <v>7602471.3690568097</v>
      </c>
      <c r="M3">
        <f>VLOOKUP(C3,Sheet2!$A$1:$E$94,3,FALSE)</f>
        <v>7620000</v>
      </c>
      <c r="N3" s="2">
        <v>8035568.98568408</v>
      </c>
      <c r="O3" s="4">
        <f t="shared" ref="O3:O33" si="3">SIGN(M3-N3)</f>
        <v>-1</v>
      </c>
      <c r="P3" s="3">
        <f t="shared" ref="P3:P33" si="4">ABS(M3-N3)</f>
        <v>415568.98568408005</v>
      </c>
      <c r="Q3" s="4">
        <f t="shared" ref="Q3:Q33" si="5">_xlfn.RANK.AVG(P3,$P$2:$P$33,1)</f>
        <v>30</v>
      </c>
      <c r="R3" s="4">
        <f t="shared" ref="R3:R33" si="6">O3*Q3</f>
        <v>-30</v>
      </c>
      <c r="S3" s="2">
        <v>2071094.7568447201</v>
      </c>
      <c r="T3">
        <v>6938012.1793486597</v>
      </c>
      <c r="U3">
        <v>9733765.0012478698</v>
      </c>
      <c r="V3">
        <v>30</v>
      </c>
    </row>
    <row r="4" spans="1:22" x14ac:dyDescent="0.25">
      <c r="A4">
        <v>207</v>
      </c>
      <c r="B4" t="s">
        <v>18</v>
      </c>
      <c r="C4" t="s">
        <v>108</v>
      </c>
      <c r="D4">
        <f>VLOOKUP(C4,Sheet2!$A$1:$E$94,2,FALSE)</f>
        <v>6350000</v>
      </c>
      <c r="E4" s="2">
        <v>6297275.0528397402</v>
      </c>
      <c r="F4" s="4">
        <f>SIGN(D4-E4)</f>
        <v>1</v>
      </c>
      <c r="G4" s="2">
        <f t="shared" si="0"/>
        <v>52724.947160259821</v>
      </c>
      <c r="H4" s="4">
        <f t="shared" si="1"/>
        <v>27</v>
      </c>
      <c r="I4" s="4">
        <f t="shared" si="2"/>
        <v>27</v>
      </c>
      <c r="J4" s="2">
        <v>1116406.04893113</v>
      </c>
      <c r="K4">
        <v>5820258.0785420202</v>
      </c>
      <c r="L4">
        <v>7332827.69117375</v>
      </c>
      <c r="M4">
        <f>VLOOKUP(C4,Sheet2!$A$1:$E$94,3,FALSE)</f>
        <v>7560000</v>
      </c>
      <c r="N4" s="2">
        <v>7827328.8229717901</v>
      </c>
      <c r="O4" s="4">
        <f t="shared" si="3"/>
        <v>-1</v>
      </c>
      <c r="P4" s="3">
        <f t="shared" si="4"/>
        <v>267328.8229717901</v>
      </c>
      <c r="Q4" s="4">
        <f t="shared" si="5"/>
        <v>29</v>
      </c>
      <c r="R4" s="4">
        <f t="shared" si="6"/>
        <v>-29</v>
      </c>
      <c r="S4" s="2">
        <v>6343703.5638348702</v>
      </c>
      <c r="T4">
        <v>6833121.4023350496</v>
      </c>
      <c r="U4">
        <v>10846781.6707316</v>
      </c>
      <c r="V4">
        <v>30</v>
      </c>
    </row>
    <row r="5" spans="1:22" x14ac:dyDescent="0.25">
      <c r="A5">
        <v>210</v>
      </c>
      <c r="B5" t="s">
        <v>19</v>
      </c>
      <c r="C5" t="s">
        <v>96</v>
      </c>
      <c r="D5">
        <f>VLOOKUP(C5,Sheet2!$A$1:$E$94,2,FALSE)</f>
        <v>9.5000000000000001E-2</v>
      </c>
      <c r="E5" s="2">
        <v>6.0981518811291602E-2</v>
      </c>
      <c r="F5" s="4">
        <f>SIGN(D5-E5)</f>
        <v>1</v>
      </c>
      <c r="G5" s="2">
        <f t="shared" si="0"/>
        <v>3.4018481188708399E-2</v>
      </c>
      <c r="H5" s="4">
        <f t="shared" si="1"/>
        <v>7</v>
      </c>
      <c r="I5" s="4">
        <f t="shared" si="2"/>
        <v>7</v>
      </c>
      <c r="J5" s="2">
        <v>1.0099698720242099E-2</v>
      </c>
      <c r="K5">
        <v>5.4313730329478602E-2</v>
      </c>
      <c r="L5">
        <v>6.8613481504337506E-2</v>
      </c>
      <c r="M5">
        <f>VLOOKUP(C5,Sheet2!$A$1:$E$94,3,FALSE)</f>
        <v>0.16500000000000001</v>
      </c>
      <c r="N5" s="2">
        <v>0.33533786134404098</v>
      </c>
      <c r="O5" s="4">
        <f t="shared" si="3"/>
        <v>-1</v>
      </c>
      <c r="P5" s="3">
        <f t="shared" si="4"/>
        <v>0.17033786134404097</v>
      </c>
      <c r="Q5" s="4">
        <f t="shared" si="5"/>
        <v>9</v>
      </c>
      <c r="R5" s="4">
        <f t="shared" si="6"/>
        <v>-9</v>
      </c>
      <c r="S5" s="2">
        <v>0.85563487652868697</v>
      </c>
      <c r="T5">
        <v>9.9229056669769805E-2</v>
      </c>
      <c r="U5">
        <v>0.41869017611925102</v>
      </c>
      <c r="V5">
        <v>30</v>
      </c>
    </row>
    <row r="6" spans="1:22" x14ac:dyDescent="0.25">
      <c r="A6">
        <v>228</v>
      </c>
      <c r="B6" t="s">
        <v>20</v>
      </c>
      <c r="C6" t="s">
        <v>106</v>
      </c>
      <c r="D6">
        <f>VLOOKUP(C6,Sheet2!$A$1:$E$94,2,FALSE)</f>
        <v>86.7</v>
      </c>
      <c r="E6" s="2">
        <v>83.154496864750897</v>
      </c>
      <c r="F6" s="4">
        <f>SIGN(D6-E6)</f>
        <v>1</v>
      </c>
      <c r="G6" s="2">
        <f t="shared" si="0"/>
        <v>3.5455031352491062</v>
      </c>
      <c r="H6" s="4">
        <f t="shared" si="1"/>
        <v>15</v>
      </c>
      <c r="I6" s="4">
        <f t="shared" si="2"/>
        <v>15</v>
      </c>
      <c r="J6" s="2">
        <v>13.130843780505399</v>
      </c>
      <c r="K6">
        <v>75.393581473851398</v>
      </c>
      <c r="L6">
        <v>90.898815170852103</v>
      </c>
      <c r="M6">
        <f>VLOOKUP(C6,Sheet2!$A$1:$E$94,3,FALSE)</f>
        <v>119</v>
      </c>
      <c r="N6" s="2">
        <v>128.057669387212</v>
      </c>
      <c r="O6" s="4">
        <f t="shared" si="3"/>
        <v>-1</v>
      </c>
      <c r="P6" s="3">
        <f t="shared" si="4"/>
        <v>9.0576693872120018</v>
      </c>
      <c r="Q6" s="4">
        <f t="shared" si="5"/>
        <v>18</v>
      </c>
      <c r="R6" s="4">
        <f t="shared" si="6"/>
        <v>-18</v>
      </c>
      <c r="S6" s="2">
        <v>11662.034732685001</v>
      </c>
      <c r="T6">
        <v>78.659820858021405</v>
      </c>
      <c r="U6">
        <v>231.889955473127</v>
      </c>
      <c r="V6">
        <v>30</v>
      </c>
    </row>
    <row r="7" spans="1:22" x14ac:dyDescent="0.25">
      <c r="A7">
        <v>230</v>
      </c>
      <c r="B7" t="s">
        <v>21</v>
      </c>
      <c r="C7" t="s">
        <v>90</v>
      </c>
      <c r="D7">
        <f>VLOOKUP(C7,Sheet2!$A$1:$E$94,2,FALSE)</f>
        <v>2240</v>
      </c>
      <c r="E7" s="2">
        <v>2290.4802243648701</v>
      </c>
      <c r="F7" s="4">
        <f>SIGN(D7-E7)</f>
        <v>-1</v>
      </c>
      <c r="G7" s="2">
        <f t="shared" si="0"/>
        <v>50.480224364870082</v>
      </c>
      <c r="H7" s="4">
        <f t="shared" si="1"/>
        <v>22</v>
      </c>
      <c r="I7" s="4">
        <f t="shared" si="2"/>
        <v>-22</v>
      </c>
      <c r="J7" s="2">
        <v>704.099519307175</v>
      </c>
      <c r="K7">
        <v>2063.6106148992999</v>
      </c>
      <c r="L7">
        <v>2767.1924963947699</v>
      </c>
      <c r="M7">
        <f>VLOOKUP(C7,Sheet2!$A$1:$E$94,3,FALSE)</f>
        <v>3740</v>
      </c>
      <c r="N7" s="2">
        <v>4530.8749695858796</v>
      </c>
      <c r="O7" s="4">
        <f t="shared" si="3"/>
        <v>-1</v>
      </c>
      <c r="P7" s="3">
        <f t="shared" si="4"/>
        <v>790.87496958587963</v>
      </c>
      <c r="Q7" s="4">
        <f t="shared" si="5"/>
        <v>26</v>
      </c>
      <c r="R7" s="4">
        <f t="shared" si="6"/>
        <v>-26</v>
      </c>
      <c r="S7" s="2">
        <v>20231.099513043198</v>
      </c>
      <c r="T7">
        <v>2687.2225735704201</v>
      </c>
      <c r="U7">
        <v>8416.3576620753101</v>
      </c>
      <c r="V7">
        <v>30</v>
      </c>
    </row>
    <row r="8" spans="1:22" x14ac:dyDescent="0.25">
      <c r="A8">
        <v>485</v>
      </c>
      <c r="B8" t="s">
        <v>22</v>
      </c>
      <c r="C8" t="s">
        <v>83</v>
      </c>
      <c r="D8">
        <f>VLOOKUP(C8,Sheet2!$A$1:$E$94,2,FALSE)</f>
        <v>21700</v>
      </c>
      <c r="E8" s="2">
        <v>19799.5537311519</v>
      </c>
      <c r="F8" s="4">
        <f>SIGN(D8-E8)</f>
        <v>1</v>
      </c>
      <c r="G8" s="2">
        <f t="shared" si="0"/>
        <v>1900.4462688480999</v>
      </c>
      <c r="H8" s="4">
        <f t="shared" si="1"/>
        <v>26</v>
      </c>
      <c r="I8" s="4">
        <f t="shared" si="2"/>
        <v>26</v>
      </c>
      <c r="J8" s="2">
        <v>6464.6783268071304</v>
      </c>
      <c r="K8">
        <v>16591.029622100701</v>
      </c>
      <c r="L8">
        <v>25942.269818129</v>
      </c>
      <c r="M8">
        <f>VLOOKUP(C8,Sheet2!$A$1:$E$94,3,FALSE)</f>
        <v>37300</v>
      </c>
      <c r="N8" s="2">
        <v>37382.613025113998</v>
      </c>
      <c r="O8" s="4">
        <f t="shared" si="3"/>
        <v>-1</v>
      </c>
      <c r="P8" s="3">
        <f t="shared" si="4"/>
        <v>82.613025113998447</v>
      </c>
      <c r="Q8" s="4">
        <f t="shared" si="5"/>
        <v>21</v>
      </c>
      <c r="R8" s="4">
        <f t="shared" si="6"/>
        <v>-21</v>
      </c>
      <c r="S8" s="2">
        <v>26984.828305666699</v>
      </c>
      <c r="T8">
        <v>23697.120649316999</v>
      </c>
      <c r="U8">
        <v>51294.7080453831</v>
      </c>
      <c r="V8">
        <v>30</v>
      </c>
    </row>
    <row r="9" spans="1:22" x14ac:dyDescent="0.25">
      <c r="A9">
        <v>519</v>
      </c>
      <c r="B9" t="s">
        <v>23</v>
      </c>
      <c r="C9" t="s">
        <v>120</v>
      </c>
      <c r="D9">
        <f>VLOOKUP(C9,Sheet2!$A$1:$E$94,2,FALSE)</f>
        <v>2.375</v>
      </c>
      <c r="E9" s="2">
        <v>2.29325914499407</v>
      </c>
      <c r="F9" s="4">
        <f>SIGN(D9-E9)</f>
        <v>1</v>
      </c>
      <c r="G9" s="2">
        <f t="shared" si="0"/>
        <v>8.174085500592998E-2</v>
      </c>
      <c r="H9" s="4">
        <f t="shared" si="1"/>
        <v>9</v>
      </c>
      <c r="I9" s="4">
        <f t="shared" si="2"/>
        <v>9</v>
      </c>
      <c r="J9" s="2">
        <v>9.9486457106699594E-2</v>
      </c>
      <c r="K9">
        <v>2.2353258441197199</v>
      </c>
      <c r="L9">
        <v>2.36294794496887</v>
      </c>
      <c r="M9">
        <f>VLOOKUP(C9,Sheet2!$A$1:$E$94,3,FALSE)</f>
        <v>2.371</v>
      </c>
      <c r="N9" s="2">
        <v>2.51425430839083</v>
      </c>
      <c r="O9" s="4">
        <f t="shared" si="3"/>
        <v>-1</v>
      </c>
      <c r="P9" s="3">
        <f t="shared" si="4"/>
        <v>0.14325430839082998</v>
      </c>
      <c r="Q9" s="4">
        <f t="shared" si="5"/>
        <v>7</v>
      </c>
      <c r="R9" s="4">
        <f t="shared" si="6"/>
        <v>-7</v>
      </c>
      <c r="S9" s="2">
        <v>0.350803242413466</v>
      </c>
      <c r="T9">
        <v>2.2583034510751299</v>
      </c>
      <c r="U9">
        <v>2.7151587657867502</v>
      </c>
      <c r="V9">
        <v>30</v>
      </c>
    </row>
    <row r="10" spans="1:22" x14ac:dyDescent="0.25">
      <c r="A10">
        <v>522</v>
      </c>
      <c r="B10" t="s">
        <v>24</v>
      </c>
      <c r="C10" t="s">
        <v>133</v>
      </c>
      <c r="D10">
        <f>VLOOKUP(C10,Sheet2!$A$1:$E$94,2,FALSE)</f>
        <v>0.68100000000000005</v>
      </c>
      <c r="E10" s="2">
        <v>0.64721804784727799</v>
      </c>
      <c r="F10" s="4">
        <f>SIGN(D10-E10)</f>
        <v>1</v>
      </c>
      <c r="G10" s="2">
        <f t="shared" si="0"/>
        <v>3.3781952152722061E-2</v>
      </c>
      <c r="H10" s="4">
        <f t="shared" si="1"/>
        <v>6</v>
      </c>
      <c r="I10" s="4">
        <f t="shared" si="2"/>
        <v>6</v>
      </c>
      <c r="J10" s="2">
        <v>4.21623583424535E-2</v>
      </c>
      <c r="K10">
        <v>0.61403429856196101</v>
      </c>
      <c r="L10">
        <v>0.67462177506232701</v>
      </c>
      <c r="M10">
        <f>VLOOKUP(C10,Sheet2!$A$1:$E$94,3,FALSE)</f>
        <v>0.69299999999999995</v>
      </c>
      <c r="N10" s="2">
        <v>0.68303348638740302</v>
      </c>
      <c r="O10" s="4">
        <f t="shared" si="3"/>
        <v>1</v>
      </c>
      <c r="P10" s="3">
        <f t="shared" si="4"/>
        <v>9.9665136125969278E-3</v>
      </c>
      <c r="Q10" s="4">
        <f t="shared" si="5"/>
        <v>1</v>
      </c>
      <c r="R10" s="4">
        <f t="shared" si="6"/>
        <v>1</v>
      </c>
      <c r="S10" s="2">
        <v>0.10681336857268001</v>
      </c>
      <c r="T10">
        <v>0.64266407676301096</v>
      </c>
      <c r="U10">
        <v>0.74675156971537804</v>
      </c>
      <c r="V10">
        <v>30</v>
      </c>
    </row>
    <row r="11" spans="1:22" x14ac:dyDescent="0.25">
      <c r="A11">
        <v>523</v>
      </c>
      <c r="B11" t="s">
        <v>25</v>
      </c>
      <c r="C11" t="s">
        <v>44</v>
      </c>
      <c r="D11">
        <f>VLOOKUP(C11,Sheet2!$A$1:$E$94,2,FALSE)</f>
        <v>0.72499999999999998</v>
      </c>
      <c r="E11" s="2">
        <v>0.73655935095844205</v>
      </c>
      <c r="F11" s="4">
        <f>SIGN(D11-E11)</f>
        <v>-1</v>
      </c>
      <c r="G11" s="2">
        <f t="shared" si="0"/>
        <v>1.1559350958442072E-2</v>
      </c>
      <c r="H11" s="4">
        <f t="shared" si="1"/>
        <v>3</v>
      </c>
      <c r="I11" s="4">
        <f t="shared" si="2"/>
        <v>-3</v>
      </c>
      <c r="J11" s="2">
        <v>7.9003303145201403E-2</v>
      </c>
      <c r="K11">
        <v>0.68259930541024005</v>
      </c>
      <c r="L11">
        <v>0.78052765311886896</v>
      </c>
      <c r="M11">
        <f>VLOOKUP(C11,Sheet2!$A$1:$E$94,3,FALSE)</f>
        <v>0.90300000000000002</v>
      </c>
      <c r="N11" s="2">
        <v>0.75485904477417798</v>
      </c>
      <c r="O11" s="4">
        <f t="shared" si="3"/>
        <v>1</v>
      </c>
      <c r="P11" s="3">
        <f t="shared" si="4"/>
        <v>0.14814095522582205</v>
      </c>
      <c r="Q11" s="4">
        <f t="shared" si="5"/>
        <v>8</v>
      </c>
      <c r="R11" s="4">
        <f t="shared" si="6"/>
        <v>8</v>
      </c>
      <c r="S11" s="2">
        <v>0.45390914577111802</v>
      </c>
      <c r="T11">
        <v>0.54313859447745905</v>
      </c>
      <c r="U11">
        <v>1.11680765399084</v>
      </c>
      <c r="V11">
        <v>30</v>
      </c>
    </row>
    <row r="12" spans="1:22" x14ac:dyDescent="0.25">
      <c r="A12">
        <v>527</v>
      </c>
      <c r="B12" t="s">
        <v>26</v>
      </c>
      <c r="C12" t="s">
        <v>42</v>
      </c>
      <c r="D12">
        <f>VLOOKUP(C12,Sheet2!$A$1:$E$94,2,FALSE)</f>
        <v>4090000</v>
      </c>
      <c r="E12" s="2">
        <v>2369044.8442826299</v>
      </c>
      <c r="F12" s="4">
        <f>SIGN(D12-E12)</f>
        <v>1</v>
      </c>
      <c r="G12" s="2">
        <f t="shared" si="0"/>
        <v>1720955.1557173701</v>
      </c>
      <c r="H12" s="4">
        <f t="shared" si="1"/>
        <v>32</v>
      </c>
      <c r="I12" s="4">
        <f t="shared" si="2"/>
        <v>32</v>
      </c>
      <c r="J12" s="2">
        <v>18009766.335775901</v>
      </c>
      <c r="K12">
        <v>77462.806532300106</v>
      </c>
      <c r="L12">
        <v>8327983.2404054198</v>
      </c>
      <c r="M12">
        <f>VLOOKUP(C12,Sheet2!$A$1:$E$94,3,FALSE)</f>
        <v>14200000</v>
      </c>
      <c r="N12" s="2">
        <v>13654235.001221299</v>
      </c>
      <c r="O12" s="4">
        <f t="shared" si="3"/>
        <v>1</v>
      </c>
      <c r="P12" s="3">
        <f t="shared" si="4"/>
        <v>545764.99877870083</v>
      </c>
      <c r="Q12" s="4">
        <f t="shared" si="5"/>
        <v>31</v>
      </c>
      <c r="R12" s="4">
        <f t="shared" si="6"/>
        <v>31</v>
      </c>
      <c r="S12" s="2">
        <v>106630949.38010301</v>
      </c>
      <c r="T12">
        <v>1089471.4761306001</v>
      </c>
      <c r="U12">
        <v>111439708.191064</v>
      </c>
      <c r="V12">
        <v>30</v>
      </c>
    </row>
    <row r="13" spans="1:22" x14ac:dyDescent="0.25">
      <c r="A13">
        <v>542</v>
      </c>
      <c r="B13" t="s">
        <v>27</v>
      </c>
      <c r="C13" t="s">
        <v>115</v>
      </c>
      <c r="D13">
        <f>VLOOKUP(C13,Sheet2!$A$1:$E$94,2,FALSE)</f>
        <v>1290</v>
      </c>
      <c r="E13" s="2">
        <v>1062.9947697687801</v>
      </c>
      <c r="F13" s="4">
        <f>SIGN(D13-E13)</f>
        <v>1</v>
      </c>
      <c r="G13" s="2">
        <f t="shared" si="0"/>
        <v>227.00523023121991</v>
      </c>
      <c r="H13" s="4">
        <f t="shared" si="1"/>
        <v>25</v>
      </c>
      <c r="I13" s="4">
        <f t="shared" si="2"/>
        <v>25</v>
      </c>
      <c r="J13" s="2">
        <v>322.86278712751403</v>
      </c>
      <c r="K13">
        <v>826.369491750061</v>
      </c>
      <c r="L13">
        <v>1275.4067086663599</v>
      </c>
      <c r="M13">
        <f>VLOOKUP(C13,Sheet2!$A$1:$E$94,3,FALSE)</f>
        <v>2400</v>
      </c>
      <c r="N13" s="2">
        <v>2180.4408994342102</v>
      </c>
      <c r="O13" s="4">
        <f t="shared" si="3"/>
        <v>1</v>
      </c>
      <c r="P13" s="3">
        <f t="shared" si="4"/>
        <v>219.55910056578978</v>
      </c>
      <c r="Q13" s="4">
        <f t="shared" si="5"/>
        <v>23</v>
      </c>
      <c r="R13" s="4">
        <f t="shared" si="6"/>
        <v>23</v>
      </c>
      <c r="S13" s="2">
        <v>3703.6018672098098</v>
      </c>
      <c r="T13">
        <v>1180.2683299770099</v>
      </c>
      <c r="U13">
        <v>2717.4983517087198</v>
      </c>
      <c r="V13">
        <v>30</v>
      </c>
    </row>
    <row r="14" spans="1:22" x14ac:dyDescent="0.25">
      <c r="A14">
        <v>547</v>
      </c>
      <c r="B14" t="s">
        <v>28</v>
      </c>
      <c r="C14" t="s">
        <v>109</v>
      </c>
      <c r="D14">
        <f>VLOOKUP(C14,Sheet2!$A$1:$E$94,2,FALSE)</f>
        <v>0.30299999999999999</v>
      </c>
      <c r="E14" s="2">
        <v>0.281714374371142</v>
      </c>
      <c r="F14" s="4">
        <f>SIGN(D14-E14)</f>
        <v>1</v>
      </c>
      <c r="G14" s="2">
        <f t="shared" si="0"/>
        <v>2.1285625628857996E-2</v>
      </c>
      <c r="H14" s="4">
        <f t="shared" si="1"/>
        <v>5</v>
      </c>
      <c r="I14" s="4">
        <f t="shared" si="2"/>
        <v>5</v>
      </c>
      <c r="J14" s="2">
        <v>1.78136573375819E-2</v>
      </c>
      <c r="K14">
        <v>0.27297224522604502</v>
      </c>
      <c r="L14">
        <v>0.29327387941754202</v>
      </c>
      <c r="M14">
        <f>VLOOKUP(C14,Sheet2!$A$1:$E$94,3,FALSE)</f>
        <v>0.32</v>
      </c>
      <c r="N14" s="2">
        <v>0.30443534875635803</v>
      </c>
      <c r="O14" s="4">
        <f t="shared" si="3"/>
        <v>1</v>
      </c>
      <c r="P14" s="3">
        <f t="shared" si="4"/>
        <v>1.556465124364198E-2</v>
      </c>
      <c r="Q14" s="4">
        <f t="shared" si="5"/>
        <v>3</v>
      </c>
      <c r="R14" s="4">
        <f t="shared" si="6"/>
        <v>3</v>
      </c>
      <c r="S14" s="2">
        <v>6.9573335209109494E-2</v>
      </c>
      <c r="T14">
        <v>0.278865290115689</v>
      </c>
      <c r="U14">
        <v>0.317861929058049</v>
      </c>
      <c r="V14">
        <v>30</v>
      </c>
    </row>
    <row r="15" spans="1:22" x14ac:dyDescent="0.25">
      <c r="A15">
        <v>556</v>
      </c>
      <c r="B15" t="s">
        <v>29</v>
      </c>
      <c r="C15" t="s">
        <v>62</v>
      </c>
      <c r="D15">
        <f>VLOOKUP(C15,Sheet2!$A$1:$E$94,2,FALSE)</f>
        <v>1170000</v>
      </c>
      <c r="E15" s="2">
        <v>910053.60296037595</v>
      </c>
      <c r="F15" s="4">
        <f>SIGN(D15-E15)</f>
        <v>1</v>
      </c>
      <c r="G15" s="2">
        <f t="shared" si="0"/>
        <v>259946.39703962405</v>
      </c>
      <c r="H15" s="4">
        <f t="shared" si="1"/>
        <v>29</v>
      </c>
      <c r="I15" s="4">
        <f t="shared" si="2"/>
        <v>29</v>
      </c>
      <c r="J15" s="2">
        <v>157977.789927051</v>
      </c>
      <c r="K15">
        <v>816989.83392855804</v>
      </c>
      <c r="L15">
        <v>1059582.1837496499</v>
      </c>
      <c r="M15">
        <f>VLOOKUP(C15,Sheet2!$A$1:$E$94,3,FALSE)</f>
        <v>1170000</v>
      </c>
      <c r="N15" s="2">
        <v>1374304.9238140299</v>
      </c>
      <c r="O15" s="4">
        <f t="shared" si="3"/>
        <v>-1</v>
      </c>
      <c r="P15" s="3">
        <f t="shared" si="4"/>
        <v>204304.9238140299</v>
      </c>
      <c r="Q15" s="4">
        <f t="shared" si="5"/>
        <v>28</v>
      </c>
      <c r="R15" s="4">
        <f t="shared" si="6"/>
        <v>-28</v>
      </c>
      <c r="S15" s="2">
        <v>473594.16618060798</v>
      </c>
      <c r="T15">
        <v>837737.90947255399</v>
      </c>
      <c r="U15">
        <v>1602715.3847406099</v>
      </c>
      <c r="V15">
        <v>30</v>
      </c>
    </row>
    <row r="16" spans="1:22" x14ac:dyDescent="0.25">
      <c r="A16">
        <v>557</v>
      </c>
      <c r="B16" t="s">
        <v>30</v>
      </c>
      <c r="C16" t="s">
        <v>66</v>
      </c>
      <c r="D16">
        <f>VLOOKUP(C16,Sheet2!$A$1:$E$94,2,FALSE)</f>
        <v>1160000</v>
      </c>
      <c r="E16" s="2">
        <v>964706.23273993097</v>
      </c>
      <c r="F16" s="4">
        <f>SIGN(D16-E16)</f>
        <v>1</v>
      </c>
      <c r="G16" s="2">
        <f t="shared" si="0"/>
        <v>195293.76726006903</v>
      </c>
      <c r="H16" s="4">
        <f t="shared" si="1"/>
        <v>28</v>
      </c>
      <c r="I16" s="4">
        <f t="shared" si="2"/>
        <v>28</v>
      </c>
      <c r="J16" s="2">
        <v>120008.38086917299</v>
      </c>
      <c r="K16">
        <v>903643.74200804299</v>
      </c>
      <c r="L16">
        <v>1054479.3731523899</v>
      </c>
      <c r="M16">
        <f>VLOOKUP(C16,Sheet2!$A$1:$E$94,3,FALSE)</f>
        <v>1210000</v>
      </c>
      <c r="N16" s="2">
        <v>1057566.63584383</v>
      </c>
      <c r="O16" s="4">
        <f t="shared" si="3"/>
        <v>1</v>
      </c>
      <c r="P16" s="3">
        <f t="shared" si="4"/>
        <v>152433.36415617005</v>
      </c>
      <c r="Q16" s="4">
        <f t="shared" si="5"/>
        <v>27</v>
      </c>
      <c r="R16" s="4">
        <f t="shared" si="6"/>
        <v>27</v>
      </c>
      <c r="S16" s="2">
        <v>432611.655899351</v>
      </c>
      <c r="T16">
        <v>839100.92935545405</v>
      </c>
      <c r="U16">
        <v>1432917.7124227299</v>
      </c>
      <c r="V16">
        <v>30</v>
      </c>
    </row>
    <row r="17" spans="1:22" x14ac:dyDescent="0.25">
      <c r="A17">
        <v>561</v>
      </c>
      <c r="B17" t="s">
        <v>31</v>
      </c>
      <c r="C17" t="s">
        <v>46</v>
      </c>
      <c r="D17">
        <f>VLOOKUP(C17,Sheet2!$A$1:$E$94,2,FALSE)</f>
        <v>637</v>
      </c>
      <c r="E17" s="2">
        <v>700.40155093769704</v>
      </c>
      <c r="F17" s="4">
        <f>SIGN(D17-E17)</f>
        <v>-1</v>
      </c>
      <c r="G17" s="2">
        <f t="shared" si="0"/>
        <v>63.401550937697039</v>
      </c>
      <c r="H17" s="4">
        <f t="shared" si="1"/>
        <v>24</v>
      </c>
      <c r="I17" s="4">
        <f t="shared" si="2"/>
        <v>-24</v>
      </c>
      <c r="J17" s="2">
        <v>966.49249548900104</v>
      </c>
      <c r="K17">
        <v>280.616294301707</v>
      </c>
      <c r="L17">
        <v>1278.1581635725099</v>
      </c>
      <c r="M17">
        <f>VLOOKUP(C17,Sheet2!$A$1:$E$94,3,FALSE)</f>
        <v>1330</v>
      </c>
      <c r="N17" s="2">
        <v>2101.8711536112301</v>
      </c>
      <c r="O17" s="4">
        <f t="shared" si="3"/>
        <v>-1</v>
      </c>
      <c r="P17" s="3">
        <f t="shared" si="4"/>
        <v>771.87115361123006</v>
      </c>
      <c r="Q17" s="4">
        <f t="shared" si="5"/>
        <v>25</v>
      </c>
      <c r="R17" s="4">
        <f t="shared" si="6"/>
        <v>-25</v>
      </c>
      <c r="S17" s="2">
        <v>100387.97954109201</v>
      </c>
      <c r="T17">
        <v>1218.5724729767501</v>
      </c>
      <c r="U17">
        <v>6378.8609815398104</v>
      </c>
      <c r="V17">
        <v>30</v>
      </c>
    </row>
    <row r="18" spans="1:22" x14ac:dyDescent="0.25">
      <c r="A18">
        <v>659</v>
      </c>
      <c r="B18" t="s">
        <v>32</v>
      </c>
      <c r="C18" t="s">
        <v>134</v>
      </c>
      <c r="D18">
        <f>VLOOKUP(C18,Sheet2!$A$1:$E$94,2,FALSE)</f>
        <v>1110000</v>
      </c>
      <c r="E18" s="2">
        <v>1522781.1159071301</v>
      </c>
      <c r="F18" s="4">
        <f>SIGN(D18-E18)</f>
        <v>-1</v>
      </c>
      <c r="G18" s="2">
        <f t="shared" si="0"/>
        <v>412781.11590713006</v>
      </c>
      <c r="H18" s="4">
        <f t="shared" si="1"/>
        <v>30</v>
      </c>
      <c r="I18" s="4">
        <f t="shared" si="2"/>
        <v>-30</v>
      </c>
      <c r="J18" s="2">
        <v>1906213.5562267699</v>
      </c>
      <c r="K18">
        <v>1183017.26140954</v>
      </c>
      <c r="L18">
        <v>3862378.9553537802</v>
      </c>
      <c r="M18">
        <f>VLOOKUP(C18,Sheet2!$A$1:$E$94,3,FALSE)</f>
        <v>1860000</v>
      </c>
      <c r="N18" s="2">
        <v>2791205.4482790101</v>
      </c>
      <c r="O18" s="4">
        <f t="shared" si="3"/>
        <v>-1</v>
      </c>
      <c r="P18" s="3">
        <f t="shared" si="4"/>
        <v>931205.44827901013</v>
      </c>
      <c r="Q18" s="4">
        <f t="shared" si="5"/>
        <v>32</v>
      </c>
      <c r="R18" s="4">
        <f t="shared" si="6"/>
        <v>-32</v>
      </c>
      <c r="S18" s="2">
        <v>3218940.6100775702</v>
      </c>
      <c r="T18">
        <v>1933711.2144345699</v>
      </c>
      <c r="U18">
        <v>4949287.0312935999</v>
      </c>
      <c r="V18">
        <v>30</v>
      </c>
    </row>
    <row r="19" spans="1:22" x14ac:dyDescent="0.25">
      <c r="A19">
        <v>663</v>
      </c>
      <c r="B19" t="s">
        <v>33</v>
      </c>
      <c r="C19" t="s">
        <v>135</v>
      </c>
      <c r="D19">
        <f>VLOOKUP(C19,Sheet2!$A$1:$E$94,2,FALSE)</f>
        <v>8.3810000000000002</v>
      </c>
      <c r="E19" s="2">
        <v>5.9352162571205502</v>
      </c>
      <c r="F19" s="4">
        <f>SIGN(D19-E19)</f>
        <v>1</v>
      </c>
      <c r="G19" s="2">
        <f t="shared" si="0"/>
        <v>2.44578374287945</v>
      </c>
      <c r="H19" s="4">
        <f t="shared" si="1"/>
        <v>14</v>
      </c>
      <c r="I19" s="4">
        <f t="shared" si="2"/>
        <v>14</v>
      </c>
      <c r="J19" s="2">
        <v>6.2748657408531798</v>
      </c>
      <c r="K19">
        <v>3.2824777102952498</v>
      </c>
      <c r="L19">
        <v>10.907273841336201</v>
      </c>
      <c r="M19">
        <f>VLOOKUP(C19,Sheet2!$A$1:$E$94,3,FALSE)</f>
        <v>9.641</v>
      </c>
      <c r="N19" s="2">
        <v>8.2404060745784804</v>
      </c>
      <c r="O19" s="4">
        <f t="shared" si="3"/>
        <v>1</v>
      </c>
      <c r="P19" s="3">
        <f t="shared" si="4"/>
        <v>1.4005939254215196</v>
      </c>
      <c r="Q19" s="4">
        <f t="shared" si="5"/>
        <v>14</v>
      </c>
      <c r="R19" s="4">
        <f t="shared" si="6"/>
        <v>14</v>
      </c>
      <c r="S19" s="2">
        <v>35.169618703427197</v>
      </c>
      <c r="T19">
        <v>5.4263462486999998</v>
      </c>
      <c r="U19">
        <v>29.289808781345702</v>
      </c>
      <c r="V19">
        <v>30</v>
      </c>
    </row>
    <row r="20" spans="1:22" x14ac:dyDescent="0.25">
      <c r="A20">
        <v>665</v>
      </c>
      <c r="B20" t="s">
        <v>34</v>
      </c>
      <c r="C20" t="s">
        <v>119</v>
      </c>
      <c r="D20">
        <f>VLOOKUP(C20,Sheet2!$A$1:$E$94,2,FALSE)</f>
        <v>55.722000000000001</v>
      </c>
      <c r="E20" s="2">
        <v>48.427856552913802</v>
      </c>
      <c r="F20" s="4">
        <f>SIGN(D20-E20)</f>
        <v>1</v>
      </c>
      <c r="G20" s="2">
        <f t="shared" si="0"/>
        <v>7.2941434470861992</v>
      </c>
      <c r="H20" s="4">
        <f t="shared" si="1"/>
        <v>17</v>
      </c>
      <c r="I20" s="4">
        <f t="shared" si="2"/>
        <v>17</v>
      </c>
      <c r="J20" s="2">
        <v>5.4950197165784997</v>
      </c>
      <c r="K20">
        <v>44.673564084729698</v>
      </c>
      <c r="L20">
        <v>53.912956986033301</v>
      </c>
      <c r="M20">
        <f>VLOOKUP(C20,Sheet2!$A$1:$E$94,3,FALSE)</f>
        <v>59.521000000000001</v>
      </c>
      <c r="N20" s="2">
        <v>59.2230006483016</v>
      </c>
      <c r="O20" s="4">
        <f t="shared" si="3"/>
        <v>1</v>
      </c>
      <c r="P20" s="3">
        <f t="shared" si="4"/>
        <v>0.29799935169840097</v>
      </c>
      <c r="Q20" s="4">
        <f t="shared" si="5"/>
        <v>11</v>
      </c>
      <c r="R20" s="4">
        <f t="shared" si="6"/>
        <v>11</v>
      </c>
      <c r="S20" s="2">
        <v>95.356595858204102</v>
      </c>
      <c r="T20">
        <v>41.524271513130103</v>
      </c>
      <c r="U20">
        <v>76.496136743292297</v>
      </c>
      <c r="V20">
        <v>30</v>
      </c>
    </row>
    <row r="21" spans="1:22" x14ac:dyDescent="0.25">
      <c r="A21">
        <v>666</v>
      </c>
      <c r="B21" t="s">
        <v>35</v>
      </c>
      <c r="C21" t="s">
        <v>81</v>
      </c>
      <c r="D21">
        <f>VLOOKUP(C21,Sheet2!$A$1:$E$94,2,FALSE)</f>
        <v>3.1349999999999998</v>
      </c>
      <c r="E21" s="2">
        <v>3.3885100462043498</v>
      </c>
      <c r="F21" s="4">
        <f>SIGN(D21-E21)</f>
        <v>-1</v>
      </c>
      <c r="G21" s="2">
        <f t="shared" si="0"/>
        <v>0.25351004620435003</v>
      </c>
      <c r="H21" s="4">
        <f t="shared" si="1"/>
        <v>11</v>
      </c>
      <c r="I21" s="4">
        <f t="shared" si="2"/>
        <v>-11</v>
      </c>
      <c r="J21" s="2">
        <v>0.47905363341150697</v>
      </c>
      <c r="K21">
        <v>3.0770726004090201</v>
      </c>
      <c r="L21">
        <v>3.8398042135427901</v>
      </c>
      <c r="M21">
        <f>VLOOKUP(C21,Sheet2!$A$1:$E$94,3,FALSE)</f>
        <v>3.2080000000000002</v>
      </c>
      <c r="N21" s="2">
        <v>3.77389535091632</v>
      </c>
      <c r="O21" s="4">
        <f t="shared" si="3"/>
        <v>-1</v>
      </c>
      <c r="P21" s="3">
        <f t="shared" si="4"/>
        <v>0.56589535091631982</v>
      </c>
      <c r="Q21" s="4">
        <f t="shared" si="5"/>
        <v>12</v>
      </c>
      <c r="R21" s="4">
        <f t="shared" si="6"/>
        <v>-12</v>
      </c>
      <c r="S21" s="2">
        <v>5440.4846593561597</v>
      </c>
      <c r="T21">
        <v>3.2616219545973002</v>
      </c>
      <c r="U21">
        <v>4.5664575876587996</v>
      </c>
      <c r="V21">
        <v>30</v>
      </c>
    </row>
    <row r="22" spans="1:22" x14ac:dyDescent="0.25">
      <c r="A22">
        <v>678</v>
      </c>
      <c r="B22" t="s">
        <v>36</v>
      </c>
      <c r="C22" t="s">
        <v>123</v>
      </c>
      <c r="D22">
        <f>VLOOKUP(C22,Sheet2!$A$1:$E$94,2,FALSE)</f>
        <v>7.38</v>
      </c>
      <c r="E22" s="2">
        <v>6.6897730534134601</v>
      </c>
      <c r="F22" s="4">
        <f>SIGN(D22-E22)</f>
        <v>1</v>
      </c>
      <c r="G22" s="2">
        <f t="shared" si="0"/>
        <v>0.69022694658653982</v>
      </c>
      <c r="H22" s="4">
        <f t="shared" si="1"/>
        <v>12</v>
      </c>
      <c r="I22" s="4">
        <f t="shared" si="2"/>
        <v>12</v>
      </c>
      <c r="J22" s="2">
        <v>0.88614447105439897</v>
      </c>
      <c r="K22">
        <v>5.7221824576737799</v>
      </c>
      <c r="L22">
        <v>7.2638478992218998</v>
      </c>
      <c r="M22">
        <f>VLOOKUP(C22,Sheet2!$A$1:$E$94,3,FALSE)</f>
        <v>8.4120000000000008</v>
      </c>
      <c r="N22" s="2">
        <v>9.8946624458752002</v>
      </c>
      <c r="O22" s="4">
        <f t="shared" si="3"/>
        <v>-1</v>
      </c>
      <c r="P22" s="3">
        <f t="shared" si="4"/>
        <v>1.4826624458751994</v>
      </c>
      <c r="Q22" s="4">
        <f t="shared" si="5"/>
        <v>15</v>
      </c>
      <c r="R22" s="4">
        <f t="shared" si="6"/>
        <v>-15</v>
      </c>
      <c r="S22" s="2">
        <v>765.31929684917895</v>
      </c>
      <c r="T22">
        <v>5.74953837149463</v>
      </c>
      <c r="U22">
        <v>13.847212512259601</v>
      </c>
      <c r="V22">
        <v>30</v>
      </c>
    </row>
    <row r="23" spans="1:22" x14ac:dyDescent="0.25">
      <c r="A23">
        <v>687</v>
      </c>
      <c r="B23" t="s">
        <v>37</v>
      </c>
      <c r="C23" t="s">
        <v>75</v>
      </c>
      <c r="D23">
        <f>VLOOKUP(C23,Sheet2!$A$1:$E$94,2,FALSE)</f>
        <v>95.07</v>
      </c>
      <c r="E23" s="2">
        <v>76.614770970393494</v>
      </c>
      <c r="F23" s="4">
        <f>SIGN(D23-E23)</f>
        <v>1</v>
      </c>
      <c r="G23" s="2">
        <f t="shared" si="0"/>
        <v>18.4552290296065</v>
      </c>
      <c r="H23" s="4">
        <f t="shared" si="1"/>
        <v>18</v>
      </c>
      <c r="I23" s="4">
        <f t="shared" si="2"/>
        <v>18</v>
      </c>
      <c r="J23" s="2">
        <v>8.8891901151258708</v>
      </c>
      <c r="K23">
        <v>67.260665630697005</v>
      </c>
      <c r="L23">
        <v>82.196223846085303</v>
      </c>
      <c r="M23">
        <f>VLOOKUP(C23,Sheet2!$A$1:$E$94,3,FALSE)</f>
        <v>103.057</v>
      </c>
      <c r="N23" s="2">
        <v>123.635890282693</v>
      </c>
      <c r="O23" s="4">
        <f t="shared" si="3"/>
        <v>-1</v>
      </c>
      <c r="P23" s="3">
        <f t="shared" si="4"/>
        <v>20.578890282692996</v>
      </c>
      <c r="Q23" s="4">
        <f t="shared" si="5"/>
        <v>19</v>
      </c>
      <c r="R23" s="4">
        <f t="shared" si="6"/>
        <v>-19</v>
      </c>
      <c r="S23" s="2">
        <v>66.445258459188906</v>
      </c>
      <c r="T23">
        <v>95.646095502672694</v>
      </c>
      <c r="U23">
        <v>144.80386887732601</v>
      </c>
      <c r="V23">
        <v>30</v>
      </c>
    </row>
    <row r="24" spans="1:22" x14ac:dyDescent="0.25">
      <c r="A24">
        <v>690</v>
      </c>
      <c r="B24" t="s">
        <v>38</v>
      </c>
      <c r="C24" t="s">
        <v>54</v>
      </c>
      <c r="D24">
        <f>VLOOKUP(C24,Sheet2!$A$1:$E$94,2,FALSE)</f>
        <v>800</v>
      </c>
      <c r="E24" s="2">
        <v>853.298602914458</v>
      </c>
      <c r="F24" s="4">
        <f>SIGN(D24-E24)</f>
        <v>-1</v>
      </c>
      <c r="G24" s="2">
        <f t="shared" si="0"/>
        <v>53.298602914458002</v>
      </c>
      <c r="H24" s="4">
        <f t="shared" si="1"/>
        <v>23</v>
      </c>
      <c r="I24" s="4">
        <f t="shared" si="2"/>
        <v>-23</v>
      </c>
      <c r="J24" s="2">
        <v>67.139333523666096</v>
      </c>
      <c r="K24">
        <v>794.46129460191798</v>
      </c>
      <c r="L24">
        <v>889.66441677756302</v>
      </c>
      <c r="M24">
        <f>VLOOKUP(C24,Sheet2!$A$1:$E$94,3,FALSE)</f>
        <v>886</v>
      </c>
      <c r="N24" s="2">
        <v>930.55242391532897</v>
      </c>
      <c r="O24" s="4">
        <f t="shared" si="3"/>
        <v>-1</v>
      </c>
      <c r="P24" s="3">
        <f t="shared" si="4"/>
        <v>44.552423915328973</v>
      </c>
      <c r="Q24" s="4">
        <f t="shared" si="5"/>
        <v>20</v>
      </c>
      <c r="R24" s="4">
        <f t="shared" si="6"/>
        <v>-20</v>
      </c>
      <c r="S24" s="2">
        <v>4994.9973343771098</v>
      </c>
      <c r="T24">
        <v>873.57581455528998</v>
      </c>
      <c r="U24">
        <v>1082.48920846582</v>
      </c>
      <c r="V24">
        <v>30</v>
      </c>
    </row>
    <row r="25" spans="1:22" x14ac:dyDescent="0.25">
      <c r="A25">
        <v>695</v>
      </c>
      <c r="B25" t="s">
        <v>39</v>
      </c>
      <c r="C25" t="s">
        <v>68</v>
      </c>
      <c r="D25">
        <f>VLOOKUP(C25,Sheet2!$A$1:$E$94,2,FALSE)</f>
        <v>247</v>
      </c>
      <c r="E25" s="2">
        <v>220.128974889446</v>
      </c>
      <c r="F25" s="4">
        <f>SIGN(D25-E25)</f>
        <v>1</v>
      </c>
      <c r="G25" s="2">
        <f t="shared" si="0"/>
        <v>26.871025110554001</v>
      </c>
      <c r="H25" s="4">
        <f t="shared" si="1"/>
        <v>20</v>
      </c>
      <c r="I25" s="4">
        <f t="shared" si="2"/>
        <v>20</v>
      </c>
      <c r="J25" s="2">
        <v>20.879987727129599</v>
      </c>
      <c r="K25">
        <v>199.70446555664299</v>
      </c>
      <c r="L25">
        <v>232.508084191492</v>
      </c>
      <c r="M25">
        <f>VLOOKUP(C25,Sheet2!$A$1:$E$94,3,FALSE)</f>
        <v>296</v>
      </c>
      <c r="N25" s="2">
        <v>287.36477236460303</v>
      </c>
      <c r="O25" s="4">
        <f t="shared" si="3"/>
        <v>1</v>
      </c>
      <c r="P25" s="3">
        <f t="shared" si="4"/>
        <v>8.6352276353969728</v>
      </c>
      <c r="Q25" s="4">
        <f t="shared" si="5"/>
        <v>17</v>
      </c>
      <c r="R25" s="4">
        <f t="shared" si="6"/>
        <v>17</v>
      </c>
      <c r="S25" s="2">
        <v>1429.3034929640901</v>
      </c>
      <c r="T25">
        <v>234.50312815453799</v>
      </c>
      <c r="U25">
        <v>362.97329142301498</v>
      </c>
      <c r="V25">
        <v>30</v>
      </c>
    </row>
    <row r="26" spans="1:22" x14ac:dyDescent="0.25">
      <c r="A26">
        <v>706</v>
      </c>
      <c r="B26" t="s">
        <v>40</v>
      </c>
      <c r="C26" t="s">
        <v>63</v>
      </c>
      <c r="D26">
        <f>VLOOKUP(C26,Sheet2!$A$1:$E$94,2,FALSE)</f>
        <v>2170</v>
      </c>
      <c r="E26" s="2">
        <v>2214.2987660270001</v>
      </c>
      <c r="F26" s="4">
        <f>SIGN(D26-E26)</f>
        <v>-1</v>
      </c>
      <c r="G26" s="2">
        <f t="shared" si="0"/>
        <v>44.298766027000056</v>
      </c>
      <c r="H26" s="4">
        <f t="shared" si="1"/>
        <v>21</v>
      </c>
      <c r="I26" s="4">
        <f t="shared" si="2"/>
        <v>-21</v>
      </c>
      <c r="J26" s="2">
        <v>352.88421896881198</v>
      </c>
      <c r="K26">
        <v>1938.48598129579</v>
      </c>
      <c r="L26">
        <v>2403.7653947078502</v>
      </c>
      <c r="M26">
        <f>VLOOKUP(C26,Sheet2!$A$1:$E$94,3,FALSE)</f>
        <v>2800</v>
      </c>
      <c r="N26" s="2">
        <v>2901.18163329043</v>
      </c>
      <c r="O26" s="4">
        <f t="shared" si="3"/>
        <v>-1</v>
      </c>
      <c r="P26" s="3">
        <f t="shared" si="4"/>
        <v>101.18163329043</v>
      </c>
      <c r="Q26" s="4">
        <f t="shared" si="5"/>
        <v>22</v>
      </c>
      <c r="R26" s="4">
        <f t="shared" si="6"/>
        <v>-22</v>
      </c>
      <c r="S26" s="2">
        <v>1284.2548617975699</v>
      </c>
      <c r="T26">
        <v>1932.4430044241001</v>
      </c>
      <c r="U26">
        <v>3751.5512749075501</v>
      </c>
      <c r="V26">
        <v>30</v>
      </c>
    </row>
    <row r="27" spans="1:22" x14ac:dyDescent="0.25">
      <c r="A27">
        <v>712</v>
      </c>
      <c r="B27" t="s">
        <v>41</v>
      </c>
      <c r="C27" t="s">
        <v>116</v>
      </c>
      <c r="D27">
        <f>VLOOKUP(C27,Sheet2!$A$1:$E$94,2,FALSE)</f>
        <v>36.539000000000001</v>
      </c>
      <c r="E27" s="2">
        <v>32.972135484924998</v>
      </c>
      <c r="F27" s="4">
        <f>SIGN(D27-E27)</f>
        <v>1</v>
      </c>
      <c r="G27" s="2">
        <f t="shared" si="0"/>
        <v>3.5668645150750038</v>
      </c>
      <c r="H27" s="4">
        <f t="shared" si="1"/>
        <v>16</v>
      </c>
      <c r="I27" s="4">
        <f t="shared" si="2"/>
        <v>16</v>
      </c>
      <c r="J27" s="2">
        <v>2.2979366926176699</v>
      </c>
      <c r="K27">
        <v>31.9706482858142</v>
      </c>
      <c r="L27">
        <v>34.405383736729803</v>
      </c>
      <c r="M27">
        <f>VLOOKUP(C27,Sheet2!$A$1:$E$94,3,FALSE)</f>
        <v>38.619</v>
      </c>
      <c r="N27" s="2">
        <v>38.342489331964899</v>
      </c>
      <c r="O27" s="4">
        <f t="shared" si="3"/>
        <v>1</v>
      </c>
      <c r="P27" s="3">
        <f t="shared" si="4"/>
        <v>0.27651066803510105</v>
      </c>
      <c r="Q27" s="4">
        <f t="shared" si="5"/>
        <v>10</v>
      </c>
      <c r="R27" s="4">
        <f t="shared" si="6"/>
        <v>10</v>
      </c>
      <c r="S27" s="2">
        <v>7.0850207713392397</v>
      </c>
      <c r="T27">
        <v>35.556465397129202</v>
      </c>
      <c r="U27">
        <v>40.884290703446801</v>
      </c>
      <c r="V27">
        <v>30</v>
      </c>
    </row>
    <row r="28" spans="1:22" x14ac:dyDescent="0.25">
      <c r="A28">
        <v>1027</v>
      </c>
      <c r="B28" t="s">
        <v>10</v>
      </c>
      <c r="C28" t="s">
        <v>72</v>
      </c>
      <c r="D28">
        <f>VLOOKUP(C28,Sheet2!$A$1:$E$94,2,FALSE)</f>
        <v>0.26500000000000001</v>
      </c>
      <c r="E28" s="2">
        <v>0.25239068007044702</v>
      </c>
      <c r="F28" s="4">
        <f>SIGN(D28-E28)</f>
        <v>1</v>
      </c>
      <c r="G28" s="2">
        <f t="shared" si="0"/>
        <v>1.2609319929552998E-2</v>
      </c>
      <c r="H28" s="4">
        <f t="shared" si="1"/>
        <v>4</v>
      </c>
      <c r="I28" s="4">
        <f t="shared" si="2"/>
        <v>4</v>
      </c>
      <c r="J28" s="2">
        <v>1.7559100582006399E-2</v>
      </c>
      <c r="K28">
        <v>0.24261155288279199</v>
      </c>
      <c r="L28">
        <v>0.265389113230246</v>
      </c>
      <c r="M28">
        <f>VLOOKUP(C28,Sheet2!$A$1:$E$94,3,FALSE)</f>
        <v>0.309</v>
      </c>
      <c r="N28" s="2">
        <v>0.32486818315203803</v>
      </c>
      <c r="O28" s="4">
        <f t="shared" si="3"/>
        <v>-1</v>
      </c>
      <c r="P28" s="3">
        <f t="shared" si="4"/>
        <v>1.5868183152038029E-2</v>
      </c>
      <c r="Q28" s="4">
        <f t="shared" si="5"/>
        <v>4</v>
      </c>
      <c r="R28" s="4">
        <f t="shared" si="6"/>
        <v>-4</v>
      </c>
      <c r="S28" s="2">
        <v>0.203373377161399</v>
      </c>
      <c r="T28">
        <v>0.282269778187975</v>
      </c>
      <c r="U28">
        <v>0.362573165146101</v>
      </c>
      <c r="V28">
        <v>30</v>
      </c>
    </row>
    <row r="29" spans="1:22" x14ac:dyDescent="0.25">
      <c r="A29">
        <v>1028</v>
      </c>
      <c r="B29" t="s">
        <v>11</v>
      </c>
      <c r="C29" t="s">
        <v>131</v>
      </c>
      <c r="D29">
        <f>VLOOKUP(C29,Sheet2!$A$1:$E$94,2,FALSE)</f>
        <v>0.48399999999999999</v>
      </c>
      <c r="E29" s="2">
        <v>0.47287544609686699</v>
      </c>
      <c r="F29" s="4">
        <f>SIGN(D29-E29)</f>
        <v>1</v>
      </c>
      <c r="G29" s="2">
        <f t="shared" si="0"/>
        <v>1.1124553903132994E-2</v>
      </c>
      <c r="H29" s="4">
        <f t="shared" si="1"/>
        <v>2</v>
      </c>
      <c r="I29" s="4">
        <f t="shared" si="2"/>
        <v>2</v>
      </c>
      <c r="J29" s="2">
        <v>2.8036173722771299E-2</v>
      </c>
      <c r="K29">
        <v>0.43118735564933203</v>
      </c>
      <c r="L29">
        <v>0.48661597149929797</v>
      </c>
      <c r="M29">
        <f>VLOOKUP(C29,Sheet2!$A$1:$E$94,3,FALSE)</f>
        <v>0.48799999999999999</v>
      </c>
      <c r="N29" s="2">
        <v>0.47533143814911399</v>
      </c>
      <c r="O29" s="4">
        <f t="shared" si="3"/>
        <v>1</v>
      </c>
      <c r="P29" s="3">
        <f t="shared" si="4"/>
        <v>1.2668561850885995E-2</v>
      </c>
      <c r="Q29" s="4">
        <f t="shared" si="5"/>
        <v>2</v>
      </c>
      <c r="R29" s="4">
        <f t="shared" si="6"/>
        <v>2</v>
      </c>
      <c r="S29" s="2">
        <v>4.2665044496669198E-2</v>
      </c>
      <c r="T29">
        <v>0.44469698767417798</v>
      </c>
      <c r="U29">
        <v>0.50279149009999502</v>
      </c>
      <c r="V29">
        <v>30</v>
      </c>
    </row>
    <row r="30" spans="1:22" x14ac:dyDescent="0.25">
      <c r="A30">
        <v>1029</v>
      </c>
      <c r="B30" t="s">
        <v>12</v>
      </c>
      <c r="C30" t="s">
        <v>93</v>
      </c>
      <c r="D30">
        <f>VLOOKUP(C30,Sheet2!$A$1:$E$94,2,FALSE)</f>
        <v>0.40899999999999997</v>
      </c>
      <c r="E30" s="2">
        <v>0.41167315667682097</v>
      </c>
      <c r="F30" s="4">
        <f>SIGN(D30-E30)</f>
        <v>-1</v>
      </c>
      <c r="G30" s="2">
        <f t="shared" si="0"/>
        <v>2.673156676820998E-3</v>
      </c>
      <c r="H30" s="4">
        <f t="shared" si="1"/>
        <v>1</v>
      </c>
      <c r="I30" s="4">
        <f t="shared" si="2"/>
        <v>-1</v>
      </c>
      <c r="J30" s="2">
        <v>3.4453204050566497E-2</v>
      </c>
      <c r="K30">
        <v>0.38973974553367102</v>
      </c>
      <c r="L30">
        <v>0.44110740649990798</v>
      </c>
      <c r="M30">
        <f>VLOOKUP(C30,Sheet2!$A$1:$E$94,3,FALSE)</f>
        <v>0.41799999999999998</v>
      </c>
      <c r="N30" s="2">
        <v>0.45064887130737402</v>
      </c>
      <c r="O30" s="4">
        <f t="shared" si="3"/>
        <v>-1</v>
      </c>
      <c r="P30" s="3">
        <f t="shared" si="4"/>
        <v>3.2648871307374039E-2</v>
      </c>
      <c r="Q30" s="4">
        <f t="shared" si="5"/>
        <v>5</v>
      </c>
      <c r="R30" s="4">
        <f t="shared" si="6"/>
        <v>-5</v>
      </c>
      <c r="S30" s="2">
        <v>5.3802510823383498E-2</v>
      </c>
      <c r="T30">
        <v>0.39480049083498397</v>
      </c>
      <c r="U30">
        <v>0.480839853492602</v>
      </c>
      <c r="V30">
        <v>30</v>
      </c>
    </row>
    <row r="31" spans="1:22" x14ac:dyDescent="0.25">
      <c r="A31">
        <v>1030</v>
      </c>
      <c r="B31" t="s">
        <v>13</v>
      </c>
      <c r="C31" t="s">
        <v>117</v>
      </c>
      <c r="D31">
        <f>VLOOKUP(C31,Sheet2!$A$1:$E$94,2,FALSE)</f>
        <v>2.5529999999999999</v>
      </c>
      <c r="E31" s="2">
        <v>2.4924735771895499</v>
      </c>
      <c r="F31" s="4">
        <f>SIGN(D31-E31)</f>
        <v>1</v>
      </c>
      <c r="G31" s="2">
        <f t="shared" si="0"/>
        <v>6.0526422810450065E-2</v>
      </c>
      <c r="H31" s="4">
        <f t="shared" si="1"/>
        <v>8</v>
      </c>
      <c r="I31" s="4">
        <f t="shared" si="2"/>
        <v>8</v>
      </c>
      <c r="J31" s="2">
        <v>9.8830570369442705E-2</v>
      </c>
      <c r="K31">
        <v>2.4469771623632401</v>
      </c>
      <c r="L31">
        <v>2.5300289976412702</v>
      </c>
      <c r="M31">
        <f>VLOOKUP(C31,Sheet2!$A$1:$E$94,3,FALSE)</f>
        <v>2.665</v>
      </c>
      <c r="N31" s="2">
        <v>2.62155911794434</v>
      </c>
      <c r="O31" s="4">
        <f t="shared" si="3"/>
        <v>1</v>
      </c>
      <c r="P31" s="3">
        <f t="shared" si="4"/>
        <v>4.3440882055659991E-2</v>
      </c>
      <c r="Q31" s="4">
        <f t="shared" si="5"/>
        <v>6</v>
      </c>
      <c r="R31" s="4">
        <f t="shared" si="6"/>
        <v>6</v>
      </c>
      <c r="S31" s="2">
        <v>0.190157182708587</v>
      </c>
      <c r="T31">
        <v>2.4934590063730999</v>
      </c>
      <c r="U31">
        <v>2.69659851032424</v>
      </c>
      <c r="V31">
        <v>30</v>
      </c>
    </row>
    <row r="32" spans="1:22" x14ac:dyDescent="0.25">
      <c r="A32">
        <v>1089</v>
      </c>
      <c r="B32" t="s">
        <v>14</v>
      </c>
      <c r="C32" t="s">
        <v>112</v>
      </c>
      <c r="D32">
        <f>VLOOKUP(C32,Sheet2!$A$1:$E$94,2,FALSE)</f>
        <v>202</v>
      </c>
      <c r="E32" s="2">
        <v>222.19418660052199</v>
      </c>
      <c r="F32" s="4">
        <f>SIGN(D32-E32)</f>
        <v>-1</v>
      </c>
      <c r="G32" s="2">
        <f t="shared" si="0"/>
        <v>20.194186600521988</v>
      </c>
      <c r="H32" s="4">
        <f t="shared" si="1"/>
        <v>19</v>
      </c>
      <c r="I32" s="4">
        <f t="shared" si="2"/>
        <v>-19</v>
      </c>
      <c r="J32" s="2">
        <v>89.198127448659307</v>
      </c>
      <c r="K32">
        <v>161.13298315443501</v>
      </c>
      <c r="L32">
        <v>261.73326612227203</v>
      </c>
      <c r="M32">
        <f>VLOOKUP(C32,Sheet2!$A$1:$E$94,3,FALSE)</f>
        <v>372</v>
      </c>
      <c r="N32" s="2">
        <v>621.82032722231997</v>
      </c>
      <c r="O32" s="4">
        <f t="shared" si="3"/>
        <v>-1</v>
      </c>
      <c r="P32" s="3">
        <f t="shared" si="4"/>
        <v>249.82032722231997</v>
      </c>
      <c r="Q32" s="4">
        <f t="shared" si="5"/>
        <v>24</v>
      </c>
      <c r="R32" s="4">
        <f t="shared" si="6"/>
        <v>-24</v>
      </c>
      <c r="S32" s="2">
        <v>124476.809065756</v>
      </c>
      <c r="T32">
        <v>438.50629268700902</v>
      </c>
      <c r="U32">
        <v>850.72326884140102</v>
      </c>
      <c r="V32">
        <v>30</v>
      </c>
    </row>
    <row r="33" spans="1:22" x14ac:dyDescent="0.25">
      <c r="A33">
        <v>1096</v>
      </c>
      <c r="B33" t="s">
        <v>15</v>
      </c>
      <c r="C33" t="s">
        <v>88</v>
      </c>
      <c r="D33">
        <f>VLOOKUP(C33,Sheet2!$A$1:$E$94,2,FALSE)</f>
        <v>1.7509999999999999</v>
      </c>
      <c r="E33" s="2">
        <v>1.8600367563689</v>
      </c>
      <c r="F33" s="4">
        <f>SIGN(D33-E33)</f>
        <v>-1</v>
      </c>
      <c r="G33" s="2">
        <f t="shared" si="0"/>
        <v>0.10903675636890009</v>
      </c>
      <c r="H33" s="4">
        <f t="shared" si="1"/>
        <v>10</v>
      </c>
      <c r="I33" s="4">
        <f t="shared" si="2"/>
        <v>-10</v>
      </c>
      <c r="J33" s="2">
        <v>0.62816897784831305</v>
      </c>
      <c r="K33">
        <v>1.30698042228647</v>
      </c>
      <c r="L33">
        <v>2.2671552930135199</v>
      </c>
      <c r="M33">
        <f>VLOOKUP(C33,Sheet2!$A$1:$E$94,3,FALSE)</f>
        <v>3.1269999999999998</v>
      </c>
      <c r="N33" s="2">
        <v>3.8695015296421298</v>
      </c>
      <c r="O33" s="4">
        <f t="shared" si="3"/>
        <v>-1</v>
      </c>
      <c r="P33" s="3">
        <f t="shared" si="4"/>
        <v>0.74250152964213001</v>
      </c>
      <c r="Q33" s="4">
        <f t="shared" si="5"/>
        <v>13</v>
      </c>
      <c r="R33" s="4">
        <f t="shared" si="6"/>
        <v>-13</v>
      </c>
      <c r="S33" s="2">
        <v>8.6321753791726596</v>
      </c>
      <c r="T33">
        <v>2.6503740231366901</v>
      </c>
      <c r="U33">
        <v>5.8492277397004901</v>
      </c>
      <c r="V33">
        <v>30</v>
      </c>
    </row>
    <row r="35" spans="1:22" x14ac:dyDescent="0.25">
      <c r="E35" t="s">
        <v>147</v>
      </c>
      <c r="F35" s="5">
        <f>COUNTIF(F2:F33,"&lt;0")</f>
        <v>11</v>
      </c>
      <c r="G35" s="5"/>
      <c r="H35" s="5"/>
      <c r="I35" s="5"/>
      <c r="N35" t="str">
        <f t="shared" ref="N35:N36" si="7">E35</f>
        <v>HEAL.CFR worse</v>
      </c>
      <c r="O35" s="5">
        <f>COUNTIF(O2:O33,"&lt;0")</f>
        <v>20</v>
      </c>
      <c r="P35" s="5"/>
      <c r="Q35" s="5"/>
      <c r="R35" s="5"/>
    </row>
    <row r="36" spans="1:22" x14ac:dyDescent="0.25">
      <c r="E36" t="s">
        <v>148</v>
      </c>
      <c r="F36" s="5">
        <f>COUNTIF(F2:F33,"&gt;0")</f>
        <v>21</v>
      </c>
      <c r="G36" s="5"/>
      <c r="H36" t="s">
        <v>142</v>
      </c>
      <c r="I36">
        <f>ABS(SUM(I2:I33))</f>
        <v>138</v>
      </c>
      <c r="N36" t="str">
        <f t="shared" si="7"/>
        <v>HEAL.CFR better</v>
      </c>
      <c r="O36" s="5">
        <f>COUNTIF(O2:O33,"&gt;0")</f>
        <v>12</v>
      </c>
      <c r="P36" s="5"/>
      <c r="Q36" t="s">
        <v>142</v>
      </c>
      <c r="R36">
        <f>ABS(SUM(R2:R33))</f>
        <v>222</v>
      </c>
    </row>
    <row r="37" spans="1:22" x14ac:dyDescent="0.25">
      <c r="H37" t="s">
        <v>143</v>
      </c>
      <c r="I37">
        <f>COUNT(I2:I33)</f>
        <v>32</v>
      </c>
      <c r="Q37" t="s">
        <v>143</v>
      </c>
      <c r="R37">
        <f>COUNT(R2:R33)</f>
        <v>32</v>
      </c>
    </row>
    <row r="38" spans="1:22" x14ac:dyDescent="0.25">
      <c r="H38" t="s">
        <v>144</v>
      </c>
      <c r="I38" s="2">
        <f>SQRT(I37*(I37+1)*(2*I37+1)/6)</f>
        <v>106.95793565696751</v>
      </c>
      <c r="Q38" t="s">
        <v>144</v>
      </c>
      <c r="R38" s="2">
        <f>SQRT(R37*(R37+1)*(2*R37+1)/6)</f>
        <v>106.95793565696751</v>
      </c>
    </row>
    <row r="39" spans="1:22" x14ac:dyDescent="0.25">
      <c r="H39" t="s">
        <v>145</v>
      </c>
      <c r="I39" s="2">
        <f>(I36-0.5)/I38</f>
        <v>1.2855521112616286</v>
      </c>
      <c r="Q39" t="s">
        <v>145</v>
      </c>
      <c r="R39" s="2">
        <f>(R36-0.5)/R38</f>
        <v>2.0709075828687324</v>
      </c>
    </row>
  </sheetData>
  <sortState xmlns:xlrd2="http://schemas.microsoft.com/office/spreadsheetml/2017/richdata2" ref="A2:V33">
    <sortCondition ref="A2:A33"/>
  </sortState>
  <conditionalFormatting sqref="F2:F33">
    <cfRule type="colorScale" priority="2">
      <colorScale>
        <cfvo type="min"/>
        <cfvo type="max"/>
        <color rgb="FFFCFCFF"/>
        <color rgb="FF63BE7B"/>
      </colorScale>
    </cfRule>
  </conditionalFormatting>
  <conditionalFormatting sqref="O2:O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3D67-F93E-4865-9CBD-6DBC6C765F13}">
  <dimension ref="A1:E94"/>
  <sheetViews>
    <sheetView zoomScale="115" zoomScaleNormal="115" workbookViewId="0">
      <selection activeCell="E94" sqref="E94"/>
    </sheetView>
  </sheetViews>
  <sheetFormatPr defaultRowHeight="15" x14ac:dyDescent="0.25"/>
  <cols>
    <col min="1" max="1" width="24.85546875" customWidth="1"/>
  </cols>
  <sheetData>
    <row r="1" spans="1:5" x14ac:dyDescent="0.25">
      <c r="A1" t="s">
        <v>66</v>
      </c>
      <c r="B1" s="1">
        <v>1160000</v>
      </c>
      <c r="C1" s="1">
        <v>1210000</v>
      </c>
      <c r="D1">
        <v>0.109</v>
      </c>
      <c r="E1">
        <v>0.13800000000000001</v>
      </c>
    </row>
    <row r="2" spans="1:5" x14ac:dyDescent="0.25">
      <c r="A2" t="s">
        <v>62</v>
      </c>
      <c r="B2" s="1">
        <v>1170000</v>
      </c>
      <c r="C2" s="1">
        <v>1170000</v>
      </c>
      <c r="D2">
        <v>0.114</v>
      </c>
      <c r="E2">
        <v>0.129</v>
      </c>
    </row>
    <row r="3" spans="1:5" x14ac:dyDescent="0.25">
      <c r="A3" t="s">
        <v>42</v>
      </c>
      <c r="B3" s="1">
        <v>4090000</v>
      </c>
      <c r="C3" s="1">
        <v>14200000</v>
      </c>
      <c r="D3">
        <v>1E-3</v>
      </c>
      <c r="E3">
        <v>5.0000000000000001E-3</v>
      </c>
    </row>
    <row r="4" spans="1:5" x14ac:dyDescent="0.25">
      <c r="A4" t="s">
        <v>44</v>
      </c>
      <c r="B4">
        <v>0.72499999999999998</v>
      </c>
      <c r="C4">
        <v>0.90300000000000002</v>
      </c>
      <c r="D4">
        <v>4.5999999999999999E-2</v>
      </c>
      <c r="E4">
        <v>5.8999999999999997E-2</v>
      </c>
    </row>
    <row r="5" spans="1:5" x14ac:dyDescent="0.25">
      <c r="A5" t="s">
        <v>83</v>
      </c>
      <c r="B5" s="1">
        <v>21700</v>
      </c>
      <c r="C5" s="1">
        <v>37300</v>
      </c>
      <c r="D5">
        <v>0.27900000000000003</v>
      </c>
      <c r="E5">
        <v>0.44</v>
      </c>
    </row>
    <row r="6" spans="1:5" x14ac:dyDescent="0.25">
      <c r="A6" t="s">
        <v>104</v>
      </c>
      <c r="B6" s="1">
        <v>6540000</v>
      </c>
      <c r="C6" s="1">
        <v>7620000</v>
      </c>
      <c r="D6">
        <v>0.187</v>
      </c>
      <c r="E6">
        <v>0.219</v>
      </c>
    </row>
    <row r="7" spans="1:5" x14ac:dyDescent="0.25">
      <c r="A7" t="s">
        <v>108</v>
      </c>
      <c r="B7" s="1">
        <v>6350000</v>
      </c>
      <c r="C7" s="1">
        <v>7560000</v>
      </c>
      <c r="D7">
        <v>0.184</v>
      </c>
      <c r="E7">
        <v>0.22</v>
      </c>
    </row>
    <row r="8" spans="1:5" x14ac:dyDescent="0.25">
      <c r="A8" t="s">
        <v>68</v>
      </c>
      <c r="B8" s="1">
        <v>247</v>
      </c>
      <c r="C8" s="1">
        <v>296</v>
      </c>
      <c r="D8">
        <v>0.123</v>
      </c>
      <c r="E8">
        <v>0.14099999999999999</v>
      </c>
    </row>
    <row r="9" spans="1:5" x14ac:dyDescent="0.25">
      <c r="A9" t="s">
        <v>116</v>
      </c>
      <c r="B9">
        <v>36.539000000000001</v>
      </c>
      <c r="C9">
        <v>38.619</v>
      </c>
      <c r="D9">
        <v>0.223</v>
      </c>
      <c r="E9">
        <v>0.23699999999999999</v>
      </c>
    </row>
    <row r="10" spans="1:5" x14ac:dyDescent="0.25">
      <c r="A10" t="s">
        <v>96</v>
      </c>
      <c r="B10">
        <v>9.5000000000000001E-2</v>
      </c>
      <c r="C10">
        <v>0.16500000000000001</v>
      </c>
      <c r="D10">
        <v>8.3000000000000004E-2</v>
      </c>
      <c r="E10">
        <v>0.19500000000000001</v>
      </c>
    </row>
    <row r="11" spans="1:5" x14ac:dyDescent="0.25">
      <c r="A11" t="s">
        <v>46</v>
      </c>
      <c r="B11" s="1">
        <v>637</v>
      </c>
      <c r="C11" s="1">
        <v>1330</v>
      </c>
      <c r="D11">
        <v>2.8000000000000001E-2</v>
      </c>
      <c r="E11">
        <v>7.6999999999999999E-2</v>
      </c>
    </row>
    <row r="12" spans="1:5" x14ac:dyDescent="0.25">
      <c r="A12" t="s">
        <v>106</v>
      </c>
      <c r="B12">
        <v>86.7</v>
      </c>
      <c r="C12" s="1">
        <v>119</v>
      </c>
      <c r="D12">
        <v>0.14699999999999999</v>
      </c>
      <c r="E12">
        <v>0.219</v>
      </c>
    </row>
    <row r="13" spans="1:5" x14ac:dyDescent="0.25">
      <c r="A13" t="s">
        <v>117</v>
      </c>
      <c r="B13">
        <v>2.5529999999999999</v>
      </c>
      <c r="C13">
        <v>2.665</v>
      </c>
      <c r="D13">
        <v>0.65300000000000002</v>
      </c>
      <c r="E13">
        <v>0.67100000000000004</v>
      </c>
    </row>
    <row r="14" spans="1:5" x14ac:dyDescent="0.25">
      <c r="A14" t="s">
        <v>72</v>
      </c>
      <c r="B14">
        <v>0.26500000000000001</v>
      </c>
      <c r="C14">
        <v>0.309</v>
      </c>
      <c r="D14">
        <v>0.13300000000000001</v>
      </c>
      <c r="E14">
        <v>0.15</v>
      </c>
    </row>
    <row r="15" spans="1:5" x14ac:dyDescent="0.25">
      <c r="A15" t="s">
        <v>88</v>
      </c>
      <c r="B15">
        <v>1.7509999999999999</v>
      </c>
      <c r="C15">
        <v>3.1269999999999998</v>
      </c>
      <c r="D15">
        <v>8.3000000000000004E-2</v>
      </c>
      <c r="E15">
        <v>0.18</v>
      </c>
    </row>
    <row r="16" spans="1:5" x14ac:dyDescent="0.25">
      <c r="A16" t="s">
        <v>101</v>
      </c>
      <c r="B16">
        <v>0.27700000000000002</v>
      </c>
      <c r="C16">
        <v>0.504</v>
      </c>
      <c r="D16">
        <v>0.27900000000000003</v>
      </c>
      <c r="E16">
        <v>0.48699999999999999</v>
      </c>
    </row>
    <row r="17" spans="1:5" x14ac:dyDescent="0.25">
      <c r="A17" t="s">
        <v>129</v>
      </c>
      <c r="B17">
        <v>0.45</v>
      </c>
      <c r="C17">
        <v>0.77800000000000002</v>
      </c>
      <c r="D17">
        <v>0.46100000000000002</v>
      </c>
      <c r="E17">
        <v>0.745</v>
      </c>
    </row>
    <row r="18" spans="1:5" x14ac:dyDescent="0.25">
      <c r="A18" t="s">
        <v>67</v>
      </c>
      <c r="B18">
        <v>0.24</v>
      </c>
      <c r="C18">
        <v>0.377</v>
      </c>
      <c r="D18">
        <v>0.24299999999999999</v>
      </c>
      <c r="E18">
        <v>0.38800000000000001</v>
      </c>
    </row>
    <row r="19" spans="1:5" x14ac:dyDescent="0.25">
      <c r="A19" t="s">
        <v>128</v>
      </c>
      <c r="B19">
        <v>0.254</v>
      </c>
      <c r="C19">
        <v>0.26</v>
      </c>
      <c r="D19">
        <v>0.253</v>
      </c>
      <c r="E19">
        <v>0.26200000000000001</v>
      </c>
    </row>
    <row r="20" spans="1:5" x14ac:dyDescent="0.25">
      <c r="A20" t="s">
        <v>130</v>
      </c>
      <c r="B20">
        <v>0.222</v>
      </c>
      <c r="C20">
        <v>0.25800000000000001</v>
      </c>
      <c r="D20">
        <v>0.223</v>
      </c>
      <c r="E20">
        <v>0.26600000000000001</v>
      </c>
    </row>
    <row r="21" spans="1:5" x14ac:dyDescent="0.25">
      <c r="A21" t="s">
        <v>98</v>
      </c>
      <c r="B21">
        <v>0.182</v>
      </c>
      <c r="C21">
        <v>0.19700000000000001</v>
      </c>
      <c r="D21">
        <v>0.182</v>
      </c>
      <c r="E21">
        <v>0.2</v>
      </c>
    </row>
    <row r="22" spans="1:5" x14ac:dyDescent="0.25">
      <c r="A22" t="s">
        <v>49</v>
      </c>
      <c r="B22">
        <v>0.27500000000000002</v>
      </c>
      <c r="C22">
        <v>0.313</v>
      </c>
      <c r="D22">
        <v>0.27900000000000003</v>
      </c>
      <c r="E22">
        <v>0.314</v>
      </c>
    </row>
    <row r="23" spans="1:5" x14ac:dyDescent="0.25">
      <c r="A23" t="s">
        <v>65</v>
      </c>
      <c r="B23">
        <v>0.29799999999999999</v>
      </c>
      <c r="C23">
        <v>0.376</v>
      </c>
      <c r="D23">
        <v>0.30099999999999999</v>
      </c>
      <c r="E23">
        <v>0.373</v>
      </c>
    </row>
    <row r="24" spans="1:5" x14ac:dyDescent="0.25">
      <c r="A24" t="s">
        <v>73</v>
      </c>
      <c r="B24">
        <v>0.29299999999999998</v>
      </c>
      <c r="C24">
        <v>0.41099999999999998</v>
      </c>
      <c r="D24">
        <v>0.29499999999999998</v>
      </c>
      <c r="E24">
        <v>0.42199999999999999</v>
      </c>
    </row>
    <row r="25" spans="1:5" x14ac:dyDescent="0.25">
      <c r="A25" t="s">
        <v>47</v>
      </c>
      <c r="B25">
        <v>0.249</v>
      </c>
      <c r="C25">
        <v>0.308</v>
      </c>
      <c r="D25">
        <v>0.246</v>
      </c>
      <c r="E25">
        <v>0.311</v>
      </c>
    </row>
    <row r="26" spans="1:5" x14ac:dyDescent="0.25">
      <c r="A26" t="s">
        <v>77</v>
      </c>
      <c r="B26">
        <v>0.34499999999999997</v>
      </c>
      <c r="C26">
        <v>0.43099999999999999</v>
      </c>
      <c r="D26">
        <v>0.34</v>
      </c>
      <c r="E26">
        <v>0.42299999999999999</v>
      </c>
    </row>
    <row r="27" spans="1:5" x14ac:dyDescent="0.25">
      <c r="A27" t="s">
        <v>53</v>
      </c>
      <c r="B27">
        <v>0.28499999999999998</v>
      </c>
      <c r="C27">
        <v>0.32400000000000001</v>
      </c>
      <c r="D27">
        <v>0.28100000000000003</v>
      </c>
      <c r="E27">
        <v>0.32400000000000001</v>
      </c>
    </row>
    <row r="28" spans="1:5" x14ac:dyDescent="0.25">
      <c r="A28" t="s">
        <v>55</v>
      </c>
      <c r="B28">
        <v>0.26200000000000001</v>
      </c>
      <c r="C28">
        <v>0.307</v>
      </c>
      <c r="D28">
        <v>0.26200000000000001</v>
      </c>
      <c r="E28">
        <v>0.32500000000000001</v>
      </c>
    </row>
    <row r="29" spans="1:5" x14ac:dyDescent="0.25">
      <c r="A29" t="s">
        <v>126</v>
      </c>
      <c r="B29">
        <v>0.21</v>
      </c>
      <c r="C29">
        <v>0.25800000000000001</v>
      </c>
      <c r="D29">
        <v>0.20599999999999999</v>
      </c>
      <c r="E29">
        <v>0.25800000000000001</v>
      </c>
    </row>
    <row r="30" spans="1:5" x14ac:dyDescent="0.25">
      <c r="A30" t="s">
        <v>57</v>
      </c>
      <c r="B30">
        <v>0.28499999999999998</v>
      </c>
      <c r="C30">
        <v>0.34899999999999998</v>
      </c>
      <c r="D30">
        <v>0.28499999999999998</v>
      </c>
      <c r="E30">
        <v>0.34599999999999997</v>
      </c>
    </row>
    <row r="31" spans="1:5" x14ac:dyDescent="0.25">
      <c r="A31" t="s">
        <v>91</v>
      </c>
      <c r="B31">
        <v>0.36499999999999999</v>
      </c>
      <c r="C31">
        <v>0.47199999999999998</v>
      </c>
      <c r="D31">
        <v>0.36899999999999999</v>
      </c>
      <c r="E31">
        <v>0.46200000000000002</v>
      </c>
    </row>
    <row r="32" spans="1:5" x14ac:dyDescent="0.25">
      <c r="A32" t="s">
        <v>113</v>
      </c>
      <c r="B32">
        <v>0.39700000000000002</v>
      </c>
      <c r="C32">
        <v>0.57899999999999996</v>
      </c>
      <c r="D32">
        <v>0.39500000000000002</v>
      </c>
      <c r="E32">
        <v>0.59799999999999998</v>
      </c>
    </row>
    <row r="33" spans="1:5" x14ac:dyDescent="0.25">
      <c r="A33" t="s">
        <v>64</v>
      </c>
      <c r="B33">
        <v>0.129</v>
      </c>
      <c r="C33">
        <v>0.13500000000000001</v>
      </c>
      <c r="D33">
        <v>0.13</v>
      </c>
      <c r="E33">
        <v>0.13400000000000001</v>
      </c>
    </row>
    <row r="34" spans="1:5" x14ac:dyDescent="0.25">
      <c r="A34" t="s">
        <v>82</v>
      </c>
      <c r="B34">
        <v>0.155</v>
      </c>
      <c r="C34">
        <v>0.17499999999999999</v>
      </c>
      <c r="D34">
        <v>0.156</v>
      </c>
      <c r="E34">
        <v>0.16700000000000001</v>
      </c>
    </row>
    <row r="35" spans="1:5" x14ac:dyDescent="0.25">
      <c r="A35" t="s">
        <v>50</v>
      </c>
      <c r="B35">
        <v>7.9000000000000001E-2</v>
      </c>
      <c r="C35">
        <v>8.7999999999999995E-2</v>
      </c>
      <c r="D35">
        <v>7.9000000000000001E-2</v>
      </c>
      <c r="E35">
        <v>8.7999999999999995E-2</v>
      </c>
    </row>
    <row r="36" spans="1:5" x14ac:dyDescent="0.25">
      <c r="A36" t="s">
        <v>61</v>
      </c>
      <c r="B36">
        <v>0.33</v>
      </c>
      <c r="C36">
        <v>0.35</v>
      </c>
      <c r="D36">
        <v>0.33300000000000002</v>
      </c>
      <c r="E36">
        <v>0.34899999999999998</v>
      </c>
    </row>
    <row r="37" spans="1:5" x14ac:dyDescent="0.25">
      <c r="A37" t="s">
        <v>85</v>
      </c>
      <c r="B37">
        <v>0.379</v>
      </c>
      <c r="C37">
        <v>0.45800000000000002</v>
      </c>
      <c r="D37">
        <v>0.38400000000000001</v>
      </c>
      <c r="E37">
        <v>0.44900000000000001</v>
      </c>
    </row>
    <row r="38" spans="1:5" x14ac:dyDescent="0.25">
      <c r="A38" t="s">
        <v>92</v>
      </c>
      <c r="B38">
        <v>0.128</v>
      </c>
      <c r="C38">
        <v>0.187</v>
      </c>
      <c r="D38">
        <v>0.126</v>
      </c>
      <c r="E38">
        <v>0.19</v>
      </c>
    </row>
    <row r="39" spans="1:5" x14ac:dyDescent="0.25">
      <c r="A39" t="s">
        <v>107</v>
      </c>
      <c r="B39">
        <v>0.45700000000000002</v>
      </c>
      <c r="C39">
        <v>0.53200000000000003</v>
      </c>
      <c r="D39">
        <v>0.45200000000000001</v>
      </c>
      <c r="E39">
        <v>0.55100000000000005</v>
      </c>
    </row>
    <row r="40" spans="1:5" x14ac:dyDescent="0.25">
      <c r="A40" t="s">
        <v>76</v>
      </c>
      <c r="B40">
        <v>0.13800000000000001</v>
      </c>
      <c r="C40">
        <v>0.153</v>
      </c>
      <c r="D40">
        <v>0.14000000000000001</v>
      </c>
      <c r="E40">
        <v>0.153</v>
      </c>
    </row>
    <row r="41" spans="1:5" x14ac:dyDescent="0.25">
      <c r="A41" t="s">
        <v>132</v>
      </c>
      <c r="B41">
        <v>0.20399999999999999</v>
      </c>
      <c r="C41">
        <v>0.27800000000000002</v>
      </c>
      <c r="D41">
        <v>0.20300000000000001</v>
      </c>
      <c r="E41">
        <v>0.27500000000000002</v>
      </c>
    </row>
    <row r="42" spans="1:5" x14ac:dyDescent="0.25">
      <c r="A42" t="s">
        <v>60</v>
      </c>
      <c r="B42">
        <v>9.5000000000000001E-2</v>
      </c>
      <c r="C42">
        <v>0.11600000000000001</v>
      </c>
      <c r="D42">
        <v>9.6000000000000002E-2</v>
      </c>
      <c r="E42">
        <v>0.11700000000000001</v>
      </c>
    </row>
    <row r="43" spans="1:5" x14ac:dyDescent="0.25">
      <c r="A43" t="s">
        <v>59</v>
      </c>
      <c r="B43">
        <v>0.33300000000000002</v>
      </c>
      <c r="C43">
        <v>0.35499999999999998</v>
      </c>
      <c r="D43">
        <v>0.34200000000000003</v>
      </c>
      <c r="E43">
        <v>0.34699999999999998</v>
      </c>
    </row>
    <row r="44" spans="1:5" x14ac:dyDescent="0.25">
      <c r="A44" t="s">
        <v>99</v>
      </c>
      <c r="B44">
        <v>0.38200000000000001</v>
      </c>
      <c r="C44">
        <v>0.53700000000000003</v>
      </c>
      <c r="D44">
        <v>0.39900000000000002</v>
      </c>
      <c r="E44">
        <v>0.48199999999999998</v>
      </c>
    </row>
    <row r="45" spans="1:5" x14ac:dyDescent="0.25">
      <c r="A45" t="s">
        <v>89</v>
      </c>
      <c r="B45">
        <v>0.32800000000000001</v>
      </c>
      <c r="C45">
        <v>0.5</v>
      </c>
      <c r="D45">
        <v>0.32600000000000001</v>
      </c>
      <c r="E45">
        <v>0.45900000000000002</v>
      </c>
    </row>
    <row r="46" spans="1:5" x14ac:dyDescent="0.25">
      <c r="A46" t="s">
        <v>74</v>
      </c>
      <c r="B46">
        <v>0.13600000000000001</v>
      </c>
      <c r="C46">
        <v>0.157</v>
      </c>
      <c r="D46">
        <v>0.13800000000000001</v>
      </c>
      <c r="E46">
        <v>0.151</v>
      </c>
    </row>
    <row r="47" spans="1:5" x14ac:dyDescent="0.25">
      <c r="A47" t="s">
        <v>78</v>
      </c>
      <c r="B47">
        <v>0.154</v>
      </c>
      <c r="C47">
        <v>0.156</v>
      </c>
      <c r="D47">
        <v>0.154</v>
      </c>
      <c r="E47">
        <v>0.16</v>
      </c>
    </row>
    <row r="48" spans="1:5" x14ac:dyDescent="0.25">
      <c r="A48" t="s">
        <v>48</v>
      </c>
      <c r="B48">
        <v>6.9000000000000006E-2</v>
      </c>
      <c r="C48">
        <v>7.8E-2</v>
      </c>
      <c r="D48">
        <v>6.9000000000000006E-2</v>
      </c>
      <c r="E48">
        <v>0.08</v>
      </c>
    </row>
    <row r="49" spans="1:5" x14ac:dyDescent="0.25">
      <c r="A49" t="s">
        <v>114</v>
      </c>
      <c r="B49">
        <v>0.214</v>
      </c>
      <c r="C49">
        <v>0.23</v>
      </c>
      <c r="D49">
        <v>0.214</v>
      </c>
      <c r="E49">
        <v>0.23</v>
      </c>
    </row>
    <row r="50" spans="1:5" x14ac:dyDescent="0.25">
      <c r="A50" t="s">
        <v>122</v>
      </c>
      <c r="B50">
        <v>0.20399999999999999</v>
      </c>
      <c r="C50">
        <v>0.23899999999999999</v>
      </c>
      <c r="D50">
        <v>0.21</v>
      </c>
      <c r="E50">
        <v>0.248</v>
      </c>
    </row>
    <row r="51" spans="1:5" x14ac:dyDescent="0.25">
      <c r="A51" t="s">
        <v>51</v>
      </c>
      <c r="B51">
        <v>0.249</v>
      </c>
      <c r="C51">
        <v>0.32600000000000001</v>
      </c>
      <c r="D51">
        <v>0.252</v>
      </c>
      <c r="E51">
        <v>0.317</v>
      </c>
    </row>
    <row r="52" spans="1:5" x14ac:dyDescent="0.25">
      <c r="A52" t="s">
        <v>94</v>
      </c>
      <c r="B52">
        <v>0.14699999999999999</v>
      </c>
      <c r="C52">
        <v>0.187</v>
      </c>
      <c r="D52">
        <v>0.14499999999999999</v>
      </c>
      <c r="E52">
        <v>0.19</v>
      </c>
    </row>
    <row r="53" spans="1:5" x14ac:dyDescent="0.25">
      <c r="A53" t="s">
        <v>100</v>
      </c>
      <c r="B53">
        <v>0.17799999999999999</v>
      </c>
      <c r="C53">
        <v>0.217</v>
      </c>
      <c r="D53">
        <v>0.17799999999999999</v>
      </c>
      <c r="E53">
        <v>0.21099999999999999</v>
      </c>
    </row>
    <row r="54" spans="1:5" x14ac:dyDescent="0.25">
      <c r="A54" t="s">
        <v>118</v>
      </c>
      <c r="B54">
        <v>0.219</v>
      </c>
      <c r="C54">
        <v>0.22800000000000001</v>
      </c>
      <c r="D54">
        <v>0.217</v>
      </c>
      <c r="E54">
        <v>0.24199999999999999</v>
      </c>
    </row>
    <row r="55" spans="1:5" x14ac:dyDescent="0.25">
      <c r="A55" t="s">
        <v>56</v>
      </c>
      <c r="B55">
        <v>8.3000000000000004E-2</v>
      </c>
      <c r="C55">
        <v>0.105</v>
      </c>
      <c r="D55">
        <v>8.3000000000000004E-2</v>
      </c>
      <c r="E55">
        <v>0.105</v>
      </c>
    </row>
    <row r="56" spans="1:5" x14ac:dyDescent="0.25">
      <c r="A56" t="s">
        <v>45</v>
      </c>
      <c r="B56">
        <v>0.27</v>
      </c>
      <c r="C56">
        <v>0.31</v>
      </c>
      <c r="D56">
        <v>0.28399999999999997</v>
      </c>
      <c r="E56">
        <v>0.307</v>
      </c>
    </row>
    <row r="57" spans="1:5" x14ac:dyDescent="0.25">
      <c r="A57" t="s">
        <v>127</v>
      </c>
      <c r="B57">
        <v>0.46899999999999997</v>
      </c>
      <c r="C57">
        <v>0.67900000000000005</v>
      </c>
      <c r="D57">
        <v>0.46300000000000002</v>
      </c>
      <c r="E57">
        <v>0.69799999999999995</v>
      </c>
    </row>
    <row r="58" spans="1:5" x14ac:dyDescent="0.25">
      <c r="A58" t="s">
        <v>86</v>
      </c>
      <c r="B58">
        <v>0.156</v>
      </c>
      <c r="C58">
        <v>0.16800000000000001</v>
      </c>
      <c r="D58">
        <v>0.154</v>
      </c>
      <c r="E58">
        <v>0.18</v>
      </c>
    </row>
    <row r="59" spans="1:5" x14ac:dyDescent="0.25">
      <c r="A59" t="s">
        <v>70</v>
      </c>
      <c r="B59">
        <v>0.128</v>
      </c>
      <c r="C59">
        <v>0.14099999999999999</v>
      </c>
      <c r="D59">
        <v>0.129</v>
      </c>
      <c r="E59">
        <v>0.15</v>
      </c>
    </row>
    <row r="60" spans="1:5" x14ac:dyDescent="0.25">
      <c r="A60" t="s">
        <v>52</v>
      </c>
      <c r="B60">
        <v>8.1000000000000003E-2</v>
      </c>
      <c r="C60">
        <v>9.4E-2</v>
      </c>
      <c r="D60">
        <v>0.08</v>
      </c>
      <c r="E60">
        <v>9.6000000000000002E-2</v>
      </c>
    </row>
    <row r="61" spans="1:5" x14ac:dyDescent="0.25">
      <c r="A61" t="s">
        <v>87</v>
      </c>
      <c r="B61">
        <v>0.38300000000000001</v>
      </c>
      <c r="C61">
        <v>0.44900000000000001</v>
      </c>
      <c r="D61">
        <v>0.38700000000000001</v>
      </c>
      <c r="E61">
        <v>0.45300000000000001</v>
      </c>
    </row>
    <row r="62" spans="1:5" x14ac:dyDescent="0.25">
      <c r="A62" t="s">
        <v>69</v>
      </c>
      <c r="B62">
        <v>0.34300000000000003</v>
      </c>
      <c r="C62">
        <v>0.41299999999999998</v>
      </c>
      <c r="D62">
        <v>0.33900000000000002</v>
      </c>
      <c r="E62">
        <v>0.42</v>
      </c>
    </row>
    <row r="63" spans="1:5" x14ac:dyDescent="0.25">
      <c r="A63" t="s">
        <v>79</v>
      </c>
      <c r="B63">
        <v>0.32300000000000001</v>
      </c>
      <c r="C63">
        <v>0.40699999999999997</v>
      </c>
      <c r="D63">
        <v>0.32200000000000001</v>
      </c>
      <c r="E63">
        <v>0.42599999999999999</v>
      </c>
    </row>
    <row r="64" spans="1:5" x14ac:dyDescent="0.25">
      <c r="A64" t="s">
        <v>124</v>
      </c>
      <c r="B64">
        <v>0.20200000000000001</v>
      </c>
      <c r="C64">
        <v>0.27400000000000002</v>
      </c>
      <c r="D64">
        <v>0.19600000000000001</v>
      </c>
      <c r="E64">
        <v>0.252</v>
      </c>
    </row>
    <row r="65" spans="1:5" x14ac:dyDescent="0.25">
      <c r="A65" t="s">
        <v>43</v>
      </c>
      <c r="B65">
        <v>0.23799999999999999</v>
      </c>
      <c r="C65">
        <v>0.27800000000000002</v>
      </c>
      <c r="D65">
        <v>0.24399999999999999</v>
      </c>
      <c r="E65">
        <v>0.307</v>
      </c>
    </row>
    <row r="66" spans="1:5" x14ac:dyDescent="0.25">
      <c r="A66" t="s">
        <v>110</v>
      </c>
      <c r="B66">
        <v>0.17699999999999999</v>
      </c>
      <c r="C66">
        <v>0.24199999999999999</v>
      </c>
      <c r="D66">
        <v>0.17699999999999999</v>
      </c>
      <c r="E66">
        <v>0.22500000000000001</v>
      </c>
    </row>
    <row r="67" spans="1:5" x14ac:dyDescent="0.25">
      <c r="A67" t="s">
        <v>80</v>
      </c>
      <c r="B67">
        <v>0.128</v>
      </c>
      <c r="C67">
        <v>0.159</v>
      </c>
      <c r="D67">
        <v>0.13100000000000001</v>
      </c>
      <c r="E67">
        <v>0.16</v>
      </c>
    </row>
    <row r="68" spans="1:5" x14ac:dyDescent="0.25">
      <c r="A68" t="s">
        <v>111</v>
      </c>
      <c r="B68">
        <v>0.58199999999999996</v>
      </c>
      <c r="C68">
        <v>0.60499999999999998</v>
      </c>
      <c r="D68">
        <v>0.58199999999999996</v>
      </c>
      <c r="E68">
        <v>0.59499999999999997</v>
      </c>
    </row>
    <row r="69" spans="1:5" x14ac:dyDescent="0.25">
      <c r="A69" t="s">
        <v>58</v>
      </c>
      <c r="B69">
        <v>0.10299999999999999</v>
      </c>
      <c r="C69">
        <v>0.115</v>
      </c>
      <c r="D69">
        <v>0.106</v>
      </c>
      <c r="E69">
        <v>0.112</v>
      </c>
    </row>
    <row r="70" spans="1:5" x14ac:dyDescent="0.25">
      <c r="A70" t="s">
        <v>105</v>
      </c>
      <c r="B70">
        <v>0.52600000000000002</v>
      </c>
      <c r="C70">
        <v>0.54100000000000004</v>
      </c>
      <c r="D70">
        <v>0.52</v>
      </c>
      <c r="E70">
        <v>0.54600000000000004</v>
      </c>
    </row>
    <row r="71" spans="1:5" x14ac:dyDescent="0.25">
      <c r="A71" t="s">
        <v>84</v>
      </c>
      <c r="B71">
        <v>0.14499999999999999</v>
      </c>
      <c r="C71">
        <v>0.17599999999999999</v>
      </c>
      <c r="D71">
        <v>0.14499999999999999</v>
      </c>
      <c r="E71">
        <v>0.17899999999999999</v>
      </c>
    </row>
    <row r="72" spans="1:5" x14ac:dyDescent="0.25">
      <c r="A72" t="s">
        <v>97</v>
      </c>
      <c r="B72">
        <v>0.42299999999999999</v>
      </c>
      <c r="C72">
        <v>0.44500000000000001</v>
      </c>
      <c r="D72">
        <v>0.41699999999999998</v>
      </c>
      <c r="E72">
        <v>0.47599999999999998</v>
      </c>
    </row>
    <row r="73" spans="1:5" x14ac:dyDescent="0.25">
      <c r="A73" t="s">
        <v>125</v>
      </c>
      <c r="B73">
        <v>0.59399999999999997</v>
      </c>
      <c r="C73">
        <v>0.70199999999999996</v>
      </c>
      <c r="D73">
        <v>0.58699999999999997</v>
      </c>
      <c r="E73">
        <v>0.69699999999999995</v>
      </c>
    </row>
    <row r="74" spans="1:5" x14ac:dyDescent="0.25">
      <c r="A74" t="s">
        <v>71</v>
      </c>
      <c r="B74">
        <v>0.33300000000000002</v>
      </c>
      <c r="C74">
        <v>0.39400000000000002</v>
      </c>
      <c r="D74">
        <v>0.32100000000000001</v>
      </c>
      <c r="E74">
        <v>0.42099999999999999</v>
      </c>
    </row>
    <row r="75" spans="1:5" x14ac:dyDescent="0.25">
      <c r="A75" t="s">
        <v>103</v>
      </c>
      <c r="B75">
        <v>0.436</v>
      </c>
      <c r="C75">
        <v>0.48399999999999999</v>
      </c>
      <c r="D75">
        <v>0.40699999999999997</v>
      </c>
      <c r="E75">
        <v>0.48799999999999999</v>
      </c>
    </row>
    <row r="76" spans="1:5" x14ac:dyDescent="0.25">
      <c r="A76" t="s">
        <v>102</v>
      </c>
      <c r="B76">
        <v>0.16400000000000001</v>
      </c>
      <c r="C76">
        <v>0.21199999999999999</v>
      </c>
      <c r="D76">
        <v>0.16300000000000001</v>
      </c>
      <c r="E76">
        <v>0.218</v>
      </c>
    </row>
    <row r="77" spans="1:5" x14ac:dyDescent="0.25">
      <c r="A77" t="s">
        <v>121</v>
      </c>
      <c r="B77">
        <v>0.625</v>
      </c>
      <c r="C77">
        <v>0.66400000000000003</v>
      </c>
      <c r="D77">
        <v>0.623</v>
      </c>
      <c r="E77">
        <v>0.68</v>
      </c>
    </row>
    <row r="78" spans="1:5" x14ac:dyDescent="0.25">
      <c r="A78" t="s">
        <v>93</v>
      </c>
      <c r="B78">
        <v>0.40899999999999997</v>
      </c>
      <c r="C78">
        <v>0.41799999999999998</v>
      </c>
      <c r="D78">
        <v>0.44400000000000001</v>
      </c>
      <c r="E78">
        <v>0.46500000000000002</v>
      </c>
    </row>
    <row r="79" spans="1:5" x14ac:dyDescent="0.25">
      <c r="A79" t="s">
        <v>90</v>
      </c>
      <c r="B79" s="1">
        <v>2240</v>
      </c>
      <c r="C79" s="1">
        <v>3740</v>
      </c>
      <c r="D79">
        <v>8.8999999999999996E-2</v>
      </c>
      <c r="E79">
        <v>0.19</v>
      </c>
    </row>
    <row r="80" spans="1:5" x14ac:dyDescent="0.25">
      <c r="A80" t="s">
        <v>109</v>
      </c>
      <c r="B80">
        <v>0.30299999999999999</v>
      </c>
      <c r="C80">
        <v>0.32</v>
      </c>
      <c r="D80">
        <v>0.53100000000000003</v>
      </c>
      <c r="E80">
        <v>0.56299999999999994</v>
      </c>
    </row>
    <row r="81" spans="1:5" x14ac:dyDescent="0.25">
      <c r="A81" t="s">
        <v>133</v>
      </c>
      <c r="B81">
        <v>0.68100000000000005</v>
      </c>
      <c r="C81">
        <v>0.69299999999999995</v>
      </c>
      <c r="D81">
        <v>0.87</v>
      </c>
      <c r="E81">
        <v>0.88500000000000001</v>
      </c>
    </row>
    <row r="82" spans="1:5" x14ac:dyDescent="0.25">
      <c r="A82" t="s">
        <v>115</v>
      </c>
      <c r="B82" s="1">
        <v>1290</v>
      </c>
      <c r="C82" s="1">
        <v>2400</v>
      </c>
      <c r="D82">
        <v>0.31900000000000001</v>
      </c>
      <c r="E82">
        <v>0.623</v>
      </c>
    </row>
    <row r="83" spans="1:5" x14ac:dyDescent="0.25">
      <c r="A83" t="s">
        <v>81</v>
      </c>
      <c r="B83">
        <v>3.1349999999999998</v>
      </c>
      <c r="C83">
        <v>3.2080000000000002</v>
      </c>
      <c r="D83">
        <v>0.38400000000000001</v>
      </c>
      <c r="E83">
        <v>0.433</v>
      </c>
    </row>
    <row r="84" spans="1:5" x14ac:dyDescent="0.25">
      <c r="A84" t="s">
        <v>63</v>
      </c>
      <c r="B84" s="1">
        <v>2170</v>
      </c>
      <c r="C84" s="1">
        <v>2800</v>
      </c>
      <c r="D84">
        <v>0.26200000000000001</v>
      </c>
      <c r="E84">
        <v>0.35499999999999998</v>
      </c>
    </row>
    <row r="85" spans="1:5" x14ac:dyDescent="0.25">
      <c r="A85" t="s">
        <v>119</v>
      </c>
      <c r="B85">
        <v>55.722000000000001</v>
      </c>
      <c r="C85">
        <v>59.521000000000001</v>
      </c>
      <c r="D85">
        <v>0.59099999999999997</v>
      </c>
      <c r="E85">
        <v>0.67400000000000004</v>
      </c>
    </row>
    <row r="86" spans="1:5" x14ac:dyDescent="0.25">
      <c r="A86" t="s">
        <v>75</v>
      </c>
      <c r="B86">
        <v>95.07</v>
      </c>
      <c r="C86">
        <v>103.057</v>
      </c>
      <c r="D86">
        <v>0.41099999999999998</v>
      </c>
      <c r="E86">
        <v>0.42299999999999999</v>
      </c>
    </row>
    <row r="87" spans="1:5" x14ac:dyDescent="0.25">
      <c r="A87" t="s">
        <v>131</v>
      </c>
      <c r="B87">
        <v>0.48399999999999999</v>
      </c>
      <c r="C87">
        <v>0.48799999999999999</v>
      </c>
      <c r="D87">
        <v>0.73599999999999999</v>
      </c>
      <c r="E87">
        <v>0.749</v>
      </c>
    </row>
    <row r="88" spans="1:5" x14ac:dyDescent="0.25">
      <c r="A88" t="s">
        <v>112</v>
      </c>
      <c r="B88" s="1">
        <v>202</v>
      </c>
      <c r="C88" s="1">
        <v>372</v>
      </c>
      <c r="D88">
        <v>0.127</v>
      </c>
      <c r="E88">
        <v>0.22700000000000001</v>
      </c>
    </row>
    <row r="89" spans="1:5" x14ac:dyDescent="0.25">
      <c r="A89" t="s">
        <v>123</v>
      </c>
      <c r="B89">
        <v>7.38</v>
      </c>
      <c r="C89">
        <v>8.4120000000000008</v>
      </c>
      <c r="D89">
        <v>0.57399999999999995</v>
      </c>
      <c r="E89">
        <v>0.68700000000000006</v>
      </c>
    </row>
    <row r="90" spans="1:5" x14ac:dyDescent="0.25">
      <c r="A90" t="s">
        <v>54</v>
      </c>
      <c r="B90" s="1">
        <v>800</v>
      </c>
      <c r="C90" s="1">
        <v>886</v>
      </c>
      <c r="D90">
        <v>0.09</v>
      </c>
      <c r="E90">
        <v>9.9000000000000005E-2</v>
      </c>
    </row>
    <row r="91" spans="1:5" x14ac:dyDescent="0.25">
      <c r="A91" t="s">
        <v>95</v>
      </c>
      <c r="B91">
        <v>4.734</v>
      </c>
      <c r="C91">
        <v>7.9930000000000003</v>
      </c>
      <c r="D91">
        <v>0.24199999999999999</v>
      </c>
      <c r="E91">
        <v>0.47499999999999998</v>
      </c>
    </row>
    <row r="92" spans="1:5" x14ac:dyDescent="0.25">
      <c r="A92" t="s">
        <v>120</v>
      </c>
      <c r="B92">
        <v>2.375</v>
      </c>
      <c r="C92">
        <v>2.371</v>
      </c>
      <c r="D92">
        <v>0.253</v>
      </c>
      <c r="E92">
        <v>0.24199999999999999</v>
      </c>
    </row>
    <row r="93" spans="1:5" x14ac:dyDescent="0.25">
      <c r="A93" t="s">
        <v>135</v>
      </c>
      <c r="B93">
        <v>8.3810000000000002</v>
      </c>
      <c r="C93">
        <v>9.641</v>
      </c>
      <c r="D93">
        <v>3.0000000000000001E-3</v>
      </c>
      <c r="E93">
        <v>4.0000000000000001E-3</v>
      </c>
    </row>
    <row r="94" spans="1:5" x14ac:dyDescent="0.25">
      <c r="A94" t="s">
        <v>134</v>
      </c>
      <c r="B94" s="1">
        <v>1110000</v>
      </c>
      <c r="C94" s="1">
        <v>1860000</v>
      </c>
      <c r="D94">
        <v>0.14499999999999999</v>
      </c>
      <c r="E94">
        <v>0.29899999999999999</v>
      </c>
    </row>
  </sheetData>
  <sortState xmlns:xlrd2="http://schemas.microsoft.com/office/spreadsheetml/2017/richdata2" ref="A1:E92">
    <sortCondition ref="A1:A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2021-12-28T15:14:18Z</dcterms:created>
  <dcterms:modified xsi:type="dcterms:W3CDTF">2021-12-29T08:22:54Z</dcterms:modified>
</cp:coreProperties>
</file>