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xl/charts/chartEx1.xml" ContentType="application/vnd.ms-office.chartex+xml"/>
  <Override PartName="/xl/charts/colors60.xml" ContentType="application/vnd.ms-office.chartcolorstyle+xml"/>
  <Override PartName="/xl/charts/style6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c4e22a556dc36d/"/>
    </mc:Choice>
  </mc:AlternateContent>
  <xr:revisionPtr revIDLastSave="0" documentId="8_{EFAD0417-2C48-414F-810F-9CDEEDF6D407}" xr6:coauthVersionLast="47" xr6:coauthVersionMax="47" xr10:uidLastSave="{00000000-0000-0000-0000-000000000000}"/>
  <bookViews>
    <workbookView xWindow="28680" yWindow="-2025" windowWidth="29040" windowHeight="17640" xr2:uid="{7CD48AAF-ED16-478E-A08F-305ECBA0BFC4}"/>
  </bookViews>
  <sheets>
    <sheet name="Dashboard" sheetId="7" r:id="rId1"/>
    <sheet name="Model" sheetId="1" r:id="rId2"/>
    <sheet name="County Sales" sheetId="8" r:id="rId3"/>
    <sheet name="Goal by Channel" sheetId="2" r:id="rId4"/>
    <sheet name="Actual by Channel" sheetId="3" r:id="rId5"/>
  </sheets>
  <definedNames>
    <definedName name="_xlchart.v5.0" hidden="1">'County Sales'!$B$2:$C$2</definedName>
    <definedName name="_xlchart.v5.1" hidden="1">'County Sales'!$B$3:$C$69</definedName>
    <definedName name="_xlchart.v5.2" hidden="1">'County Sales'!$S$2</definedName>
    <definedName name="_xlchart.v5.3" hidden="1">'County Sales'!$S$3:$S$69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F10" i="1"/>
  <c r="F18" i="1"/>
  <c r="F14" i="1"/>
  <c r="F6" i="1"/>
  <c r="Q70" i="8"/>
  <c r="S5" i="8"/>
  <c r="S26" i="8"/>
  <c r="S27" i="8"/>
  <c r="S28" i="8"/>
  <c r="S34" i="8"/>
  <c r="S45" i="8"/>
  <c r="S48" i="8"/>
  <c r="S63" i="8"/>
  <c r="S39" i="8"/>
  <c r="S65" i="8"/>
  <c r="S29" i="8"/>
  <c r="S22" i="8"/>
  <c r="S18" i="8"/>
  <c r="S12" i="8"/>
  <c r="S6" i="8"/>
  <c r="E70" i="8"/>
  <c r="D70" i="8"/>
  <c r="S7" i="8"/>
  <c r="S8" i="8"/>
  <c r="S9" i="8"/>
  <c r="S10" i="8"/>
  <c r="S11" i="8"/>
  <c r="S13" i="8"/>
  <c r="S14" i="8"/>
  <c r="S15" i="8"/>
  <c r="S16" i="8"/>
  <c r="S17" i="8"/>
  <c r="S19" i="8"/>
  <c r="S20" i="8"/>
  <c r="S21" i="8"/>
  <c r="S23" i="8"/>
  <c r="S24" i="8"/>
  <c r="S25" i="8"/>
  <c r="S30" i="8"/>
  <c r="S31" i="8"/>
  <c r="S32" i="8"/>
  <c r="S33" i="8"/>
  <c r="S35" i="8"/>
  <c r="S36" i="8"/>
  <c r="S37" i="8"/>
  <c r="S38" i="8"/>
  <c r="S40" i="8"/>
  <c r="S41" i="8"/>
  <c r="S42" i="8"/>
  <c r="S43" i="8"/>
  <c r="S44" i="8"/>
  <c r="S46" i="8"/>
  <c r="S47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4" i="8"/>
  <c r="S66" i="8"/>
  <c r="S67" i="8"/>
  <c r="S68" i="8"/>
  <c r="S69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4" i="8"/>
  <c r="R5" i="8"/>
  <c r="R6" i="8"/>
  <c r="R7" i="8"/>
  <c r="T10" i="1" l="1"/>
  <c r="L17" i="3"/>
  <c r="K17" i="3"/>
  <c r="J17" i="3"/>
  <c r="I17" i="3"/>
  <c r="H17" i="3"/>
  <c r="G17" i="3"/>
  <c r="F17" i="3"/>
  <c r="E17" i="3"/>
  <c r="D17" i="3"/>
  <c r="C17" i="3"/>
  <c r="B16" i="3"/>
  <c r="B15" i="3"/>
  <c r="B14" i="3"/>
  <c r="L13" i="3"/>
  <c r="K13" i="3"/>
  <c r="J13" i="3"/>
  <c r="I13" i="3"/>
  <c r="H13" i="3"/>
  <c r="G13" i="3"/>
  <c r="F13" i="3"/>
  <c r="E13" i="3"/>
  <c r="D13" i="3"/>
  <c r="C13" i="3"/>
  <c r="B12" i="3"/>
  <c r="B11" i="3"/>
  <c r="B10" i="3"/>
  <c r="L9" i="3"/>
  <c r="K9" i="3"/>
  <c r="J9" i="3"/>
  <c r="I9" i="3"/>
  <c r="H9" i="3"/>
  <c r="G9" i="3"/>
  <c r="F9" i="3"/>
  <c r="E9" i="3"/>
  <c r="D9" i="3"/>
  <c r="C9" i="3"/>
  <c r="B8" i="3"/>
  <c r="B7" i="3"/>
  <c r="B6" i="3"/>
  <c r="K5" i="3"/>
  <c r="J5" i="3"/>
  <c r="I5" i="3"/>
  <c r="H5" i="3"/>
  <c r="G5" i="3"/>
  <c r="F5" i="3"/>
  <c r="E5" i="3"/>
  <c r="D5" i="3"/>
  <c r="C5" i="3"/>
  <c r="L4" i="3"/>
  <c r="B4" i="3"/>
  <c r="L3" i="3"/>
  <c r="B3" i="3"/>
  <c r="L2" i="3"/>
  <c r="B2" i="3"/>
  <c r="K17" i="2"/>
  <c r="J17" i="2"/>
  <c r="I17" i="2"/>
  <c r="H17" i="2"/>
  <c r="G17" i="2"/>
  <c r="F17" i="2"/>
  <c r="E17" i="2"/>
  <c r="D17" i="2"/>
  <c r="C17" i="2"/>
  <c r="L16" i="2"/>
  <c r="B16" i="2"/>
  <c r="L15" i="2"/>
  <c r="B15" i="2"/>
  <c r="L14" i="2"/>
  <c r="B14" i="2"/>
  <c r="K13" i="2"/>
  <c r="J13" i="2"/>
  <c r="I13" i="2"/>
  <c r="H13" i="2"/>
  <c r="G13" i="2"/>
  <c r="F13" i="2"/>
  <c r="E13" i="2"/>
  <c r="D13" i="2"/>
  <c r="C13" i="2"/>
  <c r="L12" i="2"/>
  <c r="B12" i="2"/>
  <c r="L11" i="2"/>
  <c r="B11" i="2"/>
  <c r="L10" i="2"/>
  <c r="B10" i="2"/>
  <c r="K9" i="2"/>
  <c r="J9" i="2"/>
  <c r="I9" i="2"/>
  <c r="H9" i="2"/>
  <c r="G9" i="2"/>
  <c r="F9" i="2"/>
  <c r="E9" i="2"/>
  <c r="D9" i="2"/>
  <c r="C9" i="2"/>
  <c r="L8" i="2"/>
  <c r="B8" i="2"/>
  <c r="L7" i="2"/>
  <c r="B7" i="2"/>
  <c r="L6" i="2"/>
  <c r="B6" i="2"/>
  <c r="K5" i="2"/>
  <c r="J5" i="2"/>
  <c r="I5" i="2"/>
  <c r="H5" i="2"/>
  <c r="G5" i="2"/>
  <c r="F5" i="2"/>
  <c r="E5" i="2"/>
  <c r="D5" i="2"/>
  <c r="C5" i="2"/>
  <c r="L4" i="2"/>
  <c r="B4" i="2"/>
  <c r="L3" i="2"/>
  <c r="B3" i="2"/>
  <c r="L2" i="2"/>
  <c r="P70" i="8"/>
  <c r="O70" i="8"/>
  <c r="N70" i="8"/>
  <c r="M70" i="8"/>
  <c r="L70" i="8"/>
  <c r="K70" i="8"/>
  <c r="J70" i="8"/>
  <c r="I70" i="8"/>
  <c r="H70" i="8"/>
  <c r="G70" i="8"/>
  <c r="F70" i="8"/>
  <c r="AA3" i="8"/>
  <c r="Z3" i="8"/>
  <c r="Y3" i="8"/>
  <c r="X3" i="8"/>
  <c r="W3" i="8"/>
  <c r="V3" i="8"/>
  <c r="R3" i="8"/>
  <c r="I19" i="1"/>
  <c r="F19" i="1"/>
  <c r="L18" i="1"/>
  <c r="J18" i="1"/>
  <c r="H18" i="1"/>
  <c r="C18" i="1"/>
  <c r="Q18" i="1" s="1"/>
  <c r="B18" i="1"/>
  <c r="Q17" i="1"/>
  <c r="P17" i="1"/>
  <c r="R17" i="1" s="1"/>
  <c r="M17" i="1"/>
  <c r="L17" i="1"/>
  <c r="K17" i="1"/>
  <c r="H17" i="1"/>
  <c r="D17" i="1"/>
  <c r="Q16" i="1"/>
  <c r="P16" i="1"/>
  <c r="M16" i="1"/>
  <c r="L16" i="1"/>
  <c r="K16" i="1"/>
  <c r="H16" i="1"/>
  <c r="D16" i="1"/>
  <c r="Q15" i="1"/>
  <c r="P15" i="1"/>
  <c r="M15" i="1"/>
  <c r="L15" i="1"/>
  <c r="K15" i="1"/>
  <c r="H15" i="1"/>
  <c r="N15" i="1" s="1"/>
  <c r="D15" i="1"/>
  <c r="L14" i="1"/>
  <c r="J14" i="1"/>
  <c r="M14" i="1" s="1"/>
  <c r="H14" i="1"/>
  <c r="C14" i="1"/>
  <c r="B13" i="2" s="1"/>
  <c r="B14" i="1"/>
  <c r="Q13" i="1"/>
  <c r="P13" i="1"/>
  <c r="M13" i="1"/>
  <c r="L13" i="1"/>
  <c r="K13" i="1"/>
  <c r="H13" i="1"/>
  <c r="D13" i="1"/>
  <c r="Q12" i="1"/>
  <c r="P12" i="1"/>
  <c r="M12" i="1"/>
  <c r="L12" i="1"/>
  <c r="K12" i="1"/>
  <c r="H12" i="1"/>
  <c r="D12" i="1"/>
  <c r="Q11" i="1"/>
  <c r="P11" i="1"/>
  <c r="M11" i="1"/>
  <c r="L11" i="1"/>
  <c r="K11" i="1"/>
  <c r="H11" i="1"/>
  <c r="D11" i="1"/>
  <c r="L10" i="1"/>
  <c r="J10" i="1"/>
  <c r="M10" i="1" s="1"/>
  <c r="H10" i="1"/>
  <c r="C10" i="1"/>
  <c r="B9" i="2" s="1"/>
  <c r="B10" i="1"/>
  <c r="Q9" i="1"/>
  <c r="P9" i="1"/>
  <c r="M9" i="1"/>
  <c r="L9" i="1"/>
  <c r="K9" i="1"/>
  <c r="H9" i="1"/>
  <c r="D9" i="1"/>
  <c r="Q8" i="1"/>
  <c r="P8" i="1"/>
  <c r="M8" i="1"/>
  <c r="L8" i="1"/>
  <c r="K8" i="1"/>
  <c r="H8" i="1"/>
  <c r="D8" i="1"/>
  <c r="Q7" i="1"/>
  <c r="P7" i="1"/>
  <c r="M7" i="1"/>
  <c r="L7" i="1"/>
  <c r="K7" i="1"/>
  <c r="H7" i="1"/>
  <c r="D7" i="1"/>
  <c r="L6" i="1"/>
  <c r="J6" i="1"/>
  <c r="M6" i="1" s="1"/>
  <c r="H6" i="1"/>
  <c r="C6" i="1"/>
  <c r="B6" i="1"/>
  <c r="Q5" i="1"/>
  <c r="P5" i="1"/>
  <c r="M5" i="1"/>
  <c r="L5" i="1"/>
  <c r="K5" i="1"/>
  <c r="H5" i="1"/>
  <c r="D5" i="1"/>
  <c r="Q4" i="1"/>
  <c r="U6" i="1" s="1"/>
  <c r="V6" i="1" s="1"/>
  <c r="P4" i="1"/>
  <c r="M4" i="1"/>
  <c r="L4" i="1"/>
  <c r="K4" i="1"/>
  <c r="H4" i="1"/>
  <c r="D4" i="1"/>
  <c r="V3" i="1"/>
  <c r="Q3" i="1"/>
  <c r="P3" i="1"/>
  <c r="M3" i="1"/>
  <c r="L3" i="1"/>
  <c r="K3" i="1"/>
  <c r="H3" i="1"/>
  <c r="D3" i="1"/>
  <c r="P2" i="3" l="1"/>
  <c r="R2" i="3"/>
  <c r="S2" i="3"/>
  <c r="X2" i="3"/>
  <c r="Q2" i="3"/>
  <c r="T2" i="3"/>
  <c r="W2" i="3"/>
  <c r="U2" i="3"/>
  <c r="V2" i="3"/>
  <c r="J18" i="2"/>
  <c r="D18" i="2"/>
  <c r="L17" i="2"/>
  <c r="H18" i="2"/>
  <c r="I18" i="2"/>
  <c r="K18" i="2"/>
  <c r="L5" i="2"/>
  <c r="F18" i="2"/>
  <c r="C18" i="2"/>
  <c r="L13" i="2"/>
  <c r="L9" i="2"/>
  <c r="E18" i="2"/>
  <c r="G18" i="2"/>
  <c r="N12" i="1"/>
  <c r="B13" i="3"/>
  <c r="B9" i="3"/>
  <c r="F18" i="3"/>
  <c r="B17" i="3"/>
  <c r="G18" i="3"/>
  <c r="B5" i="3"/>
  <c r="H18" i="3"/>
  <c r="I18" i="3"/>
  <c r="J18" i="3"/>
  <c r="C18" i="3"/>
  <c r="K18" i="3"/>
  <c r="L5" i="3"/>
  <c r="D18" i="3"/>
  <c r="E18" i="3"/>
  <c r="D18" i="1"/>
  <c r="V4" i="1"/>
  <c r="V5" i="1"/>
  <c r="K18" i="1"/>
  <c r="U10" i="1"/>
  <c r="U14" i="1" s="1"/>
  <c r="U18" i="1" s="1"/>
  <c r="U19" i="1" s="1"/>
  <c r="V19" i="1" s="1"/>
  <c r="R15" i="1"/>
  <c r="T14" i="1"/>
  <c r="N14" i="1"/>
  <c r="L19" i="1"/>
  <c r="Q10" i="1"/>
  <c r="R5" i="1"/>
  <c r="N4" i="1"/>
  <c r="P18" i="1"/>
  <c r="P14" i="1"/>
  <c r="R13" i="1"/>
  <c r="D10" i="1"/>
  <c r="P6" i="1"/>
  <c r="N13" i="1"/>
  <c r="N17" i="1"/>
  <c r="P10" i="1"/>
  <c r="R8" i="1"/>
  <c r="R16" i="1"/>
  <c r="R18" i="1" s="1"/>
  <c r="D6" i="1"/>
  <c r="R12" i="1"/>
  <c r="B19" i="1"/>
  <c r="B5" i="2"/>
  <c r="D14" i="1"/>
  <c r="R4" i="1"/>
  <c r="N7" i="1"/>
  <c r="N16" i="1"/>
  <c r="J19" i="1"/>
  <c r="M19" i="1" s="1"/>
  <c r="N5" i="1"/>
  <c r="N8" i="1"/>
  <c r="N9" i="1"/>
  <c r="C19" i="1"/>
  <c r="B17" i="2"/>
  <c r="Q6" i="1"/>
  <c r="R7" i="1"/>
  <c r="M18" i="1"/>
  <c r="N18" i="1" s="1"/>
  <c r="N10" i="1"/>
  <c r="N6" i="1"/>
  <c r="K14" i="1"/>
  <c r="Q14" i="1"/>
  <c r="R9" i="1"/>
  <c r="N11" i="1"/>
  <c r="H19" i="1"/>
  <c r="R11" i="1"/>
  <c r="R70" i="8"/>
  <c r="T3" i="8"/>
  <c r="U3" i="8"/>
  <c r="K10" i="1"/>
  <c r="K6" i="1"/>
  <c r="N3" i="1"/>
  <c r="R3" i="1"/>
  <c r="Y2" i="3" l="1"/>
  <c r="O2" i="3"/>
  <c r="B18" i="2"/>
  <c r="D19" i="2" s="1"/>
  <c r="L18" i="2"/>
  <c r="L18" i="3"/>
  <c r="B18" i="3"/>
  <c r="V10" i="1"/>
  <c r="R6" i="1"/>
  <c r="V14" i="1"/>
  <c r="P19" i="1"/>
  <c r="R10" i="1"/>
  <c r="R14" i="1"/>
  <c r="N19" i="1"/>
  <c r="Q19" i="1"/>
  <c r="D19" i="1"/>
  <c r="V11" i="1"/>
  <c r="V7" i="1"/>
  <c r="K19" i="1"/>
  <c r="L19" i="2" l="1"/>
  <c r="F19" i="2"/>
  <c r="E19" i="2"/>
  <c r="G19" i="2"/>
  <c r="H19" i="2"/>
  <c r="J19" i="2"/>
  <c r="V15" i="1"/>
  <c r="R19" i="1"/>
  <c r="V13" i="1"/>
  <c r="V12" i="1"/>
  <c r="V8" i="1"/>
  <c r="V9" i="1"/>
  <c r="V16" i="1" l="1"/>
  <c r="T18" i="1" l="1"/>
  <c r="V18" i="1" s="1"/>
  <c r="V17" i="1"/>
  <c r="S3" i="8"/>
  <c r="S4" i="8"/>
  <c r="S70" i="8" l="1"/>
</calcChain>
</file>

<file path=xl/sharedStrings.xml><?xml version="1.0" encoding="utf-8"?>
<sst xmlns="http://schemas.openxmlformats.org/spreadsheetml/2006/main" count="404" uniqueCount="145">
  <si>
    <t>INPUT</t>
  </si>
  <si>
    <t>Static</t>
  </si>
  <si>
    <t>Actual New Sales</t>
  </si>
  <si>
    <t>Forecasted New Sales</t>
  </si>
  <si>
    <t>Var Actual Sales to Goal</t>
  </si>
  <si>
    <t>2023 Actual Terms</t>
  </si>
  <si>
    <t xml:space="preserve">2023 Actual Voluntary Terms </t>
  </si>
  <si>
    <t>% of voluntary 2023</t>
  </si>
  <si>
    <t>Forecasted Terms</t>
  </si>
  <si>
    <t>Forecasted Voluntary Terms</t>
  </si>
  <si>
    <t>Var Actual Terms to forecast</t>
  </si>
  <si>
    <t>Var Actual to forecast term %</t>
  </si>
  <si>
    <t>% of voluntary forecast</t>
  </si>
  <si>
    <r>
      <t xml:space="preserve">Var </t>
    </r>
    <r>
      <rPr>
        <b/>
        <u/>
        <sz val="11"/>
        <color theme="1"/>
        <rFont val="Calibri"/>
        <family val="2"/>
        <scheme val="minor"/>
      </rPr>
      <t>voluntary</t>
    </r>
    <r>
      <rPr>
        <b/>
        <sz val="11"/>
        <color theme="1"/>
        <rFont val="Calibri"/>
        <family val="2"/>
        <scheme val="minor"/>
      </rPr>
      <t xml:space="preserve"> actual % to forecast</t>
    </r>
  </si>
  <si>
    <t>2023 Actual Net</t>
  </si>
  <si>
    <t>Forecasted Net</t>
  </si>
  <si>
    <t>Var net to forecast</t>
  </si>
  <si>
    <t xml:space="preserve">Actual Membership </t>
  </si>
  <si>
    <t>Forecasted Membership</t>
  </si>
  <si>
    <t>Var Membership to forecast</t>
  </si>
  <si>
    <t>Jan</t>
  </si>
  <si>
    <t>Feb</t>
  </si>
  <si>
    <t>Mar</t>
  </si>
  <si>
    <t>Q1</t>
  </si>
  <si>
    <t>Apr</t>
  </si>
  <si>
    <t>May</t>
  </si>
  <si>
    <t>Jun</t>
  </si>
  <si>
    <t>Q2</t>
  </si>
  <si>
    <t>Jul</t>
  </si>
  <si>
    <t>Aug</t>
  </si>
  <si>
    <t>Sep</t>
  </si>
  <si>
    <t>Q3</t>
  </si>
  <si>
    <t>Oct</t>
  </si>
  <si>
    <t>Nov</t>
  </si>
  <si>
    <t>Dec</t>
  </si>
  <si>
    <t>Q4</t>
  </si>
  <si>
    <t>CY 2021</t>
  </si>
  <si>
    <t>April</t>
  </si>
  <si>
    <t>June</t>
  </si>
  <si>
    <t>July</t>
  </si>
  <si>
    <t>Country</t>
  </si>
  <si>
    <t>State</t>
  </si>
  <si>
    <t>County</t>
  </si>
  <si>
    <t>CY New</t>
  </si>
  <si>
    <t>CY Term</t>
  </si>
  <si>
    <t>Mems</t>
  </si>
  <si>
    <t>CY Membership</t>
  </si>
  <si>
    <t>Net Growth Jan-Dec</t>
  </si>
  <si>
    <t>Strongest County Net</t>
  </si>
  <si>
    <t>Weakest County Net</t>
  </si>
  <si>
    <t>Avg Monthly Sales</t>
  </si>
  <si>
    <t>Avg Monthly Terms</t>
  </si>
  <si>
    <t>Counties With Above Avg Sales</t>
  </si>
  <si>
    <t>Counties With Below Avg Sales</t>
  </si>
  <si>
    <t>Counties With Above Avg Terms</t>
  </si>
  <si>
    <t>Counties With Below Avg Terms</t>
  </si>
  <si>
    <t>United States</t>
  </si>
  <si>
    <t>PA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</si>
  <si>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</si>
  <si>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</si>
  <si>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</si>
  <si>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</si>
  <si>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</si>
  <si>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</si>
  <si>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</si>
  <si>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</si>
  <si>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</si>
  <si>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</si>
  <si>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</si>
  <si>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</si>
  <si>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</si>
  <si>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</si>
  <si>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</si>
  <si>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</si>
  <si>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</si>
  <si>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</si>
  <si>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</si>
  <si>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</si>
  <si>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</si>
  <si>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</si>
  <si>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</si>
  <si>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</si>
  <si>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</si>
  <si>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</si>
  <si>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</si>
  <si>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</si>
  <si>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</si>
  <si>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</si>
  <si>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</si>
  <si>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</si>
  <si>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</si>
  <si>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</si>
  <si>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</si>
  <si>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</si>
  <si>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</si>
  <si>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</si>
  <si>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</si>
  <si>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</si>
  <si>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</si>
  <si>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</si>
  <si>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</si>
  <si>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</si>
  <si>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</si>
  <si>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</si>
  <si>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</si>
  <si>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</si>
  <si>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</si>
  <si>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</si>
  <si>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</si>
  <si>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</si>
  <si>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</si>
  <si>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</si>
  <si>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</si>
  <si>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</si>
  <si>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</si>
  <si>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</si>
  <si>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</si>
  <si>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</si>
  <si>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</si>
  <si>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</si>
  <si>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</si>
  <si>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</si>
  <si>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</si>
  <si>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</si>
  <si>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</si>
  <si>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TOTAL</t>
  </si>
  <si>
    <t>Goal</t>
  </si>
  <si>
    <t>Blank</t>
  </si>
  <si>
    <t>CMS Online</t>
  </si>
  <si>
    <t>3rd Party Call Center</t>
  </si>
  <si>
    <t>Field Sales</t>
  </si>
  <si>
    <t>Digital Enroll</t>
  </si>
  <si>
    <t>Outside Broker</t>
  </si>
  <si>
    <t>Paper App No Agent ID</t>
  </si>
  <si>
    <t>Inside Sales</t>
  </si>
  <si>
    <t>Unknown</t>
  </si>
  <si>
    <t>CMS &amp; Misc</t>
  </si>
  <si>
    <t>Q1 Goal</t>
  </si>
  <si>
    <t>Q2 Goal</t>
  </si>
  <si>
    <t>Q3 Goal</t>
  </si>
  <si>
    <t>Q4 Goal</t>
  </si>
  <si>
    <t>Total Actual Sales</t>
  </si>
  <si>
    <t>Q1-Q3</t>
  </si>
  <si>
    <t>Total Actual</t>
  </si>
  <si>
    <t>CY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</si>
</sst>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8"/>
      <color rgb="FF333333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9"/>
      <color rgb="FF333333"/>
      <name val="Arial"/>
      <family val="2"/>
    </font>
    <font>
      <b/>
      <sz val="8"/>
      <color rgb="FFFFFFFF"/>
      <name val="Arial"/>
      <family val="2"/>
    </font>
    <font>
      <sz val="6"/>
      <color rgb="FF000000"/>
      <name val="Arial"/>
      <family val="2"/>
    </font>
    <font>
      <sz val="9"/>
      <color rgb="FF333333"/>
      <name val="Arial"/>
      <family val="2"/>
    </font>
    <font>
      <b/>
      <sz val="8"/>
      <color rgb="FF333333"/>
      <name val="Arial"/>
      <family val="2"/>
    </font>
    <font>
      <u/>
      <sz val="8"/>
      <color rgb="FF333333"/>
      <name val="Arial"/>
      <family val="2"/>
    </font>
    <font>
      <b/>
      <sz val="11"/>
      <color rgb="FF000000"/>
      <name val="Calibri"/>
      <family val="2"/>
      <scheme val="minor"/>
    </font>
    <font>
      <sz val="8"/>
      <name val="Arial"/>
      <family val="2"/>
    </font>
    <font>
      <b/>
      <sz val="11"/>
      <color rgb="FF00206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indexed="64"/>
      </patternFill>
    </fill>
    <fill>
      <patternFill patternType="solid">
        <fgColor rgb="FFFCFDFD"/>
        <bgColor indexed="64"/>
      </patternFill>
    </fill>
    <fill>
      <patternFill patternType="solid">
        <fgColor rgb="FFFCFDFD"/>
        <bgColor rgb="FFFFFFFF"/>
      </patternFill>
    </fill>
    <fill>
      <patternFill patternType="solid">
        <fgColor rgb="FFFF6D6D"/>
        <bgColor indexed="64"/>
      </patternFill>
    </fill>
    <fill>
      <patternFill patternType="solid">
        <fgColor rgb="FF00C459"/>
        <bgColor indexed="64"/>
      </patternFill>
    </fill>
    <fill>
      <patternFill patternType="solid">
        <fgColor rgb="FFF6EAF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3877A6"/>
      </left>
      <right style="medium">
        <color rgb="FF09558F"/>
      </right>
      <top style="medium">
        <color rgb="FF3877A6"/>
      </top>
      <bottom style="medium">
        <color rgb="FF3877A6"/>
      </bottom>
      <diagonal/>
    </border>
    <border>
      <left style="mediumDashed">
        <color rgb="FF000000"/>
      </left>
      <right style="medium">
        <color rgb="FFEBEBEB"/>
      </right>
      <top style="medium">
        <color rgb="FFCAC9D9"/>
      </top>
      <bottom style="medium">
        <color rgb="FFEBEBEB"/>
      </bottom>
      <diagonal/>
    </border>
    <border>
      <left style="thin">
        <color rgb="FFEBEBEB"/>
      </left>
      <right style="thin">
        <color rgb="FFEBEBEB"/>
      </right>
      <top style="dashed">
        <color rgb="FF000000"/>
      </top>
      <bottom style="thin">
        <color rgb="FFEBEBEB"/>
      </bottom>
      <diagonal/>
    </border>
    <border>
      <left style="medium">
        <color rgb="FF3877A6"/>
      </left>
      <right/>
      <top/>
      <bottom/>
      <diagonal/>
    </border>
    <border>
      <left style="medium">
        <color indexed="64"/>
      </left>
      <right style="thin">
        <color rgb="FF09558F"/>
      </right>
      <top style="medium">
        <color indexed="64"/>
      </top>
      <bottom style="medium">
        <color indexed="64"/>
      </bottom>
      <diagonal/>
    </border>
    <border>
      <left style="thin">
        <color rgb="FF3877A6"/>
      </left>
      <right/>
      <top style="thin">
        <color rgb="FF3877A6"/>
      </top>
      <bottom style="thin">
        <color rgb="FF3877A6"/>
      </bottom>
      <diagonal/>
    </border>
    <border>
      <left style="thin">
        <color rgb="FF3877A6"/>
      </left>
      <right style="thin">
        <color rgb="FF09558F"/>
      </right>
      <top style="thin">
        <color rgb="FF3877A6"/>
      </top>
      <bottom style="thin">
        <color rgb="FF3877A6"/>
      </bottom>
      <diagonal/>
    </border>
    <border>
      <left style="thin">
        <color rgb="FF3877A6"/>
      </left>
      <right style="thin">
        <color rgb="FF09558F"/>
      </right>
      <top style="medium">
        <color indexed="64"/>
      </top>
      <bottom style="medium">
        <color indexed="64"/>
      </bottom>
      <diagonal/>
    </border>
    <border>
      <left style="thin">
        <color rgb="FF3877A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/>
      <top style="thin">
        <color rgb="FF3877A6"/>
      </top>
      <bottom style="thin">
        <color rgb="FFA5A5B1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165" fontId="2" fillId="0" borderId="0" xfId="2" applyNumberFormat="1" applyFont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5" borderId="0" xfId="1" applyNumberFormat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3" fontId="8" fillId="6" borderId="3" xfId="0" applyNumberFormat="1" applyFont="1" applyFill="1" applyBorder="1" applyAlignment="1">
      <alignment horizontal="right" vertical="center" wrapText="1"/>
    </xf>
    <xf numFmtId="0" fontId="9" fillId="0" borderId="0" xfId="0" applyFont="1"/>
    <xf numFmtId="165" fontId="0" fillId="0" borderId="0" xfId="2" applyNumberFormat="1" applyFont="1"/>
    <xf numFmtId="165" fontId="0" fillId="0" borderId="0" xfId="2" applyNumberFormat="1" applyFont="1" applyFill="1"/>
    <xf numFmtId="165" fontId="0" fillId="0" borderId="0" xfId="0" applyNumberFormat="1"/>
    <xf numFmtId="3" fontId="9" fillId="0" borderId="0" xfId="0" applyNumberFormat="1" applyFont="1"/>
    <xf numFmtId="164" fontId="0" fillId="0" borderId="0" xfId="1" applyNumberFormat="1" applyFont="1"/>
    <xf numFmtId="164" fontId="0" fillId="0" borderId="0" xfId="0" applyNumberFormat="1"/>
    <xf numFmtId="3" fontId="11" fillId="0" borderId="0" xfId="0" applyNumberFormat="1" applyFont="1"/>
    <xf numFmtId="0" fontId="7" fillId="8" borderId="5" xfId="0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right" vertical="center" wrapText="1"/>
    </xf>
    <xf numFmtId="0" fontId="2" fillId="0" borderId="0" xfId="0" applyFont="1"/>
    <xf numFmtId="0" fontId="12" fillId="0" borderId="0" xfId="0" applyFont="1"/>
    <xf numFmtId="165" fontId="2" fillId="0" borderId="0" xfId="2" applyNumberFormat="1" applyFont="1"/>
    <xf numFmtId="165" fontId="2" fillId="0" borderId="0" xfId="0" applyNumberFormat="1" applyFont="1"/>
    <xf numFmtId="3" fontId="12" fillId="2" borderId="0" xfId="0" applyNumberFormat="1" applyFont="1" applyFill="1"/>
    <xf numFmtId="0" fontId="7" fillId="0" borderId="0" xfId="0" applyFont="1"/>
    <xf numFmtId="165" fontId="12" fillId="0" borderId="0" xfId="2" applyNumberFormat="1" applyFont="1"/>
    <xf numFmtId="165" fontId="12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164" fontId="11" fillId="0" borderId="0" xfId="0" applyNumberFormat="1" applyFont="1"/>
    <xf numFmtId="0" fontId="11" fillId="0" borderId="0" xfId="0" applyFont="1"/>
    <xf numFmtId="0" fontId="3" fillId="0" borderId="0" xfId="0" applyFont="1"/>
    <xf numFmtId="49" fontId="13" fillId="0" borderId="6" xfId="0" applyNumberFormat="1" applyFont="1" applyBorder="1" applyAlignment="1">
      <alignment horizontal="left" wrapText="1"/>
    </xf>
    <xf numFmtId="49" fontId="13" fillId="9" borderId="7" xfId="0" applyNumberFormat="1" applyFont="1" applyFill="1" applyBorder="1" applyAlignment="1">
      <alignment horizontal="left" wrapText="1"/>
    </xf>
    <xf numFmtId="49" fontId="13" fillId="9" borderId="8" xfId="0" applyNumberFormat="1" applyFont="1" applyFill="1" applyBorder="1" applyAlignment="1">
      <alignment horizontal="left" wrapText="1"/>
    </xf>
    <xf numFmtId="49" fontId="13" fillId="10" borderId="9" xfId="0" applyNumberFormat="1" applyFont="1" applyFill="1" applyBorder="1" applyAlignment="1">
      <alignment horizontal="left" wrapText="1"/>
    </xf>
    <xf numFmtId="49" fontId="13" fillId="0" borderId="10" xfId="0" applyNumberFormat="1" applyFont="1" applyBorder="1" applyAlignment="1">
      <alignment horizontal="left" wrapText="1"/>
    </xf>
    <xf numFmtId="49" fontId="13" fillId="9" borderId="0" xfId="0" applyNumberFormat="1" applyFont="1" applyFill="1" applyAlignment="1">
      <alignment horizontal="left" wrapText="1"/>
    </xf>
    <xf numFmtId="1" fontId="0" fillId="0" borderId="0" xfId="0" applyNumberFormat="1"/>
    <xf numFmtId="0" fontId="2" fillId="8" borderId="0" xfId="0" applyFont="1" applyFill="1"/>
    <xf numFmtId="0" fontId="14" fillId="0" borderId="0" xfId="0" applyFont="1"/>
    <xf numFmtId="0" fontId="15" fillId="0" borderId="0" xfId="0" applyFont="1"/>
    <xf numFmtId="0" fontId="3" fillId="0" borderId="0" xfId="0" applyFont="1" applyAlignment="1">
      <alignment wrapText="1"/>
    </xf>
    <xf numFmtId="0" fontId="16" fillId="11" borderId="11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center" vertical="center" wrapText="1"/>
    </xf>
    <xf numFmtId="0" fontId="2" fillId="2" borderId="0" xfId="0" applyFont="1" applyFill="1"/>
    <xf numFmtId="10" fontId="2" fillId="0" borderId="0" xfId="2" applyNumberFormat="1" applyFont="1" applyFill="1"/>
    <xf numFmtId="10" fontId="0" fillId="0" borderId="0" xfId="2" applyNumberFormat="1" applyFont="1"/>
    <xf numFmtId="164" fontId="2" fillId="0" borderId="0" xfId="1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3" fontId="12" fillId="5" borderId="0" xfId="0" applyNumberFormat="1" applyFont="1" applyFill="1"/>
    <xf numFmtId="164" fontId="9" fillId="0" borderId="0" xfId="0" applyNumberFormat="1" applyFont="1"/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164" fontId="9" fillId="0" borderId="0" xfId="1" applyNumberFormat="1" applyFont="1" applyFill="1" applyBorder="1"/>
    <xf numFmtId="0" fontId="19" fillId="7" borderId="0" xfId="0" applyFont="1" applyFill="1" applyAlignment="1">
      <alignment horizontal="left"/>
    </xf>
    <xf numFmtId="0" fontId="20" fillId="7" borderId="0" xfId="0" applyFont="1" applyFill="1" applyAlignment="1">
      <alignment horizontal="left"/>
    </xf>
    <xf numFmtId="0" fontId="21" fillId="12" borderId="12" xfId="0" applyFont="1" applyFill="1" applyBorder="1" applyAlignment="1">
      <alignment horizontal="center" vertical="center" wrapText="1"/>
    </xf>
    <xf numFmtId="0" fontId="21" fillId="12" borderId="8" xfId="0" applyFont="1" applyFill="1" applyBorder="1" applyAlignment="1">
      <alignment horizontal="left"/>
    </xf>
    <xf numFmtId="0" fontId="22" fillId="7" borderId="0" xfId="0" applyFont="1" applyFill="1" applyAlignment="1">
      <alignment horizontal="left"/>
    </xf>
    <xf numFmtId="0" fontId="23" fillId="7" borderId="0" xfId="0" applyFont="1" applyFill="1" applyAlignment="1">
      <alignment horizontal="left"/>
    </xf>
    <xf numFmtId="3" fontId="0" fillId="0" borderId="0" xfId="1" applyNumberFormat="1" applyFont="1" applyBorder="1"/>
    <xf numFmtId="3" fontId="2" fillId="3" borderId="0" xfId="0" applyNumberFormat="1" applyFont="1" applyFill="1"/>
    <xf numFmtId="3" fontId="2" fillId="4" borderId="0" xfId="0" applyNumberFormat="1" applyFont="1" applyFill="1"/>
    <xf numFmtId="3" fontId="8" fillId="2" borderId="3" xfId="1" applyNumberFormat="1" applyFont="1" applyFill="1" applyBorder="1" applyAlignment="1">
      <alignment horizontal="right" vertical="center" wrapText="1"/>
    </xf>
    <xf numFmtId="3" fontId="12" fillId="4" borderId="0" xfId="0" applyNumberFormat="1" applyFont="1" applyFill="1"/>
    <xf numFmtId="3" fontId="12" fillId="0" borderId="0" xfId="0" applyNumberFormat="1" applyFont="1"/>
    <xf numFmtId="3" fontId="10" fillId="7" borderId="4" xfId="0" applyNumberFormat="1" applyFont="1" applyFill="1" applyBorder="1" applyAlignment="1">
      <alignment horizontal="right"/>
    </xf>
    <xf numFmtId="3" fontId="9" fillId="0" borderId="0" xfId="1" applyNumberFormat="1" applyFont="1"/>
    <xf numFmtId="3" fontId="12" fillId="2" borderId="0" xfId="1" applyNumberFormat="1" applyFont="1" applyFill="1"/>
    <xf numFmtId="3" fontId="5" fillId="5" borderId="0" xfId="0" applyNumberFormat="1" applyFont="1" applyFill="1"/>
    <xf numFmtId="3" fontId="5" fillId="4" borderId="0" xfId="0" applyNumberFormat="1" applyFont="1" applyFill="1"/>
    <xf numFmtId="0" fontId="21" fillId="12" borderId="1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3" fontId="16" fillId="14" borderId="14" xfId="0" applyNumberFormat="1" applyFont="1" applyFill="1" applyBorder="1" applyAlignment="1">
      <alignment horizontal="right" vertical="center" wrapText="1"/>
    </xf>
    <xf numFmtId="3" fontId="16" fillId="13" borderId="14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3" fontId="16" fillId="0" borderId="0" xfId="0" applyNumberFormat="1" applyFont="1" applyAlignment="1">
      <alignment horizontal="right" vertical="center" wrapText="1"/>
    </xf>
    <xf numFmtId="3" fontId="24" fillId="0" borderId="0" xfId="0" applyNumberFormat="1" applyFont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0" fontId="26" fillId="6" borderId="0" xfId="0" applyFont="1" applyFill="1"/>
    <xf numFmtId="0" fontId="26" fillId="2" borderId="0" xfId="0" applyFont="1" applyFill="1"/>
    <xf numFmtId="0" fontId="0" fillId="2" borderId="0" xfId="0" applyFill="1"/>
    <xf numFmtId="0" fontId="0" fillId="0" borderId="0" xfId="0" applyFill="1"/>
    <xf numFmtId="0" fontId="16" fillId="15" borderId="11" xfId="0" applyFont="1" applyFill="1" applyBorder="1" applyAlignment="1">
      <alignment horizontal="right"/>
    </xf>
    <xf numFmtId="0" fontId="16" fillId="7" borderId="11" xfId="0" applyFont="1" applyFill="1" applyBorder="1" applyAlignment="1">
      <alignment horizontal="righ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 wrapText="1"/>
    </xf>
    <xf numFmtId="1" fontId="13" fillId="0" borderId="0" xfId="0" applyNumberFormat="1" applyFont="1" applyAlignment="1">
      <alignment vertical="center" wrapText="1"/>
    </xf>
    <xf numFmtId="0" fontId="13" fillId="2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0" fontId="13" fillId="16" borderId="0" xfId="0" applyFont="1" applyFill="1" applyAlignment="1">
      <alignment horizontal="center" vertical="center" wrapText="1"/>
    </xf>
    <xf numFmtId="0" fontId="13" fillId="17" borderId="0" xfId="0" applyFont="1" applyFill="1" applyAlignment="1">
      <alignment horizontal="center" vertical="center" wrapText="1"/>
    </xf>
    <xf numFmtId="164" fontId="13" fillId="0" borderId="0" xfId="1" applyNumberFormat="1" applyFont="1" applyAlignment="1">
      <alignment vertical="center" wrapText="1"/>
    </xf>
    <xf numFmtId="164" fontId="14" fillId="0" borderId="0" xfId="1" applyNumberFormat="1" applyFont="1"/>
    <xf numFmtId="0" fontId="21" fillId="12" borderId="12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/>
    </xf>
    <xf numFmtId="0" fontId="23" fillId="13" borderId="14" xfId="0" applyFont="1" applyFill="1" applyBorder="1" applyAlignment="1">
      <alignment horizontal="right" vertical="center" wrapText="1"/>
    </xf>
    <xf numFmtId="0" fontId="0" fillId="0" borderId="0" xfId="0" applyBorder="1"/>
    <xf numFmtId="164" fontId="13" fillId="0" borderId="0" xfId="0" applyNumberFormat="1" applyFont="1" applyAlignment="1">
      <alignment vertical="center" wrapText="1"/>
    </xf>
    <xf numFmtId="3" fontId="16" fillId="13" borderId="14" xfId="1" applyNumberFormat="1" applyFont="1" applyFill="1" applyBorder="1" applyAlignment="1">
      <alignment horizontal="right" vertical="center" wrapText="1"/>
    </xf>
    <xf numFmtId="3" fontId="27" fillId="0" borderId="0" xfId="0" applyNumberFormat="1" applyFont="1" applyAlignment="1">
      <alignment vertical="center" wrapText="1"/>
    </xf>
    <xf numFmtId="3" fontId="16" fillId="14" borderId="14" xfId="1" applyNumberFormat="1" applyFont="1" applyFill="1" applyBorder="1" applyAlignment="1">
      <alignment horizontal="right" vertical="center" wrapText="1"/>
    </xf>
    <xf numFmtId="3" fontId="16" fillId="14" borderId="15" xfId="0" applyNumberFormat="1" applyFont="1" applyFill="1" applyBorder="1" applyAlignment="1">
      <alignment horizontal="right" vertical="center" wrapText="1"/>
    </xf>
    <xf numFmtId="3" fontId="28" fillId="0" borderId="0" xfId="1" applyNumberFormat="1" applyFont="1" applyBorder="1" applyAlignment="1">
      <alignment vertical="center"/>
    </xf>
    <xf numFmtId="3" fontId="2" fillId="0" borderId="0" xfId="1" applyNumberFormat="1" applyFont="1" applyAlignment="1">
      <alignment vertical="center"/>
    </xf>
    <xf numFmtId="0" fontId="21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 wrapText="1"/>
    </xf>
    <xf numFmtId="3" fontId="2" fillId="0" borderId="0" xfId="1" applyNumberFormat="1" applyFont="1" applyFill="1" applyAlignment="1">
      <alignment vertical="center"/>
    </xf>
    <xf numFmtId="3" fontId="16" fillId="13" borderId="14" xfId="1" quotePrefix="1" applyNumberFormat="1" applyFont="1" applyFill="1" applyBorder="1" applyAlignment="1">
      <alignment horizontal="right" vertical="center" wrapText="1"/>
    </xf>
    <xf numFmtId="0" fontId="0" fillId="18" borderId="0" xfId="0" applyFill="1" applyBorder="1"/>
    <xf numFmtId="0" fontId="17" fillId="18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/>
    </xf>
    <xf numFmtId="3" fontId="16" fillId="0" borderId="0" xfId="0" applyNumberFormat="1" applyFont="1" applyFill="1" applyAlignment="1">
      <alignment horizontal="right" vertical="center"/>
    </xf>
    <xf numFmtId="0" fontId="21" fillId="0" borderId="0" xfId="0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C459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colors>
    <mruColors>
      <color rgb="FFF6EAFC"/>
      <color rgb="FFD39AF0"/>
      <color rgb="FF44ACCC"/>
      <color rgb="FF33B6B7"/>
      <color rgb="FF00D9DE"/>
      <color rgb="FF97FDFF"/>
      <color rgb="FFD75B8D"/>
      <color rgb="FF318FC9"/>
      <color rgb="FFA12FA4"/>
      <color rgb="FFA13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679842130116588E-2"/>
          <c:y val="3.9925947799210319E-2"/>
          <c:w val="0.93434882723809087"/>
          <c:h val="0.792844712700476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Model!$H$2</c:f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Model!$E$3:$E$19</c15:sqref>
                  </c15:fullRef>
                </c:ext>
              </c:extLst>
              <c:f>(Model!$E$4:$E$5,Model!$E$7:$E$9,Model!$E$11:$E$13,Model!$E$15:$E$17)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Q2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Q3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  <c:pt idx="15">
                  <c:v>Q4</c:v>
                </c:pt>
                <c:pt idx="16">
                  <c:v>CY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Model!$H$3:$H$19</c15:sqref>
                  </c15:fullRef>
                </c:ext>
              </c:extLst>
              <c:f>(Model!$H$4:$H$5,Model!$H$7:$H$9,Model!$H$11:$H$13,Model!$H$15:$H$17)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9C-4B1F-90CB-87822569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69830495"/>
        <c:axId val="1269840063"/>
        <c:extLst/>
      </c:barChart>
      <c:barChart>
        <c:barDir val="col"/>
        <c:grouping val="clustered"/>
        <c:varyColors val="0"/>
        <c:ser>
          <c:idx val="3"/>
          <c:order val="3"/>
          <c:tx>
            <c:strRef>
              <c:f>Model!$I$2</c:f>
              <c:strCache>
                <c:ptCount val="1"/>
                <c:pt idx="0">
                  <c:v>Forecasted Terms</c:v>
                </c:pt>
              </c:strCache>
            </c:strRef>
          </c:tx>
          <c:spPr>
            <a:solidFill>
              <a:srgbClr val="44ACCC"/>
            </a:solidFill>
            <a:ln>
              <a:noFill/>
            </a:ln>
            <a:effectLst>
              <a:outerShdw blurRad="50800" dist="38100" sx="101000" sy="101000" algn="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10"/>
            <c:invertIfNegative val="0"/>
            <c:bubble3D val="0"/>
            <c:spPr>
              <a:solidFill>
                <a:srgbClr val="44ACCC"/>
              </a:solidFill>
              <a:ln>
                <a:noFill/>
              </a:ln>
              <a:effectLst>
                <a:outerShdw blurRad="50800" dist="38100" sx="101000" sy="101000" algn="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9C-4B1F-90CB-87822569FC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Model!$E$3:$E$19</c15:sqref>
                  </c15:fullRef>
                </c:ext>
              </c:extLst>
              <c:f>(Model!$E$4:$E$5,Model!$E$7:$E$9,Model!$E$11:$E$13,Model!$E$15:$E$17)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Model!$I$3:$I$19</c15:sqref>
                  </c15:fullRef>
                </c:ext>
              </c:extLst>
              <c:f>(Model!$I$4:$I$5,Model!$I$7:$I$9,Model!$I$11:$I$13,Model!$I$15:$I$17)</c:f>
              <c:numCache>
                <c:formatCode>#,##0</c:formatCode>
                <c:ptCount val="11"/>
                <c:pt idx="0">
                  <c:v>978</c:v>
                </c:pt>
                <c:pt idx="1">
                  <c:v>880</c:v>
                </c:pt>
                <c:pt idx="2">
                  <c:v>879</c:v>
                </c:pt>
                <c:pt idx="3">
                  <c:v>734</c:v>
                </c:pt>
                <c:pt idx="4">
                  <c:v>663</c:v>
                </c:pt>
                <c:pt idx="5">
                  <c:v>693</c:v>
                </c:pt>
                <c:pt idx="6">
                  <c:v>680</c:v>
                </c:pt>
                <c:pt idx="7">
                  <c:v>672</c:v>
                </c:pt>
                <c:pt idx="8">
                  <c:v>678</c:v>
                </c:pt>
                <c:pt idx="9">
                  <c:v>594</c:v>
                </c:pt>
                <c:pt idx="10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C-4B1F-90CB-87822569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69830495"/>
        <c:axId val="1269840063"/>
      </c:barChart>
      <c:barChart>
        <c:barDir val="col"/>
        <c:grouping val="clustered"/>
        <c:varyColors val="0"/>
        <c:ser>
          <c:idx val="4"/>
          <c:order val="4"/>
          <c:tx>
            <c:strRef>
              <c:f>Model!$J$2</c:f>
              <c:strCache>
                <c:ptCount val="1"/>
                <c:pt idx="0">
                  <c:v>Forecasted Voluntary Terms</c:v>
                </c:pt>
              </c:strCache>
            </c:strRef>
          </c:tx>
          <c:spPr>
            <a:solidFill>
              <a:srgbClr val="8FA5B5"/>
            </a:solidFill>
            <a:ln>
              <a:noFill/>
            </a:ln>
            <a:effectLst>
              <a:outerShdw blurRad="63500" sx="101000" sy="101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Model!$E$3:$E$19</c15:sqref>
                  </c15:fullRef>
                </c:ext>
              </c:extLst>
              <c:f>(Model!$E$4:$E$5,Model!$E$7:$E$9,Model!$E$11:$E$13,Model!$E$15:$E$17)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Model!$J$3:$J$19</c15:sqref>
                  </c15:fullRef>
                </c:ext>
              </c:extLst>
              <c:f>(Model!$J$4:$J$5,Model!$J$7:$J$9,Model!$J$11:$J$13,Model!$J$15:$J$17)</c:f>
              <c:numCache>
                <c:formatCode>#,##0</c:formatCode>
                <c:ptCount val="11"/>
                <c:pt idx="0">
                  <c:v>386</c:v>
                </c:pt>
                <c:pt idx="1">
                  <c:v>368</c:v>
                </c:pt>
                <c:pt idx="2">
                  <c:v>358</c:v>
                </c:pt>
                <c:pt idx="3">
                  <c:v>286</c:v>
                </c:pt>
                <c:pt idx="4">
                  <c:v>264</c:v>
                </c:pt>
                <c:pt idx="5">
                  <c:v>302</c:v>
                </c:pt>
                <c:pt idx="6">
                  <c:v>300</c:v>
                </c:pt>
                <c:pt idx="7">
                  <c:v>305</c:v>
                </c:pt>
                <c:pt idx="8">
                  <c:v>288</c:v>
                </c:pt>
                <c:pt idx="9">
                  <c:v>147</c:v>
                </c:pt>
                <c:pt idx="1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9C-4B1F-90CB-87822569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69830495"/>
        <c:axId val="1269840063"/>
      </c:barChart>
      <c:lineChart>
        <c:grouping val="standard"/>
        <c:varyColors val="0"/>
        <c:ser>
          <c:idx val="0"/>
          <c:order val="0"/>
          <c:tx>
            <c:strRef>
              <c:f>Model!$F$2</c:f>
              <c:strCache>
                <c:ptCount val="1"/>
                <c:pt idx="0">
                  <c:v>2023 Actual Terms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D9DE"/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Model!$E$3:$E$19</c15:sqref>
                  </c15:fullRef>
                </c:ext>
              </c:extLst>
              <c:f>(Model!$E$4:$E$5,Model!$E$7:$E$9,Model!$E$11:$E$13,Model!$E$15:$E$17)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Model!$F$3:$F$19</c15:sqref>
                  </c15:fullRef>
                </c:ext>
              </c:extLst>
              <c:f>(Model!$F$4:$F$5,Model!$F$7:$F$9,Model!$F$11:$F$13,Model!$F$15:$F$17)</c:f>
              <c:numCache>
                <c:formatCode>#,##0</c:formatCode>
                <c:ptCount val="11"/>
                <c:pt idx="0">
                  <c:v>954</c:v>
                </c:pt>
                <c:pt idx="1">
                  <c:v>935</c:v>
                </c:pt>
                <c:pt idx="2">
                  <c:v>803</c:v>
                </c:pt>
                <c:pt idx="3">
                  <c:v>727</c:v>
                </c:pt>
                <c:pt idx="4">
                  <c:v>658</c:v>
                </c:pt>
                <c:pt idx="5">
                  <c:v>693</c:v>
                </c:pt>
                <c:pt idx="6">
                  <c:v>650</c:v>
                </c:pt>
                <c:pt idx="7">
                  <c:v>673</c:v>
                </c:pt>
                <c:pt idx="8">
                  <c:v>686</c:v>
                </c:pt>
                <c:pt idx="9">
                  <c:v>624</c:v>
                </c:pt>
                <c:pt idx="10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B1F-90CB-87822569FC57}"/>
            </c:ext>
          </c:extLst>
        </c:ser>
        <c:ser>
          <c:idx val="1"/>
          <c:order val="1"/>
          <c:tx>
            <c:strRef>
              <c:f>Model!$G$2</c:f>
              <c:strCache>
                <c:ptCount val="1"/>
                <c:pt idx="0">
                  <c:v>2023 Actual Voluntary Terms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D75B8D"/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Model!$E$3:$E$19</c15:sqref>
                  </c15:fullRef>
                </c:ext>
              </c:extLst>
              <c:f>(Model!$E$4:$E$5,Model!$E$7:$E$9,Model!$E$11:$E$13,Model!$E$15:$E$17)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Model!$G$3:$G$19</c15:sqref>
                  </c15:fullRef>
                </c:ext>
              </c:extLst>
              <c:f>(Model!$G$4:$G$5,Model!$G$7:$G$9,Model!$G$11:$G$13,Model!$G$15:$G$17)</c:f>
              <c:numCache>
                <c:formatCode>#,##0</c:formatCode>
                <c:ptCount val="11"/>
                <c:pt idx="0">
                  <c:v>389</c:v>
                </c:pt>
                <c:pt idx="1">
                  <c:v>394</c:v>
                </c:pt>
                <c:pt idx="2">
                  <c:v>395</c:v>
                </c:pt>
                <c:pt idx="3">
                  <c:v>242</c:v>
                </c:pt>
                <c:pt idx="4">
                  <c:v>240</c:v>
                </c:pt>
                <c:pt idx="5">
                  <c:v>272</c:v>
                </c:pt>
                <c:pt idx="6">
                  <c:v>260</c:v>
                </c:pt>
                <c:pt idx="7">
                  <c:v>266</c:v>
                </c:pt>
                <c:pt idx="8">
                  <c:v>258</c:v>
                </c:pt>
                <c:pt idx="9">
                  <c:v>150</c:v>
                </c:pt>
                <c:pt idx="1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C-4B1F-90CB-87822569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830495"/>
        <c:axId val="1269840063"/>
      </c:lineChart>
      <c:catAx>
        <c:axId val="1269830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9840063"/>
        <c:crosses val="autoZero"/>
        <c:auto val="1"/>
        <c:lblAlgn val="ctr"/>
        <c:lblOffset val="100"/>
        <c:noMultiLvlLbl val="0"/>
      </c:catAx>
      <c:valAx>
        <c:axId val="12698400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74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98304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Model!$U$2</c:f>
              <c:strCache>
                <c:ptCount val="1"/>
                <c:pt idx="0">
                  <c:v>Forecasted Membership</c:v>
                </c:pt>
              </c:strCache>
            </c:strRef>
          </c:tx>
          <c:spPr>
            <a:solidFill>
              <a:srgbClr val="8FA5B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856037268014125E-2"/>
                  <c:y val="-1.58475797251807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8-462D-AB9B-63179BE3C1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Model!$S$3:$S$19</c15:sqref>
                  </c15:fullRef>
                </c:ext>
              </c:extLst>
              <c:f>Model!$S$19</c:f>
              <c:strCache>
                <c:ptCount val="1"/>
                <c:pt idx="0">
                  <c:v>CY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Model!$U$3:$U$19</c15:sqref>
                  </c15:fullRef>
                </c:ext>
              </c:extLst>
              <c:f>Model!$U$19</c:f>
              <c:numCache>
                <c:formatCode>#,##0</c:formatCode>
                <c:ptCount val="1"/>
                <c:pt idx="0">
                  <c:v>92819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8-462D-AB9B-63179BE3C10F}"/>
            </c:ext>
          </c:extLst>
        </c:ser>
        <c:ser>
          <c:idx val="1"/>
          <c:order val="1"/>
          <c:tx>
            <c:strRef>
              <c:f>Model!$T$2</c:f>
              <c:strCache>
                <c:ptCount val="1"/>
                <c:pt idx="0">
                  <c:v>Actual Membership </c:v>
                </c:pt>
              </c:strCache>
            </c:strRef>
          </c:tx>
          <c:spPr>
            <a:solidFill>
              <a:srgbClr val="44AC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Model!$S$3:$S$19</c15:sqref>
                  </c15:fullRef>
                </c:ext>
              </c:extLst>
              <c:f>Model!$S$19</c:f>
              <c:strCache>
                <c:ptCount val="1"/>
                <c:pt idx="0">
                  <c:v>CY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Model!$T$3:$T$19</c15:sqref>
                  </c15:fullRef>
                </c:ext>
              </c:extLst>
              <c:f>Model!$T$19</c:f>
              <c:numCache>
                <c:formatCode>#,##0</c:formatCode>
                <c:ptCount val="1"/>
                <c:pt idx="0">
                  <c:v>93929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8-462D-AB9B-63179BE3C1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25"/>
        <c:axId val="2050704304"/>
        <c:axId val="2050708880"/>
      </c:barChart>
      <c:catAx>
        <c:axId val="205070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0708880"/>
        <c:crosses val="autoZero"/>
        <c:auto val="1"/>
        <c:lblAlgn val="ctr"/>
        <c:lblOffset val="100"/>
        <c:noMultiLvlLbl val="0"/>
      </c:catAx>
      <c:valAx>
        <c:axId val="2050708880"/>
        <c:scaling>
          <c:orientation val="minMax"/>
          <c:max val="95000"/>
          <c:min val="8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74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070430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Model!$U$2</c:f>
              <c:strCache>
                <c:ptCount val="1"/>
                <c:pt idx="0">
                  <c:v>Forecasted Membership</c:v>
                </c:pt>
              </c:strCache>
            </c:strRef>
          </c:tx>
          <c:spPr>
            <a:solidFill>
              <a:srgbClr val="8FA5B5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Model!$S$3:$S$19</c15:sqref>
                  </c15:fullRef>
                </c:ext>
              </c:extLst>
              <c:f>(Model!$S$3:$S$5,Model!$S$7:$S$9,Model!$S$11:$S$13,Model!$S$15:$S$17)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Model!$U$3:$U$19</c15:sqref>
                  </c15:fullRef>
                </c:ext>
              </c:extLst>
              <c:f>(Model!$U$3:$U$5,Model!$U$7:$U$9,Model!$U$11:$U$13,Model!$U$15:$U$17)</c:f>
              <c:numCache>
                <c:formatCode>#,##0</c:formatCode>
                <c:ptCount val="12"/>
                <c:pt idx="0">
                  <c:v>93717</c:v>
                </c:pt>
                <c:pt idx="1">
                  <c:v>93631</c:v>
                </c:pt>
                <c:pt idx="2">
                  <c:v>93525</c:v>
                </c:pt>
                <c:pt idx="3">
                  <c:v>93384</c:v>
                </c:pt>
                <c:pt idx="4">
                  <c:v>93233</c:v>
                </c:pt>
                <c:pt idx="5">
                  <c:v>93208</c:v>
                </c:pt>
                <c:pt idx="6">
                  <c:v>93253</c:v>
                </c:pt>
                <c:pt idx="7">
                  <c:v>93156</c:v>
                </c:pt>
                <c:pt idx="8">
                  <c:v>93122</c:v>
                </c:pt>
                <c:pt idx="9">
                  <c:v>93078</c:v>
                </c:pt>
                <c:pt idx="10">
                  <c:v>92976</c:v>
                </c:pt>
                <c:pt idx="11">
                  <c:v>92819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966-99C6-9B782052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19424"/>
        <c:axId val="1986519840"/>
      </c:areaChart>
      <c:catAx>
        <c:axId val="198651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519840"/>
        <c:crosses val="autoZero"/>
        <c:auto val="1"/>
        <c:lblAlgn val="ctr"/>
        <c:lblOffset val="100"/>
        <c:noMultiLvlLbl val="0"/>
      </c:catAx>
      <c:valAx>
        <c:axId val="1986519840"/>
        <c:scaling>
          <c:orientation val="minMax"/>
          <c:max val="95000"/>
          <c:min val="83000"/>
        </c:scaling>
        <c:delete val="1"/>
        <c:axPos val="l"/>
        <c:numFmt formatCode="#,##0" sourceLinked="1"/>
        <c:majorTickMark val="none"/>
        <c:minorTickMark val="none"/>
        <c:tickLblPos val="nextTo"/>
        <c:crossAx val="1986519424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14034910818105"/>
          <c:y val="2.768166089965398E-2"/>
          <c:w val="0.19577038748107062"/>
          <c:h val="8.3928447631813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938698087365883E-2"/>
          <c:y val="0.15664794501843338"/>
          <c:w val="0.97793103341749343"/>
          <c:h val="0.73370242592508306"/>
        </c:manualLayout>
      </c:layout>
      <c:lineChart>
        <c:grouping val="standard"/>
        <c:varyColors val="0"/>
        <c:ser>
          <c:idx val="0"/>
          <c:order val="1"/>
          <c:tx>
            <c:strRef>
              <c:f>Model!$T$2</c:f>
              <c:strCache>
                <c:ptCount val="1"/>
                <c:pt idx="0">
                  <c:v>Actual Membership </c:v>
                </c:pt>
              </c:strCache>
            </c:strRef>
          </c:tx>
          <c:spPr>
            <a:ln w="38100" cap="rnd">
              <a:solidFill>
                <a:srgbClr val="44ACCC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44ACCC"/>
              </a:solidFill>
              <a:ln w="9525">
                <a:solidFill>
                  <a:srgbClr val="44ACCC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Model!$S$3:$S$19</c15:sqref>
                  </c15:fullRef>
                </c:ext>
              </c:extLst>
              <c:f>(Model!$S$3:$S$5,Model!$S$7:$S$9,Model!$S$11:$S$13,Model!$S$15:$S$17)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Model!$T$3:$T$19</c15:sqref>
                  </c15:fullRef>
                </c:ext>
              </c:extLst>
              <c:f>(Model!$T$3:$T$5,Model!$T$7:$T$9,Model!$T$11:$T$13,Model!$T$15:$T$17)</c:f>
              <c:numCache>
                <c:formatCode>#,##0</c:formatCode>
                <c:ptCount val="12"/>
                <c:pt idx="0">
                  <c:v>93662</c:v>
                </c:pt>
                <c:pt idx="1">
                  <c:v>93511</c:v>
                </c:pt>
                <c:pt idx="2">
                  <c:v>93382</c:v>
                </c:pt>
                <c:pt idx="3">
                  <c:v>93446</c:v>
                </c:pt>
                <c:pt idx="4">
                  <c:v>93470</c:v>
                </c:pt>
                <c:pt idx="5">
                  <c:v>93467</c:v>
                </c:pt>
                <c:pt idx="6">
                  <c:v>93649</c:v>
                </c:pt>
                <c:pt idx="7">
                  <c:v>93847</c:v>
                </c:pt>
                <c:pt idx="8">
                  <c:v>93993</c:v>
                </c:pt>
                <c:pt idx="9">
                  <c:v>94003</c:v>
                </c:pt>
                <c:pt idx="10">
                  <c:v>93949</c:v>
                </c:pt>
                <c:pt idx="11">
                  <c:v>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D-48D3-89F8-9D27278C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21888"/>
        <c:axId val="186883145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Model!$U$2</c15:sqref>
                        </c15:formulaRef>
                      </c:ext>
                    </c:extLst>
                    <c:strCache>
                      <c:ptCount val="1"/>
                      <c:pt idx="0">
                        <c:v>Forecasted Membership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Model!$S$3:$S$19</c15:sqref>
                        </c15:fullRef>
                        <c15:formulaRef>
                          <c15:sqref>(Model!$S$3:$S$5,Model!$S$7:$S$9,Model!$S$11:$S$13,Model!$S$15:$S$17)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Model!$U$3:$U$19</c15:sqref>
                        </c15:fullRef>
                        <c15:formulaRef>
                          <c15:sqref>(Model!$U$3:$U$5,Model!$U$7:$U$9,Model!$U$11:$U$13,Model!$U$15:$U$17)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93717</c:v>
                      </c:pt>
                      <c:pt idx="1">
                        <c:v>93631</c:v>
                      </c:pt>
                      <c:pt idx="2">
                        <c:v>93525</c:v>
                      </c:pt>
                      <c:pt idx="3">
                        <c:v>93384</c:v>
                      </c:pt>
                      <c:pt idx="4">
                        <c:v>93233</c:v>
                      </c:pt>
                      <c:pt idx="5">
                        <c:v>93208</c:v>
                      </c:pt>
                      <c:pt idx="6">
                        <c:v>93253</c:v>
                      </c:pt>
                      <c:pt idx="7">
                        <c:v>93156</c:v>
                      </c:pt>
                      <c:pt idx="8">
                        <c:v>93122</c:v>
                      </c:pt>
                      <c:pt idx="9">
                        <c:v>93078</c:v>
                      </c:pt>
                      <c:pt idx="10">
                        <c:v>92976</c:v>
                      </c:pt>
                      <c:pt idx="11">
                        <c:v>92819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11D-48D3-89F8-9D27278C36A0}"/>
                  </c:ext>
                </c:extLst>
              </c15:ser>
            </c15:filteredLineSeries>
          </c:ext>
        </c:extLst>
      </c:lineChart>
      <c:catAx>
        <c:axId val="18688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8831456"/>
        <c:crosses val="autoZero"/>
        <c:auto val="1"/>
        <c:lblAlgn val="ctr"/>
        <c:lblOffset val="100"/>
        <c:noMultiLvlLbl val="0"/>
      </c:catAx>
      <c:valAx>
        <c:axId val="1868831456"/>
        <c:scaling>
          <c:orientation val="minMax"/>
          <c:max val="95000"/>
          <c:min val="83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74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882188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382276251486094"/>
          <c:y val="2.7745664739884393E-2"/>
          <c:w val="0.16782610502414141"/>
          <c:h val="7.8905102180146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Sales</a:t>
            </a:r>
          </a:p>
        </c:rich>
      </c:tx>
      <c:layout>
        <c:manualLayout>
          <c:xMode val="edge"/>
          <c:yMode val="edge"/>
          <c:x val="0.24393588673543934"/>
          <c:y val="0.87668178703036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473282982215"/>
          <c:y val="0.16129037981895439"/>
          <c:w val="0.85568560107408231"/>
          <c:h val="0.71422518296853654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'Goal by Channel'!$A$5</c:f>
              <c:strCache>
                <c:ptCount val="1"/>
                <c:pt idx="0">
                  <c:v>Q1 Goal</c:v>
                </c:pt>
              </c:strCache>
            </c:strRef>
          </c:tx>
          <c:spPr>
            <a:solidFill>
              <a:srgbClr val="8FA5B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699384335458184"/>
                  <c:y val="-0.129407480437350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Q1</a:t>
                    </a:r>
                  </a:p>
                  <a:p>
                    <a:fld id="{F6B3A8C2-745D-45D6-99C4-1AE7FAC280D9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92339478427543"/>
                      <c:h val="5.62744067407411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C300-48A6-B28B-1A23DD5A217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'Goal by Channel'!$B$1</c:f>
              <c:strCache>
                <c:ptCount val="1"/>
                <c:pt idx="0">
                  <c:v>Goal</c:v>
                </c:pt>
              </c:strCache>
            </c:strRef>
          </c:cat>
          <c:val>
            <c:numRef>
              <c:f>'Goal by Channel'!$B$5</c:f>
              <c:numCache>
                <c:formatCode>General</c:formatCode>
                <c:ptCount val="1"/>
                <c:pt idx="0">
                  <c:v>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0-48A6-B28B-1A23DD5A217C}"/>
            </c:ext>
          </c:extLst>
        </c:ser>
        <c:ser>
          <c:idx val="7"/>
          <c:order val="7"/>
          <c:tx>
            <c:strRef>
              <c:f>'Goal by Channel'!$A$9</c:f>
              <c:strCache>
                <c:ptCount val="1"/>
                <c:pt idx="0">
                  <c:v>Q2 Goal</c:v>
                </c:pt>
              </c:strCache>
            </c:strRef>
          </c:tx>
          <c:spPr>
            <a:solidFill>
              <a:srgbClr val="B2B2B2">
                <a:alpha val="6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6981391537278019"/>
                  <c:y val="-1.57426701128904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Q2</a:t>
                    </a:r>
                  </a:p>
                  <a:p>
                    <a:fld id="{978F5616-7D85-42B6-BA54-ECDC20B735B7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394204207541354"/>
                      <c:h val="5.62744067407411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300-48A6-B28B-1A23DD5A217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'Goal by Channel'!$B$1</c:f>
              <c:strCache>
                <c:ptCount val="1"/>
                <c:pt idx="0">
                  <c:v>Goal</c:v>
                </c:pt>
              </c:strCache>
            </c:strRef>
          </c:cat>
          <c:val>
            <c:numRef>
              <c:f>'Goal by Channel'!$B$9</c:f>
              <c:numCache>
                <c:formatCode>General</c:formatCode>
                <c:ptCount val="1"/>
                <c:pt idx="0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0-48A6-B28B-1A23DD5A217C}"/>
            </c:ext>
          </c:extLst>
        </c:ser>
        <c:ser>
          <c:idx val="11"/>
          <c:order val="11"/>
          <c:tx>
            <c:strRef>
              <c:f>'Goal by Channel'!$A$13</c:f>
              <c:strCache>
                <c:ptCount val="1"/>
                <c:pt idx="0">
                  <c:v>Q3 Goal</c:v>
                </c:pt>
              </c:strCache>
            </c:strRef>
          </c:tx>
          <c:spPr>
            <a:solidFill>
              <a:srgbClr val="DAE1E6">
                <a:alpha val="6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6496276517506865"/>
                  <c:y val="-1.35221650812260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Q3</a:t>
                    </a:r>
                    <a:endParaRPr lang="en-US" baseline="0"/>
                  </a:p>
                  <a:p>
                    <a:fld id="{2197A427-830C-4D80-85C5-4FAE0A7AD136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9513657209826"/>
                      <c:h val="5.62744067407411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C300-48A6-B28B-1A23DD5A217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'Goal by Channel'!$B$1</c:f>
              <c:strCache>
                <c:ptCount val="1"/>
                <c:pt idx="0">
                  <c:v>Goal</c:v>
                </c:pt>
              </c:strCache>
            </c:strRef>
          </c:cat>
          <c:val>
            <c:numRef>
              <c:f>'Goal by Channel'!$B$13</c:f>
              <c:numCache>
                <c:formatCode>General</c:formatCode>
                <c:ptCount val="1"/>
                <c:pt idx="0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0-48A6-B28B-1A23DD5A21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348479903"/>
        <c:axId val="1348459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by Channel'!$A$2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'Goal by Channel'!$B$1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by Channel'!$B$2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00-48A6-B28B-1A23DD5A21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Channel'!$A$3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00-48A6-B28B-1A23DD5A217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Channel'!$A$4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00-48A6-B28B-1A23DD5A21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Channel'!$A$6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00-48A6-B28B-1A23DD5A217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Channel'!$A$7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00-48A6-B28B-1A23DD5A217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Channel'!$A$8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00-48A6-B28B-1A23DD5A217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Channel'!$A$10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00-48A6-B28B-1A23DD5A217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Channel'!$A$11</c15:sqref>
                        </c15:formulaRef>
                      </c:ext>
                    </c:extLst>
                    <c:strCache>
                      <c:ptCount val="1"/>
                      <c:pt idx="0">
                        <c:v>Aug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00-48A6-B28B-1A23DD5A217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Channel'!$A$12</c15:sqref>
                        </c15:formulaRef>
                      </c:ext>
                    </c:extLst>
                    <c:strCache>
                      <c:ptCount val="1"/>
                      <c:pt idx="0">
                        <c:v>Sep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Channel'!$B$12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00-48A6-B28B-1A23DD5A217C}"/>
                  </c:ext>
                </c:extLst>
              </c15:ser>
            </c15:filteredBarSeries>
          </c:ext>
        </c:extLst>
      </c:barChart>
      <c:catAx>
        <c:axId val="1348479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8459519"/>
        <c:crosses val="autoZero"/>
        <c:auto val="1"/>
        <c:lblAlgn val="ctr"/>
        <c:lblOffset val="100"/>
        <c:noMultiLvlLbl val="0"/>
      </c:catAx>
      <c:valAx>
        <c:axId val="1348459519"/>
        <c:scaling>
          <c:orientation val="minMax"/>
          <c:max val="140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74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4847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928882000473454"/>
          <c:w val="0.42713172979239727"/>
          <c:h val="8.1696457249451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05972360446351E-2"/>
          <c:y val="0.160267766687748"/>
          <c:w val="0.85998818897637797"/>
          <c:h val="0.7156553179654140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'Actual by Channel'!$N$2</c:f>
              <c:strCache>
                <c:ptCount val="1"/>
                <c:pt idx="0">
                  <c:v>Total Actual Sales</c:v>
                </c:pt>
              </c:strCache>
            </c:strRef>
          </c:tx>
          <c:spPr>
            <a:solidFill>
              <a:srgbClr val="44ACC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F31F72C-D416-4A0B-9FB3-979A42E4C41B}" type="VALUE">
                      <a:rPr lang="en-US" sz="1000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000" b="1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2393572735368976"/>
                      <c:h val="6.967873387269289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706-4AF5-B89C-5AD1DCECA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'Actual by Channel'!$O$1</c:f>
              <c:strCache>
                <c:ptCount val="1"/>
                <c:pt idx="0">
                  <c:v>Total Actual</c:v>
                </c:pt>
              </c:strCache>
              <c:extLst/>
            </c:strRef>
          </c:cat>
          <c:val>
            <c:numRef>
              <c:f>'Actual by Channel'!$O$2</c:f>
              <c:numCache>
                <c:formatCode>_(* #,##0_);_(* \(#,##0\);_(* "-"??_);_(@_)</c:formatCode>
                <c:ptCount val="1"/>
                <c:pt idx="0">
                  <c:v>12292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0706-4AF5-B89C-5AD1DCECAC4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269838399"/>
        <c:axId val="12698396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'Actual by Channel'!$N$9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'Actual by Channel'!$O$1</c15:sqref>
                        </c15:formulaRef>
                      </c:ext>
                    </c:extLst>
                    <c:strCache>
                      <c:ptCount val="1"/>
                      <c:pt idx="0">
                        <c:v>Total Actual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'Actual by Channel'!$O$9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706-4AF5-B89C-5AD1DCECAC4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'Actual by Channel'!$N$10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'Actual by Channel'!$O$1</c15:sqref>
                        </c15:formulaRef>
                      </c:ext>
                    </c:extLst>
                    <c:strCache>
                      <c:ptCount val="1"/>
                      <c:pt idx="0">
                        <c:v>Total Actual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'Actual by Channel'!$O$10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06-4AF5-B89C-5AD1DCECAC4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'Actual by Channel'!$N$11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'Actual by Channel'!$O$1</c15:sqref>
                        </c15:formulaRef>
                      </c:ext>
                    </c:extLst>
                    <c:strCache>
                      <c:ptCount val="1"/>
                      <c:pt idx="0">
                        <c:v>Total Actual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'Actual by Channel'!$O$11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06-4AF5-B89C-5AD1DCECAC4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'Actual by Channel'!$N$1</c15:sqref>
                        </c15:formulaRef>
                      </c:ext>
                    </c:extLst>
                    <c:strCache>
                      <c:ptCount val="1"/>
                      <c:pt idx="0">
                        <c:v>Q1-Q3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'Actual by Channel'!$O$1</c15:sqref>
                        </c15:formulaRef>
                      </c:ext>
                    </c:extLst>
                    <c:strCache>
                      <c:ptCount val="1"/>
                      <c:pt idx="0">
                        <c:v>Total Actual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'Actual by Channel'!$O$12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06-4AF5-B89C-5AD1DCECAC40}"/>
                  </c:ext>
                </c:extLst>
              </c15:ser>
            </c15:filteredBarSeries>
          </c:ext>
        </c:extLst>
      </c:barChart>
      <c:catAx>
        <c:axId val="1269838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9839647"/>
        <c:crosses val="autoZero"/>
        <c:auto val="1"/>
        <c:lblAlgn val="ctr"/>
        <c:lblOffset val="100"/>
        <c:noMultiLvlLbl val="0"/>
      </c:catAx>
      <c:valAx>
        <c:axId val="1269839647"/>
        <c:scaling>
          <c:orientation val="minMax"/>
          <c:max val="14000"/>
          <c:min val="0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2698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43270768364401"/>
          <c:y val="0.89888904875897735"/>
          <c:w val="0.59025027758445736"/>
          <c:h val="9.6604625441828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9068474168013E-2"/>
          <c:y val="0.16252205493409258"/>
          <c:w val="0.84611344021399137"/>
          <c:h val="0.71538231322600543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'Goal by Channel'!$A$5</c:f>
              <c:strCache>
                <c:ptCount val="1"/>
                <c:pt idx="0">
                  <c:v>Q1 Goal</c:v>
                </c:pt>
              </c:strCache>
            </c:strRef>
          </c:tx>
          <c:spPr>
            <a:solidFill>
              <a:srgbClr val="8FA5B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'Goal by Channel'!$B$1:$L$1</c15:sqref>
                  </c15:fullRef>
                </c:ext>
              </c:extLst>
              <c:f>('Goal by Channel'!$E$1:$H$1,'Goal by Channel'!$J$1,'Goal by Channel'!$L$1)</c:f>
              <c:strCache>
                <c:ptCount val="6"/>
                <c:pt idx="0">
                  <c:v>3rd Party Call Center</c:v>
                </c:pt>
                <c:pt idx="1">
                  <c:v>Field Sales</c:v>
                </c:pt>
                <c:pt idx="2">
                  <c:v>Digital Enroll</c:v>
                </c:pt>
                <c:pt idx="3">
                  <c:v>Outside Broker</c:v>
                </c:pt>
                <c:pt idx="4">
                  <c:v>Inside Sales</c:v>
                </c:pt>
                <c:pt idx="5">
                  <c:v>CMS &amp; Misc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by Channel'!$B$5:$L$5</c15:sqref>
                  </c15:fullRef>
                </c:ext>
              </c:extLst>
              <c:f>('Goal by Channel'!$E$5:$H$5,'Goal by Channel'!$J$5,'Goal by Channel'!$L$5)</c:f>
              <c:numCache>
                <c:formatCode>General</c:formatCode>
                <c:ptCount val="6"/>
                <c:pt idx="0">
                  <c:v>587</c:v>
                </c:pt>
                <c:pt idx="1">
                  <c:v>1169</c:v>
                </c:pt>
                <c:pt idx="2">
                  <c:v>134</c:v>
                </c:pt>
                <c:pt idx="3">
                  <c:v>3758</c:v>
                </c:pt>
                <c:pt idx="4">
                  <c:v>2402</c:v>
                </c:pt>
                <c:pt idx="5">
                  <c:v>700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123-4A94-8E7B-6488B950CC2E}"/>
            </c:ext>
          </c:extLst>
        </c:ser>
        <c:ser>
          <c:idx val="7"/>
          <c:order val="7"/>
          <c:tx>
            <c:strRef>
              <c:f>'Goal by Channel'!$A$9</c:f>
              <c:strCache>
                <c:ptCount val="1"/>
                <c:pt idx="0">
                  <c:v>Q2 Goal</c:v>
                </c:pt>
              </c:strCache>
            </c:strRef>
          </c:tx>
          <c:spPr>
            <a:solidFill>
              <a:srgbClr val="B2B2B2"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'Goal by Channel'!$B$1:$L$1</c15:sqref>
                  </c15:fullRef>
                </c:ext>
              </c:extLst>
              <c:f>('Goal by Channel'!$E$1:$H$1,'Goal by Channel'!$J$1,'Goal by Channel'!$L$1)</c:f>
              <c:strCache>
                <c:ptCount val="6"/>
                <c:pt idx="0">
                  <c:v>3rd Party Call Center</c:v>
                </c:pt>
                <c:pt idx="1">
                  <c:v>Field Sales</c:v>
                </c:pt>
                <c:pt idx="2">
                  <c:v>Digital Enroll</c:v>
                </c:pt>
                <c:pt idx="3">
                  <c:v>Outside Broker</c:v>
                </c:pt>
                <c:pt idx="4">
                  <c:v>Inside Sales</c:v>
                </c:pt>
                <c:pt idx="5">
                  <c:v>CMS &amp; Misc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by Channel'!$B$9:$L$9</c15:sqref>
                  </c15:fullRef>
                </c:ext>
              </c:extLst>
              <c:f>('Goal by Channel'!$E$9:$H$9,'Goal by Channel'!$J$9,'Goal by Channel'!$L$9)</c:f>
              <c:numCache>
                <c:formatCode>General</c:formatCode>
                <c:ptCount val="6"/>
                <c:pt idx="0">
                  <c:v>6</c:v>
                </c:pt>
                <c:pt idx="1">
                  <c:v>212</c:v>
                </c:pt>
                <c:pt idx="2">
                  <c:v>32</c:v>
                </c:pt>
                <c:pt idx="3">
                  <c:v>784</c:v>
                </c:pt>
                <c:pt idx="4">
                  <c:v>1070</c:v>
                </c:pt>
                <c:pt idx="5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23-4A94-8E7B-6488B950CC2E}"/>
            </c:ext>
          </c:extLst>
        </c:ser>
        <c:ser>
          <c:idx val="11"/>
          <c:order val="11"/>
          <c:tx>
            <c:strRef>
              <c:f>'Goal by Channel'!$A$13</c:f>
              <c:strCache>
                <c:ptCount val="1"/>
                <c:pt idx="0">
                  <c:v>Q3 Goal</c:v>
                </c:pt>
              </c:strCache>
            </c:strRef>
          </c:tx>
          <c:spPr>
            <a:solidFill>
              <a:srgbClr val="DAE1E6"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'Goal by Channel'!$B$1:$L$1</c15:sqref>
                  </c15:fullRef>
                </c:ext>
              </c:extLst>
              <c:f>('Goal by Channel'!$E$1:$H$1,'Goal by Channel'!$J$1,'Goal by Channel'!$L$1)</c:f>
              <c:strCache>
                <c:ptCount val="6"/>
                <c:pt idx="0">
                  <c:v>3rd Party Call Center</c:v>
                </c:pt>
                <c:pt idx="1">
                  <c:v>Field Sales</c:v>
                </c:pt>
                <c:pt idx="2">
                  <c:v>Digital Enroll</c:v>
                </c:pt>
                <c:pt idx="3">
                  <c:v>Outside Broker</c:v>
                </c:pt>
                <c:pt idx="4">
                  <c:v>Inside Sales</c:v>
                </c:pt>
                <c:pt idx="5">
                  <c:v>CMS &amp; Misc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by Channel'!$B$13:$L$13</c15:sqref>
                  </c15:fullRef>
                </c:ext>
              </c:extLst>
              <c:f>('Goal by Channel'!$E$13:$H$13,'Goal by Channel'!$J$13,'Goal by Channel'!$L$13)</c:f>
              <c:numCache>
                <c:formatCode>General</c:formatCode>
                <c:ptCount val="6"/>
                <c:pt idx="0">
                  <c:v>0</c:v>
                </c:pt>
                <c:pt idx="1">
                  <c:v>248</c:v>
                </c:pt>
                <c:pt idx="2">
                  <c:v>44</c:v>
                </c:pt>
                <c:pt idx="3">
                  <c:v>866</c:v>
                </c:pt>
                <c:pt idx="4">
                  <c:v>1109</c:v>
                </c:pt>
                <c:pt idx="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23-4A94-8E7B-6488B950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023549791"/>
        <c:axId val="1023541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by Channel'!$A$2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'Goal by Channel'!$B$2:$L$2</c15:sqref>
                        </c15:fullRef>
                        <c15:formulaRef>
                          <c15:sqref>('Goal by Channel'!$E$2:$H$2,'Goal by Channel'!$J$2,'Goal by Channel'!$L$2)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512</c:v>
                      </c:pt>
                      <c:pt idx="1">
                        <c:v>974</c:v>
                      </c:pt>
                      <c:pt idx="2">
                        <c:v>107</c:v>
                      </c:pt>
                      <c:pt idx="3">
                        <c:v>3014</c:v>
                      </c:pt>
                      <c:pt idx="4">
                        <c:v>1530</c:v>
                      </c:pt>
                      <c:pt idx="5">
                        <c:v>510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123-4A94-8E7B-6488B950CC2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Channel'!$A$3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Channel'!$B$3:$L$3</c15:sqref>
                        </c15:fullRef>
                        <c15:formulaRef>
                          <c15:sqref>('Goal by Channel'!$E$3:$H$3,'Goal by Channel'!$J$3,'Goal by Channel'!$L$3)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39</c:v>
                      </c:pt>
                      <c:pt idx="1">
                        <c:v>97</c:v>
                      </c:pt>
                      <c:pt idx="2">
                        <c:v>14</c:v>
                      </c:pt>
                      <c:pt idx="3">
                        <c:v>395</c:v>
                      </c:pt>
                      <c:pt idx="4">
                        <c:v>460</c:v>
                      </c:pt>
                      <c:pt idx="5" formatCode="General">
                        <c:v>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123-4A94-8E7B-6488B950CC2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Channel'!$A$4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Channel'!$B$4:$L$4</c15:sqref>
                        </c15:fullRef>
                        <c15:formulaRef>
                          <c15:sqref>('Goal by Channel'!$E$4:$H$4,'Goal by Channel'!$J$4,'Goal by Channel'!$L$4)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36</c:v>
                      </c:pt>
                      <c:pt idx="1">
                        <c:v>98</c:v>
                      </c:pt>
                      <c:pt idx="2">
                        <c:v>13</c:v>
                      </c:pt>
                      <c:pt idx="3">
                        <c:v>349</c:v>
                      </c:pt>
                      <c:pt idx="4">
                        <c:v>412</c:v>
                      </c:pt>
                      <c:pt idx="5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123-4A94-8E7B-6488B950CC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Channel'!$A$6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Channel'!$B$6:$L$6</c15:sqref>
                        </c15:fullRef>
                        <c15:formulaRef>
                          <c15:sqref>('Goal by Channel'!$E$6:$H$6,'Goal by Channel'!$J$6,'Goal by Channel'!$L$6)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80</c:v>
                      </c:pt>
                      <c:pt idx="2">
                        <c:v>11</c:v>
                      </c:pt>
                      <c:pt idx="3">
                        <c:v>297</c:v>
                      </c:pt>
                      <c:pt idx="4">
                        <c:v>400</c:v>
                      </c:pt>
                      <c:pt idx="5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23-4A94-8E7B-6488B950CC2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Channel'!$A$7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Channel'!$B$7:$L$7</c15:sqref>
                        </c15:fullRef>
                        <c15:formulaRef>
                          <c15:sqref>('Goal by Channel'!$E$7:$H$7,'Goal by Channel'!$J$7,'Goal by Channel'!$L$7)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64</c:v>
                      </c:pt>
                      <c:pt idx="2">
                        <c:v>9</c:v>
                      </c:pt>
                      <c:pt idx="3">
                        <c:v>235</c:v>
                      </c:pt>
                      <c:pt idx="4">
                        <c:v>326</c:v>
                      </c:pt>
                      <c:pt idx="5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123-4A94-8E7B-6488B950CC2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Channel'!$A$8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Channel'!$B$8:$L$8</c15:sqref>
                        </c15:fullRef>
                        <c15:formulaRef>
                          <c15:sqref>('Goal by Channel'!$E$8:$H$8,'Goal by Channel'!$J$8,'Goal by Channel'!$L$8)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68</c:v>
                      </c:pt>
                      <c:pt idx="2">
                        <c:v>12</c:v>
                      </c:pt>
                      <c:pt idx="3">
                        <c:v>252</c:v>
                      </c:pt>
                      <c:pt idx="4">
                        <c:v>344</c:v>
                      </c:pt>
                      <c:pt idx="5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123-4A94-8E7B-6488B950CC2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Channel'!$A$10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Channel'!$B$10:$L$10</c15:sqref>
                        </c15:fullRef>
                        <c15:formulaRef>
                          <c15:sqref>('Goal by Channel'!$E$10:$H$10,'Goal by Channel'!$J$10,'Goal by Channel'!$L$10)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86</c:v>
                      </c:pt>
                      <c:pt idx="2">
                        <c:v>14</c:v>
                      </c:pt>
                      <c:pt idx="3">
                        <c:v>308</c:v>
                      </c:pt>
                      <c:pt idx="4">
                        <c:v>383</c:v>
                      </c:pt>
                      <c:pt idx="5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123-4A94-8E7B-6488B950CC2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Channel'!$A$11</c15:sqref>
                        </c15:formulaRef>
                      </c:ext>
                    </c:extLst>
                    <c:strCache>
                      <c:ptCount val="1"/>
                      <c:pt idx="0">
                        <c:v>Aug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Channel'!$B$11:$L$11</c15:sqref>
                        </c15:fullRef>
                        <c15:formulaRef>
                          <c15:sqref>('Goal by Channel'!$E$11:$H$11,'Goal by Channel'!$J$11,'Goal by Channel'!$L$11)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81</c:v>
                      </c:pt>
                      <c:pt idx="2">
                        <c:v>15</c:v>
                      </c:pt>
                      <c:pt idx="3">
                        <c:v>270</c:v>
                      </c:pt>
                      <c:pt idx="4">
                        <c:v>352</c:v>
                      </c:pt>
                      <c:pt idx="5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123-4A94-8E7B-6488B950CC2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Channel'!$A$12</c15:sqref>
                        </c15:formulaRef>
                      </c:ext>
                    </c:extLst>
                    <c:strCache>
                      <c:ptCount val="1"/>
                      <c:pt idx="0">
                        <c:v>Sep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Channel'!$B$12:$L$12</c15:sqref>
                        </c15:fullRef>
                        <c15:formulaRef>
                          <c15:sqref>('Goal by Channel'!$E$12:$H$12,'Goal by Channel'!$J$12,'Goal by Channel'!$L$12)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81</c:v>
                      </c:pt>
                      <c:pt idx="2">
                        <c:v>15</c:v>
                      </c:pt>
                      <c:pt idx="3">
                        <c:v>288</c:v>
                      </c:pt>
                      <c:pt idx="4">
                        <c:v>374</c:v>
                      </c:pt>
                      <c:pt idx="5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123-4A94-8E7B-6488B950CC2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Channel'!$A$14</c15:sqref>
                        </c15:formulaRef>
                      </c:ext>
                    </c:extLst>
                    <c:strCache>
                      <c:ptCount val="1"/>
                      <c:pt idx="0">
                        <c:v>Oct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Channel'!$B$14:$L$14</c15:sqref>
                        </c15:fullRef>
                        <c15:formulaRef>
                          <c15:sqref>('Goal by Channel'!$E$14:$H$14,'Goal by Channel'!$J$14,'Goal by Channel'!$L$14)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74</c:v>
                      </c:pt>
                      <c:pt idx="2">
                        <c:v>12</c:v>
                      </c:pt>
                      <c:pt idx="3">
                        <c:v>270</c:v>
                      </c:pt>
                      <c:pt idx="4">
                        <c:v>273</c:v>
                      </c:pt>
                      <c:pt idx="5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123-4A94-8E7B-6488B950CC2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Channel'!$A$15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Channel'!$B$15:$L$15</c15:sqref>
                        </c15:fullRef>
                        <c15:formulaRef>
                          <c15:sqref>('Goal by Channel'!$E$15:$H$15,'Goal by Channel'!$J$15,'Goal by Channel'!$L$15)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</c:v>
                      </c:pt>
                      <c:pt idx="1">
                        <c:v>81</c:v>
                      </c:pt>
                      <c:pt idx="2">
                        <c:v>12</c:v>
                      </c:pt>
                      <c:pt idx="3">
                        <c:v>220</c:v>
                      </c:pt>
                      <c:pt idx="4">
                        <c:v>156</c:v>
                      </c:pt>
                      <c:pt idx="5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123-4A94-8E7B-6488B950CC2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Channel'!$A$16</c15:sqref>
                        </c15:formulaRef>
                      </c:ext>
                    </c:extLst>
                    <c:strCache>
                      <c:ptCount val="1"/>
                      <c:pt idx="0">
                        <c:v>Dec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Channel'!$B$16:$L$16</c15:sqref>
                        </c15:fullRef>
                        <c15:formulaRef>
                          <c15:sqref>('Goal by Channel'!$E$16:$H$16,'Goal by Channel'!$J$16,'Goal by Channel'!$L$16)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</c:v>
                      </c:pt>
                      <c:pt idx="1">
                        <c:v>75</c:v>
                      </c:pt>
                      <c:pt idx="2">
                        <c:v>8</c:v>
                      </c:pt>
                      <c:pt idx="3">
                        <c:v>200</c:v>
                      </c:pt>
                      <c:pt idx="4">
                        <c:v>169</c:v>
                      </c:pt>
                      <c:pt idx="5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123-4A94-8E7B-6488B950CC2E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by Channel'!$A$17</c15:sqref>
                        </c15:formulaRef>
                      </c:ext>
                    </c:extLst>
                    <c:strCache>
                      <c:ptCount val="1"/>
                      <c:pt idx="0">
                        <c:v>Q4 Goal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by Channel'!$B$1:$L$1</c15:sqref>
                        </c15:fullRef>
                        <c15:formulaRef>
                          <c15:sqref>('Goal by Channel'!$E$1:$H$1,'Goal by Channel'!$J$1,'Goal by Channel'!$L$1)</c15:sqref>
                        </c15:formulaRef>
                      </c:ext>
                    </c:extLst>
                    <c:strCache>
                      <c:ptCount val="6"/>
                      <c:pt idx="0">
                        <c:v>3rd Party Call Center</c:v>
                      </c:pt>
                      <c:pt idx="1">
                        <c:v>Field Sales</c:v>
                      </c:pt>
                      <c:pt idx="2">
                        <c:v>Digital Enroll</c:v>
                      </c:pt>
                      <c:pt idx="3">
                        <c:v>Outside Broker</c:v>
                      </c:pt>
                      <c:pt idx="4">
                        <c:v>Inside Sales</c:v>
                      </c:pt>
                      <c:pt idx="5">
                        <c:v>CMS &amp; Misc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by Channel'!$B$17:$L$17</c15:sqref>
                        </c15:fullRef>
                        <c15:formulaRef>
                          <c15:sqref>('Goal by Channel'!$E$17:$H$17,'Goal by Channel'!$J$17,'Goal by Channel'!$L$17)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55</c:v>
                      </c:pt>
                      <c:pt idx="1">
                        <c:v>230</c:v>
                      </c:pt>
                      <c:pt idx="2">
                        <c:v>32</c:v>
                      </c:pt>
                      <c:pt idx="3">
                        <c:v>690</c:v>
                      </c:pt>
                      <c:pt idx="4">
                        <c:v>598</c:v>
                      </c:pt>
                      <c:pt idx="5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123-4A94-8E7B-6488B950CC2E}"/>
                  </c:ext>
                </c:extLst>
              </c15:ser>
            </c15:filteredBarSeries>
          </c:ext>
        </c:extLst>
      </c:barChart>
      <c:catAx>
        <c:axId val="1023549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3541471"/>
        <c:crosses val="autoZero"/>
        <c:auto val="1"/>
        <c:lblAlgn val="ctr"/>
        <c:lblOffset val="100"/>
        <c:noMultiLvlLbl val="0"/>
      </c:catAx>
      <c:valAx>
        <c:axId val="1023541471"/>
        <c:scaling>
          <c:orientation val="minMax"/>
          <c:max val="140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02354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342410582178"/>
          <c:y val="0.16026780035389313"/>
          <c:w val="0.84611003461447831"/>
          <c:h val="0.71538231322600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'Actual by Channel'!$N$9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('Actual by Channel'!$O$1,'Actual by Channel'!$R$1:$U$1,'Actual by Channel'!$W$1,'Actual by Channel'!$Y$1)</c15:sqref>
                  </c15:fullRef>
                </c:ext>
              </c:extLst>
              <c:f>('Actual by Channel'!$R$1:$U$1,'Actual by Channel'!$W$1,'Actual by Channel'!$Y$1)</c:f>
              <c:strCache>
                <c:ptCount val="6"/>
                <c:pt idx="0">
                  <c:v>3rd Party Call Center</c:v>
                </c:pt>
                <c:pt idx="1">
                  <c:v>Field Sales</c:v>
                </c:pt>
                <c:pt idx="2">
                  <c:v>Digital Enroll</c:v>
                </c:pt>
                <c:pt idx="3">
                  <c:v>Outside Broker</c:v>
                </c:pt>
                <c:pt idx="4">
                  <c:v>Inside Sales</c:v>
                </c:pt>
                <c:pt idx="5">
                  <c:v>CMS &amp; Misc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('Actual by Channel'!$O$9,'Actual by Channel'!$R$9:$U$9,'Actual by Channel'!$W$9,'Actual by Channel'!$Y$9)</c15:sqref>
                  </c15:fullRef>
                </c:ext>
              </c:extLst>
              <c:f>('Actual by Channel'!$R$9:$U$9,'Actual by Channel'!$W$9,'Actual by Channel'!$Y$9)</c:f>
              <c:numCache>
                <c:formatCode>_(* #,##0_);_(* \(#,##0\);_(* "-"??_);_(@_)</c:formatCode>
                <c:ptCount val="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ABB-49ED-993F-64862779A26B}"/>
            </c:ext>
          </c:extLst>
        </c:ser>
        <c:ser>
          <c:idx val="1"/>
          <c:order val="1"/>
          <c:tx>
            <c:strRef>
              <c:f>'Actual by Channel'!$N$10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('Actual by Channel'!$O$1,'Actual by Channel'!$R$1:$U$1,'Actual by Channel'!$W$1,'Actual by Channel'!$Y$1)</c15:sqref>
                  </c15:fullRef>
                </c:ext>
              </c:extLst>
              <c:f>('Actual by Channel'!$R$1:$U$1,'Actual by Channel'!$W$1,'Actual by Channel'!$Y$1)</c:f>
              <c:strCache>
                <c:ptCount val="6"/>
                <c:pt idx="0">
                  <c:v>3rd Party Call Center</c:v>
                </c:pt>
                <c:pt idx="1">
                  <c:v>Field Sales</c:v>
                </c:pt>
                <c:pt idx="2">
                  <c:v>Digital Enroll</c:v>
                </c:pt>
                <c:pt idx="3">
                  <c:v>Outside Broker</c:v>
                </c:pt>
                <c:pt idx="4">
                  <c:v>Inside Sales</c:v>
                </c:pt>
                <c:pt idx="5">
                  <c:v>CMS &amp; Misc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('Actual by Channel'!$O$10,'Actual by Channel'!$R$10:$U$10,'Actual by Channel'!$W$10,'Actual by Channel'!$Y$10)</c15:sqref>
                  </c15:fullRef>
                </c:ext>
              </c:extLst>
              <c:f>('Actual by Channel'!$R$10:$U$10,'Actual by Channel'!$W$10,'Actual by Channel'!$Y$10)</c:f>
              <c:numCache>
                <c:formatCode>General</c:formatCode>
                <c:ptCount val="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ABB-49ED-993F-64862779A26B}"/>
            </c:ext>
          </c:extLst>
        </c:ser>
        <c:ser>
          <c:idx val="2"/>
          <c:order val="2"/>
          <c:tx>
            <c:strRef>
              <c:f>'Actual by Channel'!$N$11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('Actual by Channel'!$O$1,'Actual by Channel'!$R$1:$U$1,'Actual by Channel'!$W$1,'Actual by Channel'!$Y$1)</c15:sqref>
                  </c15:fullRef>
                </c:ext>
              </c:extLst>
              <c:f>('Actual by Channel'!$R$1:$U$1,'Actual by Channel'!$W$1,'Actual by Channel'!$Y$1)</c:f>
              <c:strCache>
                <c:ptCount val="6"/>
                <c:pt idx="0">
                  <c:v>3rd Party Call Center</c:v>
                </c:pt>
                <c:pt idx="1">
                  <c:v>Field Sales</c:v>
                </c:pt>
                <c:pt idx="2">
                  <c:v>Digital Enroll</c:v>
                </c:pt>
                <c:pt idx="3">
                  <c:v>Outside Broker</c:v>
                </c:pt>
                <c:pt idx="4">
                  <c:v>Inside Sales</c:v>
                </c:pt>
                <c:pt idx="5">
                  <c:v>CMS &amp; Misc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('Actual by Channel'!$O$11,'Actual by Channel'!$R$11:$U$11,'Actual by Channel'!$W$11,'Actual by Channel'!$Y$11)</c15:sqref>
                  </c15:fullRef>
                </c:ext>
              </c:extLst>
              <c:f>('Actual by Channel'!$R$11:$U$11,'Actual by Channel'!$W$11,'Actual by Channel'!$Y$11)</c:f>
              <c:numCache>
                <c:formatCode>General</c:formatCode>
                <c:ptCount val="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ABB-49ED-993F-64862779A26B}"/>
            </c:ext>
          </c:extLst>
        </c:ser>
        <c:ser>
          <c:idx val="3"/>
          <c:order val="3"/>
          <c:tx>
            <c:strRef>
              <c:f>'Actual by Channel'!$N$1</c:f>
              <c:strCache>
                <c:ptCount val="1"/>
                <c:pt idx="0">
                  <c:v>Q1-Q3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('Actual by Channel'!$O$1,'Actual by Channel'!$R$1:$U$1,'Actual by Channel'!$W$1,'Actual by Channel'!$Y$1)</c15:sqref>
                  </c15:fullRef>
                </c:ext>
              </c:extLst>
              <c:f>('Actual by Channel'!$R$1:$U$1,'Actual by Channel'!$W$1,'Actual by Channel'!$Y$1)</c:f>
              <c:strCache>
                <c:ptCount val="6"/>
                <c:pt idx="0">
                  <c:v>3rd Party Call Center</c:v>
                </c:pt>
                <c:pt idx="1">
                  <c:v>Field Sales</c:v>
                </c:pt>
                <c:pt idx="2">
                  <c:v>Digital Enroll</c:v>
                </c:pt>
                <c:pt idx="3">
                  <c:v>Outside Broker</c:v>
                </c:pt>
                <c:pt idx="4">
                  <c:v>Inside Sales</c:v>
                </c:pt>
                <c:pt idx="5">
                  <c:v>CMS &amp; Misc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('Actual by Channel'!$O$12,'Actual by Channel'!$R$12:$U$12,'Actual by Channel'!$W$12,'Actual by Channel'!$Y$12)</c15:sqref>
                  </c15:fullRef>
                </c:ext>
              </c:extLst>
              <c:f>('Actual by Channel'!$R$12:$U$12,'Actual by Channel'!$W$12,'Actual by Channel'!$Y$12)</c:f>
              <c:numCache>
                <c:formatCode>General</c:formatCode>
                <c:ptCount val="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ABB-49ED-993F-64862779A26B}"/>
            </c:ext>
          </c:extLst>
        </c:ser>
        <c:ser>
          <c:idx val="4"/>
          <c:order val="4"/>
          <c:tx>
            <c:strRef>
              <c:f>'Actual by Channel'!$N$2</c:f>
              <c:strCache>
                <c:ptCount val="1"/>
                <c:pt idx="0">
                  <c:v>Total Actual Sales</c:v>
                </c:pt>
              </c:strCache>
            </c:strRef>
          </c:tx>
          <c:spPr>
            <a:solidFill>
              <a:srgbClr val="44ACCC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F61-45DC-94AC-07F76B7C358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F61-45DC-94AC-07F76B7C35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('Actual by Channel'!$O$1,'Actual by Channel'!$R$1:$U$1,'Actual by Channel'!$W$1,'Actual by Channel'!$Y$1)</c15:sqref>
                  </c15:fullRef>
                </c:ext>
              </c:extLst>
              <c:f>('Actual by Channel'!$R$1:$U$1,'Actual by Channel'!$W$1,'Actual by Channel'!$Y$1)</c:f>
              <c:strCache>
                <c:ptCount val="6"/>
                <c:pt idx="0">
                  <c:v>3rd Party Call Center</c:v>
                </c:pt>
                <c:pt idx="1">
                  <c:v>Field Sales</c:v>
                </c:pt>
                <c:pt idx="2">
                  <c:v>Digital Enroll</c:v>
                </c:pt>
                <c:pt idx="3">
                  <c:v>Outside Broker</c:v>
                </c:pt>
                <c:pt idx="4">
                  <c:v>Inside Sales</c:v>
                </c:pt>
                <c:pt idx="5">
                  <c:v>CMS &amp; Misc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('Actual by Channel'!$O$2,'Actual by Channel'!$R$2:$U$2,'Actual by Channel'!$W$2,'Actual by Channel'!$Y$2)</c15:sqref>
                  </c15:fullRef>
                </c:ext>
              </c:extLst>
              <c:f>('Actual by Channel'!$R$2:$U$2,'Actual by Channel'!$W$2,'Actual by Channel'!$Y$2)</c:f>
              <c:numCache>
                <c:formatCode>_(* #,##0_);_(* \(#,##0\);_(* "-"??_);_(@_)</c:formatCode>
                <c:ptCount val="6"/>
                <c:pt idx="0">
                  <c:v>750</c:v>
                </c:pt>
                <c:pt idx="1">
                  <c:v>1845</c:v>
                </c:pt>
                <c:pt idx="2">
                  <c:v>369</c:v>
                </c:pt>
                <c:pt idx="3">
                  <c:v>4369</c:v>
                </c:pt>
                <c:pt idx="4">
                  <c:v>4044</c:v>
                </c:pt>
                <c:pt idx="5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B-49ED-993F-64862779A2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023549791"/>
        <c:axId val="1023541471"/>
        <c:extLst/>
      </c:barChart>
      <c:catAx>
        <c:axId val="10235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3541471"/>
        <c:crosses val="autoZero"/>
        <c:auto val="1"/>
        <c:lblAlgn val="ctr"/>
        <c:lblOffset val="100"/>
        <c:noMultiLvlLbl val="0"/>
      </c:catAx>
      <c:valAx>
        <c:axId val="1023541471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74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354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26797626096586E-2"/>
          <c:y val="7.1071358698944556E-2"/>
          <c:w val="0.80200782187196551"/>
          <c:h val="0.73805335321731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Model!$C$2</c:f>
              <c:strCache>
                <c:ptCount val="1"/>
                <c:pt idx="0">
                  <c:v>Forecasted New Sales</c:v>
                </c:pt>
              </c:strCache>
            </c:strRef>
          </c:tx>
          <c:spPr>
            <a:solidFill>
              <a:srgbClr val="8FA5B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082624149284307E-2"/>
                  <c:y val="2.96710421511046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CC-4DD2-85AD-47B8ED98928F}"/>
                </c:ext>
              </c:extLst>
            </c:dLbl>
            <c:dLbl>
              <c:idx val="1"/>
              <c:layout>
                <c:manualLayout>
                  <c:x val="-1.4278596420363689E-2"/>
                  <c:y val="7.94090440955216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CC-4DD2-85AD-47B8ED98928F}"/>
                </c:ext>
              </c:extLst>
            </c:dLbl>
            <c:dLbl>
              <c:idx val="2"/>
              <c:layout>
                <c:manualLayout>
                  <c:x val="-1.6707040868753697E-2"/>
                  <c:y val="7.91140381527900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CC-4DD2-85AD-47B8ED98928F}"/>
                </c:ext>
              </c:extLst>
            </c:dLbl>
            <c:dLbl>
              <c:idx val="3"/>
              <c:layout>
                <c:manualLayout>
                  <c:x val="-1.3874447513352338E-2"/>
                  <c:y val="1.04497660602873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CC-4DD2-85AD-47B8ED9892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Model!$A$3:$A$18</c15:sqref>
                  </c15:fullRef>
                </c:ext>
              </c:extLst>
              <c:f>(Model!$A$6,Model!$A$10,Model!$A$14,Model!$A$18)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Model!$C$3:$C$18</c15:sqref>
                  </c15:fullRef>
                </c:ext>
              </c:extLst>
              <c:f>(Model!$C$6,Model!$C$10,Model!$C$14,Model!$C$18)</c:f>
              <c:numCache>
                <c:formatCode>#,##0</c:formatCode>
                <c:ptCount val="4"/>
                <c:pt idx="0">
                  <c:v>6295</c:v>
                </c:pt>
                <c:pt idx="1">
                  <c:v>1959</c:v>
                </c:pt>
                <c:pt idx="2">
                  <c:v>1959</c:v>
                </c:pt>
                <c:pt idx="3">
                  <c:v>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100-AB82-713B043C37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98112895"/>
        <c:axId val="998101663"/>
      </c:barChart>
      <c:catAx>
        <c:axId val="998112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8101663"/>
        <c:crosses val="autoZero"/>
        <c:auto val="1"/>
        <c:lblAlgn val="ctr"/>
        <c:lblOffset val="100"/>
        <c:noMultiLvlLbl val="0"/>
      </c:catAx>
      <c:valAx>
        <c:axId val="998101663"/>
        <c:scaling>
          <c:orientation val="minMax"/>
          <c:max val="8000"/>
        </c:scaling>
        <c:delete val="1"/>
        <c:axPos val="l"/>
        <c:numFmt formatCode="#,##0" sourceLinked="1"/>
        <c:majorTickMark val="none"/>
        <c:minorTickMark val="none"/>
        <c:tickLblPos val="nextTo"/>
        <c:crossAx val="998112895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30904922099975"/>
          <c:y val="0.89894627564999974"/>
          <c:w val="0.32966949898634712"/>
          <c:h val="6.7298121251506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979644714989"/>
          <c:y val="7.9159774606038652E-2"/>
          <c:w val="0.87376770837141526"/>
          <c:h val="0.735004246918114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Model!$B$2</c:f>
              <c:strCache>
                <c:ptCount val="1"/>
                <c:pt idx="0">
                  <c:v>Actual New Sales</c:v>
                </c:pt>
              </c:strCache>
            </c:strRef>
          </c:tx>
          <c:spPr>
            <a:solidFill>
              <a:srgbClr val="44ACC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4863725-7100-4FDF-9D37-BFCE7DB20A23}" type="VALUE">
                      <a:rPr lang="en-US" b="1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5EA-4D66-8A71-B861DA3341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Model!$A$3:$A$19</c15:sqref>
                  </c15:fullRef>
                </c:ext>
              </c:extLst>
              <c:f>(Model!$A$6,Model!$A$10,Model!$A$14,Model!$A$18)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Model!$B$3:$B$19</c15:sqref>
                  </c15:fullRef>
                </c:ext>
              </c:extLst>
              <c:f>(Model!$B$6,Model!$B$10,Model!$B$14,Model!$B$18)</c:f>
              <c:numCache>
                <c:formatCode>#,##0</c:formatCode>
                <c:ptCount val="4"/>
                <c:pt idx="0">
                  <c:v>7527</c:v>
                </c:pt>
                <c:pt idx="1">
                  <c:v>2223</c:v>
                </c:pt>
                <c:pt idx="2">
                  <c:v>2542</c:v>
                </c:pt>
                <c:pt idx="3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A-4D66-8A71-B861DA33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73602975"/>
        <c:axId val="97360630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Model!$C$2</c15:sqref>
                        </c15:formulaRef>
                      </c:ext>
                    </c:extLst>
                    <c:strCache>
                      <c:ptCount val="1"/>
                      <c:pt idx="0">
                        <c:v>Forecasted New Sales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2.5462668816039986E-17"/>
                        <c:y val="-0.22685185185185186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5EA-4D66-8A71-B861DA3341FE}"/>
                      </c:ext>
                    </c:extLst>
                  </c:dLbl>
                  <c:dLbl>
                    <c:idx val="1"/>
                    <c:layout>
                      <c:manualLayout>
                        <c:x val="-5.5555555555555046E-3"/>
                        <c:y val="-7.87037037037037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F5EA-4D66-8A71-B861DA3341FE}"/>
                      </c:ext>
                    </c:extLst>
                  </c:dLbl>
                  <c:dLbl>
                    <c:idx val="2"/>
                    <c:layout>
                      <c:manualLayout>
                        <c:x val="-5.5555555555555558E-3"/>
                        <c:y val="-8.333333333333332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F5EA-4D66-8A71-B861DA3341FE}"/>
                      </c:ext>
                    </c:extLst>
                  </c:dLbl>
                  <c:dLbl>
                    <c:idx val="3"/>
                    <c:layout>
                      <c:manualLayout>
                        <c:x val="-1.3888888888888888E-2"/>
                        <c:y val="-7.870370370370370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F5EA-4D66-8A71-B861DA3341F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Model!$A$3:$A$19</c15:sqref>
                        </c15:fullRef>
                        <c15:formulaRef>
                          <c15:sqref>(Model!$A$6,Model!$A$10,Model!$A$14,Model!$A$18)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Model!$C$3:$C$19</c15:sqref>
                        </c15:fullRef>
                        <c15:formulaRef>
                          <c15:sqref>(Model!$C$6,Model!$C$10,Model!$C$14,Model!$C$18)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6295</c:v>
                      </c:pt>
                      <c:pt idx="1">
                        <c:v>1959</c:v>
                      </c:pt>
                      <c:pt idx="2">
                        <c:v>1959</c:v>
                      </c:pt>
                      <c:pt idx="3">
                        <c:v>1529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Model!$C$3</c15:sqref>
                        <c15:invertIfNegative val="1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1-F5EA-4D66-8A71-B861DA3341FE}"/>
                  </c:ext>
                </c:extLst>
              </c15:ser>
            </c15:filteredBarSeries>
          </c:ext>
        </c:extLst>
      </c:barChart>
      <c:catAx>
        <c:axId val="9736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3606303"/>
        <c:crosses val="autoZero"/>
        <c:auto val="1"/>
        <c:lblAlgn val="ctr"/>
        <c:lblOffset val="100"/>
        <c:noMultiLvlLbl val="0"/>
      </c:catAx>
      <c:valAx>
        <c:axId val="973606303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74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3602975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4301792807021843"/>
          <c:y val="0.9041461569085476"/>
          <c:w val="0.27169491772227755"/>
          <c:h val="6.6913298356955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2438496653271"/>
          <c:y val="0.1310270974757862"/>
          <c:w val="0.33509593818440891"/>
          <c:h val="0.75903107379221468"/>
        </c:manualLayout>
      </c:layout>
      <c:doughnutChart>
        <c:varyColors val="1"/>
        <c:ser>
          <c:idx val="0"/>
          <c:order val="0"/>
          <c:spPr>
            <a:ln>
              <a:noFill/>
            </a:ln>
            <a:effectLst>
              <a:glow rad="215900">
                <a:srgbClr val="A131DF">
                  <a:alpha val="40000"/>
                </a:srgbClr>
              </a:glow>
            </a:effectLst>
          </c:spPr>
          <c:dPt>
            <c:idx val="0"/>
            <c:bubble3D val="0"/>
            <c:spPr>
              <a:solidFill>
                <a:srgbClr val="00D9DE"/>
              </a:solidFill>
              <a:ln w="19050">
                <a:noFill/>
              </a:ln>
              <a:effectLst>
                <a:glow rad="215900">
                  <a:srgbClr val="A131DF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16A-4745-A2BB-9D98B61756CE}"/>
              </c:ext>
            </c:extLst>
          </c:dPt>
          <c:dPt>
            <c:idx val="1"/>
            <c:bubble3D val="0"/>
            <c:spPr>
              <a:solidFill>
                <a:srgbClr val="8FA5B5"/>
              </a:solidFill>
              <a:ln w="19050">
                <a:noFill/>
              </a:ln>
              <a:effectLst>
                <a:glow rad="215900">
                  <a:srgbClr val="A131DF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E16A-4745-A2BB-9D98B61756C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'County Sales'!$X$2:$Y$2</c:f>
              <c:strCache>
                <c:ptCount val="2"/>
                <c:pt idx="0">
                  <c:v>Counties With Above Avg Sales</c:v>
                </c:pt>
                <c:pt idx="1">
                  <c:v>Counties With Below Avg Sales</c:v>
                </c:pt>
              </c:strCache>
            </c:strRef>
          </c:cat>
          <c:val>
            <c:numRef>
              <c:f>'County Sales'!$X$3:$Y$3</c:f>
              <c:numCache>
                <c:formatCode>_(* #,##0_);_(* \(#,##0\);_(* "-"??_);_(@_)</c:formatCode>
                <c:ptCount val="2"/>
                <c:pt idx="0">
                  <c:v>17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6A-4745-A2BB-9D98B61756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3499640715283534"/>
          <c:w val="0.30180620157984955"/>
          <c:h val="0.35570158566677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334567534088348"/>
          <c:y val="0.10416666666666667"/>
          <c:w val="0.2112119553370137"/>
          <c:h val="0.43055555555555558"/>
        </c:manualLayout>
      </c:layout>
      <c:pieChart>
        <c:varyColors val="1"/>
        <c:ser>
          <c:idx val="0"/>
          <c:order val="0"/>
          <c:spPr>
            <a:solidFill>
              <a:srgbClr val="E05251"/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rgbClr val="D75B8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AF-4ED8-9164-C49E5384BB0F}"/>
              </c:ext>
            </c:extLst>
          </c:dPt>
          <c:dPt>
            <c:idx val="1"/>
            <c:bubble3D val="0"/>
            <c:spPr>
              <a:solidFill>
                <a:srgbClr val="44AC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AF-4ED8-9164-C49E5384BB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'County Sales'!$Z$2:$AA$2</c:f>
              <c:strCache>
                <c:ptCount val="2"/>
                <c:pt idx="0">
                  <c:v>Counties With Above Avg Terms</c:v>
                </c:pt>
                <c:pt idx="1">
                  <c:v>Counties With Below Avg Terms</c:v>
                </c:pt>
              </c:strCache>
            </c:strRef>
          </c:cat>
          <c:val>
            <c:numRef>
              <c:f>'County Sales'!$Z$3:$AA$3</c:f>
              <c:numCache>
                <c:formatCode>_(* #,##0_);_(* \(#,##0\);_(* "-"??_);_(@_)</c:formatCode>
                <c:ptCount val="2"/>
                <c:pt idx="0">
                  <c:v>21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AF-4ED8-9164-C49E5384B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4488532922278452"/>
          <c:y val="0.19354458327450338"/>
          <c:w val="0.32936089819475589"/>
          <c:h val="0.29329509257377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27808112273397E-2"/>
          <c:y val="2.475958442954938E-2"/>
          <c:w val="0.90017857150655556"/>
          <c:h val="0.83755893007791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'Goal by Channel'!$A$17</c:f>
              <c:strCache>
                <c:ptCount val="1"/>
                <c:pt idx="0">
                  <c:v>Q4 Goal</c:v>
                </c:pt>
              </c:strCache>
            </c:strRef>
          </c:tx>
          <c:spPr>
            <a:solidFill>
              <a:srgbClr val="8FA5B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'Goal by Channel'!$B$1:$L$1</c15:sqref>
                  </c15:fullRef>
                </c:ext>
              </c:extLst>
              <c:f>('Goal by Channel'!$E$1:$H$1,'Goal by Channel'!$J$1,'Goal by Channel'!$L$1)</c:f>
              <c:strCache>
                <c:ptCount val="6"/>
                <c:pt idx="0">
                  <c:v>3rd Party Call Center</c:v>
                </c:pt>
                <c:pt idx="1">
                  <c:v>Field Sales</c:v>
                </c:pt>
                <c:pt idx="2">
                  <c:v>Digital Enroll</c:v>
                </c:pt>
                <c:pt idx="3">
                  <c:v>Outside Broker</c:v>
                </c:pt>
                <c:pt idx="4">
                  <c:v>Inside Sales</c:v>
                </c:pt>
                <c:pt idx="5">
                  <c:v>CMS &amp; Misc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by Channel'!$B$17:$L$17</c15:sqref>
                  </c15:fullRef>
                </c:ext>
              </c:extLst>
              <c:f>('Goal by Channel'!$E$17:$H$17,'Goal by Channel'!$J$17,'Goal by Channel'!$L$17)</c:f>
              <c:numCache>
                <c:formatCode>General</c:formatCode>
                <c:ptCount val="6"/>
                <c:pt idx="0">
                  <c:v>55</c:v>
                </c:pt>
                <c:pt idx="1">
                  <c:v>230</c:v>
                </c:pt>
                <c:pt idx="2">
                  <c:v>32</c:v>
                </c:pt>
                <c:pt idx="3">
                  <c:v>690</c:v>
                </c:pt>
                <c:pt idx="4">
                  <c:v>598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6-4CE9-92EC-7B51F7556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024963087"/>
        <c:axId val="1024964335"/>
      </c:barChart>
      <c:catAx>
        <c:axId val="102496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4964335"/>
        <c:crosses val="autoZero"/>
        <c:auto val="1"/>
        <c:lblAlgn val="ctr"/>
        <c:lblOffset val="100"/>
        <c:noMultiLvlLbl val="0"/>
      </c:catAx>
      <c:valAx>
        <c:axId val="1024964335"/>
        <c:scaling>
          <c:orientation val="minMax"/>
          <c:max val="1600"/>
        </c:scaling>
        <c:delete val="1"/>
        <c:axPos val="l"/>
        <c:numFmt formatCode="General" sourceLinked="1"/>
        <c:majorTickMark val="none"/>
        <c:minorTickMark val="none"/>
        <c:tickLblPos val="nextTo"/>
        <c:crossAx val="102496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08333333333334"/>
          <c:y val="2.4794294343996617E-2"/>
          <c:w val="0.75565855459546971"/>
          <c:h val="0.838332021806787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'Goal by Channel'!$B$1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rgbClr val="8FA5B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068018351932363E-2"/>
                  <c:y val="7.365009172779043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70E3B4B2-F3F2-4B90-B8CD-5D3E1C8A48DC}" type="VALUE">
                      <a:rPr lang="en-US" sz="10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000" b="1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[]</a:t>
                    </a:fld>
                    <a:endParaRPr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994417570652018"/>
                      <c:h val="5.934078600966199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DB0-4A92-981D-6DAC69D2CF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'Goal by Channel'!$A$2:$A$17</c15:sqref>
                  </c15:fullRef>
                </c:ext>
              </c:extLst>
              <c:f>'Goal by Channel'!$A$17</c:f>
              <c:strCache>
                <c:ptCount val="1"/>
                <c:pt idx="0">
                  <c:v>Q4 Goal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by Channel'!$B$2:$B$17</c15:sqref>
                  </c15:fullRef>
                </c:ext>
              </c:extLst>
              <c:f>'Goal by Channel'!$B$17</c:f>
              <c:numCache>
                <c:formatCode>General</c:formatCode>
                <c:ptCount val="1"/>
                <c:pt idx="0">
                  <c:v>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0-4A92-981D-6DAC69D2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925172352"/>
        <c:axId val="1925156544"/>
      </c:barChart>
      <c:catAx>
        <c:axId val="1925172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Q4 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25156544"/>
        <c:crosses val="autoZero"/>
        <c:auto val="1"/>
        <c:lblAlgn val="ctr"/>
        <c:lblOffset val="100"/>
        <c:noMultiLvlLbl val="0"/>
      </c:catAx>
      <c:valAx>
        <c:axId val="1925156544"/>
        <c:scaling>
          <c:orientation val="minMax"/>
          <c:max val="16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74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51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22823242097857E-2"/>
          <c:y val="0.90048448446500406"/>
          <c:w val="0.32898865497785595"/>
          <c:h val="4.0103435028726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08343042252178"/>
          <c:y val="2.9565749589351542E-2"/>
          <c:w val="0.75565855459546971"/>
          <c:h val="0.838332021806787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'Actual by Channel'!$B$1</c:f>
              <c:strCache>
                <c:ptCount val="1"/>
                <c:pt idx="0">
                  <c:v>Total Actual Sales</c:v>
                </c:pt>
              </c:strCache>
            </c:strRef>
          </c:tx>
          <c:spPr>
            <a:solidFill>
              <a:srgbClr val="44ACC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70E3B4B2-F3F2-4B90-B8CD-5D3E1C8A48DC}" type="VALUE">
                      <a:rPr lang="en-US" sz="1000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000" b="1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343850411915962"/>
                      <c:h val="3.486644753892553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851-4BEB-8800-DC19FFAFA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'Actual by Channel'!$A$2:$A$17</c15:sqref>
                  </c15:fullRef>
                </c:ext>
              </c:extLst>
              <c:f>'Actual by Channel'!$A$17</c:f>
              <c:strCache>
                <c:ptCount val="1"/>
                <c:pt idx="0">
                  <c:v>Q4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'Actual by Channel'!$B$2:$B$17</c15:sqref>
                  </c15:fullRef>
                </c:ext>
              </c:extLst>
              <c:f>'Actual by Channel'!$B$17</c:f>
              <c:numCache>
                <c:formatCode>#,##0</c:formatCode>
                <c:ptCount val="1"/>
                <c:pt idx="0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1-4BEB-8800-DC19FFAF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925172352"/>
        <c:axId val="1925156544"/>
      </c:barChart>
      <c:catAx>
        <c:axId val="1925172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5156544"/>
        <c:crosses val="autoZero"/>
        <c:auto val="1"/>
        <c:lblAlgn val="ctr"/>
        <c:lblOffset val="100"/>
        <c:noMultiLvlLbl val="0"/>
      </c:catAx>
      <c:valAx>
        <c:axId val="19251565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251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01164746468656"/>
          <c:y val="0.90256947444407742"/>
          <c:w val="0.6029366557192436"/>
          <c:h val="8.6670374856589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61720396589522E-2"/>
          <c:y val="2.7149763273126629E-2"/>
          <c:w val="0.88884729213232405"/>
          <c:h val="0.83755893007791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'Actual by Channel'!$A$17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rgbClr val="44ACCC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A9-40C3-8835-1BCC8051B2A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A9-40C3-8835-1BCC8051B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'Actual by Channel'!$B$1:$L$1</c15:sqref>
                  </c15:fullRef>
                </c:ext>
              </c:extLst>
              <c:f>('Actual by Channel'!$E$1:$H$1,'Actual by Channel'!$J$1,'Actual by Channel'!$L$1)</c:f>
              <c:strCache>
                <c:ptCount val="6"/>
                <c:pt idx="0">
                  <c:v>3rd Party Call Center</c:v>
                </c:pt>
                <c:pt idx="1">
                  <c:v>Field Sales</c:v>
                </c:pt>
                <c:pt idx="2">
                  <c:v>Digital Enroll</c:v>
                </c:pt>
                <c:pt idx="3">
                  <c:v>Outside Broker</c:v>
                </c:pt>
                <c:pt idx="4">
                  <c:v>Inside Sales</c:v>
                </c:pt>
                <c:pt idx="5">
                  <c:v>CMS &amp; Misc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'Actual by Channel'!$B$17:$L$17</c15:sqref>
                  </c15:fullRef>
                </c:ext>
              </c:extLst>
              <c:f>('Actual by Channel'!$E$17:$H$17,'Actual by Channel'!$J$17,'Actual by Channel'!$L$17)</c:f>
              <c:numCache>
                <c:formatCode>General</c:formatCode>
                <c:ptCount val="6"/>
                <c:pt idx="0">
                  <c:v>0</c:v>
                </c:pt>
                <c:pt idx="1">
                  <c:v>351</c:v>
                </c:pt>
                <c:pt idx="2">
                  <c:v>83</c:v>
                </c:pt>
                <c:pt idx="3">
                  <c:v>617</c:v>
                </c:pt>
                <c:pt idx="4">
                  <c:v>575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7-4440-B6F7-B9AB6CA4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024963087"/>
        <c:axId val="1024964335"/>
      </c:barChart>
      <c:catAx>
        <c:axId val="10249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4964335"/>
        <c:crosses val="autoZero"/>
        <c:auto val="1"/>
        <c:lblAlgn val="ctr"/>
        <c:lblOffset val="100"/>
        <c:noMultiLvlLbl val="0"/>
      </c:catAx>
      <c:valAx>
        <c:axId val="1024964335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74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496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99FAD8D1-BC32-4961-B1CA-8BDBE343C6B3}">
          <cx:tx>
            <cx:txData>
              <cx:f>_xlchart.v5.2</cx:f>
              <cx:v>Net Growth Jan-Dec</cx:v>
            </cx:txData>
          </cx:tx>
          <cx:spPr>
            <a:solidFill>
              <a:schemeClr val="bg2"/>
            </a:solidFill>
            <a:ln>
              <a:solidFill>
                <a:srgbClr val="494848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x:spPr>
          <cx:dataLabels/>
          <cx:dataId val="0"/>
          <cx:layoutPr>
            <cx:regionLabelLayout val="showAll"/>
            <cx:geography projectionType="mercator" cultureLanguage="en-US" cultureRegion="US" attribution="Powered by Bing">
              <cx:geoCache provider="{E9337A44-BEBE-4D9F-B70C-5C5E7DAFC167}">
                <cx:binary>3H1nc9vIsvZf2fLnCy7SBJzaPVUaAEwiJVnBsvcLipYo5DTI+PVvAxQtEaL35ZrcqnvJsiEQYA/C
M93TceaPp/o/T8F6xX+rwyDK/vNU//nJyfPkP7//nj0563CVjUL3icdZ/JKPnuLw9/jlxX1a//7M
V5Ub2b/LoqT+/uSseL6uP/33D2jNXseL+GmVu3H0uVjz5nadFUGe/c25vad+Wz2HbmS4Wc7dp1z6
89PNxafdY/Kfn66ub++nF8ub++urT7+to9zNm/smWf/5aYdY/vTb78NrfLif3wK45bx4BmJVHGGq
KUjRFK3/kE+/BXFkv54WCBrJEsYawZrYf9Ttxa9WIdBfxTx3VmGSx9FvelxEebM9v/fm+ltbPT/z
dZbBE/Z/9zey81Q/eSN7rv3U3UMHhA2Y/PnpIXLz9fNvd/kqX2effnOzuL9J3uhx9/QPd/3r+n0X
yv/+MTgAL3Bw5B3aw7f9/zu1C+xPwF5806+Xs6vJ377Mf4i0NJJVSaWaKg0gJiNRlTRZQdKPLrDp
XxuIFw3wAvT/X8f3QwsHgPuB5lyQNdnF1alZWFE0QjGSN/jRAb54pMpYUai84WBxwMKL9fdVdAz7
Dhs4BN3BNc8E3AvjYgki5WTSWdFGVBE1UZZeoVMG0JKRrCiKisRX6NH24hvWvXhehdmv8+0u+QGw
7hKcCaiPF9+uzO173Tuq/WNBjAhRRUJfh1xtACoMuQgTTGS8Vx4/rppo/eug7pIfAOouwZmA+sW8
uriaXJ8WVkVDsqSKdMOsoIrtaFIdL2MNE5Vszg949cs6WkV2/OvADhs4ANohyZmAO76+Ne/uT4st
KE4yEiWyYckhy2ojFalUlfCroAY5/V6FGseg8Oa/Du2A/gBkBxRnAqxuXt3fnlQWiyNNUlQRA2f2
n6H5Q0YEq8Cy+FU3HuhOOqDMjxDGA/oDgB1QnAmw7PbCAK41tmxzmmGWEBEThPF+eQxqsapImOLX
YRhvL77RnRhfPb/E/PnXufZDCwfA+4HmTACeXRmziytwa5xMN+48F7KsgVWjbPAd6sbaSEJYVLDy
Oh4PZPIsenZX0erX4R02cAC6Q5IzAVefwnBr3p4QXDB8NCyqRCM/dUthEZQtcExt5PZQLjsw3q75
r4OrDxo4ANwhyZmAe7FYmJOpefXthPAC76pqh5706lUcuqQAfk3VEMC74e0BvBdBsLadddT8OsAf
mzgA4o9EZwIyMy++nJSBO+msgdvpvRH73hqi4kgRiSxufY4aaNTvNWa2XpXH8O+A/gBsBxRnAuzF
7fLu/vb6tJ5kcURBaYa4wavX6aM1hGRRQ6Ky36F8wUOIdECQ4Qju/dDEAQh/vO6ZgMwe9Mu7Lf+c
QnXumBPGVYLQZnQdAoxGkiIiEQzezXnwOO8wb/HkH+F2ZDvkBwC7S3AuoJq3JwcVrFyJ0Fd9eDjm
opEmSxrGSN2AOtCX2ZofBeoO+SGg7hCcDagnN3PFkQhaFKUE7Tdz6QjcVlSh+BX2oZm7PtbKHTRw
ELS71zwXcBcXs1MaQZ2WrIjSdpDVtGFgj44U0KCxKL0aSQOPMgtW7hEm0C75IbDuXO9MQJ0/XM0u
7k/suEBEQspWO/oAKwFYVayC9bPX+JkXkbvKj3BcDBs4ANohyZmAyx7uF6c2eyiWKYZYwWYQHfqT
IQikIYkS5dVvMZTGRR4cZfbs0h+ALNulOBNg9cXs6sSJUhLovJAiI6KhMkwg9oNlTXrVhbWBFNYD
NzoqO2rYwAGgDknOBdWLJbudnVgWqxRBVI++GjpDcOmIyKAPg6mzVxbrq/A7d4+QxcMGDgF3cM0z
AXdp3uqnlcWQ8CaDk0KEKED/GRg84IKSQXFCGrih+g8E7N9bscs1fzpGFg/oD0B2QHEmwPaJqw9L
Zt4uLq5OGuEDPxTSqChDYH4fwASPiAamD2jIm8/Aou1zV4vw+5oHq+iION9P2jkA8J9Qngnwhrm4
eLw4aby+iwtBwK/PY+0l9tAkQiOwdDUNfrGBfMDTxjpYVatjIvYfWjgA5g80ZwKwfgFC+7S5rNII
SRKSgakH2VMUhDWBaODWJTmICME4ugaX8q97lIcNHADrkORMUAWWvTVPWmMgjagK+Y4ieDP6zxBb
iNTDKZlujaYBto8rztdHQDugPwDZAcWZAHs/u56cVHmWRgSiQKom/iTDBhwZoiQR0K43uA+M3Xs3
to9QnXfJD0B1l+BMQL17WCxmXy5OzK8qlIpQmb5aRUMnBmROad3JV7ejNsD1rggCt1wdwbEfWjgA
3Q80ZwKwfnHLTjvGgtpMFMhn3SZGDcUxGsFpUZNJFwPsPrt2kb7i348baXfoD4B2cMUzARasIf3i
xHlTEDIQwXksQqniRuSCyfM+7QJMIki7EMk2xjdk3cUqelodlzn1sYkDEP5IdCYg64uL29lp2Rfc
GpKkEqS85kYN2VcDE6jLvthmZ4D0fu/W0IMVh9rIIzTlQQMHwDu85pmAezOdLS7AyoW/p9SrOiMX
HM1Y2vo1hghD+gVGWNoOz10A6T3CN44brJ7XQeIc45nc28oBWO+lOxPA9YV5cTuemYuTurGkEbiw
RCJtfcxDuCmEgakIAcFXNRrOv4db70raX9x1cIQLa08bB0C9h+pMgF5c6Jfgu7o6bca6NAK1SpKg
Unf/4IxGGINLGph7o3cNJPdi9eSD9yo6Jml9TxsHAL2H6kyA1q8X4Jo+qfhWgZ9FBYnonf480MFU
BFVFUHG/6QYQl9jh5zgAp/QxolsftnAAxB9ozgRg83Z20oIxeSTJBOo80f5KQAgqieDHoh36/WcQ
DTa5e0S52A71AaDu/P5MAF1eQ2T/4XbLM6dJd9WwqkA99qvcHQYV8AhDrQKU7g4E8jKGyH5xRIrV
sIEDIB2SnAmq+u3F4+kLALEKBbmQmrF3uAVWBTNKQiCLN+cHbmcdpv05rgDwQwsH4PuB5kwAnj5c
3cOENsZpbWHIkKQKyGL5J55KCkMxQIy3tvIA4mkB8yhF9vMx5vCeNg6AeQ/VmQDdyefJNQQGv51W
REsyFOuibTbs0CUNcV9FIRIBvav/DHSqTmraMYQIj6gY29PGAUDvoTofoG+vT6pbQTE+BArJq5kL
SvTAeQl+D41AZH+rew3iDvCqeXyEdjWgPwzc91c8E2D1fylZp5s/jyhdzlX/GYBLRhKFkXpb0KsN
dC39BIk6e9o4AOQ9VGcC9MKczibT04ppLMoEwcxFe1UumE1QhZpesI32l20v1o5rO7/umh7QHwDu
gOJMgDUuHsAnfdKYMCRLIsiVhAScH76pgVODUshr/zH70SDXzlgV4I4+IuowbOAAbIckZwIuFKSc
WomGqj9FgpD/QCTjEYXsDphf7tWXMRDJMLnmMYrzLvkBeO4SnAmad/r04dvicrZYnFgOU7Bs8Stw
H7Lp8EiG2TVEFRLt9qnLd09O0QS+GwS/Lov3tHEAxnuozgTo5Ww8hqqU06KMOs4Vt3kaw+IFMkIE
RDZSXh0cA5m8dF9eoDjl1yEeNnAAvkOSMwHXXFyeElgIFMGUn4hCkGCvrtxVpVCY2mo7g+TArWEG
/q+D+p74AEDf//xMwJyb47F5e3faQRbKxzBMikG0n+bAihSSsiB48APy90Gh+frlZc2zY8bbj00c
AO9HojMBeXzxzby/P6X7opusV9NkmcAUoNtBdUdF1jquhYzYV4CHeXXjVbPO8yP8F8MGDoB3SHIm
4E5uTfOkc/b22IJZq8BU+PskchdLoEiVIIljg/0gR2PC1+tjJu0d0B+A7IDiTIB9hInmljC76+kr
yRSpm5BZ+UkcQRshCBWpoG3thfcRZpsLYY7X4+rI9rZyANR76c4E8PHtxdXladXmLr1OIbIGs6Ls
5WVCRpCAQySFvGpfgxD+mK8i/yi9+UMLB4D8geZMAL57uPv8YE5Pn2oFzAyVvT9TtxDkwJNu5vz9
c2zcFVlarJ3jcq32NXIA0vvIzgTs8cPitLMy9LwsdzWBw4AggRkku7J9deC0GsMCPcdo0QP6A/Ac
UJwJlHdX34zTluuLI0JVmD1lOyXkR0ShgBDmToH6hf4zEMt3UfN8TLn+gP4AYAcUZwIs1GxD+ad+
SstokxEJ8/luM9YHCVagPStqNyHsVv0a+DMWqwoKQJ+OMI0+tHAAvB9ozgXgh7/M25NaR4CvrALj
itJP5qCD0ZZC3jOBKuB9rLso2jU/xjwaNnAIuoNrngm4jxd3EPibnHaUhaoyicAUg8p2+YuBaAb+
lWH9C4WAh6v/DPj3cZVB7M8+atzd08YBKO+hOhOgl/qleeqqXygboxC/f/VADoQ0gTIUKApWJWkY
Rni6XB9T7LvcpT8A1QHFmSB6Y96eOmcO5ucFvu0msOo/g/Bul3FDJE3dLgw38FndrPkx6XK75Aeg
uktwLqDOLk+sSSky6EkQ1dtIWsBsx8esjijUnshkG0YY8OqN6x+hRe1QH4Lo+6udC6DXEDU4afUB
zKJBYOyEpS4GWELyMiwohST1VSAPRtWbGKIFRxQfDOgPwXP3imeC6F2XrHxn3p8ygAtVQOB7UMDi
2bDpMLNGG4G3GVYwwUMjtstRztZHLBV2N2zhAFw/0JwJso/f/oVFdJEqql3Sxf4xFSZRh9lAlfd+
x/dh3MfmyKV0hw0cgO6Q5EzA/XZ9e8qci86TCKtFKRT9JCoAkwnCmhdd2eZWUGzWCfsW8yOyLXao
DwBz5/f/B5D8+1vceeDXpbA37LKnrO+fr2xOIV63nXtKFIcymMB6nOCQgkXiNqwM9s57Vr1ZR1HW
BDCPkbvantl3V/uXNN+l3nnOzWLmf/9i/p2Fyn++iPmPJeINmFnc7BeXf7eO+d+f3S6APiB9fZl7
XtkPBpo9//kJavOgOAuDbvNj3fquoVfqDYtt5v/ZgrBLtYbpav781K1TD8s0QkSvS4qCmi8KaFcQ
ld2cgvAAVAfBpJCKCDOGwrWibun4Pz+B46pb/RHcGrAUYKdUQx/I4qI/Be5oBXwanaINU61AYcKn
7YPexEFjx9GPt/L6/beoCG9imOw5+/NTl9uRbH7W3S6sDQqNQXkShgXYJQVSBeBCydPqFrwi8Gvp
f2KhSK00IPK0ch1n0qjUUOOMMNt1swlywvrBDb1knOVZxPXGtlHCxDp0jdbCvlFYcW1UEvenJC8V
Zike0jO7TI3S5ZWeeUKuE9tSn8uyCmvWBrkrPXiO4+CpTWrvGuFIiSZWG7+gorkR42Sc1JjxXFP1
2kod5sfektvNS6Qml3WohQss+l85DgVGCgszK82QXmrWU5ILpljR64yophU5ay+gD15TOcwTXMqA
0z4Tm8esqkrRCHA+b5DzFXGpmmRuM7YiN2dCZjERC4YtaHpFRZuliLjMkvENt7WU1VyOmWW5D17V
rv1STPVIDamRCNhjqksQQySRprwgV9ABlqWFvlpNHDDLFT+LyJ5izXf0mrrIiJAr6CnJXwIhqHSL
OP60jpGqi0IiGL5UfPGo1hpWGFamFxfiNXbbXNZdAYmTBsnrICPJF6lUnpCfa8osSUvVMlohyPKp
oCW8GftNSr4kqh1qrKVxwmd9537lvp3e8xQnDYeSh3zTmX58/e99HMK/Pzqat4N/7HybrOOOPbLh
j3ZooN3X63ZctfPlA5tv+/eAkW/XGcTMfnLy51z+nl1hPWsZrJufc/jNHmHbMc4r4ZbJVVhUTIYh
GLxQW05+ZXJwQULcCOZglzEUnyDIZn9jcnkEh7rlT6CCELLZuwncX5kcBn2oDoVVyiTgSqgBp+o/
YXIJJm35wOadIAFpIUO6CKwtCqLmPZsHoZK1YSI20zpI7irox6YVendq08S65ehJhrWxLUjXUSC2
Y1nEFQPnTTYOqahnUYCmWkqC20RmYeZFrM0rdaK1OTexq9pmiO2CkVp0GQ7KehGT7HOlyZkZCnli
1E7NDeqourMIS0wZh87NwgL+K7Zt2kp9W1d1PNakx8iyPcNyW4HFatO15TtjqghXcuDkc/UqDZB1
E3/3eOnOuB+XDGUqayvNmbqOjU01wI7uR6pnZKmfGKpf0ElD1EjPfPtRUwKJBQIq5oUWuIxX2Lss
shxk0a3r8WTSaOXEyb1yasvkm2MVfCLlmd5k9kuV4UmmSJbpNKkeNIm2UGPJY75cC0wIgnnQOo1O
cOVOwjIQ9RQr2Tir3ZaJkZWCEI1kPfBUkVmF1Bit42Ng9dqfEZl/Vxr3xbFoasSK8IBJmZqtJ5as
aFyNlQGdhaWjGi6Wl8QKLKZ51Ju5arb0lWVV54T5qj2LnNLVlUgDUYLb2iiggnFW+7KjE61IZ60s
VibXfPeqcRqLeZo2j3G5dG01v5Tw98zJ/IVSqktFUMgSkyDUay8rTJ4k/oQHla+LOJWNsib+WMlk
U8VWqZMmzfUmCUSm5aWnl2BnMjVCwkTx3EcVCnWYUze5HtteytzEyYy4DSu9Jdk9bpPLklftVEvo
1CmZT5HPRCF/sqR4xWvksrrF14VGwmukygm81IYYgliUep7lyzYIhFkQ29cojsmUuI58BbOYsDpW
vxEpzK8tO1nUiZZcCmVowKArTQVRCYyqpRMlFpp7q3ASltWe7vmVdtm0iLDK57PApkS3Cuuh1qpQ
xzEhZqY6odkEChtHeSQywXcqJuO21KmdZoaP1XIaUrmeFkEc65RUaJI6zzyIDe5aCQvDrJxIJByj
SFinvprpft3KjNtwyraV25yOnUogM68tDS57xSLK7IxZVZ2MRRxICyBJdS2HfmIF8OKIkBcGVu2b
orRbs6rlYtYmJTe8kvyVOzB6iHXSsCDBtpmlua23ufi11txEL2WZ6mqdLkWSPleRBSR1dqfhmBp2
Zv0VCtUiFKO71pGgx0XuUqW2yqqQsMj3sQmz+IkGjDNfNR7cZa2YGbLdtEaR8Rm3BHjUIMkmcYOX
8cptccPKuo5YI981rhhO7aj6rAl0LErptICFco2sCe1J4Fr3diWsqatFzK+rlCmomUmePCGpf9dg
JzXDXMz0RIpeQu6zNiO57rSWAv3FEplIxlSy+QLRPGKUS4oeZSC3mii7hJtVPsNb/u561TyOXEmP
QCCZgUy+pySexKGWXkPl5z2X+CLjqmJA+rpnYC3ML3P/QfP5orLEiZq0hOW4DT/7f0l1+exXDdxE
XeRGg6nuuKLAqiRPTZDfNfMKr2Vt23pfrVRCuo2oHutO1CbjIqI1K2WLhVi9tGgZszCvJVb7fmU0
qfpdwUE7l1JnHNVlOqlICd3PyoMxkrX7CIsBk4iLxpEvkbGoupVZx6zwU+ClVBKNwrULvQ3KsRij
z1yxy6ukdsKpjEAYQYHrpGrdaQZ6k91MaiZr0UMgZ9osDtNJol36RTpxeM0EEeQD0ibgfJenXG4N
1/JCM6TpV0SrzKgCJZ2AislSUXmMg0RieVO446JsnGmltD5DEuLTova/lG5pGVXmWgxHXmWW2axJ
I6LXOcq+tCoIuiq/zxFudK+i9lRqQVy0oXNZppKlYyW8bmT1MynlcRVXjZ7YCWGx1zwkgVIxl+T0
9msbKJT5VtGaLZ01Ze6zkCC9Fn2D1L6rN4ro61ScK14gLiKNgco8ryrfu2qb3GJFYcdLH7vYyNFT
2olrrVAMrQl9QwvJk6ChqRyF1kSQQ+i/XJTNLFctlvpCpONqLmBQrAh6VkPpFqq+U1ZYnmByIhkY
tw1LY/d7mysRK9zoMTdzV2aCRyJDtCXPUCRu5BamM2tKCvG7WLqpmSvORGjVzEhAUbRjqjLNKmaC
Y3GGvBYkTG4otvKS4uiLj0BgNFyTmMJdvZVybyxRS2IFEjPmaMHSav1bOW6gK+SypltcuVNkd4lU
K2RNmhZTIQI+BkVkUoJ1w0DRN5JM8Yy2aMao0cVGCY04zROWhL4ex41ievlVXlqfU26N1VBOdUWD
TpTgSaxJ31In4GadNc7YdgqPCXI5y8WqmTuylJuwwjmrAnonxlKuh0RuxygXalaL5aylVB4rCYGh
OFAL3TIo7OtuBO/YxvEk9UHxwJb9mUvtLJIdU3WSz3XQzmIPulwTFYHuWO5fpYjQ0hZE0yt8eBRU
RDoPSMDSOmS2plyFWjQVMr/VFQgOslYjAHNOK6ZV1RMtU0/ndCJ71spuyIPWaJQpKTdtFNZzsY2Z
nzZPvkBtI1dsF+CpJhCTMnLbf6o0MitwiPUUPboNfQJDSDIK/iWjwqTy8xtJrR7tsm0ML82uBW8B
QsHSwZi7zLF3bcEN5pEn6GqxFFSVMwEry9T28QzK2kKdlLkZgSzQC8thMLY1Zm6lCQNtYxIk1swt
Z4inGrOFCjPaZN9rRkPXgYEIO3OZ04WUpKCOqPa4kD17EebKdVyWX/wmLJlb06WdQ+fKFWUZW449
8eoIrAtPntlx/AgGis84SDedxGTiStmDpnGLKY3/LNcpHdeCcp1E5UPrgbXkSb6kayg3qprIl3be
TKBzm9SxBZYmCeBegL6SBkYSBLeR6zxEafoslHjsh1FtaBae2FrBWUDvYTVljwHPTSyxMbFTeUxx
oPepPh+7NUtAt0oUzlmIImAn7IHZ5JVzkUYPNhUrZQoju23GlRTO+02Vo5AVQRibvp/DgFsJGHgz
DWaWXdVznkTvN/0xXFvV5gR0AFA5cemDAA/SefBjA1ZxMucisKxgj5ssj+ce8uM5WHZOAMDAd2DO
YFbmLgvTMJtbgsjnbYkDE2qLHbDz4mbmJXehX6g6mL4Ci+Q6n2d28rrxM7A6+6/9CZRU2OgfRMhl
6jNLCqO5FpfR3PGscN7k0SxTpWzSH6fdyX6v3/S/yIr0CXmgYr8d6vf6NjZtvjUnJRaMkknjJzMv
/d56WJnH5Z3titoMFkn2J4ngXzl2hBQ9tFx13v+AtI04cak16+br9ZnQ3RttI9jdXKL7bhVeodcw
Zuk+VaI5L+14zkNiQRfrdvuDb5vBsb7FwTHLzYwwU/h0cPztK7XcSPe8NgO5BYLccYSWJWqSznm3
sX0nnSe4Iq3ef4eZar8ESaOZVYfgG6yeLcfzQIwB2x7moOa8BW0ffoTr6kvoB5YZ9cdEYsfTTNWM
N+J+b9Ag9x2wV4jjmkoUJfO3jUjKZC53m/6Ym6HQ4CRoWH8LfVN+38f6Bje7toUfZT/GZt200bwQ
0mje7/ltA682yMNuMCmey8yFPhM4ktFWFXArjkijNwiFcxwHM1vKPMSIp7hsA5ttp0C92e/fvYdB
mscotwwxquFN5B1miVzH834Puwm8jW5T5Us/CcWZ3Kp+AL4fDk/U79ophtdI7QlKBR8eK3/s2ajf
EOIBCknHURHKG4O6YNRIiYb0VgPWUSJgoqbRgIm6r/2e2H1VSy8V9f67Vno+WKI5eHQInipJ/E3Q
aHEZu6XNajjS+Bm/gcN6JiT8HknziIMokfPmryy1Jn7T1rdStlAb7t+C52WCuPWVWzyYE6FyzRRU
6bGfp3ycEMsz3XxegZPpPooVNPZp+DlSEltHduRNnLiB4bJQ/E5egjGH3caM207zkAWfqSgImFOA
gpbSwJtmLX6CKZK9aVlgQ/H9kEktUebIE6/SIpAMzVWonnHNm0k1aBG2L8xoVrh6hjP/sioUh0ml
FV7JcgwjJG5BdyFgWicK9ucWaViN7ORaRLUB03jKl0VdfivlyB2rSZAbjs0z0wtkxUjtxp/jKnoB
Dr9XYaCfcZg6gQmC60wLUQzGYVE0RlAZDjgMb/JMBAGGsT1rhEZdatTSwSnNmWOX7pWsgEYoce6y
ysFxOPXlPGWtB6Zm0nW/sJPKVdfnmpLD0NLvvh0c/KY/q7kg4N5+F2f4G+c00bmiLftzQYoxSJnu
Z21Ji3FcyzdWDD2tpW4yl7pN/3WzAbNE1wIfxvlCTeYemDOtHrQpnjniBCe1D0pCoRkpBg4USu2m
Ftty3DeUVdCP+z3ui8nc5209w/XN2zkrisCNKfgVONLgmmln4osNvuwJi476rYm3r1GGGiY3bmhk
rgxDmW85wbSxM9MPaDRPgtCGY93u2yagXjapcDXzgjSGDhUpRt2xAnR24JEgSjsTVNocezvR7/Ub
zLUqYDyyk0kREZAVQNtvbL9ZyZkngiDZHkqyRNUl0PNY0r2v/r14CXEnnqVeJq4IGMLyn4tAkOiY
dBD0OGDqwokeVzuMtUbvd+VuXIKMj0dYnLDWuSjIMILCpiliZS47jq2XvKXgnyWWUYTwaBzZ8rzy
EnlKQXFCnWwBvTye93taAhAPjkFaLtXlStYCIwY/py3BY0Td8KtV/SP7/DIl2PVMq/0MwU13JrSY
JS4okVWzlDtJLJfwlP1eGYbNJBCqqa3I6VzFSTNBpTwFw9U2ObAGAyPHDVh/B20vEOPu3vob5JUq
szgSHaO/eo0bNI4T5UrhQjr3AiGb0fKvxquKeVU0kyQR5YnVDZAydvkYMo8/K92zZv346Pl2ftl/
r4M6bvXM0jzTq203yHQUJozYbTNXA17PqL/OO+HfbzzwiYfTohsRxFDg2aXtNfFEE4N51R3rN1nu
e4wTeN1S18N6uv5EgTwQVUE/fnj9tvB5Yzgh9K13v+oaertif62e/KfHaObAmPLWQr/X070de/v6
1szb7b0d81JgVssGn1lGvC/WW8v9j0lYgeqxufc3GiegzrSVZPPt0OYngkzAa4LynBWJUs7bpijn
SWnjccL9azkAfo8b4poFDL1g4gMrC13vA+eVE09V8J7M+4NxWz9Uee6MVc/D07ayddJa8Ty2Y9dQ
uSIxse8yfc/t+8nbpib0iluuPOatl4hm9dlTPD6nJCjnLoXhv2pJbLRRGAUsigWP5d04nHgEBhOp
u5/+JkRe3lUyjsaUNqbtKuEUCySbkyghBqVJCGaB5M7hESCilM+VMHVnjso9oguV5c3CTgN1G+lG
CnLN1WHIZrnk5/O+DRjF2wDuAuUTLgUgl5xy4ubhC4SmUvavhAyW7hOPs/glH8YM/i8FFvaEDxEc
+3lw4eJ5FWbvwxGbmGNHtA0sYJhxHyL7aBPpUwik5Wyjh7C8axf90yiC4hOIY8CpbfQQsny6teZg
Pm8INBMNDwILEFqGSWOpjKEs+B9FD7sIxSB6CLGLLqxAKeqW+4Z7eB9W4GlUS1Qo0DShSZRA7I6D
TqDzJvgegRs8MEJXjR8oAktcQKQc20oe6IqqffE1K9R9iwhmHtHEtFVwpipJIjC7zqaFlYPy2gZ3
ECW8RFX6pdKiJVK0h4ijRxGXX9u2GAt1kxqByB9Qki7dupilmvSiCN4XoRBNoSDLoI1Wodws05B/
zYP83pUwGA5y4Ml/ZdhJ7nhJZF0hUfrNsohn5rVQzrTSyVmaq9UsVmOvYlLlFHpkK+1aAB9Bzhrq
g6nqw0SB+NKugvqhdS3+Xc3bMJ7x1LXIFeiZcWlIvvZdFALwC/4r3PS/PAD3kU+gxPnv+GSbBvaB
VXq6LatQqI6FlQo289jLULfzxiraCCrggY9AF9nG4N9YRYappKB2C5bwg/lau/D8uxicLHUzZr/G
2f9ZDK7j4l1eESlWYJZBAuunw8w3wHk7vFJJaSNYDegpgRyGasOwl9VjJ46EJmc4Th4kzZKUKYwN
2h223YJZdeyoLxGKvc9NUUOflpDRwvpYeit6hfMY+4H3zQa7wlRTsAzGqZRRbYwFzyROnho2GEuN
LS0h0Cyz1m0cww7EKTiyZg7UkuugJxAjkYuH0mkc8JZKtxBL8/SkFpXLEnwF4EKqx5HsxgSUY/kp
55Ac4Lpio7eWvxIqcATDqPqEYtkyK6xO6qozNZEQ65VfffeFB5czHsMgFSJ+a7dg08fxzE/bsVgI
RirZT43Kv5Ek/YtWMWGqZXMmefGz4zc2hCEgsgcOb5XFAV2EUSjpvhBTsLAld6ppYGwmfizrHsXg
6o2/BaEcQqQA3MORb9XgVIzBGHccj0GcHXxVktMwmoPjW1ILAj5PzfQT7y8CIXOey77O3QrsLcUx
VCFMWSL7SLdc+OqI3pxbzcRSIVYZQ/jU8LSw0QvfdhhK0SoStJKJvvsQx5VllkX8UKkRNJdV0ApH
X5vCjxyjLAv3vlCEBWnqByd2k+uyEo2G/D/2vqy5Tpzr+hfpKTEIocsXOJOPp3h2bijHjsUgBiFA
wK//Fk6n7STd/VXuc9NVHTdx24e9tfeaVMaVtOYLrdx7zNlAVDuSYI8hcZ8uRTQYFp6PxjFzXJOg
uctGHMuZo4BMu5kXjdrto8KI01AC+bRgvTY2D8a4VQ1N3GJ8ybkpo6Ys9rJyZCS85lNYdMEnbwa/
woc5jXsPbMv6IePD1DsK9KbPq3xTlAvb0Lm+pNKXSdDqIw+CAiSU/Jxl4WspK70HU0eB+dIq+tPZ
3gREq+Dm3yeAt3t2n6oWDqRfmhuO9vc5gP2P4v5RjhtmhYMEplUq9H0OwOUcNBQ+x8VLuPDwxzFg
PeUxIQQIonZxM8/fvQ3GqfWaJqQJIKnJY8iQ+C19gfervGDVSgFkhyrJWyP7fuxtqmtUatOK7lXp
LmzXBgWQgpGGCqziCEB4bob7Eb0qkn27TcuZ7yWSDLY57ZKGVfYklx4D70DduPTVeSH6vZyBrPah
eKpXCJ2RQGPpGtob7i0tYML0GenbAMhp1aHlLOkm8EIZeRXYo66CPEEWBooaSQCKs9REdUfNpzQw
j2E3kDhtdBZTmfEd7Ztyi5ccdGQa1Dsnc1OQJOmnppiqgzEAqPOaVHFNaRd7akBtp2EW1QGH+GlO
GfYtMsSBmu+F0gDURtqDhi8nEc1O2AM/ofrExdCwg8KqjUkNuFVSv9z5fG7PmsFON/1ATtKifeg7
dOiF5mM0s365HkrrxAEj6Q7eNxmrLsfQT5cjFvqNw8EDR8awAZxV4B154exZ07OkokVwzImeL7Ev
hTIu80Y/N0Q+Fulsj33hdk5SukEfFysp369CrVQSP/bczosaosaoavLylAinTMoly5NWiy92KJ1o
cbwvymafbY3/qJshPwi8DqCXTttjzeavSzvHmUa7FRW76gfdJaOflXHr2zuzyspCDcHJ7JZbVUHP
RP3qOHKwypOYvEhyx73qrWO2rKqHuJvcOnbbqY2COWQJ094zd6QfxoSSu9ApSJboKXhQxXKj2iYF
OoK4hN68VK6kcTGaMMp8DSa8lO2lchTl+z+N6q1RMbSUf29U/9dVpsc9xvLXNrU++H0GE7gCDnwo
8pJDXCVDvQ9iR7FKpITrw/O1drJ1/Pk+g60RZAISKCieEJr/9tS72JG5uBEyBAFO4R7yfm8G4+h4
P81gmL6AYdEQF/tCg0t/7FP5uHTpMMvqoAoLDQ1UW5GRziWfs+ucFTeVlfvQd+eNIaoF3JM/SsNY
elIAHKFtbJv0avCNU1yKeZqOqiFpuGGdPdN9FRFZtccmQI/rS4FFoyDzKVSc82YlZGJgDTIJOVju
QchqA5SBHetqNDu/pid1rj/1i62isaDXwmlKjC1oNZAEcRBzkb94n4ta7Lxg6bclqPiNwhQU1Ybf
ZWJ8Au5w18rhusqh8qlmdqbdPI8cJk97tztd7PwatvkRvPwXRu0q9yhvQpn2Ecv6x3Iwt06thgiV
iO8Yhtvac7pYW3M3eumUaOWeOnQMkrmqn4KJOptcDEFsuT0OWd2g+optzwU0AJ2zLVxtoqXsC4wx
PI0tnb9CB1lARRYYcJOQhjR+i+nVZLHN5jKGvvK6mcrnMiy21gwicrlikQrQ3UTdBFGzNAQtzmsS
lmovzos8jT1Sk13T9A9zl9WR67nV5ZRBN6FFhcaioUzF4WQjknn2UEJ6qm372lYuj0w6D7uJDFe5
5FeCuPMhoOkS1TQ814W5hTwGUK8WS4QtcTipqK0Og5eHSVEtt7kPMQgUq9O2KOq7wqSQjC0SEL+x
wQa/3GwDRRu/nIYSn17WbKqWn5bSmKTO5zNG+bBDwEQOvTBwqcoJFD1krLHTi28y2u9L4MfbLsDx
I011VUqv25VEDAdlICRosyFPnL7zTgtTPzO3HOPFA7FKRCcPfFbP7mR3gcxOnWqpINPBL1D6I3DT
eb4EbRFEqiuXRKn5tHVkEWfNMkSBqyCpyJ8zrx63jRjHBNlw5lYzCEwi32/rhGRFDVo6ZFHNGwm4
S4JvD9jJn1a6tlLckPhfrfRbOscvffTtqe99FJ4OEa6Xh/gunLA/jHu4uxruLOQ14lv9Mu+FcBas
F8t865VozO99NIDOOwQWBFQIqtLwd+Y9lNHPfRT9OuAIlmMe+qH/tut+UI2TKfXcYXT5vtKdicaQ
tJFOh4TPeOepWheLl4GoPQy+kUPIfW/HWJn6sDRF4jj1pnH0ae4vULjYg6n7W4d3dVzbgkKTobDr
BPOrkw9ZDCUz1GZ9X+/Qj/OIDFBwdwwCFtfJzvrOv+JzeYEhKINkhJ3QpntgxXye5jyPi7x7tJjm
qPu5lzZxfFNEE8DaRAM/j5YB/2e6gearQrcZ7AjQvT0Lu7CKdOXvaMfR26b5E5nzu0xLEudBtkQV
9IZxn30pimxjAZ6mgaoP0A6tyqQ3wsPTF6SdH8i8HIx7nHhrL0EA3Fekeeka9zIPptOqGA5zr15C
Na1S8z4e0xakdurGjPcXk5levVFu/Lp/MGXAIuyhkILwxBebwKjDtHi7olny09ysAqF8hnAi9z7N
SmM3taqJ5olc2pCPieTQOWS9qiLqOl/40IgL00AsO7E9sy50+oM8D7PwrAjshoGwEsqPdTFGjrH7
KvV3BWmhiXeGc26902mwu8b4ULtzefS0u6re0dFLHjsjuWrgHsg7lsy93I1tdYZfz4ELew3k+Vp5
jU1MK1z8nKbXcRsGRRPlPSbCnZ8F7rkJhjByyrK4loGAos8R9jLHPXTbMQC2DfUucG/LeZiwog7i
3BKoiRrINu+HWUBUOVWUbcRom33dZBe4huNhwilBgfH7KdsUEmxxz8RrNw57qOehospTgO4QaYpJ
HVwGQWigE+KSTTup2FnmTU3c89JPd/nCP8+kvwh6b9uCNhym5s6IMab8wfGKKNRV4pBPlkMgTctP
aV+etAYmAVPeFqI7z5YiKbLrtgMGkIM21vZlElnS4igQVX1eh8uOZBz6A9BkY4WxON3Quo57WsX9
hENntpu+h9yqqh8J/t21r7lTH2mLTaiSN+2QYk8K9hWpTnKTXYbpEE1ZiFXLRLSqknZ07stF7DKc
X8zCsQFlqZOedp2Kq9lEqgp2mZIQFhVP/kp0OyWU3FlCarF302YjyLQluXf40+3fBucAQ+S/D87R
8Fz+A8a/PvS92fuIX3VwhwEPfAcg+rqmv+/2kP5TXE2BpOw3lP99aKbr2s84xymxJruuiv73Zk/h
61kzM8AB+ABpfqfZY37/udlzf/Uu4EIrzjC6+zBMfAT5rSaZUoVj9wiGBqi1pJXZZu6g7h/8zCmP
qVoAgROUuZrVKYTWd1VWmOPsFpDFls3LBIvNg2HiZSGkO7jSkVupenenQcedpQ0VcaGGPFKpa266
idJTw2V+GGg54F4cp3m20og7TM7ZQ8CGUMeSE/++VSY4uIGdk1w2M438tusjcKx2awq5akChPu0Y
aGdmpnTrLFbHJB/6aByd+RRihSax86QSnvvlNs1JukntWEX9gtLmpPHuZI5DwzM+eOs2WBKfi09u
m/WXMNVUOzK289ZTbr/thhmIZZMadSbSjh19N+/PRaNuCpY3cZ2VapOmi4dDkT5rb5k2qPgU+zeA
0JzhkBpqICRUVP5dhX7For5YBnaX1uAWDoJk5hig7cKANFWF08azxsZ7w5sMYhvtuVPEWgM4oLv2
G/88t8tdPhYnGrL+HJN8NI/mc9fiHOHY4JXUp2EN2bK22WPeM/gnUOZAPWt4MsaMRKpW97IJaFLP
6t5jEyjxdjidK35mi5T/Qfv+ou5QG//eC/5Pqa8y+1rPvwx/YBje+wE2ZcxxawzkN1cQKvuvfgAz
ERoBShrXFTk+hi/s19+XaPQD5IJ62L6RdyXWov/QDyBc9ZA6yVzkrri/2w/wTX5eorFD43JCKDDc
dUL9qR8o3/hKaSzRTThd+23WFpsxZ+zKM0pdeEt234aYtryCVE90mA7SuKD4DLCtgYgXt+kAvmXY
vRiRp1rBUDHD8aC3SPHiWxjebmwj4QbJgZjZBQsnNHjYtrZpD6dB17n3Y0v3FWNbTxaQdARHFyh7
pOHsid1cQ5sN7FrnEHy7GuAUSispcP0TgDuXsq1x6juae37kOOyyQuPYVrUPNN0BF2hK/zVMbQDr
SXsqeg6gX3o3pOnTT51LoIo33rxJywK+G21ygLo03au2ru4aY0Hnl8MDLSZIuwrrYYsK069BAzIQ
h3FdVpcQELFmD0FKumAKCMkYW1arbWqmm0WHQ+Rmdb5zR2jzae1vtZteOkP/NSvhYJqMQ7f9PJ5N
k4DAReKn6qob4tiNrdICQlwdp2ElPAnDZKeCnQBjMkDMWffuudOO5qHLelztDISz6Q9dPecx1nB1
rpbKjcq2ZGA5MQuMtluOFcigRwn/xdaykcVUDO3uzxTwDT7DqfnvlR99fRq/dv9Q9njqrzEAtY2S
Dr0ANinQkCuO/171sBCuNKQAbPVz1Yc4kwO+GsbX4eGHqgcngGS0EK2Jhau7+LtV8vL/7xNeO8tP
RQ97I5oIg0sYjYSvX/+w8bWQLk4j8drDYKbpNgVU4EOIiXfPVhl0dq7dVHgrnUUfe4PJFlaTM6cI
6dbpwjqeXSujIJiANfkQAUA+uTQ63dY+AdSDEgAZhS1nUpEqNOTGstX8egpLfeZkHSCZecqY1nDh
wFBciswTMe/AaELxr80AcBybwR+U99sBJdCs//01xUC13hv863u6PvZ9XA1gaEUUG4S8HvyumAn/
flH5Clv4IJpwPiEM9Y0G+n48AePlgHYF/lTAO+oCUXgfV2EGQQAj/tq/HLK/8aJicP75TcV1yMg6
gQeW43pV3Mz545saUOvnbgmJsK/T/CjAbN7iuNkHc7UFSAYI79GobsdVcdk4U+ym5mSqsU8tI1Sv
Q5UEWu/Q5TELVq+8T8tjTyGWaisQLxNJphb203FJdDeCphL3daBPOPbdQNePme6iYarihk/3Tr/s
QjG4N5Lo5dD7Co7sBnK+glAQwfrc09BrT/MgE28pWBY3TnhMG7V3yhEK9DzmUBECkrzg2j/tF/Eo
Z7hqK7ZRw+yAgB2X8FO57JbCnV5C7YIih68uHk26kW515uhxz5tqg75x3vrl5dwGOmrk8ErKbkeA
1fj+BR9g2tWflYsvUxH1g7fNAwUHq9yGvV/EYQPbKjxFrxPJ/UQM8Nf5hQuNL2kPjdvQ8w7GUtUF
XyfiOImj2Wc/xNYuixFnd6FiCainHJdPbT+/uG615+nkFqCNPEjQmgvH0u3A/Nt00rHuvdj4ZaLh
kZqK+bEIq9glLSS0Y1SUA6ycduyjyXGXyzGQNOp954VxoAbLeN9ROICycXxMOz3Bapu+5kLAzVZe
wgwQblKz6E1d0TGSaf1oHXUPxPW+1eY2q8AdKT4ZkIGNjMZeOlHo6fumc75OonsmI813wAGcaGQQ
SCjH23hTmpSQAMPEswvldN+W4PrDJoMDEcDI6ETGT/dj0ZwJK7cunDMVbm2I6vxugQ7CKYpDBn0T
ICYEG5TiZAymm9xTf/rWX33rPwVCa9/6dovuP7QuPPm9dYFFRxIsHPcMAYQCw/B76wKLDrKc/m3F
x9D9vXXhLmco7eB6DyCsXzHXv1vXms3D0bME7LR/afB+o3UJ/EU/nrFr3BrkfIBW/QDG//XrH85Y
yTRHZOIy7Vsv5ZjqmrGIVDnbB7fyw4P1i+xsqWrrR2bxlhHoHtI4GOv9A4Ol6tUiTmKzYKyLYXho
k1aKYGsqFdJNVmaPaUnLg5pEAfPfkG/ytrA7NbbO1nimfEnzjgOiLWoTh/5sJxDg6aBuC1IPDax4
IZiODRsMLIZiGHzotXwIlMhAbB3VGbzjEI7D0JWkbXgsKk53lZ4k6N+hi8uxf5mXAQ6ZiedelFvs
5DLEWMvHMZYDlC1BM1z5UlcR78XpzNvgfsReCyUg1k6ICuEJ5uOnUA33vmifQgshLmQ/F6Yqn0k2
5dDEjO1Timlk7xXyE/5/2XbW8COXVt0MQz1tnH4E1puDEysxkRwWvpzNJfqxCkr3tDRLeYADQW6W
znmAdTSIcoWCn1PSRRNEi1EXOJ8R1JBGZeE8N3M3n6hm9c6Ipj1ziM/vclGQT9ky0SchyjRmAzyz
0n2ETAJkPRxkqwrSqx8RqILS/zNNv03T4X9iat+C638t9fWp76WOEKUA0b+AxwT0syvh8X2cRl6s
hyxKH5vyKoAN1wHmvdRxlTckehhiMONiCv9Y6tDQYAyH0PUtq+O3xulgxcx+iN0JMK+DDkdBA9hD
4N6PpQ6nJmlAD4R7gXMx6kGYtlFRry5hOM/ue5Lmr2HWNltt+PwYtAtcyqYbyWmZc9gtUjosETiT
djPUrDpNuyaNJ1eMm6wpgThLCHILojpI4NBBSiQDXKS0euDhyhmGPjkFNd5jhAnanVHae+nceemR
adNC1DKHzlnqLc2zw+ty2XRmFDTOgqWZIkl7706R4QyOiKd+We5hXnxEdpncKFr0sZbTA1bZBmo9
+QUfDImR8QG52qSR9tCU6AeEItcAkBc8zw5sZRWpL90Q0Y5wbdTT0aRcwOSULY7YVapQWTS2dXkX
wB9/p3TnPg741dyM6CCRDlLajn+K6S9QCufIv8/80deX16Z7+bWaVhz6ezWFaxwVZungw1qKOsKt
cCil72P7D3XkuVgAcJMNKu8Ngf4+7a/JNmtQLPffVCBr9f3GkclR4T/XUQhnBnAv1CtEIjjsPx6Z
ocoKqChDsbdtNp66AwALrheNSA039nFqfsoMcx81CdQdCfLmChsDcF6lIFXZmdKmSM8AE390U47X
0Ha9uWBlWp+T9S2F3D2I1frmLqQfI3A8XmR9KZFoUXzpxh6Hm0jvoLrqkb+CKvBQDpiG7w3Ko0KZ
SKQ13vVO3U4QjlfwmLYtKJitEkaCa8NJpWFGCxmkrzzMjoV25Zbq2pw0ud/fpUEPN/XUz4B5ydya
64ATb4/0RzjFClGSrTGQtGVcdPAdFXy4nWEbv5OdVHEhZHvFpVdDXdGojWy8/NGzfpfdk2z2Yzmu
QmIoiotB5J/Em8pYUwhCRiH1ddiEhCWuGpz7QMKEbR2EV7nA8yCq+nN4fYOC/nNWjb52/0QIsR/G
VLzJAV3nUcjW3zTp3wmhALMoEk2wdwMOegN1PpxdWHxdnCvh37Dx+4aNgoNHAxrRYK3j3yKEfl2w
ubcaSHCGuogARhbdjzXH8LLUC0blfT6Mun4eh8GxMStDA6N/N5ZZt82Acl1LO05kM5AiUC4YjMld
HriYUDUZTfWYiFzVMDF1ZfiYue1NJfWu8qdzX2YigivjtRRDnfhphxFY9ucE9EjEZvrSM34AYfNa
lIJdFLyarmS1pE9pNn7KSDsce6RfRXDinzStWycwi+cbECHDRvZuvR5cwcHrUnGBhAe68fwJOQX4
WZJqCPtEMYzWi5exCD839IeCTjuh527nBgVqfULyAIcyAJJq4hWntgIvfwWZfwGqdxxJvi255Td6
8XS9s6ktfGhPITQaY3/mi7P7Uzxr8YBe/K/D6v3ahF/Oq7cnv59XuPESixrjWMwwZ7sfQhcBswJM
xUCIe11WHOqjDhGLHpQEQErx4f8FX/1VQeuih8fgmgoQnox/OL9zauGb/Xxs0ZWyhe4ackgK2HY9
1j5seiDgIIZmrD4AhniR1F7KHqCmRXSJx5dXzZo7DbO8CZw7xCS9IgjxeUFWIma86Uks9dU4tjut
6wvdhVtYlh4kgW8bzmm1A/r2OUuDL7nr3SFE9NXWVXZekdCJnQnZjoSQU4rYFWTyPIWlKPZ1wA6k
6hGrWH/lZXixeM6zFAsyUfKMxjVDvFSVtqfYAqF+mFgUpFOW4Oh/Drl8nMbgTlEJ3xcu9Y76sN7R
BfEtU0HrqKX8oq1qsx1m+qWzEv5/MxggxrUfZS3CSlxln3JVnPp5fuVX4pIV8jll6mkYi12N+HFs
juFtA5lFxXt4UOweW/jWab1sO4taA7fr/GSAxzyGGRsm6ZGbCPM08pqGEWNrI4JPPq12jqdu6rza
TIALwTN7Nm4rWNCm4dWv5YvtpzIhXFy1qjzDohdAB8ne5BdjrKf0Mx/yHfw3xYlUCk+J4MsCZWMS
FrCKd6OX9IVxosyK8w5u64RBYLPpGRwc0wI4qZzbMKFL+VhA6R8JNkCFZMFzaQ+zdO64+jAbClcM
3rYNH5clyjtzsiDoZjunThdBI3XRluW8WwS7yRR5ts5Ctk0lH7y8vtN9EQLS42YbMBUknNbZdql6
HwJ78pVVxsZNoLvrdpE2YogqQD7XSPXWq3m1Y9XgRS62lSiwY5NIBIydEY0Wh1nEJAh+wcec22zv
dybfL9Qpbxz4pzdwHcGBMlVkmw3Wvy+JhnMFruxo9vxnQaFAqqcheyqp2yXSLkVsvvFO7spBIUXD
krPJ65B2qd5oqszzihoWpAn6ThJC+Y17ehrMYLNMzwHu0vwxGzrbnHBvGLODUkPimLTcFl6N/M8p
PHQ5dEi8qJ/aoTn4TvpY+Ba6KU23fzrttx0b8/q/rwUniH1DMOcvbRb77/taAHcqXHOr73O10EGm
8r5k8/9xhrmVuXCYrJJubNLvSzY26PVmPNwP74KiQnN8H1Rc6BRBf2PoAacFavk3loPVFPPzcgB5
ncD4Dy6AQY/+Y5edw9nSsS3FHo4GCKGDJfKlhf+EZS7bVDWfgrjuM5QqCTP3ijANV0QjvOulWqyL
1XqowRVAmsdgB0PEF5sREQDPlQbE3zLYxRon974MCI598k0L5UTpHbWRVQIdDBLI7IQcWGY2mVUS
PgbTRtloAQERk01nqTs6u9JW3mvVD7CSBYiTioTq6W7IHGTVrghYKTiiXLi9Kyt7UUI+aRFfB2H3
ciwQnYuaD9vIJchqk4V36OflBnd8305zcZOv4i4NPKsNIR+vx/HQjs2LP4orsDBYxjv/om7XiXN5
Vh1QNo9MT2VBPwvVIbDQh8YGzAm8eyq/bW11RVv/ta+RnJfJFoF2Uj2MDOFQfjgNicZmc1gMW7Z2
7bCdIeds1ll5QZg/1UlAtedF1KeBtzVjvTDkcyEnLayb9EIIp+iQKDNalaSiHRAPJhpzHMLZfagE
Y+EOYj1kUlKMjC2VsoxyUuXk8k95vw1SFG/7v5f3+ZozPVRfvnbr1cC/VDmAg49VvuJl+KN14fiJ
74MqDIWMgQmfx88B1lg2wPnhXsS3JeZjkUPMFjhhgK+563/yO0WOReaXKgfbB1TOc3340BG/+2OV
2xKWRSRl8H3G4BrSzKn3cGI3CXXzI8mXC+LVr2PN3M3sq6PO6AsfsXgsrA7Oc4PtOpwsdKypm22J
Fj78V46Kw6yrI5rB7eSt+dDjrJsEjaY/jk4ebtUyIGWy8Lq4kPkJ0nZLZN75t0gp0Ru5BBKq2PpW
1x2GC11maz1NXoHYyNTzLzAWljRCCGd6AeVwBeEaMGaIsupkdO1DY4bzpjEiERPM6rycPq/hZhGY
wABhXxiWZnVDev3YBN01xrVVWepXkQfzWZTN7OC2VRCVtdzMJWgxEkLOXIBjEmkLlUfQq2SBrDXO
WgODa1cPp6J2MK6ZDNb9VAMsj0hHnHgCT9bVS7chK33WlO1oN7ULkU1XwhuH4FRE+BCnhd9XXE0M
8CWvEJmdUzm8VDmS+1ofv7yhFZepX6FVdk61dcEPtk05ncGrR8+LplJPUGvT58AG591gYIvtIV0N
nWDfVK1C6JtlyJ+dHThdK+mQ24HT+doIF8QoAP6LqVfmFfcoaxCT4XKS9zOPfa7GeIZs6AxxIWSD
UGz4ngns0Mbr4bkmSGNCqA97GHk+3nqmc+ZVGwgp0BCM1TFbEB6jodEO7VjV6Ihrks/gierAxhbx
MuZ+xnF1Yat6TCEi9PWBdvjUgG4O+QtGEThvZTk85ymSSifY1vcIcjEXjrbFBodLkfxpWm8zSfCf
0Emsnrr8n5yy62Pvqx8OGkhh/t7i3mcSQI9oYhzGBffNDvthJnH+Bz8YsrsB/oN5W/e7DzMJgBiG
MH4IbFb+7/dWP7Yi+z8g/2ijHsypkO4K6kPP82O7oi0i6VyMFofCE3dTipFCrZauRRVyCw37Uarg
8+SXiBqE26qBTWHsYbRCV0LOI0iyJa1vay/fheMi9xg9ytNhmLINX61lcEPJpGg4on+RKrpJvWY5
ZTZDHnMIbU1XjO1Rh8a/hK59Z7ocaIfrtcaJuYD44ZF3qrrtdcu8c0SdHxu6QIZHlsKB5bMAdh/h
pnn3tKiIP0UGeiQkFgmhNyW0dl08TD6aquPnxZGksF+AFLuEJM8mjDCyzSvYMLgovS9M0kvZYnaq
6pxhRkJiQIPYfmdCencGgwFyAT4hiQzGLMSeRTUTz8ShT9MMFxJKeDphyj+n2G8SGN1Ow9VsBYPq
dap4cMlXI5a7dkqsX0GSrzYtDCp3aIN2m60Wrhxern41danV3sVWoxcRUBQMAURGssjuRw8oLXOH
+TCH/pWFWwwZAMNuQRh5FAzoarrjz8K1lwXCejZCBxQQj3I2M8d9ByQM7qaQXojGca+xo+Gzghpk
r9MqjREYhGCDVt12q52tEQPZYAZCr17Nbs5qe5N6FvAiqi1iy56HMLxGMEMZw7IPs9yEhLQ8rPf1
aqSDSLDZtmX4DL4kjefVbteGpMLiFJ73+YQzycDoZcf5qJ0liNmE12j226fASidh83yOODkn4aV7
E2YlNCPNuA9X81/GswHBmOZW2PHRYHhAiGl5o9ZMcmRVfsFv9+i54+sEITEuNTgNFiSpK7gNkWKd
4kfArgkfooQf8U+re2t1600b/z6fReop734Zy9A63hsdOBm0uQ9WsPdGhygU7Fzga+AAcDBcf2h0
9H8QGfgIqAlBc+IeMHTOD8vXiofBdLamqHBwKb+xfDn0H7YvGNwh7QKbuiqxftJhWQrdKxETQRR7
KLeWG3EWKpv2SZPmwzn0NQiAdwjSTSa3gv6/HHALCfRT4QROZjbZXVkA5qElxP2No4ZLng+nLS+O
C+cDdFbQScNHpDIZLS1yWdk07x3LnI3fAEkZvOm861to+Wl6DvHwI3rHPfftJaRhQWQyd4xEya80
AhDLyeNxrjgcu25jNqOUFdRePeRFurV5xEvc1pEPvr/pdSWhiW8Rj07zL6XvfpEdPU91AxFQUNKN
LqV7ZxEkvxVFbi7kMiEwLLzAx7TBjWvta0O8ZyPoaZo1j35rrzHh6aP1/eGLN2oHIiZ3WSUKYGJP
kNzvyMMiCwqXbYqGlyHqYMiXz62rDoGLnDjcweIlajDjsZ4EgPGyWWOrgwCehRKzCAZHEnXU0rvM
cCT069EBYFYgtlkO8KWZ5gxSF2gpNV/JJ4os+qBkn0rezHHQIje8teRq8Ez/5KkeYQa5GuEjk29c
U7fSTvkbA1UIuBQCr/b3heeYa/vGVYk33sqIrrjRHgTef7rBWzdYner/3g02Xf7112awPvM+9cD3
idAvFBtSMj6GH30DvCFPwqUfb5b8D83ABRaOFsIZBU4ClBxf+t4MnP8hFgn8LVgo3KTwm0iMu9b6
j0MP+Cd8dxdYjLve1vvj0JMtY68W4g0I5gRa20JrIBTiJfua4mxUmW/Ps5Fy9zzTM3x26Gl583np
w7w4Mb47yLioAqRYYpeAqb7Gdd7zhiOuKMiSYBlokvow05yEHS4SsZPCFQZx2ntz3Fnsru3/Y+88
muu2um37V27dPlzIoXE7AE4ieZiT2UFREokMbOTw69/YlPmJkqyvSt1X6rjKlo8kkjutteYcE5HR
uvmzCr+uQhbAr1dh8Ot+AT+bb2vR/gttsOVq5HTwcv6oD3a4lxw5MUTejnBOKgy+NQUZ02CjYjj5
dZ3+ZynK2Qs3EqJiBD1MYH4v8Ip77Me1yOCOGSlYCezQVAL8JT7OXuK5XO2S2Ph93CdQqcB4tkrQ
QQS2T5dJosjbvgEDJ7Ice6iRxIZ3aaTeHYv7fF2Ts6zNoe4rKWCkHsTWBDslY26+qnh5FWe4TCG5
+2TaQGNUIVCqLTEE9f0EeDPwlPF6GNxbqJhz0POsO6qKM17263ibQV051VEOB+vUfulh3m8BdJ43
nX6rKsaZ0sF36nV7S56HE8TQuSUu3TGHq0LTEvyjzbHT3HO7cw7aaIX4Yc9EGp12hfHg1dU56lPM
bVa2qV2QVh1pJtKCFhfTaZYg92lEupkr98oyMgmhEQbfguyRIvdUm8xju8znlao/5928BnautOdz
3VLSe31x5NKLD+lqKn4nzTQJUvywVer4XO9QPaS6e6H1qRjDESX1oe4s7WqyW5QERgJ+z8/x+WV1
63yxE2WpfdTm3XWkaIXPWI8Hba41lzpWWQHGF7c0vBxEe543bTxdOFh/2jPsdvjU9HU6TKVZf7LL
aLrUu0HZrXFshKNwXwlfuIpxe/vGBC/QUzP+/474EKdZFp1v5ILJvBxP0CzqwICS4UIAZP7Sj3nu
bLQ2np7agh4Ckxbrbgb5FcTKAHu6E+u9lhZXJXb7M4DRM7yhWDtR4goKLm+s21mstyAYGEikTNu6
TjwZxng2Zjb0wNyYwrJHSmk2QHoskk8SOjvQX7ttvSaQMnCJa+RmxGTD+HPZgMixeJMohhsuor5A
Zv15MLJtlkA0mpentNdeRCEOjiBMLInvW+JPKAbWv92qu0afc79WehwClMNcXybXejy9kCq0T3Xr
LGWUvzGX8Vbx6mPHjO4kZaTtWbO1yxl4IeZOr63elY1p+75ZCNRJwA/g5kji2v9zpL4dqVL591+O
VHLSoOr8fLfLj73f7c5fnkuzlNtb/8r4+vjQNxGDIKaSd/5ba/b9PNX+osPK5a4T+qS+gXM+XO26
5O2oBi99PHy/986Xxo3vr3ZZgSDpcg3+KtKI9P1xig8wbVbbYyfHPGH3EbkTydGomhreVpsZoTsL
PObKLM5S8iJ2biHgznJA0p58yEgaO9g9MPGwG5sgTV0vD7wsNu1QSzLvYHbV3B2VGPEtvQ0rJIOp
2ntKP/db24Q7ePFnEb4tQinh+fUi9NvnX0kA+dz7KrQpN9ErvAl/UKd/vNYZAzLyp6v2s+1HJ29a
w6RuMyf4Hq9JxKV8B7BiPJydMhnvd8rNf1mGSHlpq6HqkIr8H0VJi9ZagI5rd18uqxcFnbuOcdBr
yEU30TLa3Zmm5XhzFosVfOOmelEfTcsaiwrFqT1qWwNBN6KfwlyUE4ZxaC8Wz7qjwlb/7vORQDLG
HLpzKRraHknaKOaOj3nZeWpHE+qKrCmX9k+XlxqFQkDOiX+9HIOCqNJ/PRM/rEYHsySwQVLoOXqk
LvXjmagi0Ebb/Q1+/O1Q5DTkR4aB+o2azNPvvd5RSVlGPIcsCF8zivHfHEr9fCryWCVIneEzyFeO
4e9PxX4VRjwbQtmjuokdshYG2qij6UxJEGuN6eGGrNXo0UMwfUaykrIvWq/OT3NGNm6IJvCQONbn
IR7iE5v3hU/x/jIsM2+BYW44PcnUiFrI53FCUFsmKsiD6v1Up58heyu0UsyXOV57MFo9Pg0WuXEs
S3SvQ7vEYbtUIswtUZ6MVaqf224bnXq6kmxVZVlCL4vWL0qRkmZRV0M4qUwwhD3cTzSOt4LInVPL
LYurQUPmQguwheuzLoemRuO3DqskKgztpzSh4YseziIqA7PKLB9OJDJmPhOhODlWTqqt+0SH/hit
Fq4zrejMC8Md++1YqyfceCqzmbrfoJeBOBvX0NTNXR3PGMJgpQbEpgFxyStos5N9nCb+u1hJLQSJ
QHpl5a1QTJ1y0y/Ra98pV+Aa9no7eyftkD3Rjj1DOa+CieyuJ5CD+1R0+VEYPQwErU3DxJnN+6ht
+y/gJMJU5Bfkq5n6Ns3Lu6ZtMr8qF+WxU+JbnXxD3RU20YBxd4KfJ94B92jv1lE7F+sMhMsU51PU
7rqucP0hsU7qiA5+3JAgSRcu3umKcdsqBo5zQQoVEHiHjMnJC4tsdn1Bbt5Z3OeBNcyqz6t2x4tb
fCJf95r8k/NR0/exaj+OS3xNmoTgfci73YucamMoqXrZKsLo/tyP/xxI9Ct+fSD5Q1+8tP/yRuNT
77fjG7PBxR1NpSrLXo6qfyS70teNp0TqT94arvKXvp1HqFwgJn741LfzCDwhK50QWMlV/T0ljFTp
f/9IU+nxaHRhwcEzqbflr3/QGypu30QQGAmWqh3tOVXgBe7nylixiGZm/eRaorIPJCyOISdk+mzZ
Tky4pdenexq7kfIw5IPRguGrtI4pQMSEJU2cbUmksT3Dl7PXPKUg0xb370natnNbRCscd10hzdjU
owoesal2Z0ZhjPOfW/JtUUJ9+2+L8mboGsimz1X1/NPKfPvo+8okf5zaAYic1EbwSGPRfhOTa9x2
ZJN/U4x/W5mIXWmR0Bl8I8Zxf72vTCoLxpZILWRXH5bcbyUIaD+pN/ib0dZxTcwQaNONH1bmrA2r
nuajtTdW+5NoCbGYc1W7rIaufhmyqHCvM89F7tp1Q6XdEKHjrDdK23be0/z2lFNhCLhPlNnmpdqt
1nBuL5Va0RL3Frfw7a7RisPb9/mfNOrLr23LH2Kvf/jX/w9SsPmBvnD798u31HrZKfv1KbhtnyuY
zP9Sq8rPva82QiksJIFAav7hWHxbbe5f6Fw1eIakXf9EsaAvjEqPf/6jrn5fbdIuxEjKgQ37Zr3l
ZPudodTPy41D1aIUoTEDJIBk7e8PQium0yRIaN8X9kAYk05Qg+mhFwmGHvzZRbry2mCmS5ejlf2O
iMaHLTsgCa0QrAcafga3xVzngCymX+KWywWJeso+7R1gSebeoL2S5/hBZb9FyZ2YF4J2P+M8Iknz
yZBjYK9J70tl3pXJdDIY032Uak85zRydoGWL5k5aNheJ5YTZRFbiIvs/re0Vvht3505p8Kgr+3rb
N8WZDM11tJzpa5xjV8iEEaYl7n564qepqT5ZsvdkyC4UeOVbGunaba7F9UuVqO5uFcVNmsHYSZzo
pfSi8XM9JxRP8S0Sns1oE89Z6Vtil5HNIJrY5AsYb1CHVpAt2qFc9M9RZXT7lfjAoAGPe17Wg77h
9QlZUBm3ixtDZR09fSXWVSZSKot9q1kEN27HWAzkgRid9yVqyzqQ98Pqu0o7vjhWYZ3PpPWGVk3q
+JjheLSGJj/pPOvcFokKA5yA8rqsJ6S/pbXvGyUONd0YNzqYqmAwx/JsnBKI+Cpz/Wx2xjnIl0I5
W+BbL8Sq9svfal1qm9ltAHdlZdQ8jPWU7Kysw4Fp8TX4VsTT3O+9KWX+OOZ1Uj38OUC+1nUcKr8+
QILn8lOb/nxbvY2n388PvLmSgYPpyfg6uv52fngg8KnNiML5Sb3DUFtnEbr4979Osr7dVupfmDy4
Y3hDWTpH0291GVy+oB/eUW+WR4TNmJ/cN+jex3eUpS2ZWUa0rZWSdrKFuky8xW4YbxEcY5bVN7l0
38VTXgSLYzbs9H7Y50ZFWea0GRqPtijsu07Tq0d7FneFnLlW/WRdWbk9hrlKIjCDE0LWGdIWtaGf
6npHJFi0ksZaKy44Ck+9H3ON+e4MDbVZqClDr+2qYCji+J44cSOEjIkQklnxsGpPHb1Fv5djZKPq
1FOibo34MGctjklbh4xvV9BbgduDNwYuSdYfdYQR8FWV1hUZOq1y6zQjgRG1TcbgoWnws3td122U
ibNMFdErrXwCODJtCIs0P2GWXwdKMTx3ZnmXdmIPV/xRc8bT3uuuHMVjxB3np6LPblpPFc6JNU/b
QWZR1LNqnK4aXRtS+m6dfCTZSh/ucN47YeXVc1B2y56+/jnnt048+kRKsqUfGbmc/tmeb9tTtux+
vT03Rf4vTwI+8m1r0mPmTWggj2PP8ivv70h2Ju4oalscMlQzUof/7R1JGgSuKjImAFyiIv62M7W/
kDHISSHgNfku/a2Oi/WzoZ6yhn2p8YgEo/m2cz9UOKSqdkuuAnWluxKruAtF/kkovP7QyI+FWV6L
GrrDFotrtdfM3hhJkelvrLcG87zKtO6vbecKT+CmjvEVlmTED4HRLNl17CwK3t68spJwJi1zCWDg
BejDKu8sVuMyOw498fS+8KxiZw4EAxcQY9CE9Hl6i9J/vMyIDD+ZC2C/RFA1+8iCxuGwISFnLWKr
K4PYqpEKoaiDXt71hYWGgyLfJTU9j6BV1lrU7WRsKaPtst5bnTvTyCm+EBbh+HzSo/+ixzF6DB0C
QKZF9imwvVmC6qerP/vj6/X1X/dHwHO5ffl5i8ha+n2LvHUl0VYxqsEt+IZnfN8jXGyMtqEr8I9/
puLf9giXl0NbEjE8iqnvJVncglIpyvUl29rG77x+aWf+eH2xL+SO4+WL+dCRXdOP19ciTDXreka2
o6ekzsbtwc2EfVfMAKZ7snwDQovmQ2skzWni9hqoYAemU67GXR7OZiMQkMOcngM3au1+r6Q0yn2j
JvCWuPrhoS2tbN4302KoF6Y9QHrLY0dsK7cgNQqe9KOzNJClHCenC1pQQ0jatKfYIRG+9KrWYlAv
yWKriIOjlcUxQ7w33a2ELlcmtP1C14vQkmtDtsEM+mG2bIwldMga2SorZdOslO2zHi1B4MqWmsKo
n8gA4zaS7baJrex3lnKRatNDh/rTN+zyunSGY89+CkZ1PSdTpr0jRizeebKnp+cFn6fNp1oR0Bv6
fq3sAGa0AouGd8o2oz2o8uYlUnre8qixQdZ0njgajHpPavjMQGmaa1v2G8llPquimBqATiQ2pP2g
1dWlneTZRp27fBt7+r6dyJ6osVX7tWEea9nhHGGH+SRWZIyeizgoc+1OEA0bdmh9N6VpEA6j1QjU
yzhAznOhpgrSs+ZAFhaA6mi6WhqnCByjvDA149WJkyvdSnd2JV6bev5MWMNlZbdPy9qepRrlzKKn
yHznp1w1p50GViTmVKmUwNEIvyqT2iH/odzhgbZZKsa1W7hlmOa2QdwmkgY3U876KSqCnlcANr+I
4gchXUT4pr9kAkB1Et0OKnK9rKnuEzcLm9F8LYnZllr/GJYR8LC66iICZ7xj0WCEAr577DPlvh+k
GBpTUjqUc2CU0ClHOEqhO1QP5pw/8j37bJfFDY39U9sadpMYP5Hwc7k29bM5EdpsrMqTrY0iGJwZ
2X6sPkSu/Xn0FhK8SLNq1NoKhD4eSrFcNBp+BgK0Xm1guH400q5PZiUiWRODybjgJ6OOOtSGdh6b
1RXo08zXxvW2AYQUGFJ6l0b9a+s5p7OACV5X0SGZumIL0JffNnWxhiowRSdxlnQj2d1isAJzVeia
dRU8+gJrwUxDGmuK2cuNqCU+KCV4S9W4yVXn2SuRVkTNZ6/rt6WWHQvFDHW7vkCvMmzzCkq8W9d+
M41Xds+l1Me0qVWxcWK4cr1LZDaGlxOHJ6PPc/Z1UOfj0OUzt4h23qap8HO1Px9afTvUEdqWrD+d
4+zMM+NoWybAlcpy8NeVjCCegcd60a8aj/gSCHskW2M7HY3XydCvaoDyGEN4xU16ebfa9LwbNXlN
zPJM5A6iEgLbzM58nVX1UUTRl95wL9tlUohVbY7JalPM9Q6rwRO5P+bryVg790656gdHGTHtJ7Gy
LVxaR+g5CtdQSCGHEPbnJfhPv5vB169fgkGC9e9fG9587P2qsyARa0gI5DDm6+vtP89BJsX0mREU
4sjC4iWfne9XnazGeOxhfPgxoeKNC4NWmf4y9b1sMP7OVSc1XN/pDRkyAmSjQylJGm92jo8XXaTX
5ggQZdkbZdewDKO/IU90QbJcxxFp6R++O//0A/+nGsrLmsFk93//yxP3pz/ONOjTA53ky1a5qL+/
V9XKXhPbStU935h4vS29OYkum9J+qaxW0Jechxt0TJL8N9Xec5zpXeKb+MfYpe2a1Dip1NCS9lN7
ja/1ynS31GaAgiPZEiryU0jKFhm+jrO1iDVjCHeoIX+3OPRVbTw6U3vqtNYU4jR4cetpOynFWVmr
vIXt+Sk1u5NILThuJ4Mk+wxDP5FGPiyl5yXuL+kyH7pl0pA2G3OYd8aZq2tbeC8HrTasTWOgep6a
4VKxeEmDp70yl04nwEGdzBPbtY/N1NyQybCfM41BW3RRGSINVGuu8o0Yqvg4NlO8EkuYKsjfUvU5
k7Q0XXLT4lipj3SNUFfZKVQ18Gq0m3FXtSbJC7jiVslgsxOOP6WbbSpf47GTpDYXcPyhSEvjqPda
H2ht8qluXAegpPMwW9GxstIvep/Mm7zJoCvDgqsxjZHjHF8pkhMX2Yv5SAnhBI0z/Z1W6rXeKbof
T8phNvLFh6JOUIUixFnfpMpjqjcxtnoblwkKwHaK/BanW7S4T32uPpAkDYf2DXDXmc2XRjLvdNEj
7LIGUkC4bDGykI42dW2PILyIsDiZeXOLeqDC0zeDvGpaxb2a5hlktldkdzkCsI1iQ632jXJahsAc
7VPLsOe9HbNiPD3jsKsPceY+uQVxaEpkX49Je5tpluIbPf2wao2h2HtqqBbOjV1aQL+Ifhi1/kwT
TVjVo4ktJOWWLZd9PQ4nhpu54dCaMpwKext2oNA0xqsiFm2QrhgjB7oRoWOTT52V2mkeNfTrUhTy
rjglbA/YQzc848DE0JM1mI8AdCf5qPmmhWUGu9Mnrcvt0O77NEx5VE5pepsmMp5kyP4Wk3YCkOil
J3KJD0CuFnp+nxgjdVvBCzC2RsaaZqVys9rX+VrTxdP1p8mccrBkZGYAcaVbFwEhHpoBt3U16xtt
NbZqp+/0bCVDpB6IHqX7V3hgXTtr7H3DQoMM5/oK02MYZzkcpegoElJNefhs164+zyPV3v6pm2Td
pEnZ+K9vk/uX6rmK658Kp7ePvd8mBPRS5IDE82AYQQSgg/BeOKH+xWFMdO5b/fPGxX6/TZhEcZ0g
DJbdB+Q/lDvfhlT8B/wtOOy+Dg5+6zbhxvr+OlHZX4BaOOQZUQEK/f58T11zjurKaw4kqnfisrVj
q99QfeCSG7tPeqK95PVyr1MJ+MhKV3/GxYbsI8Ongb60AzZgZYjepeUtnqGVgLG9HO3V+JRJY5wp
LXJR2U7IK7NLkoQyXFlVBo29qTHwvvnrehBEm/bNdWdHBeHZSqapLHljYR+Z41ofMQQ68g9u9/QW
VBAoeYqMIq3SMd9VVvXZ7ZJiuujSdN8guX2y8l6ndxHlB7Ms6qBJIAJa4C2D1pqzq96U0YptbZx4
Y2tTGk0OzuY6DzU1K7ZtOVeb3Em0vcP1GjYdwnu9RccgKrpx7oAIePGGeMdzPtq6btwWk28XKAK1
0euf/uyqr90IVvOvd1VQvDy3r+lL8eWnjYW169szjaHbhzca6/p9W0l4n40AzzT/kzD2bVu9NcrZ
b+8+sP9sK9loJ0eCB9rXFMff6tnREflxX9ELQYtKmISEhUiRw3f9CDuBTdEtToZ2tKAC4UpEBYo/
V3Ix53Icb4SSTbeTblfbCeXPeVs60aUXucWhXT0YON3pTNqLH7VRCpiWCq1KlA3KsK07lZulrzMf
ku4lmXwvS1HdsLNwuC+TDEd2jlpfn1GEvFY2ttMpqu/GDO5rrQnTn6lfBHUMcV/UuavYovG7rKzo
qmyqG72i/dyNMMHVsTlbTYT0bloc4dESeoVxdRDiUFBBsdPIp6r6SwtTv1/269GyrE90T6ielHTP
nU8K96pEfqQ1G68yQxzqvAfn+cpMDFqJiLALWdCVhIrlVHgyY4YIra1a4fGEhnHfF8sASpfnUU1Q
TFHb2HLz9VjIAjIaAf403XmhkxfuYZ/1O8rNPEmuTUOBdC0rUW/Jhy36NW7CcYLhJGcKuCbqQNOj
+5p0LyRF1RXdnHNRePGhXbK9s0wdYwxPNkVgfAuNIw7FZOLbchgAdeiipoRmykZB2xrozSivo8VD
yKY+lKaaQPBYRdAWKExkTa5SnMuGxUyxvqTTDrPGadpWNxnFvEFR39niYZJVvi7r/SYC8a269F9M
Z9mNLu/s3jiKiYwe9KVHIfsGtuwgIH+LCXakq7AI5zWlzZDTbij0hu8U785ZdiLKgvFfaS2un5pR
OMh+haC9EPA6PWsEU8NMdjXUjKw51HPX1UojiATwXSV7IErZLoEh+yJqnfCdFBWMVK/0eGvQO3Fk
EwUkxcki+jOnGZ4YY14Kui0WXReNB6ESZ1dl6RKQnI5bi8o+yPXsZC05NvlJHmTbQizGhT1UE5AV
RHH6mzyO1cg3OspK6otMba8nFo560Xztcc+tnX2iK4ngRi+z9FVEs9gqlTilw+d1O7AFXnsqnD6Z
wFGpyd5dU6babrHuTYOl/OdMfjuTHdQrvz6Tt8/LS9+//Hwgy499e+noyFahCUjpzEcVNToxeEic
rahuEN38UDZrJrm1rofQFS+APCf/eei8lc2SaI7IlNkHg5nfeegQ4/DjiYxKyCZTmj+KkQ0K2+9P
5CIah0qMRX7Q15GcDdtNFeADxQrSwB9c2y6DWLCxKTXmQNSuGSiKdlUl7oVj9U8zh2DokBtPYHMc
5rO4HBvL2iRWi79IiZ/Nylw3ljENfppN515MX004bLokUTH+aMYOp3BOEpV9sti0fQyy7HsMMCEd
ayuYBUH3HvilIO+8M3z5vU+OIkRxraiCdAQkXisYrbJ07Jcg8jLvfIjQqCapUCCeEN1gLMqBzJuH
iEDwT7OTIx5VwyLqxIW7yEST5DgiprwZSpV3DrGC5kmsCm8zuHnEadNPj0ttEteX93zlsUsTs2gc
cVijudxkBG6FAnQf1iACFlcFC5fr9KQMFU3ITFpagom3Je16aMhJKzHSTPzVrQRcS0J07YbK+DyJ
04nsBS2oI2fcNRpf0aRrx6IiXYgA1thPkoZsNPc4ozMhJbYPGCcMweKlz3Gd4NztmptMJ7hLd/tD
MXHQZIlN3zlPOO5SbZv3+fnsrPfOFHWB5xgHfYBVYrmvWdGdpkkG5mbm/3dE+1Tby/kyYtaIp8dG
5Mc5mu/mivNTFcl5x4/Mj2PtlsT0+6TMDm5kPdLRPAEseKSB8KSYdhWsafsykv3ud6kgj3fVT60C
0mfM1zJEsOp643zq9dBzi7+njhB3xxlvRpN2YZ42w9Z21zUPDCKRlYXQhDw5Lywyk+zKuBBms17O
a/vqrlUHn3Mk4zb2LuF0mY8rzAQYBoZ2y+BvCE1K8NAQSbJFWEKGsd2KbYE00dfX4dxUQePZAEKD
KPFMtLrOJ0sxlK1dZVdtQWTDIlF8CUw+hae131FqbJq6qw/2OFAIVMVMed4W4dSXkc+PJQujaCyo
gLXZ74vYIeLGJjhDB0rRT6UTjMX0GLvJw2A0xtbNsf1lSbHp+a4GFJ7GloHLtFv75ZkhIjY5zxw3
8TIYJyuaSVqg1bSvtJRSvCk+KX0UXy9Lc2dkw3WldzG/jXalKc62rqw8rB28dm6bHdZk2mtx8yh0
h/SSbCBOFNvXNieCFcwIBry2GK7tVan8vp1I+BzWBuYQ7hx+ohVADL6IcSUioyYeOBjTstw53vBg
RMSnDOvEuwEA2h+k/f9+7blK+tyv746gJtP007+pY+Tn3i8Pm5H5B5vNh+e8jShTNh49C9s2toPv
RvCwu2CXOvjD3mze/7k8TJ7zyIH5lJwxalLO8hviOufnEbxE+sn+ro3hgXzi7++OMnbauRWatReu
Hh08syjJyRnnpdjktpYfEq+1uzCvU00HngVvCuz96DWhU3jnwmrXKLQz55amoQY5JW+4G8CiVE4e
XacguquQkIsyZPCS+33arsMuyuYi2tYGlQJnnh1J9wCxuKO/nmfrbpQROapQCHRQ5u6qBeUUmGSw
UWQ45PUajAL1t+Sd3By8yyVdjYumMelsguxjsSOEu6zHyWDf8zwae3IuFyaCmDOnm0xGBTm5+dBa
dNy0sX8pOJL/NmGlnKARQJY/M/gqPd9c6hOm/QMIfihdGDlgkmvihlSNv4kjvtXj9GySvBo9Gr/M
dnZVVNYaTs7shXE1nQ/69EhoURXSWvXYjgIQF2f7OF9Pkib258n2tTlFr+bX2+6BSUdZty//DsGT
aWrvW88l6cWAdk/VzFzhxw4VlqEPsVcf5x08zRg3Iz2jc8S++Lj3GIIgdmMQQnsLDsPv7D1Qsz8/
3KRSm3aYjKdgkPL95nOGpgN4l2SHMdIfuaHrYFWI0hZ6cmfOKPa7Lr+rcTD7pLs9D8CO/Ao3UBCr
rRF65lByw6i7Pi9OysRNwr4XlHBVA0hf5V8rbz5vej0PRjr90IIevNUtwqVbT5NKf14opnzbZu65
xHRYFxcRWaalC3nK1NpDa1g7bcgIuI5y/EGOlqKfrRkL240WiMI9W1LL9NMln6D2E+VNWNWXtsoK
KOD9I6n3D0i87pq8eiIC/FkdSJto1m2Hc593zB7+cHXtFMS2elD2syNPzINTuXs1zUXgDTaxM7a5
U5pp8vXGeV2pLJ2ZwO5xqp6X1VwCS9TJLolXl0K/OB0j2gkiGq7mkVAAa3xsjGbfxeIuLofnaFiY
nS7FSd/aQ9jPJO3kuQTQdDiu52bpNviDSHuBDIy+wSKjprfvnaWNT2c1cu/LZni1DebhdT990hHo
MvbJFD8qLRF0y/xsrtFNquo3VrmQ4dEr88ZdzeOQTSnBAQAJyqivfaAA1KfTbYIO8LyJik8tdtkw
QyS4yXEM0JhIuqCD1xWMVnofDTppVGp0mo+5Etbq8LoYNiPWsrs0SL/cMw4Qp6PV9Qx/vdMsHdbz
mkChfVrFl42cvM7ZMKFFqG7z1W3xdjnFNukMSKaFubXoOIR5rrnQOUw9xIOchIQHAG23u7supy+x
ghz0hQvsmfTA1lcypd9OY/E5hm3l9467c8lFCzPFGjej4rV+RerHJm0EwtwmfrbK+VzUfL/ELEgG
S40THuCnjb1cNvqw75a44Q/mp2xia/ezce6Y1BuR31gJoUSjMVxqpYqC227uUKFZO8pc+jyJHq4V
YCCiNM2NbqrEqBTGPnGyLdELez2RDQGFRdi0fb0zRoNlk2hXNZRuIy5dZMwF3jlYAptqivdrldyo
dntl1NGzikrar3qz88dOHK2MKUPtQC0bIpemb5pVG8sUVQinwPi8tuX0ELUj3Hl0aqR9Wi+JoYQI
uCGMabR/YUWfIThYQjFAQUPCfZmYI34yq8bYUJtliJDjzJinHXrKzw4r4KAaQJGKQoxUR9VnvW+N
syYZ0rDstBZymjccFCbomwo7n08VVuE909vt4OH96ZmhE0vnbiqjfWwmMhtxV1ZXkeiivTPF1QXY
xOZ6auZlMy4m4XgyEdWrrFtXZqQadn8q3MkL1MgmpJwc1aIye1I1wEGomnW5yrTVltjVop9WQltx
1xH0lMDuNqpTO8V1t7hKoMnk1qW2isBLu85viuRUH9ydvpjb1ltQFlC2OfrCoC3eplq515am3aS6
fZOQF6tZFDIpKbTNVsg4WRPsUDdA+10AMkgRzKVNcekPBYuWg6j9VHisAJ2cWl0G1iKCsa7rYfSI
C1A0JVSb0vFdp9IB6KUubjpQel2dDwGyvOau6UGBtiK57Rr3KSvS+ZS/F/RHJTPh4yqXrixI+NNj
VhbVSi7LFof6ZcUEX6Yw9oJI99btmmSv6qrfgWBgXmgMHZkF3kUjS6OYGkmDZx1RM6EMmjhVdXpF
XfMUycIKKfzTSqWVUXEx0n3UCLDyqMRgwt+g2qVzWJZniaKl8CXMG6YMl5WIH0ZlpixVTzn0PzlF
RCBW3XhByiLuTHYqZtuTiUdkYM/xRUahqOnLtrMmJMFzdunl8cs8ErfL0XYgyhrcFrVmbBVEGFJ9
8mwbApZTHxSrtW+pUD29PQOETIet4U+B3XkpZDkbF4SOeVS4vcqUOo60i1Hz8o1H5hfTVwpiNy3D
ngqZyHOqXV5QOrWzKovoTpbTbWZ9zpy4OJR4tfdTnKohc+J2s85TeqjfanItz/WgMavJL71e+buX
xTs9NG+j1EP3Rx7ytVRBJP9f3kxnw/rSVv/S5pIfe38uWaTTy3rkzQz5sc3l2H+RQWBYdLEsGk0/
MIOlVF9H+49Z9sfXEu4gqe6XiVlv9c1vVCpv0RDfD/QYPPC7YSnCW2R//fUPauEyhdAtFp1FtCB1
OClGNzIOmQ2Qtk7EfbNYL0udaDvBo6ejbOjSW6UsIQkM4wuKMgpkDsi85U7lzKIHRvLevlSKKUBZ
+FpbaB0K8q43Tul5flZ3u6qtn2k/CZ4K7iN02GNaGLezbpVcDxYKKeptn0MaR3XTET8wqk2QT+uL
F6V32kzN0uvj33XTvAoLSVSM6M+vp+6knR9b9wLTNTsjXbZmq007u1MelEo/FvI2np2MoQN/h6lk
Yl+uzl3ilg9uFz8kbXRwyOBS45QSRaRfaroa6OlrCI72bdHT3Iiln3hKu7NkIKVUqOjGFjNj2Kgv
L+Nqof135xMQO09rRX+i19JAGSIzGHXOrGAhrehWz10PXB8ZfYxLxm0/qYfZ69ewbf4fe+exHDey
dtsnQge8mRZQlkb0pDRBUDTw3iSAp/9XFptHokxHKO7wanbiqKtESUDmZ/ZeW/vqEupysEd97v2u
BNm1imY3ebFj0v2EovenJadqgKQz8UlyShjKaKwLkmTf5ENfH2rNaNxVOan1RRLnS49k2kzH/WAM
Ss8Stev7dazXzYG8dAZsZSIg7shGElPRSokHMEKxRZdp0W9Wx86zbJxzwzAZb5bTRAhiQmyNyStA
Z/H/vW+Q4cJ/HRcXL207czB8NBseP/R+WMAP0WTmitwsyrA+htLva0qIYezxbZXHFMPp0T/wvqYk
8B7vHBMHzoqfYgQo6ThbPAYe5N7/2VyDleiPvRX8X8wF7P1p0yBj/tBb1Q44pjDt6CrSYWKZ3mVX
DXFGd0oIDEobElSPtXM7ZoLZhKUO4otZLAWCl1LPh5Wad8MnnI8TMNfxFeXqYdIIdNczELKEVwoD
ODig3QXqWJAmhViROrvOw5Lqs3gqx5yUkWlWzspublLfDh2xx5bL2i30hpNM0rCcGZkwWV2JsorK
qL2YbIKKPInRotHprxycA+UqXAbvRe3TveNEwlkJkbSRH4WZftkSNs/lScB8wD9AtXIGFp4l1ls8
Tk6x61Bs7AgkiU+coVNY85vOpo3Um5At3kqtbH1bmbm68lSE4qk93hpKf03USBakRpiiAaZUFnN8
1Tk94ZmIWCPHDk/DMZElSWUSsmC2ATJ0LYjR7J3q6KtQZOdl0GD5YU1AcEmfRMVJXU5pMNjd2ZcE
f+OtZLitQ7WaDhGLgE0ZpSmeRcPb14tt+OM8oVu2bXdcdYiFiFiotO3s9M6BJp333kvxR+V4iYLB
bNehnloPMRHRq5aaJShIcaiiTEVGLoMdzEX/WnkFxOKod+rC7yeF0y4kGNh1Q4LUQk3J0s+uJyMf
FqsqbrpjgkRTCL+NdO2KmRfo5LCOZNhEPKM7AmXUbxpE4+SI6gSx1iWWJlyURUg/O7vlteeVl6qi
mDgt8Vz2nWP6BKtcZrV1nxDTPEhv5lCs2WDelHg2oYSIp1xqa6Wdc8zT6yKWBs8ybQK9zGDggyb7
e5TJaRHg8P86yvz2kev7V1mJ8nPvpxkoCMKCHfwcGKJYyKGO+vc0e0NxSneS+tNpBm8TeISEIkKD
sI/Owm9aJrkRpFpxoRsdj8c/qH0sfrKPpQ8DJ1cSzcF/MfKV6SvfS2PjxCpQWykdwLjoHJDdOkWr
m5wso01MgVTtoOYpg7zLxhNDanoKVa02rtT5pFLxw4a7hICLCqhaet5yKAGkjgrbRxRkHAapGzII
lrr0Fr31S3jUwciUwUcEnu9NqTmqpfoInfkOIo0xnRA8lJwAo9H0G4xS+Vewfk4QHsGgzH+IGhiG
3h4YbLzBPEkHmf1sMHE/Vez8XoUYpnqPEoT0b3q/ESNidsUGjz9BnmxUq9s0rRtEueGLLCYcUovD
1EMTWXtXf1+J4yvhMub//QB1Xz4nj79AULBG/vZGuP9IbZ8rCXHYj/AJ/u+NcBD+HeEPLC2sn+53
XE98AIInaJIfkPwsqR1Mh0AGVL75j/YWmqwvfnglgHe5LuplHTIoKu6Pr8RMnjTC3AUZUt7esWIO
zxMx30SM2nI5c6vk9K2Xc7ist8+cIZ/XoOzjoLHMa2FFN6Gh3/JnRwJynOeBSkORs3xtVIZJTP9f
Td2qD1M7Kqu6UUlNjD2q2jl8bpd6pl2fC9sNOpH32VW0IMm9Hag2fDsGgWlJbYaHSMM7yjXYKGbb
bgiVcLto7ewQXLQcr+cmdpStgy0Im0R4NdPMwLXUwnAuz8MahZ9wnodouUwjNLa1nGwlCVoSTU67
kBddDDNTj1BbM1Ve+IPGFjRQdMm6nJhxKFnbIu1vY6YzgR339lWbRvTTlop5Ma4RZw9V7fdyHBdF
4qyu0i+9al2NS32huwsWHydP/WJaTljfEBkwN8p6qSXmUo79HDkAZI2zLQQT6XhKv6hl6GxjOS7s
h3RczXKEyJHJmG8QZ4IyDRwBE+lEjhxTOXxkmDHxgiPbTTLIWJEWMbjAsiW8+kbI8aXtdUiNmWiW
crTpxKXCSMFLfW2g9lLlBBRLybxjJvGYN/wFtXX/MpPXFECQK87KugcTldyhU6p8Z8pJkSstl794
l3GvnL2q9fXfk0SeJJoMuf79SXL9FA9zniV5/otmgU++X6/WP+DPHNoBj+xRCa3+dpjY5Htwh3Jc
cMFxhX63BAXvxuX6vgE9qojfr1dSH+kTdMm7sflqvvAPrld58X88S2yykODLWZA3bRqXH3qFrO+r
wRGauWvHxPQNy8D75qouWjhi7/x6tNothiXoH0y9SM4jbHT2ejm3R0tTmYAv4wzWmcLMj9ekDj8R
yuvszTqqzuZhHtaJDDStOjK0Bm08xAIwvJbC+wiT6RJ1gfJY6vN0NUaV/ckjJbWDJGeSmurMcO8t
eziPQvwWqYxWJTfy1ZBhq6GbXSyNdhY1ymFRzezTPCBSWjETaccgUlDioCAkJpwooUX4WNYYDuQR
Ts+4aMQ5e7EveBkM39JGLVDdqm73cEBnxCtThukrCut2Bi1HHs+uBf/CqP7YW6seTGHf6warC1yj
z/YN08Z8PfVljmbDSZZG9W1nEFlgZuFtoVl36RTF9qZrbOAfldbZBD5ONYGPf9++t9L2P+/x4HGo
41/Cfb67x+1/aKqZgnBHosf/8Oo5/7Dx15ipHdecRx7jd3063n9e1X+ngdy+3149KmWuXAZwR0Hc
n8mJzZ92oHTo4EQ5GMi+Uwnp/XiPx6ES2+bYmLsiS8WmNZw2aCrjuqzZsCUZotoE1+CgZo952jwx
3vpie0KXFsOY8BYrMKx53S1sv/LoDlXlkymiq9IbPF8J3fMoL7aM8p4dUZ4QTGmv7LL/XEd1MCzx
lVNo94rqEQQctQ6GfabW08yCr2HvEJCJs8kt/UIb7ftmEOZKzsYivdyWizgpkzCmoVSg6O7SKG4o
HewpQQRtCTX257yK80uthLCxJ1prxjl6fAlUs7yiAnEC4vzuiD0msMrNtxWOMulbgkZqYxVTrb4/
UQVQwXhGhxWmmr5pMTFDNmLfqsvAM9fkx22cGfOnjENTOkKymmZ65pw+ETIybQmz1ymvzh1j3rUZ
sEk7H8ihWQjQwIzA6qa0fV2GXMUy7qrHOe0nVhRto1ZnUFJaWrMaImaWBd6x4d4pnF2XOUElm/lO
tvUJGxrMZPJEkU2/Jtt/vNTmaSdHAkO8tEFqJ3JMoCl3ljbUQQu7HTFNi6iiaJ+EUC5RCM7rRE4b
AKLQkRBFk0TiqonjcdOk1WstoZsWc0m/NhPqrbTrSBlTHeiZ1WGSkw0Ube4ulNOOQs49bDkB8eDB
rwkZ6u50t2GjY8UHoKXThtqG9nsqCOLhZTmzG90kMh4oOrqRxUcWNZ0pQ6StOvQ+O72yVV8xtIUB
poDhhPSzvai7qA1KXXOeBAaW7RCN9vrvGfZWQfynJ+KaDV4yPv5MKINV961+QEMFd8SAzIo3iA3k
d80IwQVgFoA3MouUrBL6gPdDDFgx9nm2Bu9VwrdDDI4JSYfQFDjjqIaRXv1B/fBzL0LRADFWplNz
moJ9+HiG6S2qbkU+j7ko+pRpFLyhTTrNcxEs2UTdvOizSFCLZ42ywnVKiugRPZy+cYhDaAzx3Riy
FD8z5ilrt6k990HZ51g3CR5WgWiHVcz17vTbrE3dZv/32Xt79rhNfl+9XlQov9tfVK586r1ydXiG
wNzAyj6usCQp/X3M7SLss+EVQ3I/Wtm4I9+fPEnQxsNDvQs87w2u8359EloHyJhcOobcR9Xf/+OT
h7JJDoYg/LBi+xFZnFGKeeVMF2yxZsIQjNiVG8NquWGafhx3IfVg/Rgl9fSYuIWiXs5hBweq8twZ
D0mv6ZSsHYHVWTATmpFfsl5L7Cewue1nl8fVhJstAfBO2Z5WJIfaq78P3lvh9p8PXoB2TTz+Ckzj
fPfoWf/w6BC7Q38kjZLfw9vlppY4dY43jjB+8btHD0eCTZCY+q94TR6V/z562A4YmTiMdLBY0jJB
g/qDQ4++7ceuyYGbCzMSZwQtPFXkx1OPFOKQ0L4Ri/OCaiBrbIzp/VzeG4YSXnTdRV6mpq8Z492Y
M84bYnYDhtkVgZjDkKJmdvdqUdT3RqoKBDA1OpMxmtbdZA50+MkZ4/Nzb/HijTmnm5ghRw3cjG5j
dm47OwGC5rqb2F5OvbqtfDeZd7XyFSnGOiMtFXBTYFlXjt0GCE3YTpJR6jCAyDBKJeXKBg0/p9qe
rezW7cPTqdTQKZSXefqZ7MQrrakOSaxsq3qhjLQ3E2TJNEzWizR7IQlfNUu2Dnvns9p7BUzDz6Pu
bSL7Pq+6G4Gsrou8g0XqX2mW6yI3oTUufmx5Z3bigBI5MOncpjXLk75+pjL2w1RcVqq6yvWec75A
eYL1fDB8CIu0mNp2KoZT0t9PR/6qodmjJdk7Kj/oFeap9dDOp8J57JVo46Qa9gvNH134U3ABdGVa
efbn2BJbpznpJ4KyDXeDDCNw0+ckwVNwXml3oVL6NTybslN8fehv22xgYySceyjilLsaVKvYVHBU
pR0BbFGUI1Wvd6CECjCU6ME2Q6R/LrKpudEbq3sdALTYIiEZPnSXAFuUgzlBRzJnJZG9nitGROFj
KdSVprbscvGpIKNJxm5v9IdcV7eCP4SrshJ/LutiZ1utP2uvKn8bQNf9XCm3uYvjahb+BDyLAFqX
L51E+9WQhIMa8otLJMtsa0G7YOWbgCBY2XBTpNSyxrMq6QidEu8Z2G86TTtdJD+h8zr++UEq2HF7
sYTqNnPFdrC1ELUl5IUcXVagAGNIyvYQtdN5NDRQQmsUmJbfj4wFGKyvIeKuunTceOAclFgVgQvg
IRybDfa4pXpesjOVv2cmWCUQCFIu916HhQ15+GYcooc+hwpY2WvGXqt8qPDAq9u4GZhdEe49z3fR
UEIm0r9gZ2bJ9uTU9WYy2i+uI55rgjaAzOywTKxNu/aVsX0WWb3XvYa8vP5m0KzrceibPRJKsV+S
sDptLETPBD90BJWn6UlO8vE2GohXr5xFXzMvrf/WF2+iG4bY/1FfHF5eX19akPs/lRiq/OB7icGk
nW/jQMdIz5ZHnqPvJYbHFQC3m6aEk9Y4/tJ7iaFJNhlsTV3TZGYM6JX3cx6HgLwXXJAtOg4z6dD9
g3P+Z4eASlYMVQ6/D6xANEAfj3mH1bk2G3q2bxXyno2GQ3WDsy2aTuKelIBtJV2LmvQvWoknLhmE
TxeZZNnNGI8CQ/LttDfWnS25dwgjb9Js2dDXAY9KtGtE/vpuMpDcdXiHtqy50PRhSqcDjk5VdkeI
Q2Y27IJl9TBWNX6ZSd1EQyJJwMmwr0FI+G07nlRDnXA8k5qFqeyaM59+V0wIgGLD2JYN5q/WGEmi
IRcgT9PR11yOJXfyEAuhBFy5BUeucC5H1IB+uZCC7dbjNnGUddqKeaUJi/yCVrnV83pnGQPO5wgx
sd16XdCKBYlPOG2Tpdfdg1urGf7VtB9NbMP9dsZAe2W2zNnpVdx13FfTydQk5WVjq1m+KxKbKyfN
lflvdfX22jk8g78v6zd4A7r+53dOfurbO8ceCjvgm2Xz2+tm6bxwbzXVseD69rbZYCSo6C2CCnm6
eX2/FfQGcw0y7ngdpUH0j+Zhv0qa5iEgE4cvxGMvQ4C+3/TaZDDVA/aHvTEUd+Cqn7KEnGPSiYke
08gFMW1EW3MfXi2ofFeNPTh+pdf3BQYYrgGU1S3ih1WkliaTE0XfKHq2De0+eWnSDBu42WQrIV+R
qOuSVamIE3fxUKirBkPlJc+HT0yEx4sZ/NpNdsRhliC113jXii2GGshkrIAyYgLcWjLEEi0+53Sq
5fALK03m917cmKf8r3aXzRNvu6RckOuI2ox1l6TCZNhOi3jalbqHxsLJDDJWKiT5yYpD7qQ7RlnP
dQrnYs7NPqiFszHhgq6GEpzS3+7j2H3I/crv349t+/LyKymo/NT7+wHABZ+LjMCghX2zpn3UQxzD
hn80PKP2lGQX1WDHa0ra67fOw6FX5j9/76P/5Ebi3/3HzoNNtXwJYcKzueHm/PiSOHYGiQCr536y
Z+9Ed9Xad5K+3Rr1dC+k5bGW5kchbZCxNES6KV4sI8YpNgr3YfCMezTp2YYA0mpVVuJKjmxXuhD2
obNh4pGObYFixn+pY8Qc+2kXyUVzjUWzll5NHdOmVRmXSztH66UQV2xObqMBf+fYYO6I6ngzp/NN
ZXTKk8jM5XSSxlCtHbRLFa9oX3vxujyqMck7oPyko0AYXvkQCoKq61Mi1jFvTGMedLgZ9mMZb+sp
BElAoGQ4pypUSQXCgbOxazbWeXY2t85nMOjqRlH011gFh97qC+/iyOGQFGtGBDeWWmwzx0M/VotP
XhsWV7gGeoC1mB9EilJqrLvEJ2/IDBYPhrpeG/EGLv8mbzGxOv3BtdtVUXiPFX0prQlEBCt/zEfv
a1Q6F1aSXNkj9oZcPOZOwgoYjRjG1baDYRF58BfVr01Rdhua0k/8CUrcqrmGOb3cthgpmhKkBoFf
d12TfjZq+6sg5jPovclajVV+N1QV04d6XlkAJJj6L0BC4+XJ5Sjp7PJlsZqHyrb23QLUNCpnkPCd
fqXCsVpz2OMojtzoPLOS11Q37kCFfOU0/8K/FpaF2rg0JmMvZgWljNo8zJmzccrumn3DYZryKzXP
kOsK9K5L9MT59dra2h3WJ38eizvTWV5t4ULAIjYo0oYL1ApfrLxzN5lJiGQef2mGaq9M2ePYFfhM
EmcPU1xZxdrQbQbLbaYLJirmGKRTdWkvQqZHjkaGhyqdDRqdcRyVr39PvLcTT/+vE283IGQto+df
VuJ88v3Uk8JVbLAUAVKuzuL5WyXOsM9isk8BcDwP5TDkvTbAkGuyYkOcLnPDPuCy5TBG5gDJ1FqD
fvCPUMBIZH8892zCj0l3cQyLotxzf5i4oFxgY7eE7q5PjMsSo/+pujjjixmihUEt2lToHFzvWVdT
TwH0lmHdQoZq3yiZeQWOMMHpsoT6zorRkwC10mPfgb7QtVYCaLybAkvNv0xtHMHLDk/TLB+Jwq1u
khZbUOYkp2qHciTrmSpO09cizcagU6mDOxOi9jjcu1TBPhAf1mxaV6/NJVL2HOHRtV7ERRuwHa/W
mbaEO9JQ5yGoBFrKVd+Y1isRXqy6e5Scn7SizuikO2Nvqo0O0iHqz+K2rgO2cFWAHjTZDNCQ/T5z
urXIheNjwoW3QLFvehHKXSeqP9UAZ7e1VzJVUM36JJeAZFMdgMsMR24yzBrDC1rdjZ21fWSQIvid
1XUV1sPXeGwanPbDdbHkn3vC30WtPY1JW792qo29j3h4Tbrvo4yf0dXFppYh8txJ6tqTwfKRmM9T
kuYXEueJ0bQhAkRo/7uloL+e8hPEyjigiXHDU4hRbjHZkMDwIcc+lon2qcy2r/vuwiXsvo3l0m7E
CNkhgeGsdM/HrktXiPDOTUdCy1RFW3dqfLaY9cPchK+DXqEHVop6aPGypbi1yKqzxHCxZDOxbhaV
Wrwo0R0aqYlJlYhTgWgnySu+yksul3EyM5Doi/rZqQekueVQNRuqS7yfdhkv6b1nLNVTP8+udtZq
TCP0eel9OrTh5e9R9XZU8db+vjg7fXzKmA3/KiGKUeu3o4qEKOosGAAIPXFpfg/fs/5BuAbrX2a2
Sykrp9j7USVjoEjyIc6HQDELyc3/SjSSPbm46XC+eaX/YGjgSsXMR5YrhmuZDIR+BwHhj3ndqWcj
ATUUY1dP1UPiAC8v4ELKKAAaiOmTE0afx8n9MrBGWdmqk/pmgo9ytL2D5rXWCoTNpjGrdVfYV25j
nA112B2abpqRsSfGTmtyz291mawBz1srzP6wRP2NoyhfY3vYLQLsKfKwwNJRAnYSeKWNlFVJ4sWB
Oehf4ID3GyKvJ+vMyYmX3nAbpPpliA4nPgDTGC2ktYr0wqoXeVv2qwaeOH7baPAgbeYEfudkiszB
WIEzWTEqjp7qtrbr7YBDeK3HYbg2BlhbhTTEjNIaY0mTjDJhl2mPzhlW29JFI4zuwG/6VUiLzaRo
+1aabsqQHk+TRpxJyg7mRTFfGnfUHzrZ+0nnjpLU94kX4vrC02Ng7rHNAoW721d+JJ0/s6aczyU6
ur/vpHwnGW391zt5Wya/qByOH3qvHFCxsWRG3Opx7DKWo6h4Hyo4QJdpVdgfEpEjl8Tfv46IuRnU
cd+8h0S/TxVUdjUO1Ep4zDKKl1LgD15HToUf30cbjTq7SOTqloqQ5IeOqUQQZiut4u3mhcAK5FjT
BcqzxLdykV67OprSaMoMnpm8gyGPWaZatYBmGhzCMTIx3AoBoOBrtDcEUMX7oS7Opj7aNo0d4N7f
qaNyRQYc/Byl2bSShN72rx0bFqO0TjshzmFIAs0r7a3aiZ3NpTZBh+pZK5QuKx/HO2uH6LyvHMtH
LrRz52Q3dov3yYyVcxsQVTjgWqbX46JsmLdNk3IRavDSbX2YSRKwr3QT7EHcedpq1NzkNPfMrdXl
ewPNK1E0kZquEPhYzFHGB2eM16KbXjVz/JSEuj+ENTk8hIv4U6QDERFf83TYD9V4JpLprlawuDqt
+jzOuLDHFte7G0JWL8wbfiUYl6U/VLp1laiRQYBxBmvLFjEnT/Lg6f25pzEZVCz3FqngttVA6069
CQhAXUdE52xCp8+3pTE/2LQRiWowVFwSDVOe89QM1kmhp3uieOgdJqIaE3OFxo4Gt7kaFm7pzDG+
CsO7zMb5UEbqSVhwsGrOFzueN0pWXYu28JMpxZ1N6dGj2V8NiVOtRCYukrK6jWccSVZtGv4w6Ccs
5Xo/rEOoRMaFbbf6Ko1nG8AeLdAerlPEs7I0hJXVnUN8bTc5aydTwWALMIhXbtaaJ1p1gkrJd8tM
vXNG86l3lZMhGSyWXWN60ebAkHWwBbOPJzCLV1Ex9/DxEeN8hhIW+YkbTj0rISD2o6iGe9OWqyCv
MB7/HmJvhcV/gu5OH8unx18j4t3vUHcUD44BnpH0Eg60I573/SDjjKNfRqrrgv2F0P5h6WxIGQJc
IsQSP49+0E8AID8eY5Qcf3KQHVucj4WFTGpBlcisienoj8iUxjXypq5ndde7hJQCjK7O+e82eQIf
JAIIrSTZZQ0g2iz6S9PCuaVOgtOm6l/ikCaphSuN9pY2RjcIAzc3g6uP69pRHrx8mlCi412bHe++
K8sDOjlvFXlqBvnIvItSJ+FV6nF/TQtlO1hwHAMJfU7JaxLrUCfawX1pQGNrko+29I+4a6BuKPFB
FfAFJq+2A6+IniwmE0Ata6T4qbPvJX17XqQdb9FfSgGZuwXRjZoTuyAO4D52fcuAFNJmGA6UlzAZ
EGuEbgzmrG99A+b3qMwMS4CAF6XrrEwJBheROKiQwr0R0Fkl4eFTVwfKbJ3qEive6PY+a71r9wgc
l+hxEwY5akjylBVxu5Dcp7skSRPIDnaykRsPeOZdOSYTWLq5Vf0ujea1KdHnlGfTojy1wFEviyxe
+LFnVpnW7CzadolUlqvZbETgCyqUf/bd2Lfemcr6YzirUGcVnxqRjyfLMlV+nZr3lqUyTko3zQj6
fp4RZHaFoW3KEhwbgU5qkOn6BR7hTwNJirbZfPZS21wh6DzNUHpWXrZtU+d8SWAYGGhBW21+4mG/
7dGImmhFI88KIjen85Uy0oXExQxdKZEUj4nlcTEuUKIU5om11KBOOmHX5DltaLz6DQIbKtG5jHe2
2U4ntSHYKNki3+M/b86qfEQKKW0XENXDscbbqPEcsnLq9qNWPBd196oVIyPIxMo3EwlUJ3qRhRdm
2b1ao7fseUbKvTZO7c2klYwjqVvIV+11n71ccTM2cXFR4+HemEoMUGJ0AchVKdAL2+mDnMyWNe2k
c5lSTvpLSqg3Lo32k2rLO9eR7tQsabehrvb3MWbELZTq+qIyHMgoxfgcjVF4zfzMWDWKdo9y9env
mXs8cyXS6ffN3FkFJIC+9wcftSo/9V45mmTY4y2kLCNDgwkRldn7gYvKx/QQFeJK/Fev810jR3+H
CJtB+Ds67rvKkfA2WeVpBv/4aIP+5MA9Zvl+PHBlBDVBQ2jW+LIf179i0vVEHxVtF9aq92Skrjgx
e8yzqdE8Dfxfkd9k+nwRep19kluzFZRC38HGNU/UVhnWdZEbkqQMMURdTogqRP9sWpFvV8wzGHEi
1F5M5QpQIac0M+egmNqHOI7Ra/ftWToq441QlUxiMQlg0t2VE+kXttNcN3ZTyCkyQUnJ7OAmJNfa
tAprrc0CRKVedydmUoQopx3n69h3Ngod8EyCQB+WaEuMhiYq181UNVsES/RNMQlvhruP8t7cc/o+
dGOYkRph7pCm3hbJWBC7SNAEpMq9UaWf1B5JkmrYF0bo7dvQW3uFCkK9Sl/BYxV9sOSLw/npOPq6
j0fwSx6QSSVo82yudvSJVXHellk6nI6s8lc1U3K/k73trDfzhuTI7uBO2pmbmFeNUa4dGuK5kjzX
eDphG4EAezJSf6CKXKWR/WUU4UOSiE9wOhiry17b7pWdoY/X8yD6FcabW5uRdW1DjGBd99z1Vnmw
gUnURXUh5IzO1a7FoNxnXWjCOJ3hT1TIcGR4RR11yPFVislZxPi6qpu8Rrzj5d3T2KJA8sInr+mo
3IfQhv2Hpd1SswdReOR7MX1rovnVVbIzEcIibXqwnRXBIG5abcxhvvCW6tUyCy3fDkOjfVJqVbF2
c94n2u0wCkKT/h5Eb8Xff67ETx9F+1I+/eIoku/zv0eRhBlLKSm8BIMt3vdIhzcTNHs9wAwghnGT
fGhieTgch8kSfSwO/W8zJZpYVuLoYxmBH+fgf3QUydX3h5MIYB8DJQTdKofb8cf7fjUO6TsWYR+2
+35MBzBIrdc0fmnaWXSAyxCkKNtu7LlNtkSpLgG5DUFf14mDAouuBsYZUIIRmKxW01d0nZ7O2yxl
01UOGQnlFHqi83u7aQg7+fvMvT1z/Av9/vI7ffn6WP5ibsIO5X+PHGAhzUIhjZ9Ybpk/bFygo3JY
ITgy/zdSeR9jqv+A3cdijEXpOG/58MiRWMAQ05XZ5Kxs/qzd+OmRw1aALospDV/FYJ7f6PtHjpVd
aygZdwCNj0VAgdOnF6RFVsOZM4OvhyASO3euHSESzR3h3BgKKNR1LAyQHNhV0yAiBScEl+aUSnY5
u9YS++XRK+RVSQXwvrSNq7ArRslcVM2bvw+efPA0KXP//YN3ESf54/NLjjeO0cAPtdfxs9/VXugV
8GvYaPJ5/piafau9kA1wrknVwr9l2benTxpOEOoxXz/+2v8OPKmwpillDMhpqEmJ9p8ceLr18xQd
qgT2Vk2nELSxIHx8/Ma5wjmbu2JXmWl6rrejxb0JBk/wztwKM7nOkPOYlsxrz6x8rRbqo5OK9cJD
7VcLeLhhYixcudE9a7H7Qk2fxcRUaQHdJER+04kQM7Vo3LVO17fVl+pONKI8aHDQd1ll3PSYwbbg
qyTFrdB83KviSjXGB36IC6XqrZtuQJIAIa5fT2lI6ylGf6ExWerhlGUqqQ5LdQKbaTuH6kXDcBrK
jQ/8ElSwstNBa7lK5NfLE2kHq9h+ysFxE//WaplPobzuddu3wa/X7bK3skelebBkEnV/5RVnilfu
x9wJJmQGg51+1euFGf+TqYUHIsVRW5t+SPWJfNzvchnVcSZI5R0R9RHNhsawPkBX37Fu94sSomM+
b/ROvdP6lzT53Murwok2mTWvBt0g+qI7i/MKLHLpA42X1jffncUa618ArnGNbHhTG8NGzPW2RYXc
zZ+nWD+3Efri6YWbbzvVp8lIOr+wJ3v03cFLnxVPXMzpaPtN4o6oE/meejLTQE+6bA9J8KEuGvaz
XeaZlw18r00XLnVQKkPhT5DL1rOaKts4THaxGmIwjvq11+fmXst1AljDMLxG3DhsDSsL/cZo7kN9
ZpGYg2sFNn/eLRYQBBYuEHD2i8VMozfL265Btt1ZC8GeKTVjwzz3rE5qJO9Ekh261FCp0NmMqAaY
wrqbTwsk4yRurj0k5CK5t8V5jKo8fc6RmHdIzTsk5za7VATorv3ZIzaz7cX9mEdBh1y9ar6GscqX
hOtwuVKSL4ut7HobVDmL3bJaJTU9MdL3rFC3BWNebdF9CnC/KmtfOEkA05CaWlxCEPLHeng1ADDw
hVsvJIBuqi8zmJx6Ix/w9lDFt57abslro7ZtbhTrfhndjU0bU9ughZDy23O6HhDilAqaoASxfx9p
aOmsjRhR42MGiO3iQArpFeAgJckvBZYBzo9TMejbWV32M/qdeCpWMRaDEquBOVs7FesBo9TA66+a
Lg4ygmnIPIMs/5WWZUciHm4EoZ0WGBlKT39qbP6A5nwzwDWoVFhu2QZxXryhzT/P5uislc6IvzfE
W1/OUf77G+LspX16aX+6G44XwPvdcIwwYy0jqUAfY6HfimH8NRZYMQrm77MycXexspEXgLQisnl9
78o1lCDIqPkuvDIwfP4IWCCHAj+UwrIGl4JwiiAWTj/UJXoD4FnV4nYvYlHkh5D4RYixGG4uFkf3
ygejzftlbc7KTd6EtnPIynmNZPtkwUd2zX4SnM50ROvEQHZs4D1uSCwt8J1SUni8KLnCtwKYp5WM
HmOsz1WhVU4QG8sC8hcMAsPWdOn8lgAfauejrICjj5JanYgj65wuTDZ/H9W3R5Vb//eP6ulLnETx
Lx5VPvX+qBLrahhYELnZSH9h4/99GSOBUbjHqB5+mtk7PLrs6Clr5aif2vf9YYWuobkmG03NM/nm
P3THHhPBPjRuQNgRsgHqAq9F8B/C0O+raM2uOjJUW5W80bY7gYRTTHtDOCY7xSlqLgyXbA4mAKqz
G4u2vujNgciWVkAbr3KVZEqHDI+WiTg0mE7f9NnnQVcZu7tSVaOct/VDO9kPxVgOt6lZYk7ABHmo
suJqiF/KITdcP7HHDfLkw6wPz9qsy0ir+KS39ZMc2jr481vgNnslavZjR6Dn2NmXQ4YOz5u0/axL
BlxadHSV1CKjC1bItNJ932oBc4vtNIQ7UPHB/7F3pr1tause/ypX5z0VM/hK50jXQ+Y22U2bpn2D
nMQFDJjZgD/9/S1sN4ntRLsbS5crFWm/2LWD8fIanuE/BKvFV2Q3aMab58izN/QGnAtzkD7acpQh
JTcYSwtvpKnJZaV7wSgI9TEY7SkcLfp2xmclTSQgC/VIjYsTP44vzdSt4cZLK3zAsxQNZfs+zdwL
hJFPMYC6rWJzmMjlJ1nRHkoDnkFDeWlmLhX1R2MPaIPUiJrP9ZOgXJwqC6P6WrjNV7Bh0B8izNWL
p5W7OPF086yaG6e+Ab0/MN1TOy/uvQS4BGjUc0ehilSF+o8COeRPRpAVY1dvftRhpV3leYoGQ5N+
WqGEbBUFMVg209WfuVrezFVEjyON0o0n6SBQETjQZ8qS83OMIACWaXbgn9AuCpKPXlXZYMAjJf0U
OqU+shznC5pNDp+bBGFwRaP9fuWG9h8lvJYXwQ7w3lbybZpRBNrbStq/2m4lOCZAOIJ4YK1Fv15s
Ja1EHmeXChMCaZDXRHso9uhwQRAS5PzX554Jc1Q06kTG/pv5uLqXEMk6u5VK749zj+RLnIsvJICL
rPY9t8mycxlyUHWTwK4B0Ja0PIQiCQLroowKVMYdhG2u86X7V1nTTcoGd958UV4U9Vyfn2R1cGLJ
XrkYBkmlhV+hIMh4B+tC9+M6kYGP/xW5SXEfGtHSvP1ziK0PMSbKO4dY8xhHAHD35h6CDs/HmAmk
zQKbghIjsExMuZ+PMcHCR+8J5jIyNm2VaJuMC40Hi1lBs2NXflqEXMw8XuZjfhdCM9ibeqYFnI7E
mjnOMw7omb+cerIEib4JIudspaXVba5lFtrKVmoDhvDpVEqNBUSiUBFFgqyvLMZA15qzAB2Vkep5
q1vH8dw7WY21YhgY+TIbDVp7wkDOjae5Ijw+rMUgp8hv2Fn6OWxFHjAkIJsRwg96KwKBjI1VXBck
bB/1ViaiaiUj5Ipm5QhIWD3MmmU8DrANHKnLFEtlfc7H2+ZD0OCsPQ+XHG52GaP45Jk3C90aFUl+
RtYzSfLI+lpS8zBnSwRlwstVMVArwCpJ06ARrQiXZWmph2OiVHUY5KvmvAn9DAqdBf7Mn6sX0EmS
z0s7109is7xbYlkwyWI6yE7oz8/subN6WklNM7ZVyTvhKzqX5cJXP80RkbxImwWZLfa8Z3mcY06O
5C5Nilwt6LXosypbSbAA/Eee4avgyWI/9JC7yNqopTZZFrS+6xTfBscQmBJsPUZO5M2MwI6A6Jbu
hWsZjyaKWnPbjjims0EcXOpmUZ39Wdnrlf3umfLx8XJ2QLyFUu7zuhY6GTQQxc69CynhuHlBw3te
0xwnLNlfuddzZAqAFcYr7VLUWNsc67cKbGLNvgpMkX8xiMiA0HLkIXT0ek2bqS/rURRG50qzjG5j
FYHepe3X525QeoNvq1YLY9XqYsh1snDuQJrGy9s8dWrjtqBXKv1ltgeJpoQnSSap8xNXnDNZZN8V
HDyZOIC8bHm9iLI8eVhKJUD5SKfNwPlGQWM+N71xtaSc+Z2m3/xz7JXS1z/Tcj0tya3fPnA++j9/
hoeU0YSb8TbWsT7gokxgQlrOLVty9bb6axEGabQPkA0XSqWv2R5kRtA88GxqhYJf5PgySE9ZNB/Q
LBQn2G913oXf6M7k5IPo8aPsAhwLEZDXkxPYycApltDRtCC70xvTGxVzG95GmKmDAMmGjNzAGThI
UM9x5YkUV7ufD+L8UkVvCdiTl9ds11Uc0KldxM61VwuLkoKj99xQ5Ho5ma+UBqZ1Y1SQN+dogtHA
IJEp6c6e6gX+MRBOVTTH/IEgHkQuZBCLMuspmJ/EHytJGcNP4zGCMeyA6CRYqOl1LIgXcqjG1zGu
AcNA0DIGvv+xytEsQ0Usnzh5jcXvQvZP5vi0oEfuYsKLmEKpqPlHXM3VcQb3w8jluTqsWVfXvhaW
mIxgGUzfPgbUjGyaoI/YSubQKK7iiTqYh9m4smv3VkeH/TxFKXhiqzBKTHkxgAWB9UNVYz8qyCpO
lizHA/grsLPP8kq4EMFs8QTFBTHRL74gvVA/vSriyKWiEv8IBDEmExSZPytTrEx08N9bmV9oax3o
yog/2q5LFL1QSKIPTSdlIy/8vC7p0tBsBiwjHHVf5iBCckm0hm3azYIbSgFwW84gRqSbLahd2772
byBiDpCwDPCPJktSU+iSi27my0CQEoxrG0Xkny9djAUXMPylMLx0dMW1ZkqCX0e5qCclgVWGP5kA
xzqY7kyMReSP4jlSBcsAG0MblfhJVA8eZBGiOatKncgmLmCSIsdjBJ1oS1tz+WpuW05z38wVgBda
ZEjB11r3b+R6tYIsSBDUYKGkDIR3FtC/5mZeY416il8IQk8VaLUf8mCl698bfpNg9Gf6ttNXfjfe
ufGDGTN11xfjRbSjf6BhKBrXdKA3erbb2Uudjm42Sh/7PcU2rkFMCZDVGu31cvaS7NrC31lg+ME/
/FbII++1tFsQFyhdULytDNnr6dvg7eUt7Ug5U+bVHV2am5UAMllBiGqtfl4peFeFtR3iTlN/k3ID
CZ4BmjtB+DnOcms4yGKAPqlWXcQkBVi3q/akTL1kkoS5cy+VAO4hlM+JkcryOrTV6AeAq+UkGCT2
LWmRNwpq/VGJBd2MCh0Wd1p6CqA1mmT2yoQBE7q022Lp3DUpseWi8IX4nVbTgQwleY6BnOlN0nSO
XcQyxMYXoOila7nxSHVr/w7JHow5BtHPNA0lwI0pWUpsP/jKPAJllhjDQisQBmqW/kUZ2rdYlX6L
V7C/l8v0wrZLKuBNbV8scvxnqlTKTlVz4Y6MKvmEaxVtt8hFcdvw7uIYeGZC0/gM0qCFz6Ky/Ktx
iwyDIfUhtP2fZQMt0UqC23QQ3MehE0ygQzRjpQ6esA3xxkhNRROblA6lI/PGn0erkzTUwV7a4JpR
Hf1RK010Rp1CAbqbnTt4A0+kRSSSKdq5cuXTMDRrvBld47vlSmwYOTZ3QeH6qEaQBdUVjm6mGldI
Y3rxueFKq0mlx59hV48HXqiufijyanWf44qYIiw4Jmj9YuOmN58jRlXM8WJTziJpeV5UxWOG5CD4
0cVQ1SCJl5FpDGWsQsbNqix5s3ZapcnZPI4wuX5E2giW/cy2wqGmh/A7BObXKm+SOL9LZG+FZ5p0
r1cKTo5IjaLoggxUUPifqchOnArNZQ1jDTrcHhjcsLipyywbR5FiX0lRupjUAwB6MpZuTbaSyTzp
nqE/tRippjQ2yShHc1m6xF7kWvJ9HKPN83mWnptzpppjlY/0pwEyB3DQQMrW9vLKKNKVCMHP9RT/
6CbJhnUD59Mh31Vz/5Njy/5IcxCn0FL7RpXwVpb15V0SYnFNFVs7TQx9mi6sC3ipGNAKcXTEaU5q
MHzDeWp+rXFBHBqpgTU6kvRe6dyvGhqT2OterSRnwilKH1c9B4d3mnm1UJSXQwyqtTS61ID5xmfN
coCcu5wkSjW2Whghju7UaVtwYQ3MULMQ2Pqzqa9jEqL0t7OFb9PmgB4G0KPnmMT4ADyXkF8VcLbX
Gk3GB8jYiJsjArkuf76Exom6KImEBmtbNBFf7uowuyhlbe/3W6oxpIe7yYKFG7QGNQL/Ekjo6k6y
4McFSJLC1s7y1FbLj3NZZ9qXxR18oOhESoFrasy0xlMuUWgZ6ZpzBxQQr/uVL50MLLgTAXMWh0VU
f2XMLVdoxWRiYstRerHSzQdJWWmnqZj8KO3duZ5/ZjTSdVYFty7/MJTa1cKyCUJ6NyZczKzA4Swa
rO4HLlzNhgVXO0sI0mIFVtIZ9rCPllibks0GlQC7hYVZ1un1IvGuUr1yRgrLGveexUgWK910NHlU
+glafmIbEPtB6Tj2VUF3f6wFyxs7J9FZJXkyjHAZhRgGpZ2tJbPcp9yRl2zjbDsAfe/DKFqhD5jf
xWZ1460U9H3ZqrJ07OfUmXAoW6n1rVdI54GNILTY5fACkseRi90bkJV0uHDRQw/c9AI4zvfQTqF/
qSc2BmdLZzAK3PCE1PHzAm+Fie0vLurck+8BXGrh1NBhkvpL0A+a9k3GAnLk59b3HMsDd6l9ywUe
zAHfXyyB8IIKLyaNR7bjR4MbvVGjs8AqYBZo5vdFkfBTlCdQchCqCiDWWW5dnGoFxpum7EwH8lye
VIZx0iROcL2sjRp6So6Vq1REZ5DBBpNEs+8qsNIXqzj4XitVOZybWN8RwWanfjV4QK8rGmoulJZG
5dDLVquvjRw9QX4BONT4fyGSpJ5YHDWny0HyHQEETu3UffBlDgC7MINxspCkSeMr0gQxFPwq4qgc
OiHkM2m1Soapot2ifILOvOTWF34Y3ES6t8RMU48mlho7HNGRduLWpTI0Iv/LypKE66WRYeuJ3kkt
ySM7MyZ+LLljxsQgKBlYYzMNipHByTuUaf1VC3V+BTlZOsULazB2jGLqxNLnMlh9krBdGuaZ+pBB
UORs0Bc07+aQcUwppopj++O5716vmnJ5qrmrxUjPqVbiLeLhITx3QvuzOk/ce7XQC2H/q/r1BaBT
OIVpiHDjdaJhbWXAMTbnujdWBe0Y+4M5E1JQkYNgQmUB3+ZI+5iXy6+RWd3hm1Gd/9nH1/s4+947
+3hzuMuAfOrLnZwAGMqMiizvDt4U/DL9AmB/rfwHCeRzQZJAFqyHaGCvm1gvckuNRBA2mqm2KsC/
t49zwuzUfEhS2al1xdDIZltA4Iv+VhAvjUiKMG/zMQbHIbFMbfTwAaGh7Os4ZXJR2YtIP03d0nus
WvK5YXkGZXXBSU+SEldYo7TkcuRGBd4PCFbCzCVYdeaR+qgA+yo/xVaj3zSeKQ89rfCqiR2hQQp2
joh4slQL2tADg9DjVMn00h/+mZfreUmv6u15+T3Ogv2kUeFvnkseNEnhR4IZbZWzOL63SaP1AbQp
xzohhNGygJ6npYwquolOOp1V5H5FZridlgBRmeUAONAPppaCYszvJI0QfnbnpYVThKrzgFyi7vE6
afQx7KvmhDM4ASyXiOdWapJBZdNoS0PuIToe5foynKae9tWuPhaCSOYJSlkItywRJDM8DJIbXxDP
ypUsfyWbyc54cgJhQVAzWqqaIK1RRWxQP4HIFglKm+x7JRVJaG6ciu7EENS3VJDgKkGHo+YTfdEF
RU6jMHXWtLS5lkAnqHSmINUFCjbRSYW/kiDcVYJ6Z9iNOsTCOMWxOrqr8SY9W7rZ8gweYHnj4KPx
OZbzjG+KwOQil6XzXHD8SHl95PPg/S1bBqDgApIWexRek2QSm6vlJHIW2WdL+Kmmwi0ATYDsxisS
Fy+kssSpXbN/+mHtniKvtRiFwMOvVp48TZv6U62pH+dhctmU9g/kwEr0L9CtkuBFlYWkjRfxCsBr
+JFWRThZ4deUofgyMsrwUxZq34rCvkxN45Nmz8/dhXKdoTjrB4ub2hYqtCj/OE40lGr5FN8J9MBA
1Z5YK/R5Je0qydUvgyz8VLoS2mFG/ATIqx750kC5zFfLL7lVLW/KqrY/Oh7QlGVpf/HAMtZkMiNK
p+R07k2OHfkQiNoJJvZIFOrLz5pBvEZ8dNsYCwq3BT43tkMuVUn2aOlIl+y/n1aG+TWLXGVwg4N2
fCZXXgmTI0aLJin06tzG52aY16SgA0eosFmL9Hu6JKltEK25MDOdipenmADQyrD44hvxfag2HxMv
nCIU8HGVryZZEt2l89VPry5R95rfu1Z5pgwSeYzk2ynYuivc6E78vLpUSkxAgQfrVXonmfWltpzf
Fg6RllTlZ/MEq3NJi2P8bm1qyisCmlzFcBZbyju9TuCeIZ57IqsRrpmVFd2GuqwjVdSEDzJyS8Mm
9/7f7KAby9zxtJhO2vLXX+Usaz7PcoY439ZTxas3sb8ovsT/7E3v32hTePvSJLN//2v6BKSAqLzI
/MdCwAh2i3K7e3L7YO1Tv3ufcFr4RfnEJ6CJo6sg4dDvEg1JkAT/+q8wXriblyXYK6A9eRH7mvZi
2+QUeDFSb43F+19zPajvv+ftr/ByJACpqrv1zL8zDHzP51GAxUW5m7hoc3HMvBoFC70hBoEW1XoU
1uP+fzwK+xNCFvSJV4f03xkJ/ubVUAByEu2/7S++NxQClCQ6iutrHa72byiEW2K3oRBUF3DONOM3
s4JptjMrVFCp0JqFSRvXugLTw6H4J+tjd1boor/UWmmJ0dhdIAJKjl0dmKH1WK2x6f0bij0y+z9Z
ILTLdevXXrE7K4wPhKVY+BibFdKLHZNfc+fwQBm66wJBhR1jImBswK7X184CGXwA30JdUENoRVy9
3St2a6f/ZFaYwEPBlAIA2nzVl3sFhAqN3VmGZ7G5+nCOHpoV6+n6WP+3O4t/xTq/FVLAscZxDz1Q
Y70XiJ3kZUhhU03GGoh+3/r13i6Q9XTtNhToDEGhATDTXrvbpvFBsBJoegp3UK71Rt2/bdPoHmhC
uKDes90oUFjamxVk9zCkASW1V18PU6ED2TmuEOr3Ara7MwZgsqhniNOlr7sDrfZuX56EgygaGS0a
Se21uzsIiDQ4ADyX1vOgr7uDKCB1HAr1gwJlCUbTNpZ+PR2EWAWkfEEoWg9VX5eE2XlJEEkQabMg
xKpor9dDYRFUabLB0ticn31NwEx2+I6zgqAKjxxIKJuh2N0kyEoEMQQA5nqk+rpABEev81DoqKsI
IYLNtTMrsBVSOTmZFusF0tOsg/zxCEOx6dtsgqrdSEKosxJUcYCur75GEmb3XBSsI8AFoV2xNx1U
0amii7CeLj2dDvQ/jjEdEMylLLcJLHeHwvjAy4ITtClYrc/t/gWW5jEyL4DsQA4JtNtrd7+0PqBU
YkG72hwdvZ0VnQMKClasf0jNrIGDQ4HaHjwQyjibo6O3Q9E93YAZh2gd3ezN0bC7QGzSEaCHrfCg
2DHXh1UPF8g6FeiShGIEjbwT6tubMHJ3KAYfGAmqNNsqTl+TD0Ef6RZQiIourCvVwjSgvXZPUXrK
GJxQvthe7Sf2cFYcIw8Dl0dXXdivvSrPWB8QH1bBj2zGoK9Zh9V5DMR+qSEWQjVq8133hgLoN/hF
BB3aq7dD0T2+ZL9E+1CkmoeHgrRcKH4J5ZftymEt9m9lWN0TMIgKWAzS1Nn0fXYK/KTlQm5EWCiu
h6Knp+i+hNxvV7XFAmGLgK3+RimXtByBCsEDWV99TcuF42u3o4MKBQk5fjL81167YSaULpusXJc3
EXlfEzAh5dRxKARmgIPDZjtYXzvbpkjLkWU2SEfbq6cLBE5H16EQC2TN/N6sgN2qNnwoSjkDuOHr
vaKvYaa9frAuYSYFfmD54KA2Q7G7QGxOGLZNcxuG9nZWHCP5EL6ddLkOF3atAYcpOhu4Ua1nRV/3
ij2T1X9yglCtxFcYdM2hvUIcpkIsRMCO26u3C+QYJ4ipCpcQeRNCccdXgfcAoWATOfVtTaens0KR
O2+bbRMIZhCFip0xYJNgVWDhtGkU9nWTsI8xBkLmiVLMZjrsp+XC+UA4Z/1aOb2MuAU7vGNAQfcH
ogq6wpuvunuKkny01uTqeo/YTMD+JR9299gK3W8OSW2LmNlrk2O1NoA90doDidHo7QLpXM0U0FT8
3NB13CQfu3sF1Uygn0juPEfk/VwgnetWJB+w4tF8kJ8DhldHhynQRai4bgPynvYEFaFm0XGvUFgA
1LB/5Vn726ZNJwAls543zYX2W+ehoGZDwX+bfu9smwJzBokSPu8mIu/rXrHBBXZLPlDUYyfYAox2
k49WPxYmMCWu9lpXifp3gghNvo6zQhb6YQiLCQM5ce1vm8g2IVOJ5EZ79XZWHKOSB81R5GFvlq+o
2YiizaYd0Nf6rnBt6DgraAKpAHXhzq9nxU7ng71CAP6pdm9irL7mYUJNs/tQCJnLAQLlrxMwCwUE
hQr3FqS7Prd7uEmsM8Mu+6WC9y6KO/RI15vAztFh0R6FFaRv5XZ7OAZHCbWB3pJ9bfKr/UaYYVHw
NThi22s96j0ciu6RhAxwgHzcRgi9vXanA0ZFQtkSQbB29fVwDI6RhLI/8mtvqW77IQTICU7O7bna
03MT9nLnHVJMBxP5670dUjQ5ELfXtsF1T6eDIvhJHU8JYRAAm8kWAMP22jssCBwwD6Ce1149PTCV
PbG3367hkogLuR32hjcqVTqHCcYM1rZS1dONkpbVEWaFadP6Ff582199JxFXAWDJaCauX1/Pw97t
l+CBjjAUQjoWzb5NHrGzX4qIki6HZlHkbK++7pdy90qV/MHCLpVMY4OZ2RkKSwSWRJWo5q6Hoqd5
hiI0tzpvm0g8wvShcN1euzH24AMKH6AQN8DP/q0MoSbZcQwIrkU9W31rvxQG9DjQ4wi5HqO+row9
mdt/cnTgOkjIgCJoe+1W6yhnYz6J2OxmuvS2cHmUlIs6A2fDG6co7T9eQqCp3+j1VjOw8wJBTZCx
2AJEdjMvA6wNWsYvybR8Yv/2CmGW2nEoqNGy7bJfvIGagEIN2AxrzOcF1M+h6H50CA1rJOXJyA9H
3JBl6XtpL7fVfg5F53xcwIpAAmAqtJkVuwsEtg+8ewHHbCfg31oZf+NNv0RuRhgyPLXyNv4sP6SC
89Ybtoou+6+/0B9YS7a8eqvQu1l/+lqmQPz/f17L37Tr/8Wr2/2g/ajN32++4/6nv/qw7Rfb/uOZ
P8um2aPXtC80myf9NI0QyPmfp2mUHxBPYOCfn2VfqefXrvDuvcNw5mLQ1mzvdf7073/R4QMhJXRU
u98/i5AOgnq/vdeL+xNzdL7/cDZdHvKYNIhvj3Dzp59x9rS904tHZ9M9wt2z4NDPyi7W/d7h1M+2
93nx3GwL3e+dTd8aFvaI7rcvHw8NiyD4HuHeRXhotgjKbOebj6bRQ3bAC7t1ijzG3Weso+1zPv+m
gs14hLtnDwdvfow1OuLxstn2KV88+THW6Mib5cXB3/QYa3QUTjP/4MAcY5WOwtk0++nPwgNbjHmM
pTrCnac4+PjHWKmjOCyjh0Mz3jrGYh1l0+rw9isIFt2nPM8+y8Lp4sDgCw2zzh8wnpaJd8gdSSAO
u999Fk6r6aFlJSDlnW8/Cfe1VAH3HOPOmX9gLxBSFp0f+mTazIri0N2PsVpP4oytZvuYz9uYdYyV
epJNF8FBLy3BMes+MshHHtoHhJJM55ufZrPZAWV/WUC3O9/8rERwcuE+HXz6YyzT88WTP11Mt4/6
/Lvax1imF7OfP2dZfvDpj7FOLzBwRA30wNMfY61eTR8DdpnFweE5xoq9mi4ep4fPb/sYa/ZqWmHG
+3hgSxDYt86T82r2MF0c/G2PsWjfNSVvZVgPS7T+rcTvqlzNskOrVuhbdx+Y961ouz78u36YnW8+
yx4PBZQCAdV5YN63TOz86PEiiw9MdiE52f3R40XhxhFyxNubPe+VAj55lA+IywNpq0Cgd777pzgr
vGmUHDwHB8dYr+0nvB1VUlU5wte4mWUHfoAWbdB5iG4ouU2fZiFh6/6J0nJ5u3/E285uXSf/TUzs
tz97Wq5Q5+e+ffTKJkSMPtz+hr8mf9vT7/4Bi+bp4NMfY+neimWbz/aD17bd2v3ZyxC30wMGxbgm
bIerw1F1W+JjN/MOhiGoQB/hE96zy+w6Lb8uDhUQWohU54G/my2mCzfejsDzlBQkh853/zbNCJ62
N3px82MExt+mOcmxe2g3bpEhR3j6t+3Guv6m30gEI9LBg9UDXG+2Y9Zh0n9712Wn6xd4xyvl/Vsf
6m78aovu9zy2GvuH/ux1T0e841HUw/7zvwAAAP//</cx:binary>
              </cx:geoCache>
            </cx:geography>
          </cx:layoutPr>
          <cx:valueColors>
            <cx:minColor>
              <a:srgbClr val="D75B8D"/>
            </cx:minColor>
            <cx:midColor>
              <a:srgbClr val="B2B2B2"/>
            </cx:midColor>
            <cx:maxColor>
              <a:srgbClr val="44ACCC"/>
            </cx:maxColor>
          </cx:valueColors>
          <cx:valueColorPositions count="3">
            <cx:minPosition>
              <cx:number val="-1"/>
            </cx:minPosition>
            <cx:midPosition>
              <cx:number val="0"/>
            </cx:midPosition>
            <cx:maxPosition>
              <cx:number val="1"/>
            </cx:maxPosition>
          </cx:valueColorPositions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179213</xdr:colOff>
      <xdr:row>94</xdr:row>
      <xdr:rowOff>10390</xdr:rowOff>
    </xdr:from>
    <xdr:to>
      <xdr:col>17</xdr:col>
      <xdr:colOff>352425</xdr:colOff>
      <xdr:row>116</xdr:row>
      <xdr:rowOff>0</xdr:rowOff>
    </xdr:to>
    <xdr:grpSp>
      <xdr:nvGrpSpPr>
        <xdr:cNvPr id="90" name="Terms by Numbers">
          <a:extLst>
            <a:ext uri="{FF2B5EF4-FFF2-40B4-BE49-F238E27FC236}">
              <a16:creationId xmlns:a16="http://schemas.microsoft.com/office/drawing/2014/main" id="{00EFE603-7CE0-4595-93A0-C4A7EA7B7746}"/>
            </a:ext>
          </a:extLst>
        </xdr:cNvPr>
        <xdr:cNvGrpSpPr/>
      </xdr:nvGrpSpPr>
      <xdr:grpSpPr>
        <a:xfrm>
          <a:off x="179213" y="17222065"/>
          <a:ext cx="10126837" cy="3971060"/>
          <a:chOff x="326573" y="10383982"/>
          <a:chExt cx="10403569" cy="4076700"/>
        </a:xfrm>
      </xdr:grpSpPr>
      <xdr:sp macro="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>
            <a:off x="342926" y="10383982"/>
            <a:ext cx="10380481" cy="4076700"/>
          </a:xfrm>
          <a:prstGeom prst="roundRect">
            <a:avLst>
              <a:gd name="adj" fmla="val 4362"/>
            </a:avLst>
          </a:prstGeom>
          <a:gradFill>
            <a:gsLst>
              <a:gs pos="0">
                <a:srgbClr val="E1B9F5"/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1846458" y="10383982"/>
            <a:ext cx="7273520" cy="571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3200" b="1">
                <a:ln w="53975">
                  <a:noFill/>
                </a:ln>
                <a:solidFill>
                  <a:srgbClr val="7030A0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Terms</a:t>
            </a:r>
            <a:r>
              <a:rPr lang="en-US" sz="3200" b="1" baseline="0">
                <a:ln w="53975">
                  <a:noFill/>
                </a:ln>
                <a:solidFill>
                  <a:srgbClr val="7030A0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by the Numbers</a:t>
            </a:r>
            <a:endParaRPr lang="en-US" sz="3200" b="1">
              <a:ln w="53975">
                <a:noFill/>
              </a:ln>
              <a:solidFill>
                <a:srgbClr val="7030A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aphicFrame macro="">
        <xdr:nvGraphicFramePr>
          <xdr:cNvPr id="103" name="Terms by Channel-1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GraphicFramePr>
            <a:graphicFrameLocks/>
          </xdr:cNvGraphicFramePr>
        </xdr:nvGraphicFramePr>
        <xdr:xfrm>
          <a:off x="326573" y="11031682"/>
          <a:ext cx="7887298" cy="3429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8" name="TextBox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 txBox="1"/>
        </xdr:nvSpPr>
        <xdr:spPr>
          <a:xfrm>
            <a:off x="8142073" y="10947897"/>
            <a:ext cx="138749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rgbClr val="45698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Q1 Totals</a:t>
            </a:r>
            <a:endParaRPr lang="en-US" sz="1400" b="1" baseline="0">
              <a:solidFill>
                <a:srgbClr val="456984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1" name="TextBox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 txBox="1"/>
        </xdr:nvSpPr>
        <xdr:spPr>
          <a:xfrm>
            <a:off x="8142073" y="11719616"/>
            <a:ext cx="121225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rgbClr val="45698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Q2 Totals</a:t>
            </a:r>
            <a:endParaRPr lang="en-US" sz="1400" b="1" baseline="0">
              <a:solidFill>
                <a:srgbClr val="456984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2" name="TextBox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 txBox="1"/>
        </xdr:nvSpPr>
        <xdr:spPr>
          <a:xfrm>
            <a:off x="8142073" y="12491335"/>
            <a:ext cx="121225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rgbClr val="45698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Q3 Totals</a:t>
            </a:r>
            <a:endParaRPr lang="en-US" sz="1400" b="1" baseline="0">
              <a:solidFill>
                <a:srgbClr val="456984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3" name="TextBox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 txBox="1"/>
        </xdr:nvSpPr>
        <xdr:spPr>
          <a:xfrm>
            <a:off x="8142074" y="13263055"/>
            <a:ext cx="1212254" cy="3518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rgbClr val="45698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Q4 Totals</a:t>
            </a:r>
            <a:endParaRPr lang="en-US" sz="1400" b="1" baseline="0">
              <a:solidFill>
                <a:srgbClr val="456984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4" name="TextBox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 txBox="1"/>
        </xdr:nvSpPr>
        <xdr:spPr>
          <a:xfrm>
            <a:off x="8122491" y="11222182"/>
            <a:ext cx="2599748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Forcasted	Actual          Variance</a:t>
            </a:r>
          </a:p>
        </xdr:txBody>
      </xdr:sp>
      <xdr:sp macro="" textlink="">
        <xdr:nvSpPr>
          <xdr:cNvPr id="115" name="TextBox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 txBox="1"/>
        </xdr:nvSpPr>
        <xdr:spPr>
          <a:xfrm>
            <a:off x="8122491" y="11984182"/>
            <a:ext cx="2599748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Forcasted	Actua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             </a:t>
            </a:r>
            <a:r>
              <a:rPr lang="en-US" sz="11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Variance</a:t>
            </a:r>
            <a:endParaRPr lang="en-US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6" name="TextBox 115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SpPr txBox="1"/>
        </xdr:nvSpPr>
        <xdr:spPr>
          <a:xfrm>
            <a:off x="8122491" y="12746182"/>
            <a:ext cx="2599748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Forcasted	Actua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             </a:t>
            </a:r>
            <a:r>
              <a:rPr lang="en-US" sz="11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Variance</a:t>
            </a:r>
            <a:endParaRPr lang="en-US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 txBox="1"/>
        </xdr:nvSpPr>
        <xdr:spPr>
          <a:xfrm>
            <a:off x="8122491" y="13508182"/>
            <a:ext cx="2599748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Forcasted	Actua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             </a:t>
            </a:r>
            <a:r>
              <a:rPr lang="en-US" sz="11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Variance</a:t>
            </a:r>
            <a:endParaRPr lang="en-US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I6">
        <xdr:nvSpPr>
          <xdr:cNvPr id="119" name="TextBox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 txBox="1"/>
        </xdr:nvSpPr>
        <xdr:spPr>
          <a:xfrm>
            <a:off x="8122491" y="11412682"/>
            <a:ext cx="778046" cy="384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825C5E1-603F-4699-B011-B520D7E7E86D}" type="TxLink">
              <a:rPr lang="en-US" sz="1400" b="1" i="0" u="none" strike="noStrike">
                <a:solidFill>
                  <a:srgbClr val="494848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494848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I10">
        <xdr:nvSpPr>
          <xdr:cNvPr id="120" name="TextBox 119">
            <a:extLst>
              <a:ext uri="{FF2B5EF4-FFF2-40B4-BE49-F238E27FC236}">
                <a16:creationId xmlns:a16="http://schemas.microsoft.com/office/drawing/2014/main" id="{00000000-0008-0000-0100-000078000000}"/>
              </a:ext>
            </a:extLst>
          </xdr:cNvPr>
          <xdr:cNvSpPr txBox="1"/>
        </xdr:nvSpPr>
        <xdr:spPr>
          <a:xfrm>
            <a:off x="8122491" y="12190881"/>
            <a:ext cx="721923" cy="380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9549DB4-8B7C-4551-86C5-C46442291E77}" type="TxLink">
              <a:rPr lang="en-US" sz="1400" b="1" i="0" u="none" strike="noStrike">
                <a:solidFill>
                  <a:srgbClr val="494848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494848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I14">
        <xdr:nvSpPr>
          <xdr:cNvPr id="121" name="TextBox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SpPr txBox="1"/>
        </xdr:nvSpPr>
        <xdr:spPr>
          <a:xfrm>
            <a:off x="8122491" y="12969080"/>
            <a:ext cx="721923" cy="380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FCFDA20-AFF3-44E1-90B8-1CFC5FAA6E20}" type="TxLink">
              <a:rPr lang="en-US" sz="1400" b="1" i="0" u="none" strike="noStrike">
                <a:solidFill>
                  <a:srgbClr val="494848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494848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I18">
        <xdr:nvSpPr>
          <xdr:cNvPr id="122" name="TextBox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 txBox="1"/>
        </xdr:nvSpPr>
        <xdr:spPr>
          <a:xfrm>
            <a:off x="8122491" y="13737560"/>
            <a:ext cx="733147" cy="380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42C44D9-35B2-4A96-AF17-B3928A0DAB46}" type="TxLink">
              <a:rPr lang="en-US" sz="1400" b="1" i="0" u="none" strike="noStrike">
                <a:solidFill>
                  <a:srgbClr val="494848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494848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F6">
        <xdr:nvSpPr>
          <xdr:cNvPr id="123" name="TextBox 122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 txBox="1"/>
        </xdr:nvSpPr>
        <xdr:spPr>
          <a:xfrm>
            <a:off x="9079099" y="11412682"/>
            <a:ext cx="764302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195CAF8-8226-4F12-8343-6B0470114CE4}" type="TxLink">
              <a:rPr lang="en-US" sz="1400" b="1" i="0" u="none" strike="noStrike">
                <a:solidFill>
                  <a:srgbClr val="33B6B7"/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33B6B7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F10">
        <xdr:nvSpPr>
          <xdr:cNvPr id="124" name="TextBox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 txBox="1"/>
        </xdr:nvSpPr>
        <xdr:spPr>
          <a:xfrm>
            <a:off x="9079099" y="12190881"/>
            <a:ext cx="753078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BAC39B5-3C8D-4E52-A1B6-2E2555DF77FA}" type="TxLink">
              <a:rPr lang="en-US" sz="1400" b="1" i="0" u="none" strike="noStrike">
                <a:solidFill>
                  <a:srgbClr val="33B6B7"/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33B6B7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F14">
        <xdr:nvSpPr>
          <xdr:cNvPr id="125" name="TextBox 124">
            <a:extLst>
              <a:ext uri="{FF2B5EF4-FFF2-40B4-BE49-F238E27FC236}">
                <a16:creationId xmlns:a16="http://schemas.microsoft.com/office/drawing/2014/main" id="{00000000-0008-0000-0100-00007D000000}"/>
              </a:ext>
            </a:extLst>
          </xdr:cNvPr>
          <xdr:cNvSpPr txBox="1"/>
        </xdr:nvSpPr>
        <xdr:spPr>
          <a:xfrm>
            <a:off x="9079099" y="12969080"/>
            <a:ext cx="753078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FA4077A-F229-4891-90CD-853A3E249DC4}" type="TxLink">
              <a:rPr lang="en-US" sz="1400" b="1" i="0" u="none" strike="noStrike">
                <a:solidFill>
                  <a:srgbClr val="33B6B7"/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33B6B7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F18">
        <xdr:nvSpPr>
          <xdr:cNvPr id="126" name="TextBox 125">
            <a:extLst>
              <a:ext uri="{FF2B5EF4-FFF2-40B4-BE49-F238E27FC236}">
                <a16:creationId xmlns:a16="http://schemas.microsoft.com/office/drawing/2014/main" id="{00000000-0008-0000-0100-00007E000000}"/>
              </a:ext>
            </a:extLst>
          </xdr:cNvPr>
          <xdr:cNvSpPr txBox="1"/>
        </xdr:nvSpPr>
        <xdr:spPr>
          <a:xfrm>
            <a:off x="9079099" y="13737560"/>
            <a:ext cx="753078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920E469-DB7F-4982-8E4B-176242008A49}" type="TxLink">
              <a:rPr lang="en-US" sz="1400" b="1" i="0" u="none" strike="noStrike">
                <a:solidFill>
                  <a:srgbClr val="33B6B7"/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33B6B7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K6">
        <xdr:nvSpPr>
          <xdr:cNvPr id="128" name="TextBox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 txBox="1"/>
        </xdr:nvSpPr>
        <xdr:spPr>
          <a:xfrm>
            <a:off x="9901928" y="11412682"/>
            <a:ext cx="828214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E3F39ED-6826-458E-AD44-33A5CADC79F2}" type="TxLink">
              <a:rPr lang="en-US" sz="1400" b="1" i="0" u="none" strike="noStrike">
                <a:solidFill>
                  <a:srgbClr val="D75B8D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D75B8D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K10">
        <xdr:nvSpPr>
          <xdr:cNvPr id="129" name="TextBox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 txBox="1"/>
        </xdr:nvSpPr>
        <xdr:spPr>
          <a:xfrm>
            <a:off x="9901928" y="12190881"/>
            <a:ext cx="828214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17E3A22-B2EA-4CBE-AB02-EB12356BAFEA}" type="TxLink">
              <a:rPr lang="en-US" sz="1400" b="1" i="0" u="none" strike="noStrike">
                <a:solidFill>
                  <a:srgbClr val="D75B8D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D75B8D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K14">
        <xdr:nvSpPr>
          <xdr:cNvPr id="130" name="TextBox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 txBox="1"/>
        </xdr:nvSpPr>
        <xdr:spPr>
          <a:xfrm>
            <a:off x="9901928" y="12969080"/>
            <a:ext cx="828214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0C6FED2-ED12-4F56-BECA-ED4DBB2C2173}" type="TxLink">
              <a:rPr lang="en-US" sz="1400" b="1" i="0" u="none" strike="noStrike">
                <a:solidFill>
                  <a:srgbClr val="D75B8D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D75B8D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K18">
        <xdr:nvSpPr>
          <xdr:cNvPr id="131" name="TextBox 130">
            <a:extLst>
              <a:ext uri="{FF2B5EF4-FFF2-40B4-BE49-F238E27FC236}">
                <a16:creationId xmlns:a16="http://schemas.microsoft.com/office/drawing/2014/main" id="{00000000-0008-0000-0100-000083000000}"/>
              </a:ext>
            </a:extLst>
          </xdr:cNvPr>
          <xdr:cNvSpPr txBox="1"/>
        </xdr:nvSpPr>
        <xdr:spPr>
          <a:xfrm>
            <a:off x="9901928" y="13737560"/>
            <a:ext cx="828214" cy="287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ED853C2-70FA-4513-8E86-56820AB3FE6E}" type="TxLink">
              <a:rPr lang="en-US" sz="1400" b="1" i="0" u="none" strike="noStrike">
                <a:solidFill>
                  <a:srgbClr val="D75B8D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1400">
              <a:solidFill>
                <a:srgbClr val="D75B8D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8" name="TextBox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 txBox="1"/>
        </xdr:nvSpPr>
        <xdr:spPr>
          <a:xfrm>
            <a:off x="3089719" y="10829276"/>
            <a:ext cx="4849013" cy="392906"/>
          </a:xfrm>
          <a:prstGeom prst="rect">
            <a:avLst/>
          </a:prstGeom>
          <a:noFill/>
          <a:ln w="9525" cmpd="sng">
            <a:noFill/>
          </a:ln>
          <a:effectLst>
            <a:glow>
              <a:schemeClr val="accent4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 i="0" u="none" strike="noStrike">
                <a:ln w="3175"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Excluding January for Scale</a:t>
            </a:r>
          </a:p>
        </xdr:txBody>
      </xdr:sp>
    </xdr:grpSp>
    <xdr:clientData/>
  </xdr:twoCellAnchor>
  <xdr:twoCellAnchor>
    <xdr:from>
      <xdr:col>0</xdr:col>
      <xdr:colOff>28575</xdr:colOff>
      <xdr:row>43</xdr:row>
      <xdr:rowOff>10390</xdr:rowOff>
    </xdr:from>
    <xdr:to>
      <xdr:col>10</xdr:col>
      <xdr:colOff>26506</xdr:colOff>
      <xdr:row>71</xdr:row>
      <xdr:rowOff>9319</xdr:rowOff>
    </xdr:to>
    <xdr:grpSp>
      <xdr:nvGrpSpPr>
        <xdr:cNvPr id="55" name="Total New Sales">
          <a:extLst>
            <a:ext uri="{FF2B5EF4-FFF2-40B4-BE49-F238E27FC236}">
              <a16:creationId xmlns:a16="http://schemas.microsoft.com/office/drawing/2014/main" id="{1E0A16ED-A9A9-C454-DB29-2FBAE752678A}"/>
            </a:ext>
          </a:extLst>
        </xdr:cNvPr>
        <xdr:cNvGrpSpPr/>
      </xdr:nvGrpSpPr>
      <xdr:grpSpPr>
        <a:xfrm>
          <a:off x="28575" y="7992340"/>
          <a:ext cx="5684356" cy="5066229"/>
          <a:chOff x="25400" y="7889153"/>
          <a:chExt cx="6005031" cy="5005904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D98D9283-5A8E-4F89-ADF2-44507F088265}"/>
              </a:ext>
            </a:extLst>
          </xdr:cNvPr>
          <xdr:cNvSpPr/>
        </xdr:nvSpPr>
        <xdr:spPr>
          <a:xfrm>
            <a:off x="214313" y="7889153"/>
            <a:ext cx="5270095" cy="5005904"/>
          </a:xfrm>
          <a:prstGeom prst="roundRect">
            <a:avLst>
              <a:gd name="adj" fmla="val 4362"/>
            </a:avLst>
          </a:prstGeom>
          <a:gradFill>
            <a:gsLst>
              <a:gs pos="0">
                <a:srgbClr val="E1B9F5"/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aphicFrame macro="">
        <xdr:nvGraphicFramePr>
          <xdr:cNvPr id="59" name="Total New Sales-goals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GraphicFramePr>
            <a:graphicFrameLocks/>
          </xdr:cNvGraphicFramePr>
        </xdr:nvGraphicFramePr>
        <xdr:xfrm>
          <a:off x="502736" y="9754983"/>
          <a:ext cx="4546631" cy="30144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222223" y="8636497"/>
            <a:ext cx="5386328" cy="328905"/>
          </a:xfrm>
          <a:prstGeom prst="rect">
            <a:avLst/>
          </a:prstGeom>
          <a:noFill/>
          <a:ln w="9525" cmpd="sng">
            <a:noFill/>
          </a:ln>
          <a:effectLst>
            <a:outerShdw blurRad="50800" dist="38100" dir="5400000" algn="t" rotWithShape="0">
              <a:prstClr val="black">
                <a:alpha val="3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400" b="1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2021 Sales Goal: </a:t>
            </a:r>
            <a:r>
              <a:rPr lang="en-US" sz="2400" b="1">
                <a:solidFill>
                  <a:srgbClr val="33B6B7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11,742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2399414" y="8982615"/>
            <a:ext cx="3073037" cy="354307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>
                <a:solidFill>
                  <a:srgbClr val="494848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Variance</a:t>
            </a:r>
            <a:r>
              <a:rPr lang="en-US" sz="1600" b="1" baseline="0">
                <a:solidFill>
                  <a:srgbClr val="494848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to End of Year Goal:</a:t>
            </a:r>
            <a:endParaRPr lang="en-US" sz="1600" b="1">
              <a:solidFill>
                <a:srgbClr val="494848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Model!D19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2723817" y="9341622"/>
            <a:ext cx="2700847" cy="211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7737D66-F265-4B69-9EE3-535054B2C95A}" type="TxLink">
              <a:rPr lang="en-US" sz="1800" b="1" i="0" u="none" strike="noStrike">
                <a:solidFill>
                  <a:srgbClr val="33B6B7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 </a:t>
            </a:fld>
            <a:endParaRPr lang="en-US" sz="1800">
              <a:solidFill>
                <a:srgbClr val="33B6B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207499" y="8982615"/>
            <a:ext cx="2211138" cy="354307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>
                <a:solidFill>
                  <a:srgbClr val="494848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Current New Sales:</a:t>
            </a:r>
          </a:p>
        </xdr:txBody>
      </xdr:sp>
      <xdr:sp macro="" textlink="Model!B19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555049" y="9341622"/>
            <a:ext cx="1516039" cy="211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0982213-2816-45E1-A0F4-7D26DBB96B8A}" type="TxLink">
              <a:rPr lang="en-US" sz="1800" b="1" i="0" u="none" strike="noStrike">
                <a:solidFill>
                  <a:srgbClr val="44ACCC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 </a:t>
            </a:fld>
            <a:endParaRPr lang="en-US" sz="1800">
              <a:solidFill>
                <a:srgbClr val="44ACCC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5400" y="7889277"/>
            <a:ext cx="5995856" cy="573241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200" b="1" i="0" u="none" strike="noStrike">
                <a:ln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Total New Sales</a:t>
            </a:r>
          </a:p>
        </xdr:txBody>
      </xdr: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 txBox="1"/>
        </xdr:nvSpPr>
        <xdr:spPr>
          <a:xfrm>
            <a:off x="25400" y="8285365"/>
            <a:ext cx="6005031" cy="351132"/>
          </a:xfrm>
          <a:prstGeom prst="rect">
            <a:avLst/>
          </a:prstGeom>
          <a:noFill/>
          <a:ln w="9525" cmpd="sng">
            <a:noFill/>
          </a:ln>
          <a:effectLst>
            <a:glow>
              <a:schemeClr val="accent4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 i="0" u="none" strike="noStrike">
                <a:ln w="3175"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Compared to Quarterly Goals</a:t>
            </a:r>
          </a:p>
        </xdr:txBody>
      </xdr:sp>
      <xdr:graphicFrame macro="">
        <xdr:nvGraphicFramePr>
          <xdr:cNvPr id="3" name="Total New Sales Actual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>
            <a:graphicFrameLocks/>
          </xdr:cNvGraphicFramePr>
        </xdr:nvGraphicFramePr>
        <xdr:xfrm>
          <a:off x="506685" y="9713958"/>
          <a:ext cx="4361024" cy="30381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17</xdr:col>
      <xdr:colOff>484936</xdr:colOff>
      <xdr:row>3</xdr:row>
      <xdr:rowOff>10187</xdr:rowOff>
    </xdr:from>
    <xdr:to>
      <xdr:col>27</xdr:col>
      <xdr:colOff>95250</xdr:colOff>
      <xdr:row>42</xdr:row>
      <xdr:rowOff>10431</xdr:rowOff>
    </xdr:to>
    <xdr:grpSp>
      <xdr:nvGrpSpPr>
        <xdr:cNvPr id="71" name="Performance at a Glance">
          <a:extLst>
            <a:ext uri="{FF2B5EF4-FFF2-40B4-BE49-F238E27FC236}">
              <a16:creationId xmlns:a16="http://schemas.microsoft.com/office/drawing/2014/main" id="{36B4FD86-87FE-4DE3-AC8B-740A552F4CC4}"/>
            </a:ext>
          </a:extLst>
        </xdr:cNvPr>
        <xdr:cNvGrpSpPr/>
      </xdr:nvGrpSpPr>
      <xdr:grpSpPr>
        <a:xfrm>
          <a:off x="10438561" y="753137"/>
          <a:ext cx="5706314" cy="7058269"/>
          <a:chOff x="10808582" y="14696004"/>
          <a:chExt cx="5683684" cy="7409787"/>
        </a:xfrm>
      </xdr:grpSpPr>
      <xdr:sp macro="" textlink="">
        <xdr:nvSpPr>
          <xdr:cNvPr id="104" name="Rectangle: Rounded Corners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0944072" y="14696004"/>
            <a:ext cx="5459709" cy="7409787"/>
          </a:xfrm>
          <a:prstGeom prst="roundRect">
            <a:avLst>
              <a:gd name="adj" fmla="val 4362"/>
            </a:avLst>
          </a:prstGeom>
          <a:gradFill>
            <a:gsLst>
              <a:gs pos="0">
                <a:srgbClr val="E1B9F5"/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6" name="TextBox 91">
            <a:extLst>
              <a:ext uri="{FF2B5EF4-FFF2-40B4-BE49-F238E27FC236}">
                <a16:creationId xmlns:a16="http://schemas.microsoft.com/office/drawing/2014/main" id="{92206028-041F-4E72-94C5-8804A61C75DF}"/>
              </a:ext>
            </a:extLst>
          </xdr:cNvPr>
          <xdr:cNvSpPr txBox="1"/>
        </xdr:nvSpPr>
        <xdr:spPr>
          <a:xfrm>
            <a:off x="10932865" y="15906240"/>
            <a:ext cx="3120330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400" b="1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Terms</a:t>
            </a:r>
            <a:r>
              <a:rPr lang="en-US" sz="2400" b="1" baseline="0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to Date</a:t>
            </a:r>
            <a:r>
              <a:rPr lang="en-US" sz="2400" b="1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</a:t>
            </a:r>
          </a:p>
        </xdr:txBody>
      </xdr:sp>
      <xdr:sp macro="" textlink="Model!F19">
        <xdr:nvSpPr>
          <xdr:cNvPr id="137" name="TextBox 92">
            <a:extLst>
              <a:ext uri="{FF2B5EF4-FFF2-40B4-BE49-F238E27FC236}">
                <a16:creationId xmlns:a16="http://schemas.microsoft.com/office/drawing/2014/main" id="{43066E90-D29C-494D-8911-D5D98E299D17}"/>
              </a:ext>
            </a:extLst>
          </xdr:cNvPr>
          <xdr:cNvSpPr txBox="1"/>
        </xdr:nvSpPr>
        <xdr:spPr>
          <a:xfrm>
            <a:off x="14131635" y="15906240"/>
            <a:ext cx="1891204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15BEDA08-53D9-4452-B4CD-9C9752B87295}" type="TxLink">
              <a:rPr lang="en-US" sz="2400" b="1" i="0" u="none" strike="noStrike">
                <a:solidFill>
                  <a:srgbClr val="D75B8D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/>
                <a:ea typeface="+mn-ea"/>
                <a:cs typeface="Arial"/>
              </a:rPr>
              <a:pPr marL="0" indent="0" algn="r"/>
              <a:t> </a:t>
            </a:fld>
            <a:endParaRPr lang="en-US" sz="2400" b="1" i="0" u="none" strike="noStrike">
              <a:solidFill>
                <a:srgbClr val="D75B8D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ea typeface="+mn-ea"/>
              <a:cs typeface="Arial"/>
            </a:endParaRPr>
          </a:p>
        </xdr:txBody>
      </xdr:sp>
      <xdr:sp macro="" textlink="">
        <xdr:nvSpPr>
          <xdr:cNvPr id="141" name="TextBox 91">
            <a:extLst>
              <a:ext uri="{FF2B5EF4-FFF2-40B4-BE49-F238E27FC236}">
                <a16:creationId xmlns:a16="http://schemas.microsoft.com/office/drawing/2014/main" id="{EE193B56-1BC3-466E-B001-9A1829339D4B}"/>
              </a:ext>
            </a:extLst>
          </xdr:cNvPr>
          <xdr:cNvSpPr txBox="1"/>
        </xdr:nvSpPr>
        <xdr:spPr>
          <a:xfrm>
            <a:off x="10932867" y="15408700"/>
            <a:ext cx="3115016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400" b="1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Members: </a:t>
            </a:r>
          </a:p>
        </xdr:txBody>
      </xdr:sp>
      <xdr:sp macro="" textlink="'County Sales'!AR74">
        <xdr:nvSpPr>
          <xdr:cNvPr id="142" name="TextBox 92">
            <a:extLst>
              <a:ext uri="{FF2B5EF4-FFF2-40B4-BE49-F238E27FC236}">
                <a16:creationId xmlns:a16="http://schemas.microsoft.com/office/drawing/2014/main" id="{7368B151-797B-499F-97C2-C6F5A0C937D9}"/>
              </a:ext>
            </a:extLst>
          </xdr:cNvPr>
          <xdr:cNvSpPr txBox="1"/>
        </xdr:nvSpPr>
        <xdr:spPr>
          <a:xfrm>
            <a:off x="14072906" y="18523935"/>
            <a:ext cx="2419360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14E37A35-2ED5-4544-8E63-5BF9B6DB216E}" type="TxLink">
              <a:rPr lang="en-US" sz="3200" b="1" i="0" u="none" strike="noStrike">
                <a:solidFill>
                  <a:srgbClr val="33B6B7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/>
                <a:ea typeface="+mn-ea"/>
                <a:cs typeface="Arial"/>
              </a:rPr>
              <a:pPr marL="0" indent="0" algn="l"/>
              <a:t> </a:t>
            </a:fld>
            <a:endParaRPr lang="en-US" sz="3200" b="1" i="0" u="none" strike="noStrike">
              <a:solidFill>
                <a:srgbClr val="33B6B7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ea typeface="+mn-ea"/>
              <a:cs typeface="Arial"/>
            </a:endParaRPr>
          </a:p>
        </xdr:txBody>
      </xdr:sp>
      <xdr:sp macro="" textlink="">
        <xdr:nvSpPr>
          <xdr:cNvPr id="147" name="TextBox 91">
            <a:extLst>
              <a:ext uri="{FF2B5EF4-FFF2-40B4-BE49-F238E27FC236}">
                <a16:creationId xmlns:a16="http://schemas.microsoft.com/office/drawing/2014/main" id="{BE26832C-CB65-40C8-B317-84692A11A530}"/>
              </a:ext>
            </a:extLst>
          </xdr:cNvPr>
          <xdr:cNvSpPr txBox="1"/>
        </xdr:nvSpPr>
        <xdr:spPr>
          <a:xfrm>
            <a:off x="10928384" y="19614041"/>
            <a:ext cx="3831800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 b="1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Strongest</a:t>
            </a:r>
            <a:r>
              <a:rPr lang="en-US" sz="2000" b="1" baseline="0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Performing County</a:t>
            </a:r>
            <a:r>
              <a:rPr lang="en-US" sz="2000" b="1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</a:t>
            </a:r>
          </a:p>
        </xdr:txBody>
      </xdr:sp>
      <xdr:sp macro="" textlink="">
        <xdr:nvSpPr>
          <xdr:cNvPr id="149" name="TextBox 91">
            <a:extLst>
              <a:ext uri="{FF2B5EF4-FFF2-40B4-BE49-F238E27FC236}">
                <a16:creationId xmlns:a16="http://schemas.microsoft.com/office/drawing/2014/main" id="{4B2E9C37-F8A4-468E-8064-B931ED51E50B}"/>
              </a:ext>
            </a:extLst>
          </xdr:cNvPr>
          <xdr:cNvSpPr txBox="1"/>
        </xdr:nvSpPr>
        <xdr:spPr>
          <a:xfrm>
            <a:off x="10935110" y="20674118"/>
            <a:ext cx="3679398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 b="1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Slowest</a:t>
            </a:r>
            <a:r>
              <a:rPr lang="en-US" sz="2000" b="1" baseline="0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Performing County</a:t>
            </a:r>
            <a:r>
              <a:rPr lang="en-US" sz="2000" b="1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</a:t>
            </a:r>
          </a:p>
        </xdr:txBody>
      </xdr:sp>
      <xdr:sp macro="" textlink="'County Sales'!U3">
        <xdr:nvSpPr>
          <xdr:cNvPr id="150" name="TextBox 91">
            <a:extLst>
              <a:ext uri="{FF2B5EF4-FFF2-40B4-BE49-F238E27FC236}">
                <a16:creationId xmlns:a16="http://schemas.microsoft.com/office/drawing/2014/main" id="{93EF9BF0-8627-4012-A49B-A8F866936907}"/>
              </a:ext>
            </a:extLst>
          </xdr:cNvPr>
          <xdr:cNvSpPr txBox="1"/>
        </xdr:nvSpPr>
        <xdr:spPr>
          <a:xfrm>
            <a:off x="14701917" y="20674118"/>
            <a:ext cx="1697384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DDBF7DA1-2A57-456D-9A16-C9D12826261C}" type="TxLink">
              <a:rPr lang="en-US" sz="2000" b="1" i="0" u="none" strike="noStrike">
                <a:solidFill>
                  <a:srgbClr val="D75B8D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/>
                <a:cs typeface="Arial"/>
              </a:rPr>
              <a:pPr algn="r"/>
              <a:t> </a:t>
            </a:fld>
            <a:endParaRPr lang="en-US" sz="2000" b="1">
              <a:solidFill>
                <a:srgbClr val="D75B8D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County Sales'!T3">
        <xdr:nvSpPr>
          <xdr:cNvPr id="151" name="TextBox 91">
            <a:extLst>
              <a:ext uri="{FF2B5EF4-FFF2-40B4-BE49-F238E27FC236}">
                <a16:creationId xmlns:a16="http://schemas.microsoft.com/office/drawing/2014/main" id="{96760F3E-CA86-49F2-9BD4-1094454CB664}"/>
              </a:ext>
            </a:extLst>
          </xdr:cNvPr>
          <xdr:cNvSpPr txBox="1"/>
        </xdr:nvSpPr>
        <xdr:spPr>
          <a:xfrm>
            <a:off x="14692948" y="19604181"/>
            <a:ext cx="1706352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E970C8BB-E62F-4FC1-B45B-A5A930918328}" type="TxLink">
              <a:rPr lang="en-US" sz="2000" b="1" i="0" u="none" strike="noStrike">
                <a:solidFill>
                  <a:srgbClr val="44ACCC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/>
                <a:ea typeface="+mn-ea"/>
                <a:cs typeface="Arial"/>
              </a:rPr>
              <a:pPr marL="0" indent="0" algn="r"/>
              <a:t> </a:t>
            </a:fld>
            <a:endParaRPr lang="en-US" sz="2000" b="1" i="0" u="none" strike="noStrike">
              <a:solidFill>
                <a:srgbClr val="44ACCC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/>
              <a:ea typeface="+mn-ea"/>
              <a:cs typeface="Arial"/>
            </a:endParaRPr>
          </a:p>
        </xdr:txBody>
      </xdr:sp>
      <xdr:sp macro="" textlink="'County Sales'!E43">
        <xdr:nvSpPr>
          <xdr:cNvPr id="152" name="TextBox 91">
            <a:extLst>
              <a:ext uri="{FF2B5EF4-FFF2-40B4-BE49-F238E27FC236}">
                <a16:creationId xmlns:a16="http://schemas.microsoft.com/office/drawing/2014/main" id="{A92F9B7B-84A2-4226-A6A1-BD7C66FEDE60}"/>
              </a:ext>
            </a:extLst>
          </xdr:cNvPr>
          <xdr:cNvSpPr txBox="1"/>
        </xdr:nvSpPr>
        <xdr:spPr>
          <a:xfrm>
            <a:off x="12811787" y="20399801"/>
            <a:ext cx="1705332" cy="3379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95E9263-C385-4623-8A9F-79ED78E58120}" type="TxLink">
              <a:rPr lang="en-US" sz="1600" b="1" i="0" u="none" strike="noStrike">
                <a:solidFill>
                  <a:srgbClr val="D75B8D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pPr marL="0" indent="0" algn="ctr"/>
              <a:t> </a:t>
            </a:fld>
            <a:endParaRPr lang="en-US" sz="1600" b="1" i="0" u="none" strike="noStrike">
              <a:solidFill>
                <a:srgbClr val="D75B8D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'County Sales'!D43">
        <xdr:nvSpPr>
          <xdr:cNvPr id="153" name="TextBox 91">
            <a:extLst>
              <a:ext uri="{FF2B5EF4-FFF2-40B4-BE49-F238E27FC236}">
                <a16:creationId xmlns:a16="http://schemas.microsoft.com/office/drawing/2014/main" id="{6B2FB884-4899-4B18-B7E3-7A30BF205FBE}"/>
              </a:ext>
            </a:extLst>
          </xdr:cNvPr>
          <xdr:cNvSpPr txBox="1"/>
        </xdr:nvSpPr>
        <xdr:spPr>
          <a:xfrm>
            <a:off x="10955279" y="20415487"/>
            <a:ext cx="1694125" cy="3223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DBD19892-164C-4D4A-9BE8-9E1E38389C48}" type="TxLink">
              <a:rPr lang="en-US" sz="1600" b="1" i="0" u="none" strike="noStrike">
                <a:solidFill>
                  <a:srgbClr val="33B6B7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pPr marL="0" indent="0" algn="ctr"/>
              <a:t> </a:t>
            </a:fld>
            <a:endParaRPr lang="en-US" sz="1600" b="1" i="0" u="none" strike="noStrike">
              <a:solidFill>
                <a:srgbClr val="33B6B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'County Sales'!#REF!">
        <xdr:nvSpPr>
          <xdr:cNvPr id="154" name="TextBox 91">
            <a:extLst>
              <a:ext uri="{FF2B5EF4-FFF2-40B4-BE49-F238E27FC236}">
                <a16:creationId xmlns:a16="http://schemas.microsoft.com/office/drawing/2014/main" id="{D0C63E85-BA90-423E-B2E8-FC3575C0656F}"/>
              </a:ext>
            </a:extLst>
          </xdr:cNvPr>
          <xdr:cNvSpPr txBox="1"/>
        </xdr:nvSpPr>
        <xdr:spPr>
          <a:xfrm>
            <a:off x="12805063" y="21486770"/>
            <a:ext cx="1755657" cy="4186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6B93B25-AF54-4926-AA97-B3828E6C50A3}" type="TxLink">
              <a:rPr lang="en-US" sz="1600" b="1" i="0" u="none" strike="noStrike">
                <a:solidFill>
                  <a:srgbClr val="D75B8D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287</a:t>
            </a:fld>
            <a:endParaRPr lang="en-US" sz="1600" b="1">
              <a:solidFill>
                <a:srgbClr val="D75B8D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County Sales'!#REF!">
        <xdr:nvSpPr>
          <xdr:cNvPr id="155" name="TextBox 91">
            <a:extLst>
              <a:ext uri="{FF2B5EF4-FFF2-40B4-BE49-F238E27FC236}">
                <a16:creationId xmlns:a16="http://schemas.microsoft.com/office/drawing/2014/main" id="{06B3E30C-236B-46C3-9AFC-F6C14248A9A4}"/>
              </a:ext>
            </a:extLst>
          </xdr:cNvPr>
          <xdr:cNvSpPr txBox="1"/>
        </xdr:nvSpPr>
        <xdr:spPr>
          <a:xfrm>
            <a:off x="10955278" y="21486770"/>
            <a:ext cx="1738948" cy="4186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71AC806-AA6F-4C2C-B5C7-F35BBAC29BB8}" type="TxLink">
              <a:rPr lang="en-US" sz="1600" b="1" i="0" u="none" strike="noStrike">
                <a:solidFill>
                  <a:srgbClr val="33B6B7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107</a:t>
            </a:fld>
            <a:endParaRPr lang="en-US" sz="1600" b="1">
              <a:solidFill>
                <a:srgbClr val="33B6B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County Sales'!#REF!">
        <xdr:nvSpPr>
          <xdr:cNvPr id="156" name="TextBox 91">
            <a:extLst>
              <a:ext uri="{FF2B5EF4-FFF2-40B4-BE49-F238E27FC236}">
                <a16:creationId xmlns:a16="http://schemas.microsoft.com/office/drawing/2014/main" id="{91829185-D002-4008-AE72-4986B0BDFC2D}"/>
              </a:ext>
            </a:extLst>
          </xdr:cNvPr>
          <xdr:cNvSpPr txBox="1"/>
        </xdr:nvSpPr>
        <xdr:spPr>
          <a:xfrm>
            <a:off x="14670537" y="21475564"/>
            <a:ext cx="1739970" cy="429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1EE30A0-DC84-49DC-AE37-1F6A6B8CABEF}" type="TxLink">
              <a:rPr lang="en-US" sz="1600" b="1" i="0" u="none" strike="noStrike">
                <a:solidFill>
                  <a:srgbClr val="D75B8D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-180</a:t>
            </a:fld>
            <a:endParaRPr lang="en-US" sz="1600" b="1">
              <a:solidFill>
                <a:srgbClr val="D75B8D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County Sales'!R43">
        <xdr:nvSpPr>
          <xdr:cNvPr id="157" name="TextBox 91">
            <a:extLst>
              <a:ext uri="{FF2B5EF4-FFF2-40B4-BE49-F238E27FC236}">
                <a16:creationId xmlns:a16="http://schemas.microsoft.com/office/drawing/2014/main" id="{6C9E4439-65B7-47FF-98D5-EF891267A606}"/>
              </a:ext>
            </a:extLst>
          </xdr:cNvPr>
          <xdr:cNvSpPr txBox="1"/>
        </xdr:nvSpPr>
        <xdr:spPr>
          <a:xfrm>
            <a:off x="14679502" y="20402040"/>
            <a:ext cx="1708593" cy="335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3B73D327-CB22-4052-A244-7CCC3F6C3CA5}" type="TxLink">
              <a:rPr lang="en-US" sz="1600" b="1" i="0" u="none" strike="noStrike">
                <a:solidFill>
                  <a:srgbClr val="33B6B7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pPr marL="0" indent="0" algn="ctr"/>
              <a:t> </a:t>
            </a:fld>
            <a:endParaRPr lang="en-US" sz="1600" b="1" i="0" u="none" strike="noStrike">
              <a:solidFill>
                <a:srgbClr val="33B6B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514A3592-38D4-4D1F-B64C-8337A98E92A5}"/>
              </a:ext>
            </a:extLst>
          </xdr:cNvPr>
          <xdr:cNvSpPr txBox="1"/>
        </xdr:nvSpPr>
        <xdr:spPr>
          <a:xfrm>
            <a:off x="10944073" y="21179729"/>
            <a:ext cx="1548449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sz="18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Sales</a:t>
            </a:r>
            <a:endParaRPr lang="en-US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58" name="TextBox 157">
            <a:extLst>
              <a:ext uri="{FF2B5EF4-FFF2-40B4-BE49-F238E27FC236}">
                <a16:creationId xmlns:a16="http://schemas.microsoft.com/office/drawing/2014/main" id="{CE3E0D3B-FE7E-44CE-A2F4-99FD7484E1C0}"/>
              </a:ext>
            </a:extLst>
          </xdr:cNvPr>
          <xdr:cNvSpPr txBox="1"/>
        </xdr:nvSpPr>
        <xdr:spPr>
          <a:xfrm>
            <a:off x="12862214" y="21179729"/>
            <a:ext cx="1575343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Terms</a:t>
            </a:r>
          </a:p>
        </xdr:txBody>
      </xdr:sp>
      <xdr:sp macro="" textlink="">
        <xdr:nvSpPr>
          <xdr:cNvPr id="159" name="TextBox 158">
            <a:extLst>
              <a:ext uri="{FF2B5EF4-FFF2-40B4-BE49-F238E27FC236}">
                <a16:creationId xmlns:a16="http://schemas.microsoft.com/office/drawing/2014/main" id="{C4169E99-BF68-4E62-9ED7-BC7C7FB2400C}"/>
              </a:ext>
            </a:extLst>
          </xdr:cNvPr>
          <xdr:cNvSpPr txBox="1"/>
        </xdr:nvSpPr>
        <xdr:spPr>
          <a:xfrm>
            <a:off x="14807249" y="21179729"/>
            <a:ext cx="1580845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Net Members</a:t>
            </a:r>
          </a:p>
        </xdr:txBody>
      </xdr:sp>
      <xdr:sp macro="" textlink="">
        <xdr:nvSpPr>
          <xdr:cNvPr id="160" name="TextBox 159">
            <a:extLst>
              <a:ext uri="{FF2B5EF4-FFF2-40B4-BE49-F238E27FC236}">
                <a16:creationId xmlns:a16="http://schemas.microsoft.com/office/drawing/2014/main" id="{926CEB73-2055-44DF-9E74-2BC53A0384D2}"/>
              </a:ext>
            </a:extLst>
          </xdr:cNvPr>
          <xdr:cNvSpPr txBox="1"/>
        </xdr:nvSpPr>
        <xdr:spPr>
          <a:xfrm>
            <a:off x="10939590" y="20110688"/>
            <a:ext cx="1548449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sz="18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Sales</a:t>
            </a:r>
            <a:endParaRPr lang="en-US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61" name="TextBox 160">
            <a:extLst>
              <a:ext uri="{FF2B5EF4-FFF2-40B4-BE49-F238E27FC236}">
                <a16:creationId xmlns:a16="http://schemas.microsoft.com/office/drawing/2014/main" id="{59B8307A-FC13-40E8-8409-3026000FEAFD}"/>
              </a:ext>
            </a:extLst>
          </xdr:cNvPr>
          <xdr:cNvSpPr txBox="1"/>
        </xdr:nvSpPr>
        <xdr:spPr>
          <a:xfrm>
            <a:off x="12857731" y="20110688"/>
            <a:ext cx="1575343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Terms</a:t>
            </a:r>
          </a:p>
        </xdr:txBody>
      </xdr:sp>
      <xdr:sp macro="" textlink="">
        <xdr:nvSpPr>
          <xdr:cNvPr id="162" name="TextBox 161">
            <a:extLst>
              <a:ext uri="{FF2B5EF4-FFF2-40B4-BE49-F238E27FC236}">
                <a16:creationId xmlns:a16="http://schemas.microsoft.com/office/drawing/2014/main" id="{A687C37D-C312-4973-9901-305AC97562BB}"/>
              </a:ext>
            </a:extLst>
          </xdr:cNvPr>
          <xdr:cNvSpPr txBox="1"/>
        </xdr:nvSpPr>
        <xdr:spPr>
          <a:xfrm>
            <a:off x="14802766" y="20110688"/>
            <a:ext cx="1580845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Net Members</a:t>
            </a:r>
          </a:p>
        </xdr:txBody>
      </xdr:sp>
      <xdr:sp macro="" textlink="'County Sales'!#REF!">
        <xdr:nvSpPr>
          <xdr:cNvPr id="163" name="TextBox 92">
            <a:extLst>
              <a:ext uri="{FF2B5EF4-FFF2-40B4-BE49-F238E27FC236}">
                <a16:creationId xmlns:a16="http://schemas.microsoft.com/office/drawing/2014/main" id="{46CFCA27-65E1-4007-AE46-120C64B3B293}"/>
              </a:ext>
            </a:extLst>
          </xdr:cNvPr>
          <xdr:cNvSpPr txBox="1"/>
        </xdr:nvSpPr>
        <xdr:spPr>
          <a:xfrm>
            <a:off x="14131635" y="15424388"/>
            <a:ext cx="1881910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1DF16392-9FB1-40CD-B43A-21463D423961}" type="TxLink">
              <a:rPr lang="en-US" sz="2400" b="1" i="0" u="none" strike="noStrike">
                <a:solidFill>
                  <a:srgbClr val="33B6B7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/>
                <a:ea typeface="+mn-ea"/>
                <a:cs typeface="Arial"/>
              </a:rPr>
              <a:pPr marL="0" indent="0" algn="r"/>
              <a:t>97,276</a:t>
            </a:fld>
            <a:endParaRPr lang="en-US" sz="2400" b="1" i="0" u="none" strike="noStrike">
              <a:solidFill>
                <a:srgbClr val="33B6B7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ea typeface="+mn-ea"/>
              <a:cs typeface="Arial"/>
            </a:endParaRPr>
          </a:p>
        </xdr:txBody>
      </xdr:sp>
      <xdr:sp macro="" textlink="">
        <xdr:nvSpPr>
          <xdr:cNvPr id="165" name="TextBox 91">
            <a:extLst>
              <a:ext uri="{FF2B5EF4-FFF2-40B4-BE49-F238E27FC236}">
                <a16:creationId xmlns:a16="http://schemas.microsoft.com/office/drawing/2014/main" id="{6B966706-11C2-41DC-B78B-6AA8BF1AA4D0}"/>
              </a:ext>
            </a:extLst>
          </xdr:cNvPr>
          <xdr:cNvSpPr txBox="1"/>
        </xdr:nvSpPr>
        <xdr:spPr>
          <a:xfrm>
            <a:off x="10957519" y="14696006"/>
            <a:ext cx="5441781" cy="87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200" b="1"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Performance at a Glance</a:t>
            </a:r>
          </a:p>
        </xdr:txBody>
      </xdr:sp>
      <xdr:sp macro="" textlink="">
        <xdr:nvSpPr>
          <xdr:cNvPr id="166" name="TextBox 91">
            <a:extLst>
              <a:ext uri="{FF2B5EF4-FFF2-40B4-BE49-F238E27FC236}">
                <a16:creationId xmlns:a16="http://schemas.microsoft.com/office/drawing/2014/main" id="{969BA726-DA8C-436B-B05E-169F3FFB48B6}"/>
              </a:ext>
            </a:extLst>
          </xdr:cNvPr>
          <xdr:cNvSpPr txBox="1"/>
        </xdr:nvSpPr>
        <xdr:spPr>
          <a:xfrm>
            <a:off x="10932865" y="16881153"/>
            <a:ext cx="5466434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200" b="1"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Breakdown by County</a:t>
            </a:r>
          </a:p>
        </xdr:txBody>
      </xdr:sp>
      <xdr:sp macro="" textlink="">
        <xdr:nvSpPr>
          <xdr:cNvPr id="167" name="TextBox 166">
            <a:extLst>
              <a:ext uri="{FF2B5EF4-FFF2-40B4-BE49-F238E27FC236}">
                <a16:creationId xmlns:a16="http://schemas.microsoft.com/office/drawing/2014/main" id="{7D20DCD1-BF0E-453F-B51B-5982D335EDE9}"/>
              </a:ext>
            </a:extLst>
          </xdr:cNvPr>
          <xdr:cNvSpPr txBox="1"/>
        </xdr:nvSpPr>
        <xdr:spPr>
          <a:xfrm>
            <a:off x="10968724" y="17360765"/>
            <a:ext cx="2204640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>
                <a:solidFill>
                  <a:srgbClr val="7030A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 New</a:t>
            </a:r>
            <a:r>
              <a:rPr lang="en-US" sz="1800" baseline="0">
                <a:solidFill>
                  <a:srgbClr val="7030A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Sales</a:t>
            </a:r>
            <a:endParaRPr lang="en-US" sz="180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68" name="TextBox 167">
            <a:extLst>
              <a:ext uri="{FF2B5EF4-FFF2-40B4-BE49-F238E27FC236}">
                <a16:creationId xmlns:a16="http://schemas.microsoft.com/office/drawing/2014/main" id="{24D79D03-96D0-4AD0-AA04-24F5FEA285DB}"/>
              </a:ext>
            </a:extLst>
          </xdr:cNvPr>
          <xdr:cNvSpPr txBox="1"/>
        </xdr:nvSpPr>
        <xdr:spPr>
          <a:xfrm>
            <a:off x="14461835" y="17360765"/>
            <a:ext cx="1959875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>
                <a:solidFill>
                  <a:srgbClr val="7030A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 Terms</a:t>
            </a:r>
          </a:p>
        </xdr:txBody>
      </xdr:sp>
      <xdr:sp macro="" textlink="'County Sales'!V3">
        <xdr:nvSpPr>
          <xdr:cNvPr id="170" name="TextBox 169">
            <a:extLst>
              <a:ext uri="{FF2B5EF4-FFF2-40B4-BE49-F238E27FC236}">
                <a16:creationId xmlns:a16="http://schemas.microsoft.com/office/drawing/2014/main" id="{2114040C-F436-4B42-8FF2-98CFDF6C3C7F}"/>
              </a:ext>
            </a:extLst>
          </xdr:cNvPr>
          <xdr:cNvSpPr txBox="1"/>
        </xdr:nvSpPr>
        <xdr:spPr>
          <a:xfrm>
            <a:off x="10953036" y="17681254"/>
            <a:ext cx="2080628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ECE08BA-9FA6-4E2A-8A5F-8178B406FD39}" type="TxLink">
              <a:rPr lang="en-US" sz="2000" b="1" i="0" u="none" strike="noStrike">
                <a:solidFill>
                  <a:srgbClr val="33B6B7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/>
                <a:cs typeface="Arial"/>
              </a:rPr>
              <a:pPr algn="ctr"/>
              <a:t> </a:t>
            </a:fld>
            <a:endParaRPr lang="en-US" sz="2000">
              <a:solidFill>
                <a:srgbClr val="33B6B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County Sales'!W3">
        <xdr:nvSpPr>
          <xdr:cNvPr id="171" name="TextBox 170">
            <a:extLst>
              <a:ext uri="{FF2B5EF4-FFF2-40B4-BE49-F238E27FC236}">
                <a16:creationId xmlns:a16="http://schemas.microsoft.com/office/drawing/2014/main" id="{6E2957A8-CADE-4AB8-8FC7-2812AF054DA0}"/>
              </a:ext>
            </a:extLst>
          </xdr:cNvPr>
          <xdr:cNvSpPr txBox="1"/>
        </xdr:nvSpPr>
        <xdr:spPr>
          <a:xfrm>
            <a:off x="14648872" y="17681254"/>
            <a:ext cx="1757150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DD3A72F-3408-484B-9D7B-77980E860B4E}" type="TxLink">
              <a:rPr lang="en-US" sz="2000" b="1" i="0" u="none" strike="noStrike">
                <a:solidFill>
                  <a:srgbClr val="E0525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/>
                <a:ea typeface="+mn-ea"/>
                <a:cs typeface="Arial"/>
              </a:rPr>
              <a:pPr marL="0" indent="0" algn="ctr"/>
              <a:t> </a:t>
            </a:fld>
            <a:endParaRPr lang="en-US" sz="2000" b="1" i="0" u="none" strike="noStrike">
              <a:solidFill>
                <a:srgbClr val="E0525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/>
              <a:ea typeface="+mn-ea"/>
              <a:cs typeface="Arial"/>
            </a:endParaRPr>
          </a:p>
        </xdr:txBody>
      </xdr:sp>
      <xdr:graphicFrame macro="">
        <xdr:nvGraphicFramePr>
          <xdr:cNvPr id="172" name="County Sales">
            <a:extLst>
              <a:ext uri="{FF2B5EF4-FFF2-40B4-BE49-F238E27FC236}">
                <a16:creationId xmlns:a16="http://schemas.microsoft.com/office/drawing/2014/main" id="{C34FF580-4CD0-4B1E-BAB5-9C935D683DD1}"/>
              </a:ext>
            </a:extLst>
          </xdr:cNvPr>
          <xdr:cNvGraphicFramePr>
            <a:graphicFrameLocks/>
          </xdr:cNvGraphicFramePr>
        </xdr:nvGraphicFramePr>
        <xdr:xfrm>
          <a:off x="10921661" y="17396623"/>
          <a:ext cx="5466433" cy="24092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73" name="County Terms">
            <a:extLst>
              <a:ext uri="{FF2B5EF4-FFF2-40B4-BE49-F238E27FC236}">
                <a16:creationId xmlns:a16="http://schemas.microsoft.com/office/drawing/2014/main" id="{6C6D4F5A-414B-4AF1-B895-AC025755C46A}"/>
              </a:ext>
            </a:extLst>
          </xdr:cNvPr>
          <xdr:cNvGraphicFramePr>
            <a:graphicFrameLocks/>
          </xdr:cNvGraphicFramePr>
        </xdr:nvGraphicFramePr>
        <xdr:xfrm>
          <a:off x="10808582" y="17755211"/>
          <a:ext cx="556983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76" name="TextBox 91">
            <a:extLst>
              <a:ext uri="{FF2B5EF4-FFF2-40B4-BE49-F238E27FC236}">
                <a16:creationId xmlns:a16="http://schemas.microsoft.com/office/drawing/2014/main" id="{5376E04B-085A-4CD5-8ADF-BEA3CB6445B8}"/>
              </a:ext>
            </a:extLst>
          </xdr:cNvPr>
          <xdr:cNvSpPr txBox="1"/>
        </xdr:nvSpPr>
        <xdr:spPr>
          <a:xfrm>
            <a:off x="10939588" y="16383610"/>
            <a:ext cx="3120330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400" b="1" baseline="0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Sales to Date</a:t>
            </a:r>
            <a:r>
              <a:rPr lang="en-US" sz="2400" b="1">
                <a:solidFill>
                  <a:srgbClr val="494848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</a:t>
            </a:r>
          </a:p>
        </xdr:txBody>
      </xdr:sp>
      <xdr:sp macro="" textlink="Model!B19">
        <xdr:nvSpPr>
          <xdr:cNvPr id="177" name="TextBox 92">
            <a:extLst>
              <a:ext uri="{FF2B5EF4-FFF2-40B4-BE49-F238E27FC236}">
                <a16:creationId xmlns:a16="http://schemas.microsoft.com/office/drawing/2014/main" id="{509BD4DA-4074-44EF-B168-A67F1352BD9A}"/>
              </a:ext>
            </a:extLst>
          </xdr:cNvPr>
          <xdr:cNvSpPr txBox="1"/>
        </xdr:nvSpPr>
        <xdr:spPr>
          <a:xfrm>
            <a:off x="14138358" y="16383610"/>
            <a:ext cx="1891204" cy="595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F160973C-44DD-4F01-8A6F-402E812E3934}" type="TxLink">
              <a:rPr lang="en-US" sz="2400" b="1" i="0" u="none" strike="noStrike">
                <a:solidFill>
                  <a:srgbClr val="44ACCC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/>
                <a:ea typeface="+mn-ea"/>
                <a:cs typeface="Arial"/>
              </a:rPr>
              <a:pPr marL="0" indent="0" algn="r"/>
              <a:t> </a:t>
            </a:fld>
            <a:endParaRPr lang="en-US" sz="2400" b="1" i="0" u="none" strike="noStrike">
              <a:solidFill>
                <a:srgbClr val="44ACCC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1</xdr:col>
      <xdr:colOff>0</xdr:colOff>
      <xdr:row>3</xdr:row>
      <xdr:rowOff>1</xdr:rowOff>
    </xdr:from>
    <xdr:to>
      <xdr:col>17</xdr:col>
      <xdr:colOff>369490</xdr:colOff>
      <xdr:row>42</xdr:row>
      <xdr:rowOff>2382</xdr:rowOff>
    </xdr:to>
    <xdr:grpSp>
      <xdr:nvGrpSpPr>
        <xdr:cNvPr id="54" name="County Map">
          <a:extLst>
            <a:ext uri="{FF2B5EF4-FFF2-40B4-BE49-F238E27FC236}">
              <a16:creationId xmlns:a16="http://schemas.microsoft.com/office/drawing/2014/main" id="{B57ADA22-5417-FEEB-3192-3C8AF2AF90FB}"/>
            </a:ext>
          </a:extLst>
        </xdr:cNvPr>
        <xdr:cNvGrpSpPr/>
      </xdr:nvGrpSpPr>
      <xdr:grpSpPr>
        <a:xfrm>
          <a:off x="200025" y="742951"/>
          <a:ext cx="10123090" cy="7060406"/>
          <a:chOff x="214313" y="738189"/>
          <a:chExt cx="10656490" cy="6967537"/>
        </a:xfrm>
      </xdr:grpSpPr>
      <xdr:sp macro="" textlink="">
        <xdr:nvSpPr>
          <xdr:cNvPr id="28" name="Rectangle: Rounded Corners 93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214313" y="738189"/>
            <a:ext cx="10639916" cy="6967537"/>
          </a:xfrm>
          <a:prstGeom prst="roundRect">
            <a:avLst>
              <a:gd name="adj" fmla="val 4362"/>
            </a:avLst>
          </a:prstGeom>
          <a:gradFill>
            <a:gsLst>
              <a:gs pos="0">
                <a:srgbClr val="E1B9F5"/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mc:AlternateContent xmlns:mc="http://schemas.openxmlformats.org/markup-compatibility/2006">
        <mc:Choice xmlns:cx4="http://schemas.microsoft.com/office/drawing/2016/5/10/chartex" xmlns="" Requires="cx4">
          <xdr:graphicFrame macro="">
            <xdr:nvGraphicFramePr>
              <xdr:cNvPr id="36" name="Membership Map">
                <a:extLst>
                  <a:ext uri="{FF2B5EF4-FFF2-40B4-BE49-F238E27FC236}">
                    <a16:creationId xmlns:a16="http://schemas.microsoft.com/office/drawing/2014/main" id="{F633156B-ABE6-44D7-8CAA-07047024AE1F}"/>
                  </a:ext>
                </a:extLst>
              </xdr:cNvPr>
              <xdr:cNvGraphicFramePr/>
            </xdr:nvGraphicFramePr>
            <xdr:xfrm>
              <a:off x="240410" y="824812"/>
              <a:ext cx="10630392" cy="6401096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6"/>
              </a:graphicData>
            </a:graphic>
          </xdr:graphicFrame>
        </mc:Choice>
        <mc:Fallback>
          <xdr:sp macro="" textlink="">
            <xdr:nvSpPr>
              <xdr:cNvPr id="2" name="">
                <a:extLst>
                  <a:ext uri="{FF2B5EF4-FFF2-40B4-BE49-F238E27FC236}">
                    <a16:creationId xmlns:a16="http://schemas.microsoft.com/office/drawing/2014/main" id="{00000000-0008-0000-0000-000002000000}"/>
                  </a:ext>
                </a:extLst>
              </xdr:cNvPr>
              <xdr:cNvSpPr>
                <a:spLocks noTextEdit="1"/>
              </xdr:cNvSpPr>
            </xdr:nvSpPr>
            <xdr:spPr>
              <a:xfrm>
                <a:off x="240410" y="824812"/>
                <a:ext cx="10630392" cy="640109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42" name="TextBox 88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271206" y="860664"/>
            <a:ext cx="10584425" cy="4889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200" b="1">
                <a:solidFill>
                  <a:srgbClr val="7030A0"/>
                </a:solidFill>
                <a:effectLst>
                  <a:glow rad="63500">
                    <a:schemeClr val="accent3">
                      <a:satMod val="175000"/>
                      <a:alpha val="40000"/>
                    </a:schemeClr>
                  </a:glow>
                </a:effectLst>
                <a:latin typeface="Arial" panose="020B0604020202020204" pitchFamily="34" charset="0"/>
                <a:cs typeface="Arial" panose="020B0604020202020204" pitchFamily="34" charset="0"/>
              </a:rPr>
              <a:t>Membership Growth</a:t>
            </a:r>
            <a:r>
              <a:rPr lang="en-US" sz="3200" b="1" baseline="0">
                <a:solidFill>
                  <a:srgbClr val="7030A0"/>
                </a:solidFill>
                <a:effectLst>
                  <a:glow rad="63500">
                    <a:schemeClr val="accent3">
                      <a:satMod val="175000"/>
                      <a:alpha val="40000"/>
                    </a:schemeClr>
                  </a:glo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3200" b="1">
                <a:solidFill>
                  <a:srgbClr val="7030A0"/>
                </a:solidFill>
                <a:effectLst>
                  <a:glow rad="63500">
                    <a:schemeClr val="accent3">
                      <a:satMod val="175000"/>
                      <a:alpha val="40000"/>
                    </a:schemeClr>
                  </a:glow>
                </a:effectLst>
                <a:latin typeface="Arial" panose="020B0604020202020204" pitchFamily="34" charset="0"/>
                <a:cs typeface="Arial" panose="020B0604020202020204" pitchFamily="34" charset="0"/>
              </a:rPr>
              <a:t>by County</a:t>
            </a:r>
          </a:p>
        </xdr:txBody>
      </xdr:sp>
      <xdr:sp macro="" textlink="">
        <xdr:nvSpPr>
          <xdr:cNvPr id="44" name="TextBox 89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 txBox="1"/>
        </xdr:nvSpPr>
        <xdr:spPr>
          <a:xfrm>
            <a:off x="1807531" y="1357992"/>
            <a:ext cx="6490671" cy="2848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7030A0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Change</a:t>
            </a:r>
            <a:r>
              <a:rPr lang="en-US" sz="1600" b="1" baseline="0">
                <a:solidFill>
                  <a:srgbClr val="7030A0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of Membership per County</a:t>
            </a:r>
            <a:endParaRPr lang="en-US" sz="1600" b="1">
              <a:solidFill>
                <a:srgbClr val="7030A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0" name="TextBox 108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 txBox="1"/>
        </xdr:nvSpPr>
        <xdr:spPr>
          <a:xfrm>
            <a:off x="214313" y="7242790"/>
            <a:ext cx="10656490" cy="2848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*Map only visible</a:t>
            </a:r>
            <a:r>
              <a:rPr lang="en-US" sz="1400" b="1" baseline="0">
                <a:solidFill>
                  <a:sysClr val="windowText" lastClr="000000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in desktop application</a:t>
            </a:r>
            <a:endParaRPr lang="en-US" sz="1400" b="1">
              <a:solidFill>
                <a:sysClr val="windowText" lastClr="00000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78" name="TextBox 89">
            <a:extLst>
              <a:ext uri="{FF2B5EF4-FFF2-40B4-BE49-F238E27FC236}">
                <a16:creationId xmlns:a16="http://schemas.microsoft.com/office/drawing/2014/main" id="{4F7ED31D-C082-4914-92CB-F6B237F3B001}"/>
              </a:ext>
            </a:extLst>
          </xdr:cNvPr>
          <xdr:cNvSpPr txBox="1"/>
        </xdr:nvSpPr>
        <xdr:spPr>
          <a:xfrm>
            <a:off x="1788319" y="1606550"/>
            <a:ext cx="6496243" cy="289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solidFill>
                  <a:srgbClr val="7030A0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January 2021</a:t>
            </a:r>
            <a:r>
              <a:rPr lang="en-US" sz="1200" b="1" baseline="0">
                <a:solidFill>
                  <a:srgbClr val="7030A0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to December 2021 shown</a:t>
            </a:r>
            <a:endParaRPr lang="en-US" sz="1200" b="1">
              <a:solidFill>
                <a:srgbClr val="7030A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" name="TextBox 29">
            <a:extLst>
              <a:ext uri="{FF2B5EF4-FFF2-40B4-BE49-F238E27FC236}">
                <a16:creationId xmlns:a16="http://schemas.microsoft.com/office/drawing/2014/main" id="{739E249D-7BFA-4CEF-B170-C27DE525E1F2}"/>
              </a:ext>
            </a:extLst>
          </xdr:cNvPr>
          <xdr:cNvSpPr txBox="1"/>
        </xdr:nvSpPr>
        <xdr:spPr>
          <a:xfrm>
            <a:off x="6959600" y="1598218"/>
            <a:ext cx="1625594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800" b="1">
                <a:solidFill>
                  <a:schemeClr val="bg2">
                    <a:lumMod val="2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Net Change: </a:t>
            </a:r>
          </a:p>
        </xdr:txBody>
      </xdr:sp>
      <xdr:sp macro="" textlink="'County Sales'!S70">
        <xdr:nvSpPr>
          <xdr:cNvPr id="12" name="TextBox 29">
            <a:extLst>
              <a:ext uri="{FF2B5EF4-FFF2-40B4-BE49-F238E27FC236}">
                <a16:creationId xmlns:a16="http://schemas.microsoft.com/office/drawing/2014/main" id="{3564010B-BAED-46C5-BB95-BAA9BAD9E74D}"/>
              </a:ext>
            </a:extLst>
          </xdr:cNvPr>
          <xdr:cNvSpPr txBox="1"/>
        </xdr:nvSpPr>
        <xdr:spPr>
          <a:xfrm>
            <a:off x="8551862" y="1595043"/>
            <a:ext cx="1619244" cy="412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E46C5CE9-98D3-4F49-B55E-3E88256ADFFB}" type="TxLink">
              <a:rPr lang="en-US" sz="1800" b="1" i="0" u="none" strike="noStrike">
                <a:solidFill>
                  <a:srgbClr val="33B6B7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/>
              <a:t> </a:t>
            </a:fld>
            <a:endParaRPr lang="en-US" sz="3200" b="1">
              <a:solidFill>
                <a:srgbClr val="33B6B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17</xdr:col>
      <xdr:colOff>609549</xdr:colOff>
      <xdr:row>81</xdr:row>
      <xdr:rowOff>10390</xdr:rowOff>
    </xdr:from>
    <xdr:to>
      <xdr:col>27</xdr:col>
      <xdr:colOff>10782</xdr:colOff>
      <xdr:row>116</xdr:row>
      <xdr:rowOff>26989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3B9B1CBF-6570-D497-1B0A-4C7CD952DDBD}"/>
            </a:ext>
          </a:extLst>
        </xdr:cNvPr>
        <xdr:cNvGrpSpPr/>
      </xdr:nvGrpSpPr>
      <xdr:grpSpPr>
        <a:xfrm>
          <a:off x="10563174" y="14869390"/>
          <a:ext cx="5497233" cy="6350724"/>
          <a:chOff x="11110862" y="14678890"/>
          <a:chExt cx="5830608" cy="6261093"/>
        </a:xfrm>
      </xdr:grpSpPr>
      <xdr:sp macro="" textlink="">
        <xdr:nvSpPr>
          <xdr:cNvPr id="99" name="Rectangle: Rounded Corners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>
            <a:off x="11110863" y="14678890"/>
            <a:ext cx="5830607" cy="6242982"/>
          </a:xfrm>
          <a:prstGeom prst="roundRect">
            <a:avLst>
              <a:gd name="adj" fmla="val 4362"/>
            </a:avLst>
          </a:prstGeom>
          <a:gradFill>
            <a:gsLst>
              <a:gs pos="0">
                <a:srgbClr val="E1B9F5"/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 txBox="1"/>
        </xdr:nvSpPr>
        <xdr:spPr>
          <a:xfrm>
            <a:off x="11110862" y="14697207"/>
            <a:ext cx="5822640" cy="546340"/>
          </a:xfrm>
          <a:prstGeom prst="rect">
            <a:avLst/>
          </a:prstGeom>
          <a:noFill/>
          <a:ln w="9525" cmpd="sng">
            <a:noFill/>
          </a:ln>
          <a:effectLst>
            <a:glow>
              <a:schemeClr val="accent4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200" b="1" i="0" u="none" strike="noStrike">
                <a:ln w="3175"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Sales by</a:t>
            </a:r>
            <a:r>
              <a:rPr lang="en-US" sz="3200" b="1" i="0" u="none" strike="noStrike" baseline="0">
                <a:ln w="3175"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Channel</a:t>
            </a:r>
            <a:endParaRPr lang="en-US" sz="3200" b="1" i="0" u="none" strike="noStrike">
              <a:ln w="3175">
                <a:noFill/>
              </a:ln>
              <a:solidFill>
                <a:srgbClr val="7030A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11110862" y="15152357"/>
            <a:ext cx="5822640" cy="372694"/>
          </a:xfrm>
          <a:prstGeom prst="rect">
            <a:avLst/>
          </a:prstGeom>
          <a:noFill/>
          <a:ln w="9525" cmpd="sng">
            <a:noFill/>
          </a:ln>
          <a:effectLst>
            <a:glow>
              <a:schemeClr val="accent4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 i="0" u="none" strike="noStrike">
                <a:ln w="3175"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Compared to Q4 Goal</a:t>
            </a:r>
          </a:p>
        </xdr:txBody>
      </xdr:sp>
      <xdr:graphicFrame macro="">
        <xdr:nvGraphicFramePr>
          <xdr:cNvPr id="100" name="Goal by Channel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GraphicFramePr>
            <a:graphicFrameLocks/>
          </xdr:cNvGraphicFramePr>
        </xdr:nvGraphicFramePr>
        <xdr:xfrm>
          <a:off x="12322970" y="15606033"/>
          <a:ext cx="4579678" cy="53248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57" name="Q4 Total goal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GraphicFramePr>
            <a:graphicFrameLocks/>
          </xdr:cNvGraphicFramePr>
        </xdr:nvGraphicFramePr>
        <xdr:xfrm>
          <a:off x="11110862" y="15606716"/>
          <a:ext cx="1247825" cy="53332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5" name="Q4 Total actual">
            <a:extLst>
              <a:ext uri="{FF2B5EF4-FFF2-40B4-BE49-F238E27FC236}">
                <a16:creationId xmlns:a16="http://schemas.microsoft.com/office/drawing/2014/main" id="{00000000-0008-0000-0100-000069000000}"/>
              </a:ext>
            </a:extLst>
          </xdr:cNvPr>
          <xdr:cNvGraphicFramePr>
            <a:graphicFrameLocks/>
          </xdr:cNvGraphicFramePr>
        </xdr:nvGraphicFramePr>
        <xdr:xfrm>
          <a:off x="11442086" y="15608309"/>
          <a:ext cx="966133" cy="53125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7" name="Actual Sales by Channel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GraphicFramePr>
            <a:graphicFrameLocks/>
          </xdr:cNvGraphicFramePr>
        </xdr:nvGraphicFramePr>
        <xdr:xfrm>
          <a:off x="12323629" y="15611962"/>
          <a:ext cx="4613581" cy="53099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9</xdr:col>
      <xdr:colOff>320007</xdr:colOff>
      <xdr:row>43</xdr:row>
      <xdr:rowOff>7215</xdr:rowOff>
    </xdr:from>
    <xdr:to>
      <xdr:col>17</xdr:col>
      <xdr:colOff>331892</xdr:colOff>
      <xdr:row>71</xdr:row>
      <xdr:rowOff>12494</xdr:rowOff>
    </xdr:to>
    <xdr:grpSp>
      <xdr:nvGrpSpPr>
        <xdr:cNvPr id="46" name="Total Membership">
          <a:extLst>
            <a:ext uri="{FF2B5EF4-FFF2-40B4-BE49-F238E27FC236}">
              <a16:creationId xmlns:a16="http://schemas.microsoft.com/office/drawing/2014/main" id="{EAF06919-D71F-4DC8-7CDF-85791148CF87}"/>
            </a:ext>
          </a:extLst>
        </xdr:cNvPr>
        <xdr:cNvGrpSpPr/>
      </xdr:nvGrpSpPr>
      <xdr:grpSpPr>
        <a:xfrm>
          <a:off x="5396832" y="7989165"/>
          <a:ext cx="4888685" cy="5072579"/>
          <a:chOff x="5680995" y="7892328"/>
          <a:chExt cx="5155385" cy="4999554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5740242" y="7892328"/>
            <a:ext cx="5096136" cy="4999554"/>
          </a:xfrm>
          <a:prstGeom prst="roundRect">
            <a:avLst>
              <a:gd name="adj" fmla="val 4362"/>
            </a:avLst>
          </a:prstGeom>
          <a:gradFill>
            <a:gsLst>
              <a:gs pos="0">
                <a:srgbClr val="E1B9F5"/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5692903" y="7892328"/>
            <a:ext cx="5143477" cy="562864"/>
          </a:xfrm>
          <a:prstGeom prst="rect">
            <a:avLst/>
          </a:prstGeom>
          <a:noFill/>
          <a:ln w="9525" cmpd="sng">
            <a:noFill/>
          </a:ln>
          <a:effectLst>
            <a:glow>
              <a:schemeClr val="accent4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200" b="1" i="0" u="none" strike="noStrike">
                <a:ln w="3175"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US" sz="3200" b="1" i="0" u="none" strike="noStrike" baseline="0">
                <a:ln w="3175"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Membership</a:t>
            </a:r>
            <a:endParaRPr lang="en-US" sz="3200" b="1" i="0" u="none" strike="noStrike">
              <a:ln w="3175">
                <a:noFill/>
              </a:ln>
              <a:solidFill>
                <a:srgbClr val="7030A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 txBox="1"/>
        </xdr:nvSpPr>
        <xdr:spPr>
          <a:xfrm>
            <a:off x="5680995" y="8313978"/>
            <a:ext cx="5143477" cy="353774"/>
          </a:xfrm>
          <a:prstGeom prst="rect">
            <a:avLst/>
          </a:prstGeom>
          <a:noFill/>
          <a:ln w="9525" cmpd="sng">
            <a:noFill/>
          </a:ln>
          <a:effectLst>
            <a:glow>
              <a:schemeClr val="accent4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 i="0" u="none" strike="noStrike">
                <a:ln w="3175"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To End of Year Goal</a:t>
            </a:r>
          </a:p>
        </xdr:txBody>
      </xdr:sp>
      <xdr:graphicFrame macro="">
        <xdr:nvGraphicFramePr>
          <xdr:cNvPr id="45" name="Chart 44">
            <a:extLst>
              <a:ext uri="{FF2B5EF4-FFF2-40B4-BE49-F238E27FC236}">
                <a16:creationId xmlns:a16="http://schemas.microsoft.com/office/drawing/2014/main" id="{89EBC97D-7457-4DD4-B41C-BC3801EA6415}"/>
              </a:ext>
            </a:extLst>
          </xdr:cNvPr>
          <xdr:cNvGraphicFramePr>
            <a:graphicFrameLocks/>
          </xdr:cNvGraphicFramePr>
        </xdr:nvGraphicFramePr>
        <xdr:xfrm>
          <a:off x="5841333" y="8751094"/>
          <a:ext cx="4823492" cy="40069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0</xdr:col>
      <xdr:colOff>211719</xdr:colOff>
      <xdr:row>72</xdr:row>
      <xdr:rowOff>10389</xdr:rowOff>
    </xdr:from>
    <xdr:to>
      <xdr:col>17</xdr:col>
      <xdr:colOff>333375</xdr:colOff>
      <xdr:row>93</xdr:row>
      <xdr:rowOff>12552</xdr:rowOff>
    </xdr:to>
    <xdr:grpSp>
      <xdr:nvGrpSpPr>
        <xdr:cNvPr id="49" name="Membership by Numbers">
          <a:extLst>
            <a:ext uri="{FF2B5EF4-FFF2-40B4-BE49-F238E27FC236}">
              <a16:creationId xmlns:a16="http://schemas.microsoft.com/office/drawing/2014/main" id="{B072BB54-6770-4F4F-67EF-5CC4F167314D}"/>
            </a:ext>
          </a:extLst>
        </xdr:cNvPr>
        <xdr:cNvGrpSpPr/>
      </xdr:nvGrpSpPr>
      <xdr:grpSpPr>
        <a:xfrm>
          <a:off x="202194" y="13240614"/>
          <a:ext cx="10084806" cy="3802638"/>
          <a:chOff x="211719" y="13068370"/>
          <a:chExt cx="10619794" cy="3752632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>
            <a:off x="211719" y="13068370"/>
            <a:ext cx="10619794" cy="3752632"/>
          </a:xfrm>
          <a:prstGeom prst="roundRect">
            <a:avLst>
              <a:gd name="adj" fmla="val 4362"/>
            </a:avLst>
          </a:prstGeom>
          <a:gradFill>
            <a:gsLst>
              <a:gs pos="0">
                <a:srgbClr val="E1B9F5"/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>
            <a:off x="2027038" y="13317044"/>
            <a:ext cx="7443521" cy="52289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3200" b="1">
                <a:ln w="53975">
                  <a:noFill/>
                </a:ln>
                <a:solidFill>
                  <a:srgbClr val="7030A0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Membership by the Numbers</a:t>
            </a:r>
          </a:p>
        </xdr:txBody>
      </xdr:sp>
      <xdr:graphicFrame macro="">
        <xdr:nvGraphicFramePr>
          <xdr:cNvPr id="48" name="Forcasted Membership">
            <a:extLst>
              <a:ext uri="{FF2B5EF4-FFF2-40B4-BE49-F238E27FC236}">
                <a16:creationId xmlns:a16="http://schemas.microsoft.com/office/drawing/2014/main" id="{B5EFCA92-E6C8-4DCE-84A5-9BF5760268CD}"/>
              </a:ext>
            </a:extLst>
          </xdr:cNvPr>
          <xdr:cNvGraphicFramePr>
            <a:graphicFrameLocks/>
          </xdr:cNvGraphicFramePr>
        </xdr:nvGraphicFramePr>
        <xdr:xfrm>
          <a:off x="1107280" y="13916890"/>
          <a:ext cx="9248124" cy="25819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47" name="Actual Membership">
            <a:extLst>
              <a:ext uri="{FF2B5EF4-FFF2-40B4-BE49-F238E27FC236}">
                <a16:creationId xmlns:a16="http://schemas.microsoft.com/office/drawing/2014/main" id="{05D1DBE1-CB82-4359-BB8C-B15B637DE5F3}"/>
              </a:ext>
            </a:extLst>
          </xdr:cNvPr>
          <xdr:cNvGraphicFramePr>
            <a:graphicFrameLocks/>
          </xdr:cNvGraphicFramePr>
        </xdr:nvGraphicFramePr>
        <xdr:xfrm>
          <a:off x="321437" y="13916889"/>
          <a:ext cx="10283924" cy="2746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>
    <xdr:from>
      <xdr:col>17</xdr:col>
      <xdr:colOff>609547</xdr:colOff>
      <xdr:row>43</xdr:row>
      <xdr:rowOff>7215</xdr:rowOff>
    </xdr:from>
    <xdr:to>
      <xdr:col>27</xdr:col>
      <xdr:colOff>25437</xdr:colOff>
      <xdr:row>80</xdr:row>
      <xdr:rowOff>3130</xdr:rowOff>
    </xdr:to>
    <xdr:grpSp>
      <xdr:nvGrpSpPr>
        <xdr:cNvPr id="14" name="Sales by Channel">
          <a:extLst>
            <a:ext uri="{FF2B5EF4-FFF2-40B4-BE49-F238E27FC236}">
              <a16:creationId xmlns:a16="http://schemas.microsoft.com/office/drawing/2014/main" id="{D7A56BE7-129C-401F-33F1-A2CD5AFFD751}"/>
            </a:ext>
          </a:extLst>
        </xdr:cNvPr>
        <xdr:cNvGrpSpPr/>
      </xdr:nvGrpSpPr>
      <xdr:grpSpPr>
        <a:xfrm>
          <a:off x="10563172" y="7989165"/>
          <a:ext cx="5511890" cy="6691990"/>
          <a:chOff x="11024146" y="7944895"/>
          <a:chExt cx="5799018" cy="6642268"/>
        </a:xfrm>
      </xdr:grpSpPr>
      <xdr:sp macro="" textlink="">
        <xdr:nvSpPr>
          <xdr:cNvPr id="34" name="Rectangle: Rounded Corners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>
            <a:off x="11024146" y="7944895"/>
            <a:ext cx="5768393" cy="6642268"/>
          </a:xfrm>
          <a:prstGeom prst="roundRect">
            <a:avLst>
              <a:gd name="adj" fmla="val 4362"/>
            </a:avLst>
          </a:prstGeom>
          <a:gradFill>
            <a:gsLst>
              <a:gs pos="0">
                <a:srgbClr val="E1B9F5"/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11027269" y="8021920"/>
            <a:ext cx="5749487" cy="575693"/>
          </a:xfrm>
          <a:prstGeom prst="rect">
            <a:avLst/>
          </a:prstGeom>
          <a:noFill/>
          <a:ln w="9525" cmpd="sng">
            <a:noFill/>
          </a:ln>
          <a:effectLst>
            <a:glow>
              <a:schemeClr val="accent4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200" b="1" i="0" u="none" strike="noStrike">
                <a:ln w="3175"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Sales by</a:t>
            </a:r>
            <a:r>
              <a:rPr lang="en-US" sz="3200" b="1" i="0" u="none" strike="noStrike" baseline="0">
                <a:ln w="3175"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Channel</a:t>
            </a:r>
            <a:endParaRPr lang="en-US" sz="3200" b="1" i="0" u="none" strike="noStrike">
              <a:ln w="3175">
                <a:noFill/>
              </a:ln>
              <a:solidFill>
                <a:srgbClr val="7030A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11027269" y="8420450"/>
            <a:ext cx="5749487" cy="354288"/>
          </a:xfrm>
          <a:prstGeom prst="rect">
            <a:avLst/>
          </a:prstGeom>
          <a:noFill/>
          <a:ln w="9525" cmpd="sng">
            <a:noFill/>
          </a:ln>
          <a:effectLst>
            <a:glow>
              <a:schemeClr val="accent4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 i="0" u="none" strike="noStrike">
                <a:ln w="3175">
                  <a:noFill/>
                </a:ln>
                <a:solidFill>
                  <a:srgbClr val="7030A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Compared to Q1 to Q3 Goals</a:t>
            </a:r>
          </a:p>
        </xdr:txBody>
      </xdr:sp>
      <xdr:graphicFrame macro="">
        <xdr:nvGraphicFramePr>
          <xdr:cNvPr id="97" name="Q1-Q3 Goals by Quarter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GraphicFramePr>
            <a:graphicFrameLocks/>
          </xdr:cNvGraphicFramePr>
        </xdr:nvGraphicFramePr>
        <xdr:xfrm>
          <a:off x="11031522" y="8779783"/>
          <a:ext cx="1280439" cy="56616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33" name="Q1-Q3 Actual">
            <a:extLst>
              <a:ext uri="{FF2B5EF4-FFF2-40B4-BE49-F238E27FC236}">
                <a16:creationId xmlns:a16="http://schemas.microsoft.com/office/drawing/2014/main" id="{9E562E25-5C92-4389-A229-75DEAD48BEEF}"/>
              </a:ext>
            </a:extLst>
          </xdr:cNvPr>
          <xdr:cNvGraphicFramePr>
            <a:graphicFrameLocks/>
          </xdr:cNvGraphicFramePr>
        </xdr:nvGraphicFramePr>
        <xdr:xfrm>
          <a:off x="11376195" y="8769740"/>
          <a:ext cx="933224" cy="56629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106" name="Sales by channel goals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GraphicFramePr>
            <a:graphicFrameLocks/>
          </xdr:cNvGraphicFramePr>
        </xdr:nvGraphicFramePr>
        <xdr:xfrm>
          <a:off x="12245418" y="8759651"/>
          <a:ext cx="4537935" cy="56755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135" name="Sales by Channel actual">
            <a:extLst>
              <a:ext uri="{FF2B5EF4-FFF2-40B4-BE49-F238E27FC236}">
                <a16:creationId xmlns:a16="http://schemas.microsoft.com/office/drawing/2014/main" id="{8C418B45-DE1E-428C-B850-138484AA0F8D}"/>
              </a:ext>
            </a:extLst>
          </xdr:cNvPr>
          <xdr:cNvGraphicFramePr>
            <a:graphicFrameLocks/>
          </xdr:cNvGraphicFramePr>
        </xdr:nvGraphicFramePr>
        <xdr:xfrm>
          <a:off x="12292605" y="8778921"/>
          <a:ext cx="4530559" cy="56616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'Actual by Channel'!O2">
        <xdr:nvSpPr>
          <xdr:cNvPr id="17" name="TextBox 1">
            <a:extLst>
              <a:ext uri="{FF2B5EF4-FFF2-40B4-BE49-F238E27FC236}">
                <a16:creationId xmlns:a16="http://schemas.microsoft.com/office/drawing/2014/main" id="{DDF0933B-97FB-4974-9161-167E73725DFD}"/>
              </a:ext>
            </a:extLst>
          </xdr:cNvPr>
          <xdr:cNvSpPr txBox="1"/>
        </xdr:nvSpPr>
        <xdr:spPr>
          <a:xfrm>
            <a:off x="11183688" y="9261235"/>
            <a:ext cx="1059940" cy="3790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7A15983-4155-4322-996E-9DCC9D46E9D5}" type="TxLink">
              <a:rPr lang="en-US" sz="1400" b="1" i="0" u="none" strike="noStrike">
                <a:solidFill>
                  <a:srgbClr val="000000"/>
                </a:solidFill>
                <a:effectLst/>
                <a:latin typeface="Calibri"/>
                <a:ea typeface="+mn-ea"/>
                <a:cs typeface="Calibri"/>
              </a:rPr>
              <a:pPr algn="ctr"/>
              <a:t> </a:t>
            </a:fld>
            <a:endParaRPr lang="en-US" sz="2000" b="1">
              <a:solidFill>
                <a:srgbClr val="494848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07D7D883-0916-EFED-B8CB-260DA58A565C}"/>
              </a:ext>
            </a:extLst>
          </xdr:cNvPr>
          <xdr:cNvSpPr txBox="1"/>
        </xdr:nvSpPr>
        <xdr:spPr>
          <a:xfrm>
            <a:off x="11119407" y="8852218"/>
            <a:ext cx="1188504" cy="566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494848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Q1 to Q3 Total</a:t>
            </a: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B533F256-9BC0-4F2F-ABC2-13AD281B8A40}"/>
              </a:ext>
            </a:extLst>
          </xdr:cNvPr>
          <xdr:cNvSpPr txBox="1"/>
        </xdr:nvSpPr>
        <xdr:spPr>
          <a:xfrm>
            <a:off x="13394404" y="8852218"/>
            <a:ext cx="2656283" cy="3778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494848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Q1 to Q3 by Channel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608919</xdr:colOff>
      <xdr:row>3</xdr:row>
      <xdr:rowOff>0</xdr:rowOff>
    </xdr:to>
    <xdr:sp macro="" textlink="">
      <xdr:nvSpPr>
        <xdr:cNvPr id="67" name="Title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0" y="0"/>
          <a:ext cx="16048944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0" i="0" u="none" strike="noStrike" cap="none" spc="0">
              <a:ln w="0"/>
              <a:solidFill>
                <a:srgbClr val="318FC9"/>
              </a:solidFill>
              <a:effectLst>
                <a:innerShdw blurRad="114300">
                  <a:prstClr val="black"/>
                </a:innerShdw>
              </a:effectLst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Sales Performance</a:t>
          </a:r>
          <a:endParaRPr lang="en-US" sz="3600" b="0" cap="none" spc="0">
            <a:ln w="0"/>
            <a:solidFill>
              <a:srgbClr val="318FC9"/>
            </a:solidFill>
            <a:effectLst>
              <a:innerShdw blurRad="114300">
                <a:prstClr val="black"/>
              </a:innerShdw>
            </a:effectLst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0.24855</cdr:x>
      <cdr:y>0.45684</cdr:y>
    </cdr:from>
    <cdr:to>
      <cdr:x>0.69092</cdr:x>
      <cdr:y>0.45684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4FF9DCF-6FEF-A853-C749-1EB173F9BB1B}"/>
            </a:ext>
          </a:extLst>
        </cdr:cNvPr>
        <cdr:cNvCxnSpPr/>
      </cdr:nvCxnSpPr>
      <cdr:spPr>
        <a:xfrm xmlns:a="http://schemas.openxmlformats.org/drawingml/2006/main">
          <a:off x="319375" y="2571690"/>
          <a:ext cx="568425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B2B2B2">
              <a:alpha val="6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0.2391</cdr:x>
      <cdr:y>0.55548</cdr:y>
    </cdr:from>
    <cdr:to>
      <cdr:x>0.68147</cdr:x>
      <cdr:y>0.55548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767B8D8-EBC7-345F-0256-E2EE80540422}"/>
            </a:ext>
          </a:extLst>
        </cdr:cNvPr>
        <cdr:cNvCxnSpPr/>
      </cdr:nvCxnSpPr>
      <cdr:spPr>
        <a:xfrm xmlns:a="http://schemas.openxmlformats.org/drawingml/2006/main">
          <a:off x="307238" y="3126996"/>
          <a:ext cx="56842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8FA5B5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0.21752</cdr:x>
      <cdr:y>0.35769</cdr:y>
    </cdr:from>
    <cdr:to>
      <cdr:x>0.6599</cdr:x>
      <cdr:y>0.35769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5A5D21C-A05E-C2EA-7316-61A2E0ACCD89}"/>
            </a:ext>
          </a:extLst>
        </cdr:cNvPr>
        <cdr:cNvCxnSpPr/>
      </cdr:nvCxnSpPr>
      <cdr:spPr>
        <a:xfrm xmlns:a="http://schemas.openxmlformats.org/drawingml/2006/main">
          <a:off x="279661" y="2012600"/>
          <a:ext cx="56873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DAE1E6">
              <a:alpha val="6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4A82-240C-4725-8471-1E18A803EB15}">
  <sheetPr>
    <tabColor rgb="FFC00000"/>
  </sheetPr>
  <dimension ref="A1:AA2"/>
  <sheetViews>
    <sheetView tabSelected="1" topLeftCell="A9" zoomScale="70" zoomScaleNormal="70" workbookViewId="0">
      <selection activeCell="AD44" sqref="AD44"/>
    </sheetView>
  </sheetViews>
  <sheetFormatPr defaultColWidth="9.140625" defaultRowHeight="14.45"/>
  <cols>
    <col min="1" max="1" width="3" style="125" customWidth="1"/>
    <col min="2" max="16384" width="9.140625" style="125"/>
  </cols>
  <sheetData>
    <row r="1" spans="1:27" ht="23.45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</row>
    <row r="2" spans="1:27" ht="2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</row>
  </sheetData>
  <mergeCells count="2">
    <mergeCell ref="A1:AA1"/>
    <mergeCell ref="A2:A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AB5C-194C-4DFD-9DD1-D3F76630FF9A}">
  <dimension ref="A1:Z38"/>
  <sheetViews>
    <sheetView workbookViewId="0">
      <selection activeCell="W4" sqref="W4:Z14"/>
    </sheetView>
  </sheetViews>
  <sheetFormatPr defaultColWidth="8.7109375" defaultRowHeight="14.45"/>
  <cols>
    <col min="1" max="1" width="9.5703125" customWidth="1"/>
    <col min="2" max="2" width="11.28515625" bestFit="1" customWidth="1"/>
    <col min="3" max="3" width="11.85546875" customWidth="1"/>
    <col min="4" max="4" width="11.5703125" bestFit="1" customWidth="1"/>
    <col min="5" max="5" width="9.5703125" customWidth="1"/>
    <col min="7" max="7" width="11.5703125" customWidth="1"/>
    <col min="8" max="8" width="11.42578125" hidden="1" customWidth="1"/>
    <col min="10" max="10" width="10.5703125" customWidth="1"/>
    <col min="12" max="15" width="0" hidden="1" customWidth="1"/>
    <col min="17" max="17" width="10.85546875" customWidth="1"/>
    <col min="18" max="18" width="8.7109375" customWidth="1"/>
    <col min="19" max="19" width="9.85546875" customWidth="1"/>
    <col min="20" max="21" width="13.140625" customWidth="1"/>
    <col min="22" max="22" width="14.140625" customWidth="1"/>
  </cols>
  <sheetData>
    <row r="1" spans="1:26" ht="15" thickBot="1">
      <c r="A1" s="1"/>
      <c r="B1" s="2" t="s">
        <v>0</v>
      </c>
      <c r="C1" s="2" t="s">
        <v>1</v>
      </c>
      <c r="D1" s="2"/>
      <c r="E1" s="2"/>
      <c r="F1" s="2" t="s">
        <v>0</v>
      </c>
      <c r="G1" s="2" t="s">
        <v>0</v>
      </c>
      <c r="H1" s="2"/>
      <c r="I1" s="2" t="s">
        <v>1</v>
      </c>
      <c r="J1" s="2"/>
      <c r="K1" s="2"/>
      <c r="L1" s="2"/>
      <c r="M1" s="2"/>
      <c r="N1" s="2"/>
      <c r="O1" s="2"/>
      <c r="P1" s="2" t="s">
        <v>0</v>
      </c>
      <c r="Q1" s="3" t="s">
        <v>1</v>
      </c>
      <c r="R1" s="2"/>
      <c r="S1" s="2"/>
      <c r="T1" s="2" t="s">
        <v>0</v>
      </c>
      <c r="U1" s="2" t="s">
        <v>1</v>
      </c>
      <c r="V1" s="2"/>
      <c r="W1" s="2"/>
      <c r="X1" s="2"/>
      <c r="Y1" s="2"/>
      <c r="Z1" s="2"/>
    </row>
    <row r="2" spans="1:26" ht="72.95" thickBot="1">
      <c r="A2" s="4"/>
      <c r="B2" s="5" t="s">
        <v>2</v>
      </c>
      <c r="C2" s="6" t="s">
        <v>3</v>
      </c>
      <c r="D2" s="7" t="s">
        <v>4</v>
      </c>
      <c r="E2" s="4"/>
      <c r="F2" s="9" t="s">
        <v>5</v>
      </c>
      <c r="G2" s="9" t="s">
        <v>6</v>
      </c>
      <c r="H2" s="10" t="s">
        <v>7</v>
      </c>
      <c r="I2" s="11" t="s">
        <v>8</v>
      </c>
      <c r="J2" s="12" t="s">
        <v>9</v>
      </c>
      <c r="K2" s="7" t="s">
        <v>10</v>
      </c>
      <c r="L2" s="10" t="s">
        <v>11</v>
      </c>
      <c r="M2" s="10" t="s">
        <v>12</v>
      </c>
      <c r="N2" s="12" t="s">
        <v>13</v>
      </c>
      <c r="O2" s="4"/>
      <c r="P2" s="9" t="s">
        <v>14</v>
      </c>
      <c r="Q2" s="13" t="s">
        <v>15</v>
      </c>
      <c r="R2" s="7" t="s">
        <v>16</v>
      </c>
      <c r="S2" s="4"/>
      <c r="T2" s="9" t="s">
        <v>17</v>
      </c>
      <c r="U2" s="11" t="s">
        <v>18</v>
      </c>
      <c r="V2" s="7" t="s">
        <v>19</v>
      </c>
      <c r="W2" s="8"/>
      <c r="X2" s="14"/>
      <c r="Y2" s="14"/>
      <c r="Z2" s="14"/>
    </row>
    <row r="3" spans="1:26" ht="15.95" thickBot="1">
      <c r="A3" s="15" t="s">
        <v>20</v>
      </c>
      <c r="B3" s="16">
        <v>5868</v>
      </c>
      <c r="C3" s="71">
        <v>4629</v>
      </c>
      <c r="D3" s="37">
        <f t="shared" ref="D3:D13" si="0">B3-C3</f>
        <v>1239</v>
      </c>
      <c r="E3" s="15" t="s">
        <v>20</v>
      </c>
      <c r="F3" s="21">
        <v>3671</v>
      </c>
      <c r="G3" s="21">
        <v>3071</v>
      </c>
      <c r="H3" s="18">
        <f>G3/F3</f>
        <v>0.83655679651321169</v>
      </c>
      <c r="I3" s="37">
        <v>3797</v>
      </c>
      <c r="J3" s="77">
        <v>2785</v>
      </c>
      <c r="K3" s="37">
        <f>F3-I3</f>
        <v>-126</v>
      </c>
      <c r="L3" s="19">
        <f t="shared" ref="L3:L19" si="1">F3/I3</f>
        <v>0.96681590729523303</v>
      </c>
      <c r="M3" s="18">
        <f t="shared" ref="M3:M19" si="2">J3/I3</f>
        <v>0.73347379510139588</v>
      </c>
      <c r="N3" s="20">
        <f t="shared" ref="N3:N19" si="3">H3-M3</f>
        <v>0.10308300141181581</v>
      </c>
      <c r="O3" s="15" t="s">
        <v>20</v>
      </c>
      <c r="P3" s="21">
        <f t="shared" ref="P3:P19" si="4">B3-F3</f>
        <v>2197</v>
      </c>
      <c r="Q3" s="37">
        <f t="shared" ref="Q3:Q19" si="5">C3-I3</f>
        <v>832</v>
      </c>
      <c r="R3" s="37">
        <f>P3-Q3</f>
        <v>1365</v>
      </c>
      <c r="S3" s="15" t="s">
        <v>20</v>
      </c>
      <c r="T3" s="78">
        <v>93662</v>
      </c>
      <c r="U3" s="24">
        <v>93717</v>
      </c>
      <c r="V3" s="24">
        <f t="shared" ref="V3:V19" si="6">T3-U3</f>
        <v>-55</v>
      </c>
      <c r="W3" s="23"/>
      <c r="X3" s="18"/>
      <c r="Y3" s="18"/>
      <c r="Z3" s="18"/>
    </row>
    <row r="4" spans="1:26" ht="15.95" thickBot="1">
      <c r="A4" s="15" t="s">
        <v>21</v>
      </c>
      <c r="B4" s="16">
        <v>903</v>
      </c>
      <c r="C4" s="24">
        <v>892</v>
      </c>
      <c r="D4" s="37">
        <f t="shared" si="0"/>
        <v>11</v>
      </c>
      <c r="E4" s="15" t="s">
        <v>21</v>
      </c>
      <c r="F4" s="21">
        <v>954</v>
      </c>
      <c r="G4" s="21">
        <v>389</v>
      </c>
      <c r="H4" s="18">
        <f>G4/F4</f>
        <v>0.40775681341719078</v>
      </c>
      <c r="I4" s="37">
        <v>978</v>
      </c>
      <c r="J4" s="37">
        <v>386</v>
      </c>
      <c r="K4" s="37">
        <f>F4-I4</f>
        <v>-24</v>
      </c>
      <c r="L4" s="18">
        <f t="shared" si="1"/>
        <v>0.97546012269938653</v>
      </c>
      <c r="M4" s="18">
        <f t="shared" si="2"/>
        <v>0.39468302658486709</v>
      </c>
      <c r="N4" s="20">
        <f t="shared" si="3"/>
        <v>1.3073786832323686E-2</v>
      </c>
      <c r="O4" s="15" t="s">
        <v>21</v>
      </c>
      <c r="P4" s="21">
        <f t="shared" si="4"/>
        <v>-51</v>
      </c>
      <c r="Q4" s="37">
        <f t="shared" si="5"/>
        <v>-86</v>
      </c>
      <c r="R4" s="37">
        <f t="shared" ref="R4:R17" si="7">P4-Q4</f>
        <v>35</v>
      </c>
      <c r="S4" s="15" t="s">
        <v>21</v>
      </c>
      <c r="T4" s="78">
        <v>93511</v>
      </c>
      <c r="U4" s="24">
        <v>93631</v>
      </c>
      <c r="V4" s="24">
        <f t="shared" si="6"/>
        <v>-120</v>
      </c>
    </row>
    <row r="5" spans="1:26" ht="15.95" thickBot="1">
      <c r="A5" s="15" t="s">
        <v>22</v>
      </c>
      <c r="B5" s="16">
        <v>756</v>
      </c>
      <c r="C5" s="24">
        <v>774</v>
      </c>
      <c r="D5" s="37">
        <f t="shared" si="0"/>
        <v>-18</v>
      </c>
      <c r="E5" s="15" t="s">
        <v>22</v>
      </c>
      <c r="F5" s="21">
        <v>935</v>
      </c>
      <c r="G5" s="21">
        <v>394</v>
      </c>
      <c r="H5" s="18">
        <f>G5/F5</f>
        <v>0.4213903743315508</v>
      </c>
      <c r="I5" s="37">
        <v>880</v>
      </c>
      <c r="J5" s="37">
        <v>368</v>
      </c>
      <c r="K5" s="37">
        <f>F5-I5</f>
        <v>55</v>
      </c>
      <c r="L5" s="18">
        <f t="shared" si="1"/>
        <v>1.0625</v>
      </c>
      <c r="M5" s="18">
        <f t="shared" si="2"/>
        <v>0.41818181818181815</v>
      </c>
      <c r="N5" s="20">
        <f t="shared" si="3"/>
        <v>3.2085561497326442E-3</v>
      </c>
      <c r="O5" s="15" t="s">
        <v>22</v>
      </c>
      <c r="P5" s="21">
        <f t="shared" si="4"/>
        <v>-179</v>
      </c>
      <c r="Q5" s="37">
        <f t="shared" si="5"/>
        <v>-106</v>
      </c>
      <c r="R5" s="37">
        <f t="shared" si="7"/>
        <v>-73</v>
      </c>
      <c r="S5" s="15" t="s">
        <v>22</v>
      </c>
      <c r="T5" s="78">
        <v>93382</v>
      </c>
      <c r="U5" s="24">
        <v>93525</v>
      </c>
      <c r="V5" s="24">
        <f t="shared" si="6"/>
        <v>-143</v>
      </c>
    </row>
    <row r="6" spans="1:26" ht="15.95" thickBot="1">
      <c r="A6" s="25" t="s">
        <v>23</v>
      </c>
      <c r="B6" s="26">
        <f>SUM(B3:B5)</f>
        <v>7527</v>
      </c>
      <c r="C6" s="72">
        <f>SUM(C3:C5)</f>
        <v>6295</v>
      </c>
      <c r="D6" s="73">
        <f t="shared" si="0"/>
        <v>1232</v>
      </c>
      <c r="E6" s="25" t="s">
        <v>23</v>
      </c>
      <c r="F6" s="31">
        <f>SUM(F3:F5)</f>
        <v>5560</v>
      </c>
      <c r="G6" s="76">
        <v>3854</v>
      </c>
      <c r="H6" s="29">
        <f>G6/F6</f>
        <v>0.69316546762589926</v>
      </c>
      <c r="I6" s="59">
        <v>4955</v>
      </c>
      <c r="J6" s="58">
        <f>SUM(J3:J5)</f>
        <v>3539</v>
      </c>
      <c r="K6" s="73">
        <f>SUM(K3:K5)</f>
        <v>-95</v>
      </c>
      <c r="L6" s="29">
        <f t="shared" si="1"/>
        <v>1.1220988900100908</v>
      </c>
      <c r="M6" s="29">
        <f t="shared" si="2"/>
        <v>0.7142280524722503</v>
      </c>
      <c r="N6" s="30">
        <f t="shared" si="3"/>
        <v>-2.106258484635104E-2</v>
      </c>
      <c r="O6" s="25" t="s">
        <v>23</v>
      </c>
      <c r="P6" s="31">
        <f t="shared" si="4"/>
        <v>1967</v>
      </c>
      <c r="Q6" s="37">
        <f t="shared" si="5"/>
        <v>1340</v>
      </c>
      <c r="R6" s="73">
        <f>SUM(R3:R5)</f>
        <v>1327</v>
      </c>
      <c r="S6" s="25" t="s">
        <v>23</v>
      </c>
      <c r="T6" s="79">
        <f>T5</f>
        <v>93382</v>
      </c>
      <c r="U6" s="80">
        <f>U5</f>
        <v>93525</v>
      </c>
      <c r="V6" s="81">
        <f t="shared" si="6"/>
        <v>-143</v>
      </c>
    </row>
    <row r="7" spans="1:26" ht="15.95" thickBot="1">
      <c r="A7" s="15" t="s">
        <v>24</v>
      </c>
      <c r="B7" s="16">
        <v>857</v>
      </c>
      <c r="C7" s="24">
        <v>738</v>
      </c>
      <c r="D7" s="37">
        <f t="shared" si="0"/>
        <v>119</v>
      </c>
      <c r="E7" s="15" t="s">
        <v>24</v>
      </c>
      <c r="F7" s="21">
        <v>803</v>
      </c>
      <c r="G7" s="21">
        <v>395</v>
      </c>
      <c r="H7" s="29">
        <f>G7/F7</f>
        <v>0.49190535491905357</v>
      </c>
      <c r="I7" s="37">
        <v>879</v>
      </c>
      <c r="J7" s="37">
        <v>358</v>
      </c>
      <c r="K7" s="37">
        <f>F7-I7</f>
        <v>-76</v>
      </c>
      <c r="L7" s="18">
        <f t="shared" si="1"/>
        <v>0.91353811149032993</v>
      </c>
      <c r="M7" s="18">
        <f t="shared" si="2"/>
        <v>0.40728100113765642</v>
      </c>
      <c r="N7" s="20">
        <f t="shared" si="3"/>
        <v>8.4624353781397155E-2</v>
      </c>
      <c r="O7" s="15" t="s">
        <v>24</v>
      </c>
      <c r="P7" s="21">
        <f t="shared" si="4"/>
        <v>54</v>
      </c>
      <c r="Q7" s="37">
        <f t="shared" si="5"/>
        <v>-141</v>
      </c>
      <c r="R7" s="37">
        <f t="shared" si="7"/>
        <v>195</v>
      </c>
      <c r="S7" s="15" t="s">
        <v>24</v>
      </c>
      <c r="T7" s="78">
        <v>93446</v>
      </c>
      <c r="U7" s="24">
        <v>93384</v>
      </c>
      <c r="V7" s="24">
        <f t="shared" si="6"/>
        <v>62</v>
      </c>
    </row>
    <row r="8" spans="1:26" ht="15.95" thickBot="1">
      <c r="A8" s="15" t="s">
        <v>25</v>
      </c>
      <c r="B8" s="16">
        <v>711</v>
      </c>
      <c r="C8" s="24">
        <v>583</v>
      </c>
      <c r="D8" s="37">
        <f t="shared" si="0"/>
        <v>128</v>
      </c>
      <c r="E8" s="15" t="s">
        <v>25</v>
      </c>
      <c r="F8" s="21">
        <v>727</v>
      </c>
      <c r="G8" s="21">
        <v>242</v>
      </c>
      <c r="H8" s="29">
        <f t="shared" ref="H8:H18" si="8">G8/F8</f>
        <v>0.33287482806052271</v>
      </c>
      <c r="I8" s="37">
        <v>734</v>
      </c>
      <c r="J8" s="37">
        <v>286</v>
      </c>
      <c r="K8" s="37">
        <f>F8-I8</f>
        <v>-7</v>
      </c>
      <c r="L8" s="18">
        <f t="shared" si="1"/>
        <v>0.99046321525885561</v>
      </c>
      <c r="M8" s="18">
        <f t="shared" si="2"/>
        <v>0.38964577656675747</v>
      </c>
      <c r="N8" s="20">
        <f t="shared" si="3"/>
        <v>-5.6770948506234764E-2</v>
      </c>
      <c r="O8" s="15" t="s">
        <v>25</v>
      </c>
      <c r="P8" s="21">
        <f t="shared" si="4"/>
        <v>-16</v>
      </c>
      <c r="Q8" s="37">
        <f t="shared" si="5"/>
        <v>-151</v>
      </c>
      <c r="R8" s="37">
        <f t="shared" si="7"/>
        <v>135</v>
      </c>
      <c r="S8" s="15" t="s">
        <v>25</v>
      </c>
      <c r="T8" s="78">
        <v>93470</v>
      </c>
      <c r="U8" s="24">
        <v>93233</v>
      </c>
      <c r="V8" s="24">
        <f t="shared" si="6"/>
        <v>237</v>
      </c>
    </row>
    <row r="9" spans="1:26" ht="15.95" thickBot="1">
      <c r="A9" s="15" t="s">
        <v>26</v>
      </c>
      <c r="B9" s="16">
        <v>655</v>
      </c>
      <c r="C9" s="24">
        <v>638</v>
      </c>
      <c r="D9" s="37">
        <f t="shared" si="0"/>
        <v>17</v>
      </c>
      <c r="E9" s="15" t="s">
        <v>26</v>
      </c>
      <c r="F9" s="21">
        <v>658</v>
      </c>
      <c r="G9" s="21">
        <v>240</v>
      </c>
      <c r="H9" s="29">
        <f t="shared" si="8"/>
        <v>0.36474164133738601</v>
      </c>
      <c r="I9" s="37">
        <v>663</v>
      </c>
      <c r="J9" s="37">
        <v>264</v>
      </c>
      <c r="K9" s="37">
        <f>F9-I9</f>
        <v>-5</v>
      </c>
      <c r="L9" s="18">
        <f t="shared" si="1"/>
        <v>0.9924585218702866</v>
      </c>
      <c r="M9" s="18">
        <f t="shared" si="2"/>
        <v>0.39819004524886875</v>
      </c>
      <c r="N9" s="20">
        <f t="shared" si="3"/>
        <v>-3.3448403911482738E-2</v>
      </c>
      <c r="O9" s="15" t="s">
        <v>26</v>
      </c>
      <c r="P9" s="21">
        <f t="shared" si="4"/>
        <v>-3</v>
      </c>
      <c r="Q9" s="37">
        <f t="shared" si="5"/>
        <v>-25</v>
      </c>
      <c r="R9" s="37">
        <f t="shared" si="7"/>
        <v>22</v>
      </c>
      <c r="S9" s="15" t="s">
        <v>26</v>
      </c>
      <c r="T9" s="78">
        <v>93467</v>
      </c>
      <c r="U9" s="24">
        <v>93208</v>
      </c>
      <c r="V9" s="24">
        <f t="shared" si="6"/>
        <v>259</v>
      </c>
    </row>
    <row r="10" spans="1:26" ht="15.95" thickBot="1">
      <c r="A10" s="25" t="s">
        <v>27</v>
      </c>
      <c r="B10" s="26">
        <f>SUM(B7:B9)</f>
        <v>2223</v>
      </c>
      <c r="C10" s="72">
        <f>SUM(C7:C9)</f>
        <v>1959</v>
      </c>
      <c r="D10" s="73">
        <f t="shared" si="0"/>
        <v>264</v>
      </c>
      <c r="E10" s="25" t="s">
        <v>27</v>
      </c>
      <c r="F10" s="31">
        <f>SUM(F7:F9)</f>
        <v>2188</v>
      </c>
      <c r="G10" s="76">
        <v>877</v>
      </c>
      <c r="H10" s="29">
        <f t="shared" si="8"/>
        <v>0.40082266910420478</v>
      </c>
      <c r="I10" s="59">
        <v>1984</v>
      </c>
      <c r="J10" s="58">
        <f>SUM(J7:J9)</f>
        <v>908</v>
      </c>
      <c r="K10" s="73">
        <f>SUM(K7:K9)</f>
        <v>-88</v>
      </c>
      <c r="L10" s="29">
        <f t="shared" si="1"/>
        <v>1.1028225806451613</v>
      </c>
      <c r="M10" s="29">
        <f t="shared" si="2"/>
        <v>0.45766129032258063</v>
      </c>
      <c r="N10" s="30">
        <f t="shared" si="3"/>
        <v>-5.6838621218375851E-2</v>
      </c>
      <c r="O10" s="25" t="s">
        <v>27</v>
      </c>
      <c r="P10" s="31">
        <f t="shared" si="4"/>
        <v>35</v>
      </c>
      <c r="Q10" s="37">
        <f t="shared" si="5"/>
        <v>-25</v>
      </c>
      <c r="R10" s="73">
        <f>SUM(R7:R9)</f>
        <v>352</v>
      </c>
      <c r="S10" s="25" t="s">
        <v>27</v>
      </c>
      <c r="T10" s="79">
        <f>T9</f>
        <v>93467</v>
      </c>
      <c r="U10" s="80">
        <f>U9</f>
        <v>93208</v>
      </c>
      <c r="V10" s="81">
        <f t="shared" si="6"/>
        <v>259</v>
      </c>
    </row>
    <row r="11" spans="1:26" ht="15.95" thickBot="1">
      <c r="A11" s="15" t="s">
        <v>28</v>
      </c>
      <c r="B11" s="16">
        <v>875</v>
      </c>
      <c r="C11" s="24">
        <v>738</v>
      </c>
      <c r="D11" s="37">
        <f t="shared" si="0"/>
        <v>137</v>
      </c>
      <c r="E11" s="15" t="s">
        <v>28</v>
      </c>
      <c r="F11" s="21">
        <v>693</v>
      </c>
      <c r="G11" s="21">
        <v>272</v>
      </c>
      <c r="H11" s="29">
        <f t="shared" si="8"/>
        <v>0.39249639249639251</v>
      </c>
      <c r="I11" s="37">
        <v>693</v>
      </c>
      <c r="J11" s="37">
        <v>302</v>
      </c>
      <c r="K11" s="37">
        <f>F11-I11</f>
        <v>0</v>
      </c>
      <c r="L11" s="18">
        <f t="shared" si="1"/>
        <v>1</v>
      </c>
      <c r="M11" s="18">
        <f t="shared" si="2"/>
        <v>0.43578643578643578</v>
      </c>
      <c r="N11" s="20">
        <f t="shared" si="3"/>
        <v>-4.3290043290043267E-2</v>
      </c>
      <c r="O11" s="15" t="s">
        <v>28</v>
      </c>
      <c r="P11" s="21">
        <f t="shared" si="4"/>
        <v>182</v>
      </c>
      <c r="Q11" s="37">
        <f t="shared" si="5"/>
        <v>45</v>
      </c>
      <c r="R11" s="37">
        <f t="shared" si="7"/>
        <v>137</v>
      </c>
      <c r="S11" s="15" t="s">
        <v>28</v>
      </c>
      <c r="T11" s="78">
        <v>93649</v>
      </c>
      <c r="U11" s="24">
        <v>93253</v>
      </c>
      <c r="V11" s="24">
        <f t="shared" si="6"/>
        <v>396</v>
      </c>
    </row>
    <row r="12" spans="1:26" ht="15.95" thickBot="1">
      <c r="A12" s="15" t="s">
        <v>29</v>
      </c>
      <c r="B12" s="16">
        <v>848</v>
      </c>
      <c r="C12" s="24">
        <v>583</v>
      </c>
      <c r="D12" s="37">
        <f t="shared" si="0"/>
        <v>265</v>
      </c>
      <c r="E12" s="15" t="s">
        <v>29</v>
      </c>
      <c r="F12" s="21">
        <v>650</v>
      </c>
      <c r="G12" s="21">
        <v>260</v>
      </c>
      <c r="H12" s="29">
        <f t="shared" si="8"/>
        <v>0.4</v>
      </c>
      <c r="I12" s="37">
        <v>680</v>
      </c>
      <c r="J12" s="37">
        <v>300</v>
      </c>
      <c r="K12" s="37">
        <f>F12-I12</f>
        <v>-30</v>
      </c>
      <c r="L12" s="18">
        <f t="shared" si="1"/>
        <v>0.95588235294117652</v>
      </c>
      <c r="M12" s="18">
        <f t="shared" si="2"/>
        <v>0.44117647058823528</v>
      </c>
      <c r="N12" s="20">
        <f t="shared" si="3"/>
        <v>-4.1176470588235259E-2</v>
      </c>
      <c r="O12" s="15" t="s">
        <v>29</v>
      </c>
      <c r="P12" s="21">
        <f t="shared" si="4"/>
        <v>198</v>
      </c>
      <c r="Q12" s="37">
        <f t="shared" si="5"/>
        <v>-97</v>
      </c>
      <c r="R12" s="37">
        <f t="shared" si="7"/>
        <v>295</v>
      </c>
      <c r="S12" s="15" t="s">
        <v>29</v>
      </c>
      <c r="T12" s="78">
        <v>93847</v>
      </c>
      <c r="U12" s="24">
        <v>93156</v>
      </c>
      <c r="V12" s="24">
        <f t="shared" si="6"/>
        <v>691</v>
      </c>
    </row>
    <row r="13" spans="1:26" ht="15.95" thickBot="1">
      <c r="A13" s="15" t="s">
        <v>30</v>
      </c>
      <c r="B13" s="16">
        <v>819</v>
      </c>
      <c r="C13" s="24">
        <v>638</v>
      </c>
      <c r="D13" s="37">
        <f t="shared" si="0"/>
        <v>181</v>
      </c>
      <c r="E13" s="15" t="s">
        <v>30</v>
      </c>
      <c r="F13" s="21">
        <v>673</v>
      </c>
      <c r="G13" s="21">
        <v>266</v>
      </c>
      <c r="H13" s="29">
        <f t="shared" si="8"/>
        <v>0.3952451708766716</v>
      </c>
      <c r="I13" s="37">
        <v>672</v>
      </c>
      <c r="J13" s="37">
        <v>305</v>
      </c>
      <c r="K13" s="37">
        <f>F13-I13</f>
        <v>1</v>
      </c>
      <c r="L13" s="18">
        <f t="shared" si="1"/>
        <v>1.0014880952380953</v>
      </c>
      <c r="M13" s="18">
        <f t="shared" si="2"/>
        <v>0.45386904761904762</v>
      </c>
      <c r="N13" s="20">
        <f t="shared" si="3"/>
        <v>-5.8623876742376013E-2</v>
      </c>
      <c r="O13" s="15" t="s">
        <v>30</v>
      </c>
      <c r="P13" s="21">
        <f t="shared" si="4"/>
        <v>146</v>
      </c>
      <c r="Q13" s="37">
        <f t="shared" si="5"/>
        <v>-34</v>
      </c>
      <c r="R13" s="37">
        <f t="shared" si="7"/>
        <v>180</v>
      </c>
      <c r="S13" s="15" t="s">
        <v>30</v>
      </c>
      <c r="T13" s="78">
        <v>93993</v>
      </c>
      <c r="U13" s="24">
        <v>93122</v>
      </c>
      <c r="V13" s="24">
        <f t="shared" si="6"/>
        <v>871</v>
      </c>
    </row>
    <row r="14" spans="1:26" ht="15.95" thickBot="1">
      <c r="A14" s="25" t="s">
        <v>31</v>
      </c>
      <c r="B14" s="26">
        <f>SUM(B11:B13)</f>
        <v>2542</v>
      </c>
      <c r="C14" s="72">
        <f>SUM(C11:C13)</f>
        <v>1959</v>
      </c>
      <c r="D14" s="73">
        <f>SUM(D11:D13)</f>
        <v>583</v>
      </c>
      <c r="E14" s="25" t="s">
        <v>31</v>
      </c>
      <c r="F14" s="31">
        <f>SUM(F11:F13)</f>
        <v>2016</v>
      </c>
      <c r="G14" s="76">
        <v>798</v>
      </c>
      <c r="H14" s="29">
        <f t="shared" si="8"/>
        <v>0.39583333333333331</v>
      </c>
      <c r="I14" s="59">
        <v>2008</v>
      </c>
      <c r="J14" s="58">
        <f>SUM(J11:J13)</f>
        <v>907</v>
      </c>
      <c r="K14" s="73">
        <f>SUM(K11:K13)</f>
        <v>-29</v>
      </c>
      <c r="L14" s="29">
        <f t="shared" si="1"/>
        <v>1.0039840637450199</v>
      </c>
      <c r="M14" s="29">
        <f t="shared" si="2"/>
        <v>0.45169322709163345</v>
      </c>
      <c r="N14" s="30">
        <f t="shared" si="3"/>
        <v>-5.5859893758300139E-2</v>
      </c>
      <c r="O14" s="25" t="s">
        <v>31</v>
      </c>
      <c r="P14" s="31">
        <f t="shared" si="4"/>
        <v>526</v>
      </c>
      <c r="Q14" s="37">
        <f t="shared" si="5"/>
        <v>-49</v>
      </c>
      <c r="R14" s="73">
        <f>SUM(R11:R13)</f>
        <v>612</v>
      </c>
      <c r="S14" s="25" t="s">
        <v>31</v>
      </c>
      <c r="T14" s="79">
        <f>T13</f>
        <v>93993</v>
      </c>
      <c r="U14" s="80">
        <f>U13</f>
        <v>93122</v>
      </c>
      <c r="V14" s="81">
        <f t="shared" si="6"/>
        <v>871</v>
      </c>
    </row>
    <row r="15" spans="1:26" ht="15.95" thickBot="1">
      <c r="A15" s="15" t="s">
        <v>32</v>
      </c>
      <c r="B15" s="16">
        <v>696</v>
      </c>
      <c r="C15" s="24">
        <v>634</v>
      </c>
      <c r="D15" s="37">
        <f>B15-C15</f>
        <v>62</v>
      </c>
      <c r="E15" s="15" t="s">
        <v>32</v>
      </c>
      <c r="F15" s="21">
        <v>686</v>
      </c>
      <c r="G15" s="21">
        <v>258</v>
      </c>
      <c r="H15" s="29">
        <f t="shared" si="8"/>
        <v>0.37609329446064138</v>
      </c>
      <c r="I15" s="37">
        <v>678</v>
      </c>
      <c r="J15" s="37">
        <v>288</v>
      </c>
      <c r="K15" s="37">
        <f>F15-I15</f>
        <v>8</v>
      </c>
      <c r="L15" s="18">
        <f t="shared" si="1"/>
        <v>1.0117994100294985</v>
      </c>
      <c r="M15" s="18">
        <f t="shared" si="2"/>
        <v>0.4247787610619469</v>
      </c>
      <c r="N15" s="20">
        <f t="shared" si="3"/>
        <v>-4.8685466601305516E-2</v>
      </c>
      <c r="O15" s="15" t="s">
        <v>32</v>
      </c>
      <c r="P15" s="21">
        <f t="shared" si="4"/>
        <v>10</v>
      </c>
      <c r="Q15" s="37">
        <f t="shared" si="5"/>
        <v>-44</v>
      </c>
      <c r="R15" s="37">
        <f t="shared" si="7"/>
        <v>54</v>
      </c>
      <c r="S15" s="15" t="s">
        <v>32</v>
      </c>
      <c r="T15" s="78">
        <v>94003</v>
      </c>
      <c r="U15" s="24">
        <v>93078</v>
      </c>
      <c r="V15" s="24">
        <f t="shared" si="6"/>
        <v>925</v>
      </c>
      <c r="W15" s="23"/>
    </row>
    <row r="16" spans="1:26" ht="15.95" thickBot="1">
      <c r="A16" s="15" t="s">
        <v>33</v>
      </c>
      <c r="B16" s="16">
        <v>570</v>
      </c>
      <c r="C16" s="24">
        <v>492</v>
      </c>
      <c r="D16" s="37">
        <f>B16-C16</f>
        <v>78</v>
      </c>
      <c r="E16" s="15" t="s">
        <v>33</v>
      </c>
      <c r="F16" s="21">
        <v>624</v>
      </c>
      <c r="G16" s="21">
        <v>150</v>
      </c>
      <c r="H16" s="29">
        <f t="shared" si="8"/>
        <v>0.24038461538461539</v>
      </c>
      <c r="I16" s="37">
        <v>594</v>
      </c>
      <c r="J16" s="37">
        <v>147</v>
      </c>
      <c r="K16" s="37">
        <f>F16-I16</f>
        <v>30</v>
      </c>
      <c r="L16" s="18">
        <f t="shared" si="1"/>
        <v>1.0505050505050506</v>
      </c>
      <c r="M16" s="18">
        <f t="shared" si="2"/>
        <v>0.24747474747474749</v>
      </c>
      <c r="N16" s="20">
        <f t="shared" si="3"/>
        <v>-7.0901320901320952E-3</v>
      </c>
      <c r="O16" s="15" t="s">
        <v>33</v>
      </c>
      <c r="P16" s="21">
        <f t="shared" si="4"/>
        <v>-54</v>
      </c>
      <c r="Q16" s="37">
        <f t="shared" si="5"/>
        <v>-102</v>
      </c>
      <c r="R16" s="37">
        <f t="shared" si="7"/>
        <v>48</v>
      </c>
      <c r="S16" s="15" t="s">
        <v>33</v>
      </c>
      <c r="T16" s="78">
        <v>93949</v>
      </c>
      <c r="U16" s="24">
        <v>92976</v>
      </c>
      <c r="V16" s="24">
        <f t="shared" si="6"/>
        <v>973</v>
      </c>
      <c r="W16" s="23"/>
    </row>
    <row r="17" spans="1:26" ht="15.95" thickBot="1">
      <c r="A17" s="15" t="s">
        <v>34</v>
      </c>
      <c r="B17" s="16">
        <v>553</v>
      </c>
      <c r="C17" s="24">
        <v>403</v>
      </c>
      <c r="D17" s="37">
        <f>B17-C17</f>
        <v>150</v>
      </c>
      <c r="E17" s="15" t="s">
        <v>34</v>
      </c>
      <c r="F17" s="21">
        <v>573</v>
      </c>
      <c r="G17" s="21">
        <v>87</v>
      </c>
      <c r="H17" s="29">
        <f t="shared" si="8"/>
        <v>0.15183246073298429</v>
      </c>
      <c r="I17" s="37">
        <v>560</v>
      </c>
      <c r="J17" s="37">
        <v>116</v>
      </c>
      <c r="K17" s="37">
        <f>F17-I17</f>
        <v>13</v>
      </c>
      <c r="L17" s="18">
        <f t="shared" si="1"/>
        <v>1.0232142857142856</v>
      </c>
      <c r="M17" s="18">
        <f t="shared" si="2"/>
        <v>0.20714285714285716</v>
      </c>
      <c r="N17" s="20">
        <f t="shared" si="3"/>
        <v>-5.531039640987287E-2</v>
      </c>
      <c r="O17" s="15" t="s">
        <v>34</v>
      </c>
      <c r="P17" s="21">
        <f t="shared" si="4"/>
        <v>-20</v>
      </c>
      <c r="Q17" s="37">
        <f t="shared" si="5"/>
        <v>-157</v>
      </c>
      <c r="R17" s="37">
        <f t="shared" si="7"/>
        <v>137</v>
      </c>
      <c r="S17" s="15" t="s">
        <v>34</v>
      </c>
      <c r="T17" s="78">
        <v>93929</v>
      </c>
      <c r="U17" s="24">
        <v>92819</v>
      </c>
      <c r="V17" s="24">
        <f t="shared" si="6"/>
        <v>1110</v>
      </c>
      <c r="W17" s="23"/>
    </row>
    <row r="18" spans="1:26" ht="15.95" thickBot="1">
      <c r="A18" s="25" t="s">
        <v>35</v>
      </c>
      <c r="B18" s="26">
        <f>SUM(B15:B17)</f>
        <v>1819</v>
      </c>
      <c r="C18" s="72">
        <f>SUM(C15:C17)</f>
        <v>1529</v>
      </c>
      <c r="D18" s="73">
        <f>SUM(D15:D17)</f>
        <v>290</v>
      </c>
      <c r="E18" s="25" t="s">
        <v>35</v>
      </c>
      <c r="F18" s="31">
        <f>SUM(F15:F17)</f>
        <v>1883</v>
      </c>
      <c r="G18" s="76">
        <v>495</v>
      </c>
      <c r="H18" s="29">
        <f t="shared" si="8"/>
        <v>0.26287838555496545</v>
      </c>
      <c r="I18" s="59">
        <v>1832</v>
      </c>
      <c r="J18" s="58">
        <f>SUM(J15:J17)</f>
        <v>551</v>
      </c>
      <c r="K18" s="73">
        <f>SUM(K15:K17)</f>
        <v>51</v>
      </c>
      <c r="L18" s="29">
        <f t="shared" si="1"/>
        <v>1.0278384279475983</v>
      </c>
      <c r="M18" s="29">
        <f t="shared" si="2"/>
        <v>0.30076419213973798</v>
      </c>
      <c r="N18" s="30">
        <f t="shared" si="3"/>
        <v>-3.788580658477253E-2</v>
      </c>
      <c r="O18" s="25" t="s">
        <v>35</v>
      </c>
      <c r="P18" s="31">
        <f t="shared" si="4"/>
        <v>-64</v>
      </c>
      <c r="Q18" s="37">
        <f t="shared" si="5"/>
        <v>-303</v>
      </c>
      <c r="R18" s="73">
        <f>SUM(R15:R17)</f>
        <v>239</v>
      </c>
      <c r="S18" s="25" t="s">
        <v>35</v>
      </c>
      <c r="T18" s="79">
        <f>T17</f>
        <v>93929</v>
      </c>
      <c r="U18" s="80">
        <f>U17</f>
        <v>92819</v>
      </c>
      <c r="V18" s="81">
        <f t="shared" si="6"/>
        <v>1110</v>
      </c>
      <c r="W18" s="23"/>
      <c r="X18" s="27"/>
      <c r="Y18" s="27"/>
      <c r="Z18" s="27"/>
    </row>
    <row r="19" spans="1:26" s="17" customFormat="1" ht="15.95" thickBot="1">
      <c r="A19" s="32" t="s">
        <v>36</v>
      </c>
      <c r="B19" s="74">
        <f>SUM(B18,B14,B10,B6)</f>
        <v>14111</v>
      </c>
      <c r="C19" s="60">
        <f>SUM(C18,C14,C10,C6)</f>
        <v>11742</v>
      </c>
      <c r="D19" s="75">
        <f>B19-C19</f>
        <v>2369</v>
      </c>
      <c r="E19" s="32" t="s">
        <v>36</v>
      </c>
      <c r="F19" s="31">
        <f>SUM(F18,F14,F10,F6)</f>
        <v>11647</v>
      </c>
      <c r="G19" s="76">
        <v>6024</v>
      </c>
      <c r="H19" s="33">
        <f>G19/F19</f>
        <v>0.51721473340774449</v>
      </c>
      <c r="I19" s="60">
        <f>SUM(I6,I10,I14,I18)</f>
        <v>10779</v>
      </c>
      <c r="J19" s="76">
        <f>SUM(J18+J14+J10+J6)</f>
        <v>5905</v>
      </c>
      <c r="K19" s="75">
        <f>SUM(K18+K14+K10+K6)</f>
        <v>-161</v>
      </c>
      <c r="L19" s="33">
        <f t="shared" si="1"/>
        <v>1.0805269505519992</v>
      </c>
      <c r="M19" s="33">
        <f t="shared" si="2"/>
        <v>0.54782447351331287</v>
      </c>
      <c r="N19" s="34">
        <f t="shared" si="3"/>
        <v>-3.0609740105568384E-2</v>
      </c>
      <c r="O19" s="32" t="s">
        <v>36</v>
      </c>
      <c r="P19" s="31">
        <f t="shared" si="4"/>
        <v>2464</v>
      </c>
      <c r="Q19" s="37">
        <f t="shared" si="5"/>
        <v>963</v>
      </c>
      <c r="R19" s="75">
        <f>SUM(R18+R14+R10+R6)</f>
        <v>2530</v>
      </c>
      <c r="S19" s="32" t="s">
        <v>36</v>
      </c>
      <c r="T19" s="79">
        <v>93929</v>
      </c>
      <c r="U19" s="60">
        <f>U18</f>
        <v>92819</v>
      </c>
      <c r="V19" s="75">
        <f t="shared" si="6"/>
        <v>1110</v>
      </c>
      <c r="W19" s="61"/>
      <c r="X19" s="28"/>
      <c r="Y19" s="28"/>
      <c r="Z19" s="28"/>
    </row>
    <row r="20" spans="1:26" ht="15.6">
      <c r="A20" s="35"/>
      <c r="B20" s="36"/>
      <c r="F20" s="17"/>
      <c r="G20" s="17"/>
      <c r="H20" s="18"/>
      <c r="L20" s="20"/>
      <c r="M20" s="18"/>
      <c r="P20" s="17"/>
      <c r="Q20" s="22"/>
      <c r="T20" s="21"/>
    </row>
    <row r="21" spans="1:26" ht="15.6">
      <c r="B21" s="62"/>
      <c r="C21" s="12"/>
      <c r="D21" s="12"/>
    </row>
    <row r="22" spans="1:26" ht="15.6">
      <c r="A22" s="63"/>
      <c r="B22" s="64"/>
      <c r="C22" s="38"/>
      <c r="D22" s="39"/>
    </row>
    <row r="23" spans="1:26" ht="15.6">
      <c r="A23" s="63"/>
    </row>
    <row r="24" spans="1:26" ht="15.6">
      <c r="A24" s="63"/>
      <c r="E24" s="37"/>
      <c r="F24" s="37"/>
    </row>
    <row r="25" spans="1:26" ht="15.6">
      <c r="A25" s="63"/>
      <c r="E25" s="37"/>
      <c r="F25" s="37"/>
    </row>
    <row r="26" spans="1:26" ht="15.6">
      <c r="A26" s="63"/>
      <c r="E26" s="37"/>
      <c r="F26" s="37"/>
    </row>
    <row r="27" spans="1:26" ht="15.6">
      <c r="A27" s="63"/>
      <c r="E27" s="37"/>
      <c r="F27" s="37"/>
    </row>
    <row r="28" spans="1:26" ht="15.6">
      <c r="A28" s="63"/>
      <c r="E28" s="37"/>
      <c r="F28" s="37"/>
    </row>
    <row r="29" spans="1:26" ht="15.6">
      <c r="A29" s="63"/>
      <c r="E29" s="37"/>
      <c r="F29" s="37"/>
    </row>
    <row r="30" spans="1:26" ht="15.6">
      <c r="A30" s="63"/>
      <c r="E30" s="37"/>
      <c r="F30" s="37"/>
    </row>
    <row r="31" spans="1:26" ht="15.6">
      <c r="A31" s="63"/>
      <c r="E31" s="37"/>
      <c r="F31" s="37"/>
    </row>
    <row r="32" spans="1:26" ht="15.6">
      <c r="A32" s="63"/>
      <c r="E32" s="37"/>
      <c r="F32" s="37"/>
    </row>
    <row r="33" spans="1:6" ht="15.6">
      <c r="A33" s="63"/>
      <c r="E33" s="37"/>
      <c r="F33" s="37"/>
    </row>
    <row r="34" spans="1:6" ht="15.6">
      <c r="A34" s="63"/>
      <c r="E34" s="37"/>
      <c r="F34" s="37"/>
    </row>
    <row r="35" spans="1:6" ht="15.6">
      <c r="A35" s="63"/>
      <c r="E35" s="37"/>
      <c r="F35" s="37"/>
    </row>
    <row r="36" spans="1:6" ht="15.6">
      <c r="A36" s="63"/>
      <c r="E36" s="37"/>
      <c r="F36" s="37"/>
    </row>
    <row r="37" spans="1:6" ht="15.6">
      <c r="A37" s="63"/>
      <c r="E37" s="37"/>
      <c r="F37" s="37"/>
    </row>
    <row r="38" spans="1:6" ht="15.6">
      <c r="A38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F844-E5FA-4906-A8DD-EEF411E41D7F}">
  <dimension ref="A1:AW85"/>
  <sheetViews>
    <sheetView topLeftCell="A28" workbookViewId="0">
      <selection activeCell="C3" sqref="C3:C69"/>
    </sheetView>
  </sheetViews>
  <sheetFormatPr defaultRowHeight="14.45"/>
  <cols>
    <col min="1" max="1" width="10.85546875" bestFit="1" customWidth="1"/>
    <col min="2" max="2" width="4.7109375" bestFit="1" customWidth="1"/>
    <col min="3" max="3" width="15.7109375" bestFit="1" customWidth="1"/>
    <col min="4" max="4" width="7.7109375" bestFit="1" customWidth="1"/>
    <col min="5" max="5" width="7.5703125" bestFit="1" customWidth="1"/>
    <col min="6" max="17" width="8.28515625" bestFit="1" customWidth="1"/>
    <col min="18" max="18" width="10.5703125" style="94" bestFit="1" customWidth="1"/>
    <col min="19" max="19" width="8.5703125" style="35" bestFit="1" customWidth="1"/>
    <col min="20" max="20" width="9.140625" style="35" bestFit="1" customWidth="1"/>
    <col min="21" max="21" width="9.85546875" style="35" bestFit="1" customWidth="1"/>
    <col min="22" max="23" width="9.42578125" bestFit="1" customWidth="1"/>
    <col min="25" max="25" width="8.5703125" bestFit="1" customWidth="1"/>
    <col min="26" max="26" width="9" bestFit="1" customWidth="1"/>
    <col min="27" max="27" width="8.85546875" bestFit="1" customWidth="1"/>
  </cols>
  <sheetData>
    <row r="1" spans="1:49">
      <c r="A1" s="69"/>
      <c r="B1" s="69"/>
      <c r="C1" s="70"/>
      <c r="D1" s="110"/>
      <c r="E1" s="110"/>
      <c r="F1" s="109" t="s">
        <v>20</v>
      </c>
      <c r="G1" s="109" t="s">
        <v>21</v>
      </c>
      <c r="H1" s="109" t="s">
        <v>22</v>
      </c>
      <c r="I1" s="109" t="s">
        <v>37</v>
      </c>
      <c r="J1" s="109" t="s">
        <v>25</v>
      </c>
      <c r="K1" s="109" t="s">
        <v>38</v>
      </c>
      <c r="L1" s="109" t="s">
        <v>39</v>
      </c>
      <c r="M1" s="109" t="s">
        <v>29</v>
      </c>
      <c r="N1" s="109" t="s">
        <v>30</v>
      </c>
      <c r="O1" s="109" t="s">
        <v>32</v>
      </c>
      <c r="P1" s="109" t="s">
        <v>33</v>
      </c>
      <c r="Q1" s="109" t="s">
        <v>34</v>
      </c>
      <c r="R1" s="121"/>
      <c r="S1" s="99"/>
      <c r="T1" s="99"/>
      <c r="U1" s="99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</row>
    <row r="2" spans="1:49" ht="48" customHeight="1" thickBot="1">
      <c r="A2" s="65" t="s">
        <v>40</v>
      </c>
      <c r="B2" s="65" t="s">
        <v>41</v>
      </c>
      <c r="C2" s="66" t="s">
        <v>42</v>
      </c>
      <c r="D2" s="67" t="s">
        <v>43</v>
      </c>
      <c r="E2" s="67" t="s">
        <v>44</v>
      </c>
      <c r="F2" s="82" t="s">
        <v>45</v>
      </c>
      <c r="G2" s="82" t="s">
        <v>45</v>
      </c>
      <c r="H2" s="82" t="s">
        <v>45</v>
      </c>
      <c r="I2" s="82" t="s">
        <v>45</v>
      </c>
      <c r="J2" s="82" t="s">
        <v>45</v>
      </c>
      <c r="K2" s="82" t="s">
        <v>45</v>
      </c>
      <c r="L2" s="82" t="s">
        <v>45</v>
      </c>
      <c r="M2" s="82" t="s">
        <v>45</v>
      </c>
      <c r="N2" s="82" t="s">
        <v>45</v>
      </c>
      <c r="O2" s="82" t="s">
        <v>45</v>
      </c>
      <c r="P2" s="82" t="s">
        <v>45</v>
      </c>
      <c r="Q2" s="82" t="s">
        <v>45</v>
      </c>
      <c r="R2" s="122" t="s">
        <v>46</v>
      </c>
      <c r="S2" s="97" t="s">
        <v>47</v>
      </c>
      <c r="T2" s="97" t="s">
        <v>48</v>
      </c>
      <c r="U2" s="97" t="s">
        <v>49</v>
      </c>
      <c r="V2" s="97" t="s">
        <v>50</v>
      </c>
      <c r="W2" s="97" t="s">
        <v>51</v>
      </c>
      <c r="X2" s="106" t="s">
        <v>52</v>
      </c>
      <c r="Y2" s="105" t="s">
        <v>53</v>
      </c>
      <c r="Z2" s="104" t="s">
        <v>54</v>
      </c>
      <c r="AA2" s="103" t="s">
        <v>55</v>
      </c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9" ht="15" thickBot="1">
      <c r="A3" s="112" t="s">
        <v>56</v>
      </c>
      <c r="B3" s="112" t="s">
        <v>57</v>
      </c>
      <c r="C3" s="68" t="s">
        <v>58</v>
      </c>
      <c r="D3" s="86">
        <v>95</v>
      </c>
      <c r="E3" s="86">
        <v>143</v>
      </c>
      <c r="F3" s="115">
        <v>926</v>
      </c>
      <c r="G3" s="115">
        <v>918</v>
      </c>
      <c r="H3" s="115">
        <v>912</v>
      </c>
      <c r="I3" s="115">
        <v>906</v>
      </c>
      <c r="J3" s="115">
        <v>910</v>
      </c>
      <c r="K3" s="115">
        <v>911</v>
      </c>
      <c r="L3" s="115">
        <v>911</v>
      </c>
      <c r="M3" s="115">
        <v>909</v>
      </c>
      <c r="N3" s="115">
        <v>907</v>
      </c>
      <c r="O3" s="115">
        <v>903</v>
      </c>
      <c r="P3" s="115">
        <v>898</v>
      </c>
      <c r="Q3" s="115">
        <v>900</v>
      </c>
      <c r="R3" s="128">
        <f t="shared" ref="R3:R69" si="0">D3-E3</f>
        <v>-48</v>
      </c>
      <c r="S3" s="116">
        <f>Q3-F3</f>
        <v>-26</v>
      </c>
      <c r="T3" s="98" t="str">
        <f>INDEX(C3:C69,MATCH(MAX(R3:R69),R3:R69,0))</f>
        <v>LUZERNE</v>
      </c>
      <c r="U3" s="98" t="str">
        <f>INDEX(C3:C69,MATCH(MIN(R3:R69),R3:R69,0))</f>
        <v>LANCASTER</v>
      </c>
      <c r="V3" s="102">
        <f>AVERAGE(D3:D69)</f>
        <v>210.61194029850745</v>
      </c>
      <c r="W3" s="102">
        <f>AVERAGE(E3:E69)</f>
        <v>173.83582089552237</v>
      </c>
      <c r="X3" s="107">
        <f>COUNTIF(D3:D69,"&gt;"&amp;AVERAGE(D3:D69))</f>
        <v>17</v>
      </c>
      <c r="Y3" s="107">
        <f>COUNTIF(D3:D69,"&lt;"&amp;AVERAGE(D3:D69))</f>
        <v>50</v>
      </c>
      <c r="Z3" s="107">
        <f>COUNTIF(E3:E69,"&gt;"&amp;AVERAGE(E3:E69))</f>
        <v>21</v>
      </c>
      <c r="AA3" s="107">
        <f>COUNTIF(E3:E69,"&lt;"&amp;AVERAGE(E3:E69))</f>
        <v>46</v>
      </c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</row>
    <row r="4" spans="1:49" ht="15" thickBot="1">
      <c r="A4" s="112" t="s">
        <v>56</v>
      </c>
      <c r="B4" s="112" t="s">
        <v>57</v>
      </c>
      <c r="C4" s="68" t="s">
        <v>59</v>
      </c>
      <c r="D4" s="86">
        <v>7</v>
      </c>
      <c r="E4" s="86">
        <v>2</v>
      </c>
      <c r="F4" s="115">
        <v>57</v>
      </c>
      <c r="G4" s="115">
        <v>49</v>
      </c>
      <c r="H4" s="115">
        <v>50</v>
      </c>
      <c r="I4" s="115">
        <v>51</v>
      </c>
      <c r="J4" s="115">
        <v>51</v>
      </c>
      <c r="K4" s="115">
        <v>52</v>
      </c>
      <c r="L4" s="115">
        <v>53</v>
      </c>
      <c r="M4" s="115">
        <v>54</v>
      </c>
      <c r="N4" s="115">
        <v>55</v>
      </c>
      <c r="O4" s="115">
        <v>56</v>
      </c>
      <c r="P4" s="115">
        <v>57</v>
      </c>
      <c r="Q4" s="115">
        <v>55</v>
      </c>
      <c r="R4" s="128">
        <f t="shared" si="0"/>
        <v>5</v>
      </c>
      <c r="S4" s="116">
        <f t="shared" ref="S4:S67" si="1">Q4-F4</f>
        <v>-2</v>
      </c>
      <c r="T4" s="98"/>
      <c r="U4" s="114"/>
      <c r="V4" s="102"/>
      <c r="W4" s="102"/>
      <c r="X4" s="107"/>
      <c r="Y4" s="107"/>
      <c r="Z4" s="107"/>
      <c r="AA4" s="107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</row>
    <row r="5" spans="1:49" ht="15" thickBot="1">
      <c r="A5" s="112" t="s">
        <v>56</v>
      </c>
      <c r="B5" s="112" t="s">
        <v>57</v>
      </c>
      <c r="C5" s="68" t="s">
        <v>60</v>
      </c>
      <c r="D5" s="86">
        <v>82</v>
      </c>
      <c r="E5" s="86">
        <v>32</v>
      </c>
      <c r="F5" s="115">
        <v>184</v>
      </c>
      <c r="G5" s="115">
        <v>176</v>
      </c>
      <c r="H5" s="115">
        <v>177</v>
      </c>
      <c r="I5" s="115">
        <v>178</v>
      </c>
      <c r="J5" s="115">
        <v>178</v>
      </c>
      <c r="K5" s="115">
        <v>179</v>
      </c>
      <c r="L5" s="115">
        <v>180</v>
      </c>
      <c r="M5" s="115">
        <v>181</v>
      </c>
      <c r="N5" s="115">
        <v>182</v>
      </c>
      <c r="O5" s="115">
        <v>183</v>
      </c>
      <c r="P5" s="115">
        <v>184</v>
      </c>
      <c r="Q5" s="115">
        <v>182</v>
      </c>
      <c r="R5" s="128">
        <f t="shared" si="0"/>
        <v>50</v>
      </c>
      <c r="S5" s="116">
        <f t="shared" si="1"/>
        <v>-2</v>
      </c>
      <c r="T5" s="98"/>
      <c r="U5" s="114"/>
      <c r="V5" s="114"/>
      <c r="W5" s="102"/>
      <c r="X5" s="107"/>
      <c r="Y5" s="107"/>
      <c r="Z5" s="107"/>
      <c r="AA5" s="107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</row>
    <row r="6" spans="1:49" ht="15" thickBot="1">
      <c r="A6" s="112" t="s">
        <v>56</v>
      </c>
      <c r="B6" s="112" t="s">
        <v>57</v>
      </c>
      <c r="C6" s="68" t="s">
        <v>61</v>
      </c>
      <c r="D6" s="86">
        <v>57</v>
      </c>
      <c r="E6" s="86">
        <v>25</v>
      </c>
      <c r="F6" s="115">
        <v>124</v>
      </c>
      <c r="G6" s="115">
        <v>116</v>
      </c>
      <c r="H6" s="115">
        <v>117</v>
      </c>
      <c r="I6" s="115">
        <v>118</v>
      </c>
      <c r="J6" s="115">
        <v>118</v>
      </c>
      <c r="K6" s="115">
        <v>119</v>
      </c>
      <c r="L6" s="115">
        <v>120</v>
      </c>
      <c r="M6" s="115">
        <v>121</v>
      </c>
      <c r="N6" s="115">
        <v>122</v>
      </c>
      <c r="O6" s="115">
        <v>123</v>
      </c>
      <c r="P6" s="115">
        <v>124</v>
      </c>
      <c r="Q6" s="115">
        <v>125</v>
      </c>
      <c r="R6" s="128">
        <f t="shared" si="0"/>
        <v>32</v>
      </c>
      <c r="S6" s="116">
        <f t="shared" si="1"/>
        <v>1</v>
      </c>
      <c r="T6" s="98"/>
      <c r="U6" s="114"/>
      <c r="V6" s="114"/>
      <c r="W6" s="102"/>
      <c r="X6" s="107"/>
      <c r="Y6" s="107"/>
      <c r="Z6" s="107"/>
      <c r="AA6" s="107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</row>
    <row r="7" spans="1:49" ht="15" thickBot="1">
      <c r="A7" s="112" t="s">
        <v>56</v>
      </c>
      <c r="B7" s="112" t="s">
        <v>57</v>
      </c>
      <c r="C7" s="68" t="s">
        <v>62</v>
      </c>
      <c r="D7" s="86">
        <v>99</v>
      </c>
      <c r="E7" s="86">
        <v>32</v>
      </c>
      <c r="F7" s="115">
        <v>155</v>
      </c>
      <c r="G7" s="115">
        <v>147</v>
      </c>
      <c r="H7" s="115">
        <v>148</v>
      </c>
      <c r="I7" s="115">
        <v>149</v>
      </c>
      <c r="J7" s="115">
        <v>149</v>
      </c>
      <c r="K7" s="115">
        <v>150</v>
      </c>
      <c r="L7" s="115">
        <v>151</v>
      </c>
      <c r="M7" s="115">
        <v>152</v>
      </c>
      <c r="N7" s="115">
        <v>153</v>
      </c>
      <c r="O7" s="115">
        <v>154</v>
      </c>
      <c r="P7" s="115">
        <v>155</v>
      </c>
      <c r="Q7" s="115">
        <v>157</v>
      </c>
      <c r="R7" s="128">
        <f t="shared" si="0"/>
        <v>67</v>
      </c>
      <c r="S7" s="116">
        <f t="shared" si="1"/>
        <v>2</v>
      </c>
      <c r="T7" s="98"/>
      <c r="U7" s="114"/>
      <c r="V7" s="114"/>
      <c r="W7" s="102"/>
      <c r="X7" s="107"/>
      <c r="Y7" s="107"/>
      <c r="Z7" s="107"/>
      <c r="AA7" s="107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</row>
    <row r="8" spans="1:49" ht="15" thickBot="1">
      <c r="A8" s="112" t="s">
        <v>56</v>
      </c>
      <c r="B8" s="112" t="s">
        <v>57</v>
      </c>
      <c r="C8" s="68" t="s">
        <v>63</v>
      </c>
      <c r="D8" s="85">
        <v>71</v>
      </c>
      <c r="E8" s="85">
        <v>189</v>
      </c>
      <c r="F8" s="117">
        <v>972</v>
      </c>
      <c r="G8" s="117">
        <v>956</v>
      </c>
      <c r="H8" s="117">
        <v>951</v>
      </c>
      <c r="I8" s="117">
        <v>951</v>
      </c>
      <c r="J8" s="117">
        <v>947</v>
      </c>
      <c r="K8" s="117">
        <v>941</v>
      </c>
      <c r="L8" s="117">
        <v>944</v>
      </c>
      <c r="M8" s="117">
        <v>943</v>
      </c>
      <c r="N8" s="117">
        <v>942</v>
      </c>
      <c r="O8" s="117">
        <v>937</v>
      </c>
      <c r="P8" s="117">
        <v>937</v>
      </c>
      <c r="Q8" s="117">
        <v>931</v>
      </c>
      <c r="R8" s="128">
        <f t="shared" si="0"/>
        <v>-118</v>
      </c>
      <c r="S8" s="116">
        <f t="shared" si="1"/>
        <v>-41</v>
      </c>
      <c r="T8" s="98"/>
      <c r="U8" s="114"/>
      <c r="V8" s="114"/>
      <c r="W8" s="83"/>
      <c r="X8" s="83"/>
      <c r="Y8" s="129"/>
      <c r="Z8" s="129"/>
      <c r="AA8" s="129"/>
      <c r="AB8" s="83"/>
      <c r="AC8" s="129"/>
      <c r="AD8" s="129"/>
      <c r="AE8" s="129"/>
      <c r="AF8" s="83"/>
      <c r="AG8" s="83"/>
      <c r="AH8" s="129"/>
      <c r="AI8" s="129"/>
      <c r="AJ8" s="129"/>
      <c r="AK8" s="83"/>
      <c r="AL8" s="83"/>
      <c r="AM8" s="129"/>
      <c r="AN8" s="129"/>
      <c r="AO8" s="129"/>
      <c r="AP8" s="83"/>
      <c r="AQ8" s="83"/>
      <c r="AR8" s="129"/>
      <c r="AS8" s="129"/>
      <c r="AT8" s="129"/>
      <c r="AU8" s="83"/>
      <c r="AV8" s="83"/>
      <c r="AW8" s="129"/>
    </row>
    <row r="9" spans="1:49" ht="15" thickBot="1">
      <c r="A9" s="112" t="s">
        <v>56</v>
      </c>
      <c r="B9" s="112" t="s">
        <v>57</v>
      </c>
      <c r="C9" s="68" t="s">
        <v>64</v>
      </c>
      <c r="D9" s="86">
        <v>57</v>
      </c>
      <c r="E9" s="86">
        <v>152</v>
      </c>
      <c r="F9" s="115">
        <v>701</v>
      </c>
      <c r="G9" s="115">
        <v>692</v>
      </c>
      <c r="H9" s="115">
        <v>691</v>
      </c>
      <c r="I9" s="115">
        <v>693</v>
      </c>
      <c r="J9" s="115">
        <v>685</v>
      </c>
      <c r="K9" s="115">
        <v>679</v>
      </c>
      <c r="L9" s="115">
        <v>680</v>
      </c>
      <c r="M9" s="115">
        <v>682</v>
      </c>
      <c r="N9" s="115">
        <v>671</v>
      </c>
      <c r="O9" s="115">
        <v>669</v>
      </c>
      <c r="P9" s="115">
        <v>669</v>
      </c>
      <c r="Q9" s="115">
        <v>666</v>
      </c>
      <c r="R9" s="128">
        <f t="shared" si="0"/>
        <v>-95</v>
      </c>
      <c r="S9" s="116">
        <f t="shared" si="1"/>
        <v>-35</v>
      </c>
      <c r="T9" s="98"/>
      <c r="U9" s="114"/>
      <c r="V9" s="114"/>
      <c r="W9" s="83"/>
      <c r="X9" s="83"/>
      <c r="Y9" s="129"/>
      <c r="Z9" s="129"/>
      <c r="AA9" s="129"/>
      <c r="AB9" s="83"/>
      <c r="AC9" s="129"/>
      <c r="AD9" s="129"/>
      <c r="AE9" s="129"/>
      <c r="AF9" s="83"/>
      <c r="AG9" s="83"/>
      <c r="AH9" s="129"/>
      <c r="AI9" s="129"/>
      <c r="AJ9" s="129"/>
      <c r="AK9" s="83"/>
      <c r="AL9" s="83"/>
      <c r="AM9" s="129"/>
      <c r="AN9" s="129"/>
      <c r="AO9" s="129"/>
      <c r="AP9" s="83"/>
      <c r="AQ9" s="83"/>
      <c r="AR9" s="129"/>
      <c r="AS9" s="129"/>
      <c r="AT9" s="129"/>
      <c r="AU9" s="83"/>
      <c r="AV9" s="83"/>
      <c r="AW9" s="129"/>
    </row>
    <row r="10" spans="1:49" ht="15" thickBot="1">
      <c r="A10" s="112" t="s">
        <v>56</v>
      </c>
      <c r="B10" s="112" t="s">
        <v>57</v>
      </c>
      <c r="C10" s="68" t="s">
        <v>65</v>
      </c>
      <c r="D10" s="85">
        <v>120</v>
      </c>
      <c r="E10" s="85">
        <v>144</v>
      </c>
      <c r="F10" s="117">
        <v>800</v>
      </c>
      <c r="G10" s="117">
        <v>795</v>
      </c>
      <c r="H10" s="117">
        <v>790</v>
      </c>
      <c r="I10" s="117">
        <v>790</v>
      </c>
      <c r="J10" s="117">
        <v>788</v>
      </c>
      <c r="K10" s="117">
        <v>790</v>
      </c>
      <c r="L10" s="117">
        <v>785</v>
      </c>
      <c r="M10" s="117">
        <v>788</v>
      </c>
      <c r="N10" s="117">
        <v>788</v>
      </c>
      <c r="O10" s="117">
        <v>786</v>
      </c>
      <c r="P10" s="117">
        <v>786</v>
      </c>
      <c r="Q10" s="117">
        <v>780</v>
      </c>
      <c r="R10" s="128">
        <f t="shared" si="0"/>
        <v>-24</v>
      </c>
      <c r="S10" s="116">
        <f t="shared" si="1"/>
        <v>-20</v>
      </c>
      <c r="T10" s="98"/>
      <c r="U10" s="114"/>
      <c r="V10" s="114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</row>
    <row r="11" spans="1:49" ht="15" thickBot="1">
      <c r="A11" s="112" t="s">
        <v>56</v>
      </c>
      <c r="B11" s="112" t="s">
        <v>57</v>
      </c>
      <c r="C11" s="68" t="s">
        <v>66</v>
      </c>
      <c r="D11" s="86">
        <v>53</v>
      </c>
      <c r="E11" s="86">
        <v>40</v>
      </c>
      <c r="F11" s="115">
        <v>156</v>
      </c>
      <c r="G11" s="115">
        <v>146</v>
      </c>
      <c r="H11" s="115">
        <v>148</v>
      </c>
      <c r="I11" s="115">
        <v>146</v>
      </c>
      <c r="J11" s="115">
        <v>144</v>
      </c>
      <c r="K11" s="115">
        <v>144</v>
      </c>
      <c r="L11" s="115">
        <v>148</v>
      </c>
      <c r="M11" s="115">
        <v>150</v>
      </c>
      <c r="N11" s="115">
        <v>151</v>
      </c>
      <c r="O11" s="115">
        <v>152</v>
      </c>
      <c r="P11" s="115">
        <v>153</v>
      </c>
      <c r="Q11" s="115">
        <v>154</v>
      </c>
      <c r="R11" s="128">
        <f t="shared" si="0"/>
        <v>13</v>
      </c>
      <c r="S11" s="116">
        <f t="shared" si="1"/>
        <v>-2</v>
      </c>
      <c r="T11" s="98"/>
      <c r="U11" s="114"/>
      <c r="V11" s="114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</row>
    <row r="12" spans="1:49" ht="15" thickBot="1">
      <c r="A12" s="112" t="s">
        <v>56</v>
      </c>
      <c r="B12" s="112" t="s">
        <v>57</v>
      </c>
      <c r="C12" s="68" t="s">
        <v>67</v>
      </c>
      <c r="D12" s="86">
        <v>76</v>
      </c>
      <c r="E12" s="86">
        <v>9</v>
      </c>
      <c r="F12" s="115">
        <v>110</v>
      </c>
      <c r="G12" s="115">
        <v>102</v>
      </c>
      <c r="H12" s="115">
        <v>103</v>
      </c>
      <c r="I12" s="115">
        <v>104</v>
      </c>
      <c r="J12" s="115">
        <v>104</v>
      </c>
      <c r="K12" s="115">
        <v>105</v>
      </c>
      <c r="L12" s="115">
        <v>106</v>
      </c>
      <c r="M12" s="115">
        <v>107</v>
      </c>
      <c r="N12" s="115">
        <v>108</v>
      </c>
      <c r="O12" s="115">
        <v>109</v>
      </c>
      <c r="P12" s="115">
        <v>110</v>
      </c>
      <c r="Q12" s="115">
        <v>108</v>
      </c>
      <c r="R12" s="128">
        <f t="shared" si="0"/>
        <v>67</v>
      </c>
      <c r="S12" s="116">
        <f t="shared" si="1"/>
        <v>-2</v>
      </c>
      <c r="T12" s="98"/>
      <c r="U12" s="114"/>
      <c r="V12" s="114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</row>
    <row r="13" spans="1:49" ht="15" thickBot="1">
      <c r="A13" s="112" t="s">
        <v>56</v>
      </c>
      <c r="B13" s="112" t="s">
        <v>57</v>
      </c>
      <c r="C13" s="68" t="s">
        <v>68</v>
      </c>
      <c r="D13" s="85">
        <v>15</v>
      </c>
      <c r="E13" s="85">
        <v>66</v>
      </c>
      <c r="F13" s="117">
        <v>283</v>
      </c>
      <c r="G13" s="117">
        <v>273</v>
      </c>
      <c r="H13" s="117">
        <v>270</v>
      </c>
      <c r="I13" s="117">
        <v>267</v>
      </c>
      <c r="J13" s="117">
        <v>267</v>
      </c>
      <c r="K13" s="117">
        <v>267</v>
      </c>
      <c r="L13" s="117">
        <v>266</v>
      </c>
      <c r="M13" s="117">
        <v>264</v>
      </c>
      <c r="N13" s="117">
        <v>263</v>
      </c>
      <c r="O13" s="117">
        <v>262</v>
      </c>
      <c r="P13" s="117">
        <v>263</v>
      </c>
      <c r="Q13" s="117">
        <v>262</v>
      </c>
      <c r="R13" s="128">
        <f t="shared" si="0"/>
        <v>-51</v>
      </c>
      <c r="S13" s="116">
        <f t="shared" si="1"/>
        <v>-21</v>
      </c>
      <c r="T13" s="98"/>
      <c r="U13" s="114"/>
      <c r="V13" s="114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</row>
    <row r="14" spans="1:49" ht="15" thickBot="1">
      <c r="A14" s="112" t="s">
        <v>56</v>
      </c>
      <c r="B14" s="112" t="s">
        <v>57</v>
      </c>
      <c r="C14" s="68" t="s">
        <v>69</v>
      </c>
      <c r="D14" s="86">
        <v>5</v>
      </c>
      <c r="E14" s="86">
        <v>9</v>
      </c>
      <c r="F14" s="115">
        <v>38</v>
      </c>
      <c r="G14" s="115">
        <v>30</v>
      </c>
      <c r="H14" s="115">
        <v>31</v>
      </c>
      <c r="I14" s="115">
        <v>32</v>
      </c>
      <c r="J14" s="115">
        <v>32</v>
      </c>
      <c r="K14" s="115">
        <v>32</v>
      </c>
      <c r="L14" s="115">
        <v>33</v>
      </c>
      <c r="M14" s="115">
        <v>36</v>
      </c>
      <c r="N14" s="115">
        <v>37</v>
      </c>
      <c r="O14" s="115">
        <v>38</v>
      </c>
      <c r="P14" s="115">
        <v>38</v>
      </c>
      <c r="Q14" s="115">
        <v>34</v>
      </c>
      <c r="R14" s="128">
        <f t="shared" si="0"/>
        <v>-4</v>
      </c>
      <c r="S14" s="116">
        <f t="shared" si="1"/>
        <v>-4</v>
      </c>
      <c r="T14" s="98"/>
      <c r="U14" s="114"/>
      <c r="V14" s="114"/>
      <c r="W14" s="87"/>
      <c r="X14" s="87"/>
      <c r="Y14" s="88"/>
      <c r="Z14" s="87"/>
      <c r="AA14" s="87"/>
      <c r="AB14" s="87"/>
      <c r="AC14" s="88"/>
      <c r="AD14" s="87"/>
      <c r="AE14" s="87"/>
      <c r="AF14" s="87"/>
      <c r="AG14" s="87"/>
      <c r="AH14" s="88"/>
      <c r="AI14" s="87"/>
      <c r="AJ14" s="87"/>
      <c r="AK14" s="87"/>
      <c r="AL14" s="87"/>
      <c r="AM14" s="88"/>
      <c r="AN14" s="87"/>
      <c r="AO14" s="87"/>
      <c r="AP14" s="87"/>
      <c r="AQ14" s="87"/>
      <c r="AR14" s="88"/>
      <c r="AS14" s="87"/>
      <c r="AT14" s="87"/>
      <c r="AU14" s="87"/>
      <c r="AV14" s="87"/>
      <c r="AW14" s="88"/>
    </row>
    <row r="15" spans="1:49" ht="15" thickBot="1">
      <c r="A15" s="112" t="s">
        <v>56</v>
      </c>
      <c r="B15" s="112" t="s">
        <v>57</v>
      </c>
      <c r="C15" s="68" t="s">
        <v>70</v>
      </c>
      <c r="D15" s="85">
        <v>154</v>
      </c>
      <c r="E15" s="85">
        <v>159</v>
      </c>
      <c r="F15" s="117">
        <v>1333</v>
      </c>
      <c r="G15" s="117">
        <v>1314</v>
      </c>
      <c r="H15" s="117">
        <v>1312</v>
      </c>
      <c r="I15" s="117">
        <v>1312</v>
      </c>
      <c r="J15" s="117">
        <v>1310</v>
      </c>
      <c r="K15" s="117">
        <v>1311</v>
      </c>
      <c r="L15" s="117">
        <v>1306</v>
      </c>
      <c r="M15" s="117">
        <v>1304</v>
      </c>
      <c r="N15" s="117">
        <v>1306</v>
      </c>
      <c r="O15" s="117">
        <v>1301</v>
      </c>
      <c r="P15" s="117">
        <v>1300</v>
      </c>
      <c r="Q15" s="117">
        <v>1297</v>
      </c>
      <c r="R15" s="128">
        <f t="shared" si="0"/>
        <v>-5</v>
      </c>
      <c r="S15" s="116">
        <f t="shared" si="1"/>
        <v>-36</v>
      </c>
      <c r="T15" s="98"/>
      <c r="U15" s="114"/>
      <c r="V15" s="114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</row>
    <row r="16" spans="1:49" ht="15" thickBot="1">
      <c r="A16" s="112" t="s">
        <v>56</v>
      </c>
      <c r="B16" s="112" t="s">
        <v>57</v>
      </c>
      <c r="C16" s="68" t="s">
        <v>71</v>
      </c>
      <c r="D16" s="86">
        <v>688</v>
      </c>
      <c r="E16" s="86">
        <v>302</v>
      </c>
      <c r="F16" s="115">
        <v>4183</v>
      </c>
      <c r="G16" s="115">
        <v>4187</v>
      </c>
      <c r="H16" s="115">
        <v>4186</v>
      </c>
      <c r="I16" s="115">
        <v>4191</v>
      </c>
      <c r="J16" s="115">
        <v>4211</v>
      </c>
      <c r="K16" s="115">
        <v>4217</v>
      </c>
      <c r="L16" s="115">
        <v>4243</v>
      </c>
      <c r="M16" s="115">
        <v>4262</v>
      </c>
      <c r="N16" s="115">
        <v>4284</v>
      </c>
      <c r="O16" s="115">
        <v>4281</v>
      </c>
      <c r="P16" s="115">
        <v>4284</v>
      </c>
      <c r="Q16" s="115">
        <v>4301</v>
      </c>
      <c r="R16" s="128">
        <f t="shared" si="0"/>
        <v>386</v>
      </c>
      <c r="S16" s="116">
        <f t="shared" si="1"/>
        <v>118</v>
      </c>
      <c r="T16" s="98"/>
      <c r="U16" s="114"/>
      <c r="V16" s="114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</row>
    <row r="17" spans="1:49" ht="15" thickBot="1">
      <c r="A17" s="112" t="s">
        <v>56</v>
      </c>
      <c r="B17" s="112" t="s">
        <v>57</v>
      </c>
      <c r="C17" s="68" t="s">
        <v>72</v>
      </c>
      <c r="D17" s="85">
        <v>32</v>
      </c>
      <c r="E17" s="85">
        <v>15</v>
      </c>
      <c r="F17" s="117">
        <v>58</v>
      </c>
      <c r="G17" s="117">
        <v>47</v>
      </c>
      <c r="H17" s="117">
        <v>46</v>
      </c>
      <c r="I17" s="117">
        <v>49</v>
      </c>
      <c r="J17" s="117">
        <v>47</v>
      </c>
      <c r="K17" s="117">
        <v>50</v>
      </c>
      <c r="L17" s="117">
        <v>51</v>
      </c>
      <c r="M17" s="117">
        <v>56</v>
      </c>
      <c r="N17" s="117">
        <v>57</v>
      </c>
      <c r="O17" s="117">
        <v>59</v>
      </c>
      <c r="P17" s="117">
        <v>61</v>
      </c>
      <c r="Q17" s="117">
        <v>61</v>
      </c>
      <c r="R17" s="128">
        <f t="shared" si="0"/>
        <v>17</v>
      </c>
      <c r="S17" s="116">
        <f t="shared" si="1"/>
        <v>3</v>
      </c>
      <c r="T17" s="98"/>
      <c r="U17" s="114"/>
      <c r="V17" s="114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</row>
    <row r="18" spans="1:49" ht="15" thickBot="1">
      <c r="A18" s="112" t="s">
        <v>56</v>
      </c>
      <c r="B18" s="112" t="s">
        <v>57</v>
      </c>
      <c r="C18" s="68" t="s">
        <v>73</v>
      </c>
      <c r="D18" s="85">
        <v>94</v>
      </c>
      <c r="E18" s="85">
        <v>31</v>
      </c>
      <c r="F18" s="117">
        <v>185</v>
      </c>
      <c r="G18" s="117">
        <v>177</v>
      </c>
      <c r="H18" s="117">
        <v>178</v>
      </c>
      <c r="I18" s="117">
        <v>179</v>
      </c>
      <c r="J18" s="117">
        <v>179</v>
      </c>
      <c r="K18" s="117">
        <v>180</v>
      </c>
      <c r="L18" s="117">
        <v>181</v>
      </c>
      <c r="M18" s="117">
        <v>182</v>
      </c>
      <c r="N18" s="117">
        <v>183</v>
      </c>
      <c r="O18" s="117">
        <v>184</v>
      </c>
      <c r="P18" s="117">
        <v>185</v>
      </c>
      <c r="Q18" s="117">
        <v>180</v>
      </c>
      <c r="R18" s="128">
        <f t="shared" si="0"/>
        <v>63</v>
      </c>
      <c r="S18" s="116">
        <f t="shared" si="1"/>
        <v>-5</v>
      </c>
      <c r="T18" s="98"/>
      <c r="U18" s="114"/>
      <c r="V18" s="114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</row>
    <row r="19" spans="1:49" ht="15" thickBot="1">
      <c r="A19" s="112" t="s">
        <v>56</v>
      </c>
      <c r="B19" s="112" t="s">
        <v>57</v>
      </c>
      <c r="C19" s="68" t="s">
        <v>74</v>
      </c>
      <c r="D19" s="86">
        <v>199</v>
      </c>
      <c r="E19" s="86">
        <v>247</v>
      </c>
      <c r="F19" s="115">
        <v>2175</v>
      </c>
      <c r="G19" s="115">
        <v>2157</v>
      </c>
      <c r="H19" s="115">
        <v>2145</v>
      </c>
      <c r="I19" s="115">
        <v>2139</v>
      </c>
      <c r="J19" s="115">
        <v>2131</v>
      </c>
      <c r="K19" s="115">
        <v>2123</v>
      </c>
      <c r="L19" s="115">
        <v>2124</v>
      </c>
      <c r="M19" s="115">
        <v>2123</v>
      </c>
      <c r="N19" s="115">
        <v>2117</v>
      </c>
      <c r="O19" s="115">
        <v>2105</v>
      </c>
      <c r="P19" s="115">
        <v>2096</v>
      </c>
      <c r="Q19" s="115">
        <v>2094</v>
      </c>
      <c r="R19" s="128">
        <f t="shared" si="0"/>
        <v>-48</v>
      </c>
      <c r="S19" s="116">
        <f t="shared" si="1"/>
        <v>-81</v>
      </c>
      <c r="T19" s="98"/>
      <c r="U19" s="114"/>
      <c r="V19" s="114"/>
      <c r="W19" s="87"/>
      <c r="X19" s="87"/>
      <c r="Y19" s="88"/>
      <c r="Z19" s="87"/>
      <c r="AA19" s="87"/>
      <c r="AB19" s="87"/>
      <c r="AC19" s="88"/>
      <c r="AD19" s="87"/>
      <c r="AE19" s="87"/>
      <c r="AF19" s="87"/>
      <c r="AG19" s="87"/>
      <c r="AH19" s="88"/>
      <c r="AI19" s="87"/>
      <c r="AJ19" s="87"/>
      <c r="AK19" s="87"/>
      <c r="AL19" s="87"/>
      <c r="AM19" s="88"/>
      <c r="AN19" s="87"/>
      <c r="AO19" s="87"/>
      <c r="AP19" s="87"/>
      <c r="AQ19" s="87"/>
      <c r="AR19" s="88"/>
      <c r="AS19" s="87"/>
      <c r="AT19" s="87"/>
      <c r="AU19" s="87"/>
      <c r="AV19" s="87"/>
      <c r="AW19" s="88"/>
    </row>
    <row r="20" spans="1:49" ht="15" thickBot="1">
      <c r="A20" s="112" t="s">
        <v>56</v>
      </c>
      <c r="B20" s="112" t="s">
        <v>57</v>
      </c>
      <c r="C20" s="68" t="s">
        <v>75</v>
      </c>
      <c r="D20" s="85">
        <v>413</v>
      </c>
      <c r="E20" s="85">
        <v>224</v>
      </c>
      <c r="F20" s="117">
        <v>2341</v>
      </c>
      <c r="G20" s="117">
        <v>2326</v>
      </c>
      <c r="H20" s="117">
        <v>2346</v>
      </c>
      <c r="I20" s="117">
        <v>2353</v>
      </c>
      <c r="J20" s="117">
        <v>2361</v>
      </c>
      <c r="K20" s="117">
        <v>2361</v>
      </c>
      <c r="L20" s="117">
        <v>2372</v>
      </c>
      <c r="M20" s="117">
        <v>2374</v>
      </c>
      <c r="N20" s="117">
        <v>2389</v>
      </c>
      <c r="O20" s="117">
        <v>2399</v>
      </c>
      <c r="P20" s="117">
        <v>2402</v>
      </c>
      <c r="Q20" s="117">
        <v>2400</v>
      </c>
      <c r="R20" s="128">
        <f t="shared" si="0"/>
        <v>189</v>
      </c>
      <c r="S20" s="116">
        <f t="shared" si="1"/>
        <v>59</v>
      </c>
      <c r="T20" s="98"/>
      <c r="U20" s="114"/>
      <c r="V20" s="114"/>
      <c r="W20" s="87"/>
      <c r="X20" s="87"/>
      <c r="Y20" s="88"/>
      <c r="Z20" s="87"/>
      <c r="AA20" s="87"/>
      <c r="AB20" s="87"/>
      <c r="AC20" s="88"/>
      <c r="AD20" s="87"/>
      <c r="AE20" s="87"/>
      <c r="AF20" s="87"/>
      <c r="AG20" s="87"/>
      <c r="AH20" s="88"/>
      <c r="AI20" s="87"/>
      <c r="AJ20" s="87"/>
      <c r="AK20" s="87"/>
      <c r="AL20" s="87"/>
      <c r="AM20" s="88"/>
      <c r="AN20" s="87"/>
      <c r="AO20" s="87"/>
      <c r="AP20" s="87"/>
      <c r="AQ20" s="87"/>
      <c r="AR20" s="88"/>
      <c r="AS20" s="87"/>
      <c r="AT20" s="87"/>
      <c r="AU20" s="87"/>
      <c r="AV20" s="87"/>
      <c r="AW20" s="88"/>
    </row>
    <row r="21" spans="1:49" ht="15" thickBot="1">
      <c r="A21" s="112" t="s">
        <v>56</v>
      </c>
      <c r="B21" s="112" t="s">
        <v>57</v>
      </c>
      <c r="C21" s="68" t="s">
        <v>76</v>
      </c>
      <c r="D21" s="86">
        <v>489</v>
      </c>
      <c r="E21" s="86">
        <v>439</v>
      </c>
      <c r="F21" s="115">
        <v>4820</v>
      </c>
      <c r="G21" s="115">
        <v>4798</v>
      </c>
      <c r="H21" s="115">
        <v>4795</v>
      </c>
      <c r="I21" s="115">
        <v>4802</v>
      </c>
      <c r="J21" s="115">
        <v>4796</v>
      </c>
      <c r="K21" s="115">
        <v>4792</v>
      </c>
      <c r="L21" s="115">
        <v>4795</v>
      </c>
      <c r="M21" s="115">
        <v>4806</v>
      </c>
      <c r="N21" s="115">
        <v>4798</v>
      </c>
      <c r="O21" s="115">
        <v>4795</v>
      </c>
      <c r="P21" s="115">
        <v>4784</v>
      </c>
      <c r="Q21" s="115">
        <v>4787</v>
      </c>
      <c r="R21" s="128">
        <f t="shared" si="0"/>
        <v>50</v>
      </c>
      <c r="S21" s="116">
        <f t="shared" si="1"/>
        <v>-33</v>
      </c>
      <c r="T21" s="98"/>
      <c r="U21" s="114"/>
      <c r="V21" s="114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</row>
    <row r="22" spans="1:49" ht="15" thickBot="1">
      <c r="A22" s="112" t="s">
        <v>56</v>
      </c>
      <c r="B22" s="112" t="s">
        <v>57</v>
      </c>
      <c r="C22" s="68" t="s">
        <v>77</v>
      </c>
      <c r="D22" s="86">
        <v>100</v>
      </c>
      <c r="E22" s="86">
        <v>49</v>
      </c>
      <c r="F22" s="115">
        <v>99</v>
      </c>
      <c r="G22" s="115">
        <v>91</v>
      </c>
      <c r="H22" s="115">
        <v>92</v>
      </c>
      <c r="I22" s="115">
        <v>93</v>
      </c>
      <c r="J22" s="115">
        <v>93</v>
      </c>
      <c r="K22" s="115">
        <v>94</v>
      </c>
      <c r="L22" s="115">
        <v>95</v>
      </c>
      <c r="M22" s="115">
        <v>96</v>
      </c>
      <c r="N22" s="115">
        <v>97</v>
      </c>
      <c r="O22" s="115">
        <v>98</v>
      </c>
      <c r="P22" s="115">
        <v>99</v>
      </c>
      <c r="Q22" s="115">
        <v>102</v>
      </c>
      <c r="R22" s="128">
        <f t="shared" si="0"/>
        <v>51</v>
      </c>
      <c r="S22" s="116">
        <f t="shared" si="1"/>
        <v>3</v>
      </c>
      <c r="T22" s="98"/>
      <c r="U22" s="114"/>
      <c r="V22" s="114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</row>
    <row r="23" spans="1:49" ht="15" thickBot="1">
      <c r="A23" s="112" t="s">
        <v>56</v>
      </c>
      <c r="B23" s="112" t="s">
        <v>57</v>
      </c>
      <c r="C23" s="68" t="s">
        <v>78</v>
      </c>
      <c r="D23" s="85">
        <v>122</v>
      </c>
      <c r="E23" s="85">
        <v>241</v>
      </c>
      <c r="F23" s="117">
        <v>1347</v>
      </c>
      <c r="G23" s="117">
        <v>1338</v>
      </c>
      <c r="H23" s="117">
        <v>1331</v>
      </c>
      <c r="I23" s="117">
        <v>1313</v>
      </c>
      <c r="J23" s="117">
        <v>1313</v>
      </c>
      <c r="K23" s="117">
        <v>1312</v>
      </c>
      <c r="L23" s="117">
        <v>1306</v>
      </c>
      <c r="M23" s="117">
        <v>1307</v>
      </c>
      <c r="N23" s="117">
        <v>1304</v>
      </c>
      <c r="O23" s="117">
        <v>1301</v>
      </c>
      <c r="P23" s="117">
        <v>1301</v>
      </c>
      <c r="Q23" s="117">
        <v>1301</v>
      </c>
      <c r="R23" s="128">
        <f t="shared" si="0"/>
        <v>-119</v>
      </c>
      <c r="S23" s="116">
        <f t="shared" si="1"/>
        <v>-46</v>
      </c>
      <c r="T23" s="98"/>
      <c r="U23" s="114"/>
      <c r="V23" s="114"/>
      <c r="W23" s="87"/>
      <c r="X23" s="87"/>
      <c r="Y23" s="88"/>
      <c r="Z23" s="87"/>
      <c r="AA23" s="87"/>
      <c r="AB23" s="87"/>
      <c r="AC23" s="88"/>
      <c r="AD23" s="87"/>
      <c r="AE23" s="87"/>
      <c r="AF23" s="87"/>
      <c r="AG23" s="87"/>
      <c r="AH23" s="88"/>
      <c r="AI23" s="87"/>
      <c r="AJ23" s="87"/>
      <c r="AK23" s="87"/>
      <c r="AL23" s="87"/>
      <c r="AM23" s="88"/>
      <c r="AN23" s="87"/>
      <c r="AO23" s="87"/>
      <c r="AP23" s="87"/>
      <c r="AQ23" s="87"/>
      <c r="AR23" s="88"/>
      <c r="AS23" s="87"/>
      <c r="AT23" s="87"/>
      <c r="AU23" s="87"/>
      <c r="AV23" s="87"/>
      <c r="AW23" s="88"/>
    </row>
    <row r="24" spans="1:49" ht="15" thickBot="1">
      <c r="A24" s="112" t="s">
        <v>56</v>
      </c>
      <c r="B24" s="112" t="s">
        <v>57</v>
      </c>
      <c r="C24" s="68" t="s">
        <v>79</v>
      </c>
      <c r="D24" s="86">
        <v>85</v>
      </c>
      <c r="E24" s="86">
        <v>186</v>
      </c>
      <c r="F24" s="115">
        <v>1115</v>
      </c>
      <c r="G24" s="115">
        <v>1092</v>
      </c>
      <c r="H24" s="115">
        <v>1089</v>
      </c>
      <c r="I24" s="115">
        <v>1073</v>
      </c>
      <c r="J24" s="115">
        <v>1075</v>
      </c>
      <c r="K24" s="115">
        <v>1072</v>
      </c>
      <c r="L24" s="115">
        <v>1070</v>
      </c>
      <c r="M24" s="115">
        <v>1068</v>
      </c>
      <c r="N24" s="115">
        <v>1065</v>
      </c>
      <c r="O24" s="115">
        <v>1065</v>
      </c>
      <c r="P24" s="115">
        <v>1062</v>
      </c>
      <c r="Q24" s="115">
        <v>1063</v>
      </c>
      <c r="R24" s="128">
        <f t="shared" si="0"/>
        <v>-101</v>
      </c>
      <c r="S24" s="116">
        <f t="shared" si="1"/>
        <v>-52</v>
      </c>
      <c r="T24" s="98"/>
      <c r="U24" s="114"/>
      <c r="V24" s="114"/>
      <c r="W24" s="87"/>
      <c r="X24" s="87"/>
      <c r="Y24" s="88"/>
      <c r="Z24" s="87"/>
      <c r="AA24" s="87"/>
      <c r="AB24" s="87"/>
      <c r="AC24" s="88"/>
      <c r="AD24" s="87"/>
      <c r="AE24" s="87"/>
      <c r="AF24" s="87"/>
      <c r="AG24" s="87"/>
      <c r="AH24" s="88"/>
      <c r="AI24" s="87"/>
      <c r="AJ24" s="87"/>
      <c r="AK24" s="87"/>
      <c r="AL24" s="87"/>
      <c r="AM24" s="88"/>
      <c r="AN24" s="87"/>
      <c r="AO24" s="87"/>
      <c r="AP24" s="87"/>
      <c r="AQ24" s="87"/>
      <c r="AR24" s="88"/>
      <c r="AS24" s="87"/>
      <c r="AT24" s="87"/>
      <c r="AU24" s="87"/>
      <c r="AV24" s="87"/>
      <c r="AW24" s="88"/>
    </row>
    <row r="25" spans="1:49" ht="15" thickBot="1">
      <c r="A25" s="112" t="s">
        <v>56</v>
      </c>
      <c r="B25" s="112" t="s">
        <v>57</v>
      </c>
      <c r="C25" s="68" t="s">
        <v>80</v>
      </c>
      <c r="D25" s="86">
        <v>0</v>
      </c>
      <c r="E25" s="86">
        <v>2</v>
      </c>
      <c r="F25" s="115">
        <v>1</v>
      </c>
      <c r="G25" s="115">
        <v>0</v>
      </c>
      <c r="H25" s="115">
        <v>2</v>
      </c>
      <c r="I25" s="115">
        <v>2</v>
      </c>
      <c r="J25" s="115">
        <v>2</v>
      </c>
      <c r="K25" s="115">
        <v>2</v>
      </c>
      <c r="L25" s="115">
        <v>1</v>
      </c>
      <c r="M25" s="115">
        <v>1</v>
      </c>
      <c r="N25" s="115">
        <v>1</v>
      </c>
      <c r="O25" s="115">
        <v>0</v>
      </c>
      <c r="P25" s="115">
        <v>1</v>
      </c>
      <c r="Q25" s="115">
        <v>1</v>
      </c>
      <c r="R25" s="128">
        <f t="shared" si="0"/>
        <v>-2</v>
      </c>
      <c r="S25" s="116">
        <f t="shared" si="1"/>
        <v>0</v>
      </c>
      <c r="T25" s="98"/>
      <c r="U25" s="114"/>
      <c r="V25" s="114"/>
      <c r="W25" s="87"/>
      <c r="X25" s="87"/>
      <c r="Y25" s="88"/>
      <c r="Z25" s="87"/>
      <c r="AA25" s="87"/>
      <c r="AB25" s="87"/>
      <c r="AC25" s="88"/>
      <c r="AD25" s="87"/>
      <c r="AE25" s="87"/>
      <c r="AF25" s="87"/>
      <c r="AG25" s="87"/>
      <c r="AH25" s="88"/>
      <c r="AI25" s="87"/>
      <c r="AJ25" s="87"/>
      <c r="AK25" s="87"/>
      <c r="AL25" s="87"/>
      <c r="AM25" s="88"/>
      <c r="AN25" s="87"/>
      <c r="AO25" s="87"/>
      <c r="AP25" s="87"/>
      <c r="AQ25" s="87"/>
      <c r="AR25" s="88"/>
      <c r="AS25" s="87"/>
      <c r="AT25" s="87"/>
      <c r="AU25" s="87"/>
      <c r="AV25" s="87"/>
      <c r="AW25" s="88"/>
    </row>
    <row r="26" spans="1:49" ht="15" thickBot="1">
      <c r="A26" s="112" t="s">
        <v>56</v>
      </c>
      <c r="B26" s="112" t="s">
        <v>57</v>
      </c>
      <c r="C26" s="68" t="s">
        <v>81</v>
      </c>
      <c r="D26" s="86">
        <v>51</v>
      </c>
      <c r="E26" s="86">
        <v>31</v>
      </c>
      <c r="F26" s="115">
        <v>124</v>
      </c>
      <c r="G26" s="115">
        <v>116</v>
      </c>
      <c r="H26" s="115">
        <v>117</v>
      </c>
      <c r="I26" s="115">
        <v>118</v>
      </c>
      <c r="J26" s="115">
        <v>118</v>
      </c>
      <c r="K26" s="115">
        <v>119</v>
      </c>
      <c r="L26" s="115">
        <v>120</v>
      </c>
      <c r="M26" s="115">
        <v>121</v>
      </c>
      <c r="N26" s="115">
        <v>122</v>
      </c>
      <c r="O26" s="115">
        <v>123</v>
      </c>
      <c r="P26" s="115">
        <v>124</v>
      </c>
      <c r="Q26" s="115">
        <v>125</v>
      </c>
      <c r="R26" s="128">
        <f t="shared" si="0"/>
        <v>20</v>
      </c>
      <c r="S26" s="116">
        <f t="shared" si="1"/>
        <v>1</v>
      </c>
      <c r="T26" s="98"/>
      <c r="U26" s="114"/>
      <c r="V26" s="114"/>
      <c r="W26" s="87"/>
      <c r="X26" s="87"/>
      <c r="Y26" s="88"/>
      <c r="Z26" s="87"/>
      <c r="AA26" s="87"/>
      <c r="AB26" s="87"/>
      <c r="AC26" s="88"/>
      <c r="AD26" s="87"/>
      <c r="AE26" s="87"/>
      <c r="AF26" s="87"/>
      <c r="AG26" s="87"/>
      <c r="AH26" s="88"/>
      <c r="AI26" s="87"/>
      <c r="AJ26" s="87"/>
      <c r="AK26" s="87"/>
      <c r="AL26" s="87"/>
      <c r="AM26" s="88"/>
      <c r="AN26" s="87"/>
      <c r="AO26" s="87"/>
      <c r="AP26" s="87"/>
      <c r="AQ26" s="87"/>
      <c r="AR26" s="88"/>
      <c r="AS26" s="87"/>
      <c r="AT26" s="87"/>
      <c r="AU26" s="87"/>
      <c r="AV26" s="87"/>
      <c r="AW26" s="88"/>
    </row>
    <row r="27" spans="1:49" ht="15" thickBot="1">
      <c r="A27" s="112" t="s">
        <v>56</v>
      </c>
      <c r="B27" s="112" t="s">
        <v>57</v>
      </c>
      <c r="C27" s="68" t="s">
        <v>82</v>
      </c>
      <c r="D27" s="86">
        <v>52</v>
      </c>
      <c r="E27" s="86">
        <v>38</v>
      </c>
      <c r="F27" s="115">
        <v>178</v>
      </c>
      <c r="G27" s="115">
        <v>170</v>
      </c>
      <c r="H27" s="115">
        <v>171</v>
      </c>
      <c r="I27" s="115">
        <v>172</v>
      </c>
      <c r="J27" s="115">
        <v>172</v>
      </c>
      <c r="K27" s="115">
        <v>173</v>
      </c>
      <c r="L27" s="115">
        <v>174</v>
      </c>
      <c r="M27" s="115">
        <v>175</v>
      </c>
      <c r="N27" s="115">
        <v>176</v>
      </c>
      <c r="O27" s="115">
        <v>177</v>
      </c>
      <c r="P27" s="115">
        <v>178</v>
      </c>
      <c r="Q27" s="115">
        <v>185</v>
      </c>
      <c r="R27" s="128">
        <f t="shared" si="0"/>
        <v>14</v>
      </c>
      <c r="S27" s="116">
        <f t="shared" si="1"/>
        <v>7</v>
      </c>
      <c r="T27" s="98"/>
      <c r="U27" s="114"/>
      <c r="V27" s="114"/>
      <c r="W27" s="87"/>
      <c r="X27" s="87"/>
      <c r="Y27" s="88"/>
      <c r="Z27" s="87"/>
      <c r="AA27" s="87"/>
      <c r="AB27" s="87"/>
      <c r="AC27" s="88"/>
      <c r="AD27" s="87"/>
      <c r="AE27" s="87"/>
      <c r="AF27" s="87"/>
      <c r="AG27" s="87"/>
      <c r="AH27" s="88"/>
      <c r="AI27" s="87"/>
      <c r="AJ27" s="87"/>
      <c r="AK27" s="87"/>
      <c r="AL27" s="87"/>
      <c r="AM27" s="88"/>
      <c r="AN27" s="87"/>
      <c r="AO27" s="87"/>
      <c r="AP27" s="87"/>
      <c r="AQ27" s="87"/>
      <c r="AR27" s="88"/>
      <c r="AS27" s="87"/>
      <c r="AT27" s="87"/>
      <c r="AU27" s="87"/>
      <c r="AV27" s="87"/>
      <c r="AW27" s="88"/>
    </row>
    <row r="28" spans="1:49" ht="15" thickBot="1">
      <c r="A28" s="112" t="s">
        <v>56</v>
      </c>
      <c r="B28" s="112" t="s">
        <v>57</v>
      </c>
      <c r="C28" s="68" t="s">
        <v>83</v>
      </c>
      <c r="D28" s="86">
        <v>80</v>
      </c>
      <c r="E28" s="86">
        <v>49</v>
      </c>
      <c r="F28" s="115">
        <v>112</v>
      </c>
      <c r="G28" s="115">
        <v>104</v>
      </c>
      <c r="H28" s="115">
        <v>105</v>
      </c>
      <c r="I28" s="115">
        <v>106</v>
      </c>
      <c r="J28" s="115">
        <v>106</v>
      </c>
      <c r="K28" s="115">
        <v>107</v>
      </c>
      <c r="L28" s="115">
        <v>108</v>
      </c>
      <c r="M28" s="115">
        <v>109</v>
      </c>
      <c r="N28" s="115">
        <v>110</v>
      </c>
      <c r="O28" s="115">
        <v>111</v>
      </c>
      <c r="P28" s="115">
        <v>112</v>
      </c>
      <c r="Q28" s="115">
        <v>115</v>
      </c>
      <c r="R28" s="128">
        <f t="shared" si="0"/>
        <v>31</v>
      </c>
      <c r="S28" s="116">
        <f t="shared" si="1"/>
        <v>3</v>
      </c>
      <c r="T28" s="98"/>
      <c r="U28" s="114"/>
      <c r="V28" s="114"/>
      <c r="W28" s="87"/>
      <c r="X28" s="87"/>
      <c r="Y28" s="88"/>
      <c r="Z28" s="87"/>
      <c r="AA28" s="87"/>
      <c r="AB28" s="87"/>
      <c r="AC28" s="88"/>
      <c r="AD28" s="87"/>
      <c r="AE28" s="87"/>
      <c r="AF28" s="87"/>
      <c r="AG28" s="87"/>
      <c r="AH28" s="88"/>
      <c r="AI28" s="87"/>
      <c r="AJ28" s="87"/>
      <c r="AK28" s="87"/>
      <c r="AL28" s="87"/>
      <c r="AM28" s="88"/>
      <c r="AN28" s="87"/>
      <c r="AO28" s="87"/>
      <c r="AP28" s="87"/>
      <c r="AQ28" s="87"/>
      <c r="AR28" s="88"/>
      <c r="AS28" s="87"/>
      <c r="AT28" s="87"/>
      <c r="AU28" s="87"/>
      <c r="AV28" s="87"/>
      <c r="AW28" s="88"/>
    </row>
    <row r="29" spans="1:49" ht="15" thickBot="1">
      <c r="A29" s="112" t="s">
        <v>56</v>
      </c>
      <c r="B29" s="112" t="s">
        <v>57</v>
      </c>
      <c r="C29" s="68" t="s">
        <v>84</v>
      </c>
      <c r="D29" s="86">
        <v>78</v>
      </c>
      <c r="E29" s="86">
        <v>54</v>
      </c>
      <c r="F29" s="115">
        <v>66</v>
      </c>
      <c r="G29" s="115">
        <v>58</v>
      </c>
      <c r="H29" s="115">
        <v>59</v>
      </c>
      <c r="I29" s="115">
        <v>60</v>
      </c>
      <c r="J29" s="115">
        <v>60</v>
      </c>
      <c r="K29" s="115">
        <v>61</v>
      </c>
      <c r="L29" s="115">
        <v>62</v>
      </c>
      <c r="M29" s="115">
        <v>63</v>
      </c>
      <c r="N29" s="115">
        <v>64</v>
      </c>
      <c r="O29" s="115">
        <v>65</v>
      </c>
      <c r="P29" s="115">
        <v>66</v>
      </c>
      <c r="Q29" s="124">
        <v>67</v>
      </c>
      <c r="R29" s="128">
        <f t="shared" si="0"/>
        <v>24</v>
      </c>
      <c r="S29" s="116">
        <f t="shared" si="1"/>
        <v>1</v>
      </c>
      <c r="T29" s="98"/>
      <c r="U29" s="114"/>
      <c r="V29" s="114"/>
      <c r="W29" s="87"/>
      <c r="X29" s="87"/>
      <c r="Y29" s="88"/>
      <c r="Z29" s="87"/>
      <c r="AA29" s="87"/>
      <c r="AB29" s="87"/>
      <c r="AC29" s="88"/>
      <c r="AD29" s="87"/>
      <c r="AE29" s="87"/>
      <c r="AF29" s="87"/>
      <c r="AG29" s="87"/>
      <c r="AH29" s="88"/>
      <c r="AI29" s="87"/>
      <c r="AJ29" s="87"/>
      <c r="AK29" s="87"/>
      <c r="AL29" s="87"/>
      <c r="AM29" s="88"/>
      <c r="AN29" s="87"/>
      <c r="AO29" s="87"/>
      <c r="AP29" s="87"/>
      <c r="AQ29" s="87"/>
      <c r="AR29" s="88"/>
      <c r="AS29" s="87"/>
      <c r="AT29" s="87"/>
      <c r="AU29" s="87"/>
      <c r="AV29" s="87"/>
      <c r="AW29" s="88"/>
    </row>
    <row r="30" spans="1:49" ht="15" thickBot="1">
      <c r="A30" s="112" t="s">
        <v>56</v>
      </c>
      <c r="B30" s="112" t="s">
        <v>57</v>
      </c>
      <c r="C30" s="68" t="s">
        <v>85</v>
      </c>
      <c r="D30" s="85">
        <v>66</v>
      </c>
      <c r="E30" s="85">
        <v>42</v>
      </c>
      <c r="F30" s="117">
        <v>188</v>
      </c>
      <c r="G30" s="117">
        <v>178</v>
      </c>
      <c r="H30" s="117">
        <v>177</v>
      </c>
      <c r="I30" s="117">
        <v>180</v>
      </c>
      <c r="J30" s="117">
        <v>184</v>
      </c>
      <c r="K30" s="117">
        <v>185</v>
      </c>
      <c r="L30" s="117">
        <v>186</v>
      </c>
      <c r="M30" s="117">
        <v>187</v>
      </c>
      <c r="N30" s="117">
        <v>190</v>
      </c>
      <c r="O30" s="117">
        <v>193</v>
      </c>
      <c r="P30" s="117">
        <v>195</v>
      </c>
      <c r="Q30" s="117">
        <v>194</v>
      </c>
      <c r="R30" s="128">
        <f t="shared" si="0"/>
        <v>24</v>
      </c>
      <c r="S30" s="116">
        <f t="shared" si="1"/>
        <v>6</v>
      </c>
      <c r="T30" s="98"/>
      <c r="U30" s="114"/>
      <c r="V30" s="114"/>
      <c r="W30" s="87"/>
      <c r="X30" s="87"/>
      <c r="Y30" s="88"/>
      <c r="Z30" s="87"/>
      <c r="AA30" s="87"/>
      <c r="AB30" s="87"/>
      <c r="AC30" s="88"/>
      <c r="AD30" s="87"/>
      <c r="AE30" s="87"/>
      <c r="AF30" s="87"/>
      <c r="AG30" s="87"/>
      <c r="AH30" s="88"/>
      <c r="AI30" s="87"/>
      <c r="AJ30" s="87"/>
      <c r="AK30" s="87"/>
      <c r="AL30" s="87"/>
      <c r="AM30" s="88"/>
      <c r="AN30" s="87"/>
      <c r="AO30" s="87"/>
      <c r="AP30" s="87"/>
      <c r="AQ30" s="87"/>
      <c r="AR30" s="88"/>
      <c r="AS30" s="87"/>
      <c r="AT30" s="87"/>
      <c r="AU30" s="87"/>
      <c r="AV30" s="87"/>
      <c r="AW30" s="88"/>
    </row>
    <row r="31" spans="1:49" ht="15" thickBot="1">
      <c r="A31" s="112" t="s">
        <v>56</v>
      </c>
      <c r="B31" s="112" t="s">
        <v>57</v>
      </c>
      <c r="C31" s="68" t="s">
        <v>86</v>
      </c>
      <c r="D31" s="86">
        <v>7</v>
      </c>
      <c r="E31" s="86">
        <v>18</v>
      </c>
      <c r="F31" s="115">
        <v>96</v>
      </c>
      <c r="G31" s="115">
        <v>88</v>
      </c>
      <c r="H31" s="115">
        <v>87</v>
      </c>
      <c r="I31" s="115">
        <v>87</v>
      </c>
      <c r="J31" s="115">
        <v>88</v>
      </c>
      <c r="K31" s="115">
        <v>86</v>
      </c>
      <c r="L31" s="115">
        <v>87</v>
      </c>
      <c r="M31" s="115">
        <v>89</v>
      </c>
      <c r="N31" s="115">
        <v>90</v>
      </c>
      <c r="O31" s="115">
        <v>92</v>
      </c>
      <c r="P31" s="115">
        <v>93</v>
      </c>
      <c r="Q31" s="115">
        <v>92</v>
      </c>
      <c r="R31" s="128">
        <f t="shared" si="0"/>
        <v>-11</v>
      </c>
      <c r="S31" s="116">
        <f t="shared" si="1"/>
        <v>-4</v>
      </c>
      <c r="T31" s="98"/>
      <c r="U31" s="114"/>
      <c r="V31" s="114"/>
      <c r="W31" s="87"/>
      <c r="X31" s="87"/>
      <c r="Y31" s="88"/>
      <c r="Z31" s="87"/>
      <c r="AA31" s="87"/>
      <c r="AB31" s="87"/>
      <c r="AC31" s="88"/>
      <c r="AD31" s="87"/>
      <c r="AE31" s="87"/>
      <c r="AF31" s="87"/>
      <c r="AG31" s="87"/>
      <c r="AH31" s="88"/>
      <c r="AI31" s="87"/>
      <c r="AJ31" s="87"/>
      <c r="AK31" s="87"/>
      <c r="AL31" s="87"/>
      <c r="AM31" s="88"/>
      <c r="AN31" s="87"/>
      <c r="AO31" s="87"/>
      <c r="AP31" s="87"/>
      <c r="AQ31" s="87"/>
      <c r="AR31" s="88"/>
      <c r="AS31" s="87"/>
      <c r="AT31" s="87"/>
      <c r="AU31" s="87"/>
      <c r="AV31" s="87"/>
      <c r="AW31" s="88"/>
    </row>
    <row r="32" spans="1:49" ht="15" thickBot="1">
      <c r="A32" s="112" t="s">
        <v>56</v>
      </c>
      <c r="B32" s="112" t="s">
        <v>57</v>
      </c>
      <c r="C32" s="68" t="s">
        <v>87</v>
      </c>
      <c r="D32" s="86">
        <v>86</v>
      </c>
      <c r="E32" s="86">
        <v>24</v>
      </c>
      <c r="F32" s="115">
        <v>138</v>
      </c>
      <c r="G32" s="115">
        <v>130</v>
      </c>
      <c r="H32" s="115">
        <v>131</v>
      </c>
      <c r="I32" s="115">
        <v>132</v>
      </c>
      <c r="J32" s="115">
        <v>132</v>
      </c>
      <c r="K32" s="115">
        <v>133</v>
      </c>
      <c r="L32" s="115">
        <v>134</v>
      </c>
      <c r="M32" s="115">
        <v>135</v>
      </c>
      <c r="N32" s="115">
        <v>136</v>
      </c>
      <c r="O32" s="115">
        <v>137</v>
      </c>
      <c r="P32" s="115">
        <v>138</v>
      </c>
      <c r="Q32" s="115">
        <v>141</v>
      </c>
      <c r="R32" s="128">
        <f t="shared" si="0"/>
        <v>62</v>
      </c>
      <c r="S32" s="116">
        <f t="shared" si="1"/>
        <v>3</v>
      </c>
      <c r="T32" s="98"/>
      <c r="U32" s="114"/>
      <c r="V32" s="114"/>
      <c r="W32" s="87"/>
      <c r="X32" s="87"/>
      <c r="Y32" s="88"/>
      <c r="Z32" s="87"/>
      <c r="AA32" s="87"/>
      <c r="AB32" s="87"/>
      <c r="AC32" s="88"/>
      <c r="AD32" s="87"/>
      <c r="AE32" s="87"/>
      <c r="AF32" s="87"/>
      <c r="AG32" s="87"/>
      <c r="AH32" s="88"/>
      <c r="AI32" s="87"/>
      <c r="AJ32" s="87"/>
      <c r="AK32" s="87"/>
      <c r="AL32" s="87"/>
      <c r="AM32" s="88"/>
      <c r="AN32" s="87"/>
      <c r="AO32" s="87"/>
      <c r="AP32" s="87"/>
      <c r="AQ32" s="87"/>
      <c r="AR32" s="88"/>
      <c r="AS32" s="87"/>
      <c r="AT32" s="87"/>
      <c r="AU32" s="87"/>
      <c r="AV32" s="87"/>
      <c r="AW32" s="88"/>
    </row>
    <row r="33" spans="1:49" ht="15" thickBot="1">
      <c r="A33" s="112" t="s">
        <v>56</v>
      </c>
      <c r="B33" s="112" t="s">
        <v>57</v>
      </c>
      <c r="C33" s="68" t="s">
        <v>88</v>
      </c>
      <c r="D33" s="85">
        <v>97</v>
      </c>
      <c r="E33" s="85">
        <v>115</v>
      </c>
      <c r="F33" s="117">
        <v>923</v>
      </c>
      <c r="G33" s="117">
        <v>907</v>
      </c>
      <c r="H33" s="117">
        <v>903</v>
      </c>
      <c r="I33" s="117">
        <v>903</v>
      </c>
      <c r="J33" s="117">
        <v>902</v>
      </c>
      <c r="K33" s="117">
        <v>901</v>
      </c>
      <c r="L33" s="117">
        <v>910</v>
      </c>
      <c r="M33" s="117">
        <v>907</v>
      </c>
      <c r="N33" s="117">
        <v>908</v>
      </c>
      <c r="O33" s="117">
        <v>910</v>
      </c>
      <c r="P33" s="117">
        <v>910</v>
      </c>
      <c r="Q33" s="117">
        <v>902</v>
      </c>
      <c r="R33" s="128">
        <f t="shared" si="0"/>
        <v>-18</v>
      </c>
      <c r="S33" s="116">
        <f t="shared" si="1"/>
        <v>-21</v>
      </c>
      <c r="T33" s="98"/>
      <c r="U33" s="114"/>
      <c r="V33" s="114"/>
      <c r="W33" s="87"/>
      <c r="X33" s="87"/>
      <c r="Y33" s="88"/>
      <c r="Z33" s="87"/>
      <c r="AA33" s="87"/>
      <c r="AB33" s="87"/>
      <c r="AC33" s="88"/>
      <c r="AD33" s="87"/>
      <c r="AE33" s="87"/>
      <c r="AF33" s="87"/>
      <c r="AG33" s="87"/>
      <c r="AH33" s="88"/>
      <c r="AI33" s="87"/>
      <c r="AJ33" s="87"/>
      <c r="AK33" s="87"/>
      <c r="AL33" s="87"/>
      <c r="AM33" s="88"/>
      <c r="AN33" s="87"/>
      <c r="AO33" s="87"/>
      <c r="AP33" s="87"/>
      <c r="AQ33" s="87"/>
      <c r="AR33" s="88"/>
      <c r="AS33" s="87"/>
      <c r="AT33" s="87"/>
      <c r="AU33" s="87"/>
      <c r="AV33" s="87"/>
      <c r="AW33" s="88"/>
    </row>
    <row r="34" spans="1:49" ht="15" thickBot="1">
      <c r="A34" s="112" t="s">
        <v>56</v>
      </c>
      <c r="B34" s="112" t="s">
        <v>57</v>
      </c>
      <c r="C34" s="68" t="s">
        <v>89</v>
      </c>
      <c r="D34" s="85">
        <v>83</v>
      </c>
      <c r="E34" s="85">
        <v>58</v>
      </c>
      <c r="F34" s="117">
        <v>102</v>
      </c>
      <c r="G34" s="117">
        <v>94</v>
      </c>
      <c r="H34" s="117">
        <v>95</v>
      </c>
      <c r="I34" s="117">
        <v>96</v>
      </c>
      <c r="J34" s="117">
        <v>96</v>
      </c>
      <c r="K34" s="117">
        <v>97</v>
      </c>
      <c r="L34" s="117">
        <v>98</v>
      </c>
      <c r="M34" s="117">
        <v>99</v>
      </c>
      <c r="N34" s="117">
        <v>100</v>
      </c>
      <c r="O34" s="117">
        <v>101</v>
      </c>
      <c r="P34" s="117">
        <v>102</v>
      </c>
      <c r="Q34" s="117">
        <v>103</v>
      </c>
      <c r="R34" s="128">
        <f t="shared" si="0"/>
        <v>25</v>
      </c>
      <c r="S34" s="116">
        <f t="shared" si="1"/>
        <v>1</v>
      </c>
      <c r="T34" s="98"/>
      <c r="U34" s="114"/>
      <c r="V34" s="114"/>
      <c r="W34" s="87"/>
      <c r="X34" s="87"/>
      <c r="Y34" s="88"/>
      <c r="Z34" s="87"/>
      <c r="AA34" s="87"/>
      <c r="AB34" s="87"/>
      <c r="AC34" s="88"/>
      <c r="AD34" s="87"/>
      <c r="AE34" s="87"/>
      <c r="AF34" s="87"/>
      <c r="AG34" s="87"/>
      <c r="AH34" s="88"/>
      <c r="AI34" s="87"/>
      <c r="AJ34" s="87"/>
      <c r="AK34" s="87"/>
      <c r="AL34" s="87"/>
      <c r="AM34" s="88"/>
      <c r="AN34" s="87"/>
      <c r="AO34" s="87"/>
      <c r="AP34" s="87"/>
      <c r="AQ34" s="87"/>
      <c r="AR34" s="88"/>
      <c r="AS34" s="87"/>
      <c r="AT34" s="87"/>
      <c r="AU34" s="87"/>
      <c r="AV34" s="87"/>
      <c r="AW34" s="88"/>
    </row>
    <row r="35" spans="1:49" ht="15" thickBot="1">
      <c r="A35" s="112" t="s">
        <v>56</v>
      </c>
      <c r="B35" s="112" t="s">
        <v>57</v>
      </c>
      <c r="C35" s="68" t="s">
        <v>90</v>
      </c>
      <c r="D35" s="86">
        <v>4</v>
      </c>
      <c r="E35" s="86">
        <v>26</v>
      </c>
      <c r="F35" s="115">
        <v>75</v>
      </c>
      <c r="G35" s="115">
        <v>64</v>
      </c>
      <c r="H35" s="115">
        <v>65</v>
      </c>
      <c r="I35" s="115">
        <v>65</v>
      </c>
      <c r="J35" s="115">
        <v>65</v>
      </c>
      <c r="K35" s="115">
        <v>66</v>
      </c>
      <c r="L35" s="115">
        <v>66</v>
      </c>
      <c r="M35" s="115">
        <v>63</v>
      </c>
      <c r="N35" s="115">
        <v>59</v>
      </c>
      <c r="O35" s="115">
        <v>59</v>
      </c>
      <c r="P35" s="115">
        <v>59</v>
      </c>
      <c r="Q35" s="115">
        <v>58</v>
      </c>
      <c r="R35" s="128">
        <f t="shared" si="0"/>
        <v>-22</v>
      </c>
      <c r="S35" s="116">
        <f t="shared" si="1"/>
        <v>-17</v>
      </c>
      <c r="T35" s="98"/>
      <c r="U35" s="114"/>
      <c r="V35" s="114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</row>
    <row r="36" spans="1:49" ht="15" thickBot="1">
      <c r="A36" s="112" t="s">
        <v>56</v>
      </c>
      <c r="B36" s="112" t="s">
        <v>57</v>
      </c>
      <c r="C36" s="68" t="s">
        <v>91</v>
      </c>
      <c r="D36" s="85">
        <v>179</v>
      </c>
      <c r="E36" s="85">
        <v>151</v>
      </c>
      <c r="F36" s="117">
        <v>1344</v>
      </c>
      <c r="G36" s="117">
        <v>1337</v>
      </c>
      <c r="H36" s="117">
        <v>1336</v>
      </c>
      <c r="I36" s="117">
        <v>1339</v>
      </c>
      <c r="J36" s="117">
        <v>1335</v>
      </c>
      <c r="K36" s="117">
        <v>1333</v>
      </c>
      <c r="L36" s="117">
        <v>1337</v>
      </c>
      <c r="M36" s="117">
        <v>1338</v>
      </c>
      <c r="N36" s="117">
        <v>1344</v>
      </c>
      <c r="O36" s="117">
        <v>1338</v>
      </c>
      <c r="P36" s="117">
        <v>1337</v>
      </c>
      <c r="Q36" s="117">
        <v>1340</v>
      </c>
      <c r="R36" s="128">
        <f t="shared" si="0"/>
        <v>28</v>
      </c>
      <c r="S36" s="116">
        <f t="shared" si="1"/>
        <v>-4</v>
      </c>
      <c r="T36" s="98"/>
      <c r="U36" s="114"/>
      <c r="V36" s="114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</row>
    <row r="37" spans="1:49" ht="15" thickBot="1">
      <c r="A37" s="112" t="s">
        <v>56</v>
      </c>
      <c r="B37" s="112" t="s">
        <v>57</v>
      </c>
      <c r="C37" s="68" t="s">
        <v>92</v>
      </c>
      <c r="D37" s="86">
        <v>1348</v>
      </c>
      <c r="E37" s="86">
        <v>891</v>
      </c>
      <c r="F37" s="115">
        <v>8945</v>
      </c>
      <c r="G37" s="115">
        <v>8942</v>
      </c>
      <c r="H37" s="115">
        <v>8935</v>
      </c>
      <c r="I37" s="115">
        <v>8940</v>
      </c>
      <c r="J37" s="115">
        <v>8948</v>
      </c>
      <c r="K37" s="115">
        <v>8920</v>
      </c>
      <c r="L37" s="115">
        <v>8938</v>
      </c>
      <c r="M37" s="115">
        <v>8978</v>
      </c>
      <c r="N37" s="115">
        <v>8991</v>
      </c>
      <c r="O37" s="115">
        <v>8985</v>
      </c>
      <c r="P37" s="115">
        <v>8976</v>
      </c>
      <c r="Q37" s="115">
        <v>8979</v>
      </c>
      <c r="R37" s="128">
        <f t="shared" si="0"/>
        <v>457</v>
      </c>
      <c r="S37" s="116">
        <f t="shared" si="1"/>
        <v>34</v>
      </c>
      <c r="T37" s="98"/>
      <c r="U37" s="114"/>
      <c r="V37" s="114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</row>
    <row r="38" spans="1:49" ht="15" thickBot="1">
      <c r="A38" s="112" t="s">
        <v>56</v>
      </c>
      <c r="B38" s="112" t="s">
        <v>57</v>
      </c>
      <c r="C38" s="68" t="s">
        <v>93</v>
      </c>
      <c r="D38" s="85">
        <v>332</v>
      </c>
      <c r="E38" s="85">
        <v>583</v>
      </c>
      <c r="F38" s="117">
        <v>3491</v>
      </c>
      <c r="G38" s="117">
        <v>3462</v>
      </c>
      <c r="H38" s="117">
        <v>3446</v>
      </c>
      <c r="I38" s="117">
        <v>3424</v>
      </c>
      <c r="J38" s="117">
        <v>3416</v>
      </c>
      <c r="K38" s="117">
        <v>3393</v>
      </c>
      <c r="L38" s="117">
        <v>3378</v>
      </c>
      <c r="M38" s="117">
        <v>3369</v>
      </c>
      <c r="N38" s="117">
        <v>3354</v>
      </c>
      <c r="O38" s="117">
        <v>3344</v>
      </c>
      <c r="P38" s="117">
        <v>3338</v>
      </c>
      <c r="Q38" s="117">
        <v>3325</v>
      </c>
      <c r="R38" s="128">
        <f t="shared" si="0"/>
        <v>-251</v>
      </c>
      <c r="S38" s="116">
        <f t="shared" si="1"/>
        <v>-166</v>
      </c>
      <c r="T38" s="98"/>
      <c r="U38" s="114"/>
      <c r="V38" s="114"/>
      <c r="W38" s="87"/>
      <c r="X38" s="87"/>
      <c r="Y38" s="88"/>
      <c r="Z38" s="87"/>
      <c r="AA38" s="87"/>
      <c r="AB38" s="87"/>
      <c r="AC38" s="88"/>
      <c r="AD38" s="87"/>
      <c r="AE38" s="87"/>
      <c r="AF38" s="87"/>
      <c r="AG38" s="87"/>
      <c r="AH38" s="88"/>
      <c r="AI38" s="87"/>
      <c r="AJ38" s="87"/>
      <c r="AK38" s="87"/>
      <c r="AL38" s="87"/>
      <c r="AM38" s="88"/>
      <c r="AN38" s="87"/>
      <c r="AO38" s="87"/>
      <c r="AP38" s="87"/>
      <c r="AQ38" s="87"/>
      <c r="AR38" s="88"/>
      <c r="AS38" s="87"/>
      <c r="AT38" s="87"/>
      <c r="AU38" s="87"/>
      <c r="AV38" s="87"/>
      <c r="AW38" s="88"/>
    </row>
    <row r="39" spans="1:49" ht="15" thickBot="1">
      <c r="A39" s="112" t="s">
        <v>56</v>
      </c>
      <c r="B39" s="112" t="s">
        <v>57</v>
      </c>
      <c r="C39" s="68" t="s">
        <v>94</v>
      </c>
      <c r="D39" s="85">
        <v>65</v>
      </c>
      <c r="E39" s="85">
        <v>37</v>
      </c>
      <c r="F39" s="117">
        <v>101</v>
      </c>
      <c r="G39" s="117">
        <v>93</v>
      </c>
      <c r="H39" s="117">
        <v>94</v>
      </c>
      <c r="I39" s="117">
        <v>95</v>
      </c>
      <c r="J39" s="117">
        <v>95</v>
      </c>
      <c r="K39" s="117">
        <v>96</v>
      </c>
      <c r="L39" s="117">
        <v>97</v>
      </c>
      <c r="M39" s="117">
        <v>98</v>
      </c>
      <c r="N39" s="117">
        <v>99</v>
      </c>
      <c r="O39" s="117">
        <v>100</v>
      </c>
      <c r="P39" s="117">
        <v>101</v>
      </c>
      <c r="Q39" s="117">
        <v>98</v>
      </c>
      <c r="R39" s="128">
        <f t="shared" si="0"/>
        <v>28</v>
      </c>
      <c r="S39" s="116">
        <f t="shared" si="1"/>
        <v>-3</v>
      </c>
      <c r="T39" s="98"/>
      <c r="U39" s="114"/>
      <c r="V39" s="114"/>
      <c r="W39" s="87"/>
      <c r="X39" s="87"/>
      <c r="Y39" s="88"/>
      <c r="Z39" s="87"/>
      <c r="AA39" s="87"/>
      <c r="AB39" s="87"/>
      <c r="AC39" s="88"/>
      <c r="AD39" s="87"/>
      <c r="AE39" s="87"/>
      <c r="AF39" s="87"/>
      <c r="AG39" s="87"/>
      <c r="AH39" s="88"/>
      <c r="AI39" s="87"/>
      <c r="AJ39" s="87"/>
      <c r="AK39" s="87"/>
      <c r="AL39" s="87"/>
      <c r="AM39" s="88"/>
      <c r="AN39" s="87"/>
      <c r="AO39" s="87"/>
      <c r="AP39" s="87"/>
      <c r="AQ39" s="87"/>
      <c r="AR39" s="88"/>
      <c r="AS39" s="87"/>
      <c r="AT39" s="87"/>
      <c r="AU39" s="87"/>
      <c r="AV39" s="87"/>
      <c r="AW39" s="88"/>
    </row>
    <row r="40" spans="1:49" ht="15" thickBot="1">
      <c r="A40" s="112" t="s">
        <v>56</v>
      </c>
      <c r="B40" s="112" t="s">
        <v>57</v>
      </c>
      <c r="C40" s="68" t="s">
        <v>95</v>
      </c>
      <c r="D40" s="86">
        <v>51</v>
      </c>
      <c r="E40" s="86">
        <v>89</v>
      </c>
      <c r="F40" s="115">
        <v>405</v>
      </c>
      <c r="G40" s="115">
        <v>395</v>
      </c>
      <c r="H40" s="115">
        <v>393</v>
      </c>
      <c r="I40" s="115">
        <v>388</v>
      </c>
      <c r="J40" s="115">
        <v>387</v>
      </c>
      <c r="K40" s="115">
        <v>389</v>
      </c>
      <c r="L40" s="115">
        <v>393</v>
      </c>
      <c r="M40" s="115">
        <v>393</v>
      </c>
      <c r="N40" s="115">
        <v>395</v>
      </c>
      <c r="O40" s="115">
        <v>393</v>
      </c>
      <c r="P40" s="115">
        <v>394</v>
      </c>
      <c r="Q40" s="115">
        <v>389</v>
      </c>
      <c r="R40" s="128">
        <f t="shared" si="0"/>
        <v>-38</v>
      </c>
      <c r="S40" s="116">
        <f t="shared" si="1"/>
        <v>-16</v>
      </c>
      <c r="T40" s="98"/>
      <c r="U40" s="114"/>
      <c r="V40" s="114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</row>
    <row r="41" spans="1:49" ht="15" thickBot="1">
      <c r="A41" s="112" t="s">
        <v>56</v>
      </c>
      <c r="B41" s="112" t="s">
        <v>57</v>
      </c>
      <c r="C41" s="68" t="s">
        <v>96</v>
      </c>
      <c r="D41" s="85">
        <v>229</v>
      </c>
      <c r="E41" s="85">
        <v>411</v>
      </c>
      <c r="F41" s="117">
        <v>2612</v>
      </c>
      <c r="G41" s="117">
        <v>2489</v>
      </c>
      <c r="H41" s="117">
        <v>2478</v>
      </c>
      <c r="I41" s="117">
        <v>2466</v>
      </c>
      <c r="J41" s="117">
        <v>2456</v>
      </c>
      <c r="K41" s="117">
        <v>2443</v>
      </c>
      <c r="L41" s="117">
        <v>2439</v>
      </c>
      <c r="M41" s="117">
        <v>2437</v>
      </c>
      <c r="N41" s="117">
        <v>2437</v>
      </c>
      <c r="O41" s="117">
        <v>2436</v>
      </c>
      <c r="P41" s="117">
        <v>2434</v>
      </c>
      <c r="Q41" s="117">
        <v>2428</v>
      </c>
      <c r="R41" s="128">
        <f t="shared" si="0"/>
        <v>-182</v>
      </c>
      <c r="S41" s="116">
        <f t="shared" si="1"/>
        <v>-184</v>
      </c>
      <c r="T41" s="98"/>
      <c r="U41" s="114"/>
      <c r="V41" s="114"/>
      <c r="W41" s="87"/>
      <c r="X41" s="87"/>
      <c r="Y41" s="88"/>
      <c r="Z41" s="87"/>
      <c r="AA41" s="87"/>
      <c r="AB41" s="87"/>
      <c r="AC41" s="88"/>
      <c r="AD41" s="87"/>
      <c r="AE41" s="87"/>
      <c r="AF41" s="87"/>
      <c r="AG41" s="87"/>
      <c r="AH41" s="88"/>
      <c r="AI41" s="87"/>
      <c r="AJ41" s="87"/>
      <c r="AK41" s="87"/>
      <c r="AL41" s="87"/>
      <c r="AM41" s="88"/>
      <c r="AN41" s="87"/>
      <c r="AO41" s="87"/>
      <c r="AP41" s="87"/>
      <c r="AQ41" s="87"/>
      <c r="AR41" s="88"/>
      <c r="AS41" s="87"/>
      <c r="AT41" s="87"/>
      <c r="AU41" s="87"/>
      <c r="AV41" s="87"/>
      <c r="AW41" s="88"/>
    </row>
    <row r="42" spans="1:49" ht="15" thickBot="1">
      <c r="A42" s="112" t="s">
        <v>56</v>
      </c>
      <c r="B42" s="112" t="s">
        <v>57</v>
      </c>
      <c r="C42" s="68" t="s">
        <v>97</v>
      </c>
      <c r="D42" s="86">
        <v>2061</v>
      </c>
      <c r="E42" s="86">
        <v>1194</v>
      </c>
      <c r="F42" s="115">
        <v>12001</v>
      </c>
      <c r="G42" s="115">
        <v>12023</v>
      </c>
      <c r="H42" s="115">
        <v>12020</v>
      </c>
      <c r="I42" s="115">
        <v>12049</v>
      </c>
      <c r="J42" s="115">
        <v>12074</v>
      </c>
      <c r="K42" s="115">
        <v>12109</v>
      </c>
      <c r="L42" s="115">
        <v>12184</v>
      </c>
      <c r="M42" s="115">
        <v>12233</v>
      </c>
      <c r="N42" s="115">
        <v>12270</v>
      </c>
      <c r="O42" s="115">
        <v>12305</v>
      </c>
      <c r="P42" s="115">
        <v>12295</v>
      </c>
      <c r="Q42" s="115">
        <v>12293</v>
      </c>
      <c r="R42" s="128">
        <f t="shared" si="0"/>
        <v>867</v>
      </c>
      <c r="S42" s="116">
        <f t="shared" si="1"/>
        <v>292</v>
      </c>
      <c r="T42" s="98"/>
      <c r="U42" s="114"/>
      <c r="V42" s="114"/>
      <c r="W42" s="87"/>
      <c r="X42" s="87"/>
      <c r="Y42" s="88"/>
      <c r="Z42" s="87"/>
      <c r="AA42" s="87"/>
      <c r="AB42" s="87"/>
      <c r="AC42" s="88"/>
      <c r="AD42" s="87"/>
      <c r="AE42" s="87"/>
      <c r="AF42" s="87"/>
      <c r="AG42" s="87"/>
      <c r="AH42" s="88"/>
      <c r="AI42" s="87"/>
      <c r="AJ42" s="87"/>
      <c r="AK42" s="87"/>
      <c r="AL42" s="87"/>
      <c r="AM42" s="88"/>
      <c r="AN42" s="87"/>
      <c r="AO42" s="87"/>
      <c r="AP42" s="87"/>
      <c r="AQ42" s="87"/>
      <c r="AR42" s="88"/>
      <c r="AS42" s="87"/>
      <c r="AT42" s="87"/>
      <c r="AU42" s="87"/>
      <c r="AV42" s="87"/>
      <c r="AW42" s="88"/>
    </row>
    <row r="43" spans="1:49" ht="15" thickBot="1">
      <c r="A43" s="112" t="s">
        <v>56</v>
      </c>
      <c r="B43" s="112" t="s">
        <v>57</v>
      </c>
      <c r="C43" s="68" t="s">
        <v>98</v>
      </c>
      <c r="D43" s="85">
        <v>757</v>
      </c>
      <c r="E43" s="85">
        <v>481</v>
      </c>
      <c r="F43" s="117">
        <v>4438</v>
      </c>
      <c r="G43" s="117">
        <v>4436</v>
      </c>
      <c r="H43" s="117">
        <v>4441</v>
      </c>
      <c r="I43" s="117">
        <v>4472</v>
      </c>
      <c r="J43" s="117">
        <v>4467</v>
      </c>
      <c r="K43" s="117">
        <v>4482</v>
      </c>
      <c r="L43" s="117">
        <v>4495</v>
      </c>
      <c r="M43" s="117">
        <v>4518</v>
      </c>
      <c r="N43" s="117">
        <v>4531</v>
      </c>
      <c r="O43" s="117">
        <v>4537</v>
      </c>
      <c r="P43" s="117">
        <v>4540</v>
      </c>
      <c r="Q43" s="117">
        <v>4548</v>
      </c>
      <c r="R43" s="128">
        <f t="shared" si="0"/>
        <v>276</v>
      </c>
      <c r="S43" s="116">
        <f t="shared" si="1"/>
        <v>110</v>
      </c>
      <c r="T43" s="98"/>
      <c r="U43" s="114"/>
      <c r="V43" s="114"/>
      <c r="W43" s="87"/>
      <c r="X43" s="87"/>
      <c r="Y43" s="88"/>
      <c r="Z43" s="87"/>
      <c r="AA43" s="87"/>
      <c r="AB43" s="87"/>
      <c r="AC43" s="88"/>
      <c r="AD43" s="87"/>
      <c r="AE43" s="87"/>
      <c r="AF43" s="87"/>
      <c r="AG43" s="87"/>
      <c r="AH43" s="88"/>
      <c r="AI43" s="87"/>
      <c r="AJ43" s="87"/>
      <c r="AK43" s="87"/>
      <c r="AL43" s="87"/>
      <c r="AM43" s="88"/>
      <c r="AN43" s="87"/>
      <c r="AO43" s="87"/>
      <c r="AP43" s="87"/>
      <c r="AQ43" s="87"/>
      <c r="AR43" s="88"/>
      <c r="AS43" s="87"/>
      <c r="AT43" s="87"/>
      <c r="AU43" s="87"/>
      <c r="AV43" s="87"/>
      <c r="AW43" s="88"/>
    </row>
    <row r="44" spans="1:49" ht="15" thickBot="1">
      <c r="A44" s="112" t="s">
        <v>56</v>
      </c>
      <c r="B44" s="112" t="s">
        <v>57</v>
      </c>
      <c r="C44" s="68" t="s">
        <v>99</v>
      </c>
      <c r="D44" s="85">
        <v>70</v>
      </c>
      <c r="E44" s="85">
        <v>13</v>
      </c>
      <c r="F44" s="117">
        <v>48</v>
      </c>
      <c r="G44" s="117">
        <v>40</v>
      </c>
      <c r="H44" s="117">
        <v>41</v>
      </c>
      <c r="I44" s="117">
        <v>42</v>
      </c>
      <c r="J44" s="117">
        <v>42</v>
      </c>
      <c r="K44" s="117">
        <v>43</v>
      </c>
      <c r="L44" s="117">
        <v>44</v>
      </c>
      <c r="M44" s="117">
        <v>45</v>
      </c>
      <c r="N44" s="117">
        <v>46</v>
      </c>
      <c r="O44" s="117">
        <v>47</v>
      </c>
      <c r="P44" s="117">
        <v>48</v>
      </c>
      <c r="Q44" s="117">
        <v>44</v>
      </c>
      <c r="R44" s="128">
        <f t="shared" si="0"/>
        <v>57</v>
      </c>
      <c r="S44" s="116">
        <f t="shared" si="1"/>
        <v>-4</v>
      </c>
      <c r="T44" s="98"/>
      <c r="U44" s="114"/>
      <c r="V44" s="114"/>
      <c r="W44" s="87"/>
      <c r="X44" s="87"/>
      <c r="Y44" s="88"/>
      <c r="Z44" s="87"/>
      <c r="AA44" s="87"/>
      <c r="AB44" s="87"/>
      <c r="AC44" s="88"/>
      <c r="AD44" s="87"/>
      <c r="AE44" s="87"/>
      <c r="AF44" s="87"/>
      <c r="AG44" s="87"/>
      <c r="AH44" s="88"/>
      <c r="AI44" s="87"/>
      <c r="AJ44" s="87"/>
      <c r="AK44" s="87"/>
      <c r="AL44" s="87"/>
      <c r="AM44" s="88"/>
      <c r="AN44" s="87"/>
      <c r="AO44" s="87"/>
      <c r="AP44" s="87"/>
      <c r="AQ44" s="87"/>
      <c r="AR44" s="88"/>
      <c r="AS44" s="87"/>
      <c r="AT44" s="87"/>
      <c r="AU44" s="87"/>
      <c r="AV44" s="87"/>
      <c r="AW44" s="88"/>
    </row>
    <row r="45" spans="1:49" ht="15" thickBot="1">
      <c r="A45" s="112" t="s">
        <v>56</v>
      </c>
      <c r="B45" s="112" t="s">
        <v>57</v>
      </c>
      <c r="C45" s="68" t="s">
        <v>100</v>
      </c>
      <c r="D45" s="85">
        <v>76</v>
      </c>
      <c r="E45" s="85">
        <v>95</v>
      </c>
      <c r="F45" s="117">
        <v>151</v>
      </c>
      <c r="G45" s="117">
        <v>143</v>
      </c>
      <c r="H45" s="117">
        <v>144</v>
      </c>
      <c r="I45" s="117">
        <v>145</v>
      </c>
      <c r="J45" s="117">
        <v>145</v>
      </c>
      <c r="K45" s="117">
        <v>146</v>
      </c>
      <c r="L45" s="117">
        <v>147</v>
      </c>
      <c r="M45" s="117">
        <v>148</v>
      </c>
      <c r="N45" s="117">
        <v>149</v>
      </c>
      <c r="O45" s="117">
        <v>150</v>
      </c>
      <c r="P45" s="117">
        <v>151</v>
      </c>
      <c r="Q45" s="117">
        <v>155</v>
      </c>
      <c r="R45" s="128">
        <f t="shared" si="0"/>
        <v>-19</v>
      </c>
      <c r="S45" s="116">
        <f t="shared" si="1"/>
        <v>4</v>
      </c>
      <c r="T45" s="98"/>
      <c r="U45" s="114"/>
      <c r="V45" s="114"/>
      <c r="W45" s="87"/>
      <c r="X45" s="87"/>
      <c r="Y45" s="88"/>
      <c r="Z45" s="87"/>
      <c r="AA45" s="87"/>
      <c r="AB45" s="87"/>
      <c r="AC45" s="88"/>
      <c r="AD45" s="87"/>
      <c r="AE45" s="87"/>
      <c r="AF45" s="87"/>
      <c r="AG45" s="87"/>
      <c r="AH45" s="88"/>
      <c r="AI45" s="87"/>
      <c r="AJ45" s="87"/>
      <c r="AK45" s="87"/>
      <c r="AL45" s="87"/>
      <c r="AM45" s="88"/>
      <c r="AN45" s="87"/>
      <c r="AO45" s="87"/>
      <c r="AP45" s="87"/>
      <c r="AQ45" s="87"/>
      <c r="AR45" s="88"/>
      <c r="AS45" s="87"/>
      <c r="AT45" s="87"/>
      <c r="AU45" s="87"/>
      <c r="AV45" s="87"/>
      <c r="AW45" s="88"/>
    </row>
    <row r="46" spans="1:49" ht="15" thickBot="1">
      <c r="A46" s="112" t="s">
        <v>56</v>
      </c>
      <c r="B46" s="112" t="s">
        <v>57</v>
      </c>
      <c r="C46" s="68" t="s">
        <v>101</v>
      </c>
      <c r="D46" s="86">
        <v>405</v>
      </c>
      <c r="E46" s="86">
        <v>367</v>
      </c>
      <c r="F46" s="115">
        <v>3455</v>
      </c>
      <c r="G46" s="115">
        <v>3444</v>
      </c>
      <c r="H46" s="115">
        <v>3436</v>
      </c>
      <c r="I46" s="115">
        <v>3445</v>
      </c>
      <c r="J46" s="115">
        <v>3454</v>
      </c>
      <c r="K46" s="115">
        <v>3459</v>
      </c>
      <c r="L46" s="115">
        <v>3457</v>
      </c>
      <c r="M46" s="115">
        <v>3459</v>
      </c>
      <c r="N46" s="115">
        <v>3451</v>
      </c>
      <c r="O46" s="115">
        <v>3439</v>
      </c>
      <c r="P46" s="115">
        <v>3436</v>
      </c>
      <c r="Q46" s="115">
        <v>3433</v>
      </c>
      <c r="R46" s="128">
        <f t="shared" si="0"/>
        <v>38</v>
      </c>
      <c r="S46" s="116">
        <f t="shared" si="1"/>
        <v>-22</v>
      </c>
      <c r="T46" s="98"/>
      <c r="U46" s="114"/>
      <c r="V46" s="114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</row>
    <row r="47" spans="1:49" ht="15" thickBot="1">
      <c r="A47" s="112" t="s">
        <v>56</v>
      </c>
      <c r="B47" s="112" t="s">
        <v>57</v>
      </c>
      <c r="C47" s="68" t="s">
        <v>102</v>
      </c>
      <c r="D47" s="85">
        <v>427</v>
      </c>
      <c r="E47" s="85">
        <v>527</v>
      </c>
      <c r="F47" s="117">
        <v>3375</v>
      </c>
      <c r="G47" s="117">
        <v>3347</v>
      </c>
      <c r="H47" s="117">
        <v>3332</v>
      </c>
      <c r="I47" s="117">
        <v>3340</v>
      </c>
      <c r="J47" s="117">
        <v>3344</v>
      </c>
      <c r="K47" s="117">
        <v>3337</v>
      </c>
      <c r="L47" s="117">
        <v>3331</v>
      </c>
      <c r="M47" s="117">
        <v>3321</v>
      </c>
      <c r="N47" s="117">
        <v>3307</v>
      </c>
      <c r="O47" s="117">
        <v>3294</v>
      </c>
      <c r="P47" s="117">
        <v>3288</v>
      </c>
      <c r="Q47" s="117">
        <v>3278</v>
      </c>
      <c r="R47" s="128">
        <f t="shared" si="0"/>
        <v>-100</v>
      </c>
      <c r="S47" s="116">
        <f t="shared" si="1"/>
        <v>-97</v>
      </c>
      <c r="T47" s="98"/>
      <c r="U47" s="114"/>
      <c r="V47" s="114"/>
      <c r="W47" s="87"/>
      <c r="X47" s="87"/>
      <c r="Y47" s="88"/>
      <c r="Z47" s="87"/>
      <c r="AA47" s="87"/>
      <c r="AB47" s="87"/>
      <c r="AC47" s="88"/>
      <c r="AD47" s="87"/>
      <c r="AE47" s="87"/>
      <c r="AF47" s="87"/>
      <c r="AG47" s="87"/>
      <c r="AH47" s="88"/>
      <c r="AI47" s="87"/>
      <c r="AJ47" s="87"/>
      <c r="AK47" s="87"/>
      <c r="AL47" s="87"/>
      <c r="AM47" s="88"/>
      <c r="AN47" s="87"/>
      <c r="AO47" s="87"/>
      <c r="AP47" s="87"/>
      <c r="AQ47" s="87"/>
      <c r="AR47" s="88"/>
      <c r="AS47" s="87"/>
      <c r="AT47" s="87"/>
      <c r="AU47" s="87"/>
      <c r="AV47" s="87"/>
      <c r="AW47" s="88"/>
    </row>
    <row r="48" spans="1:49" ht="15" thickBot="1">
      <c r="A48" s="112" t="s">
        <v>56</v>
      </c>
      <c r="B48" s="112" t="s">
        <v>57</v>
      </c>
      <c r="C48" s="68" t="s">
        <v>103</v>
      </c>
      <c r="D48" s="85">
        <v>56</v>
      </c>
      <c r="E48" s="85">
        <v>10</v>
      </c>
      <c r="F48" s="117">
        <v>88</v>
      </c>
      <c r="G48" s="117">
        <v>80</v>
      </c>
      <c r="H48" s="117">
        <v>81</v>
      </c>
      <c r="I48" s="117">
        <v>82</v>
      </c>
      <c r="J48" s="117">
        <v>82</v>
      </c>
      <c r="K48" s="117">
        <v>83</v>
      </c>
      <c r="L48" s="117">
        <v>84</v>
      </c>
      <c r="M48" s="117">
        <v>85</v>
      </c>
      <c r="N48" s="117">
        <v>86</v>
      </c>
      <c r="O48" s="117">
        <v>87</v>
      </c>
      <c r="P48" s="117">
        <v>88</v>
      </c>
      <c r="Q48" s="117">
        <v>93</v>
      </c>
      <c r="R48" s="128">
        <f t="shared" si="0"/>
        <v>46</v>
      </c>
      <c r="S48" s="116">
        <f t="shared" si="1"/>
        <v>5</v>
      </c>
      <c r="T48" s="98"/>
      <c r="U48" s="114"/>
      <c r="V48" s="114"/>
      <c r="W48" s="87"/>
      <c r="X48" s="87"/>
      <c r="Y48" s="88"/>
      <c r="Z48" s="87"/>
      <c r="AA48" s="87"/>
      <c r="AB48" s="87"/>
      <c r="AC48" s="88"/>
      <c r="AD48" s="87"/>
      <c r="AE48" s="87"/>
      <c r="AF48" s="87"/>
      <c r="AG48" s="87"/>
      <c r="AH48" s="88"/>
      <c r="AI48" s="87"/>
      <c r="AJ48" s="87"/>
      <c r="AK48" s="87"/>
      <c r="AL48" s="87"/>
      <c r="AM48" s="88"/>
      <c r="AN48" s="87"/>
      <c r="AO48" s="87"/>
      <c r="AP48" s="87"/>
      <c r="AQ48" s="87"/>
      <c r="AR48" s="88"/>
      <c r="AS48" s="87"/>
      <c r="AT48" s="87"/>
      <c r="AU48" s="87"/>
      <c r="AV48" s="87"/>
      <c r="AW48" s="88"/>
    </row>
    <row r="49" spans="1:49" ht="15" thickBot="1">
      <c r="A49" s="112" t="s">
        <v>56</v>
      </c>
      <c r="B49" s="112" t="s">
        <v>57</v>
      </c>
      <c r="C49" s="68" t="s">
        <v>104</v>
      </c>
      <c r="D49" s="86">
        <v>190</v>
      </c>
      <c r="E49" s="86">
        <v>153</v>
      </c>
      <c r="F49" s="115">
        <v>1832</v>
      </c>
      <c r="G49" s="115">
        <v>1813</v>
      </c>
      <c r="H49" s="115">
        <v>1809</v>
      </c>
      <c r="I49" s="115">
        <v>1807</v>
      </c>
      <c r="J49" s="115">
        <v>1809</v>
      </c>
      <c r="K49" s="115">
        <v>1795</v>
      </c>
      <c r="L49" s="115">
        <v>1799</v>
      </c>
      <c r="M49" s="115">
        <v>1811</v>
      </c>
      <c r="N49" s="115">
        <v>1822</v>
      </c>
      <c r="O49" s="115">
        <v>1822</v>
      </c>
      <c r="P49" s="115">
        <v>1822</v>
      </c>
      <c r="Q49" s="115">
        <v>1825</v>
      </c>
      <c r="R49" s="128">
        <f t="shared" si="0"/>
        <v>37</v>
      </c>
      <c r="S49" s="116">
        <f t="shared" si="1"/>
        <v>-7</v>
      </c>
      <c r="T49" s="98"/>
      <c r="U49" s="114"/>
      <c r="V49" s="114"/>
      <c r="W49" s="87"/>
      <c r="X49" s="87"/>
      <c r="Y49" s="88"/>
      <c r="Z49" s="87"/>
      <c r="AA49" s="87"/>
      <c r="AB49" s="87"/>
      <c r="AC49" s="88"/>
      <c r="AD49" s="87"/>
      <c r="AE49" s="87"/>
      <c r="AF49" s="87"/>
      <c r="AG49" s="87"/>
      <c r="AH49" s="88"/>
      <c r="AI49" s="87"/>
      <c r="AJ49" s="87"/>
      <c r="AK49" s="87"/>
      <c r="AL49" s="87"/>
      <c r="AM49" s="88"/>
      <c r="AN49" s="87"/>
      <c r="AO49" s="87"/>
      <c r="AP49" s="87"/>
      <c r="AQ49" s="87"/>
      <c r="AR49" s="88"/>
      <c r="AS49" s="87"/>
      <c r="AT49" s="87"/>
      <c r="AU49" s="87"/>
      <c r="AV49" s="87"/>
      <c r="AW49" s="88"/>
    </row>
    <row r="50" spans="1:49" ht="15" thickBot="1">
      <c r="A50" s="112" t="s">
        <v>56</v>
      </c>
      <c r="B50" s="112" t="s">
        <v>57</v>
      </c>
      <c r="C50" s="68" t="s">
        <v>105</v>
      </c>
      <c r="D50" s="85">
        <v>216</v>
      </c>
      <c r="E50" s="85">
        <v>374</v>
      </c>
      <c r="F50" s="117">
        <v>2196</v>
      </c>
      <c r="G50" s="117">
        <v>2186</v>
      </c>
      <c r="H50" s="117">
        <v>2174</v>
      </c>
      <c r="I50" s="117">
        <v>2153</v>
      </c>
      <c r="J50" s="117">
        <v>2139</v>
      </c>
      <c r="K50" s="117">
        <v>2137</v>
      </c>
      <c r="L50" s="117">
        <v>2145</v>
      </c>
      <c r="M50" s="117">
        <v>2135</v>
      </c>
      <c r="N50" s="117">
        <v>2130</v>
      </c>
      <c r="O50" s="117">
        <v>2125</v>
      </c>
      <c r="P50" s="117">
        <v>2115</v>
      </c>
      <c r="Q50" s="117">
        <v>2114</v>
      </c>
      <c r="R50" s="128">
        <f t="shared" si="0"/>
        <v>-158</v>
      </c>
      <c r="S50" s="116">
        <f t="shared" si="1"/>
        <v>-82</v>
      </c>
      <c r="T50" s="98"/>
      <c r="U50" s="114"/>
      <c r="V50" s="114"/>
      <c r="W50" s="87"/>
      <c r="X50" s="87"/>
      <c r="Y50" s="88"/>
      <c r="Z50" s="87"/>
      <c r="AA50" s="87"/>
      <c r="AB50" s="87"/>
      <c r="AC50" s="88"/>
      <c r="AD50" s="87"/>
      <c r="AE50" s="87"/>
      <c r="AF50" s="87"/>
      <c r="AG50" s="87"/>
      <c r="AH50" s="88"/>
      <c r="AI50" s="87"/>
      <c r="AJ50" s="87"/>
      <c r="AK50" s="87"/>
      <c r="AL50" s="87"/>
      <c r="AM50" s="88"/>
      <c r="AN50" s="87"/>
      <c r="AO50" s="87"/>
      <c r="AP50" s="87"/>
      <c r="AQ50" s="87"/>
      <c r="AR50" s="88"/>
      <c r="AS50" s="87"/>
      <c r="AT50" s="87"/>
      <c r="AU50" s="87"/>
      <c r="AV50" s="87"/>
      <c r="AW50" s="88"/>
    </row>
    <row r="51" spans="1:49" ht="15" thickBot="1">
      <c r="A51" s="112" t="s">
        <v>56</v>
      </c>
      <c r="B51" s="112" t="s">
        <v>57</v>
      </c>
      <c r="C51" s="68" t="s">
        <v>106</v>
      </c>
      <c r="D51" s="86">
        <v>1020</v>
      </c>
      <c r="E51" s="86">
        <v>570</v>
      </c>
      <c r="F51" s="115">
        <v>6745</v>
      </c>
      <c r="G51" s="115">
        <v>6734</v>
      </c>
      <c r="H51" s="115">
        <v>6741</v>
      </c>
      <c r="I51" s="115">
        <v>6758</v>
      </c>
      <c r="J51" s="115">
        <v>6779</v>
      </c>
      <c r="K51" s="115">
        <v>6785</v>
      </c>
      <c r="L51" s="115">
        <v>6812</v>
      </c>
      <c r="M51" s="115">
        <v>6848</v>
      </c>
      <c r="N51" s="115">
        <v>6891</v>
      </c>
      <c r="O51" s="115">
        <v>6915</v>
      </c>
      <c r="P51" s="115">
        <v>6919</v>
      </c>
      <c r="Q51" s="115">
        <v>6913</v>
      </c>
      <c r="R51" s="128">
        <f t="shared" si="0"/>
        <v>450</v>
      </c>
      <c r="S51" s="116">
        <f t="shared" si="1"/>
        <v>168</v>
      </c>
      <c r="T51" s="98"/>
      <c r="U51" s="114"/>
      <c r="V51" s="114"/>
      <c r="W51" s="87"/>
      <c r="X51" s="87"/>
      <c r="Y51" s="88"/>
      <c r="Z51" s="87"/>
      <c r="AA51" s="87"/>
      <c r="AB51" s="87"/>
      <c r="AC51" s="88"/>
      <c r="AD51" s="87"/>
      <c r="AE51" s="87"/>
      <c r="AF51" s="87"/>
      <c r="AG51" s="87"/>
      <c r="AH51" s="88"/>
      <c r="AI51" s="87"/>
      <c r="AJ51" s="87"/>
      <c r="AK51" s="87"/>
      <c r="AL51" s="87"/>
      <c r="AM51" s="88"/>
      <c r="AN51" s="87"/>
      <c r="AO51" s="87"/>
      <c r="AP51" s="87"/>
      <c r="AQ51" s="87"/>
      <c r="AR51" s="88"/>
      <c r="AS51" s="87"/>
      <c r="AT51" s="87"/>
      <c r="AU51" s="87"/>
      <c r="AV51" s="87"/>
      <c r="AW51" s="88"/>
    </row>
    <row r="52" spans="1:49" ht="15" thickBot="1">
      <c r="A52" s="112" t="s">
        <v>56</v>
      </c>
      <c r="B52" s="112" t="s">
        <v>57</v>
      </c>
      <c r="C52" s="68" t="s">
        <v>107</v>
      </c>
      <c r="D52" s="85">
        <v>51</v>
      </c>
      <c r="E52" s="85">
        <v>76</v>
      </c>
      <c r="F52" s="117">
        <v>399</v>
      </c>
      <c r="G52" s="117">
        <v>387</v>
      </c>
      <c r="H52" s="117">
        <v>382</v>
      </c>
      <c r="I52" s="117">
        <v>381</v>
      </c>
      <c r="J52" s="117">
        <v>382</v>
      </c>
      <c r="K52" s="117">
        <v>383</v>
      </c>
      <c r="L52" s="117">
        <v>383</v>
      </c>
      <c r="M52" s="117">
        <v>384</v>
      </c>
      <c r="N52" s="117">
        <v>384</v>
      </c>
      <c r="O52" s="117">
        <v>380</v>
      </c>
      <c r="P52" s="117">
        <v>383</v>
      </c>
      <c r="Q52" s="117">
        <v>382</v>
      </c>
      <c r="R52" s="128">
        <f t="shared" si="0"/>
        <v>-25</v>
      </c>
      <c r="S52" s="116">
        <f t="shared" si="1"/>
        <v>-17</v>
      </c>
      <c r="T52" s="98"/>
      <c r="U52" s="114"/>
      <c r="V52" s="114"/>
      <c r="W52" s="87"/>
      <c r="X52" s="87"/>
      <c r="Y52" s="88"/>
      <c r="Z52" s="87"/>
      <c r="AA52" s="87"/>
      <c r="AB52" s="87"/>
      <c r="AC52" s="88"/>
      <c r="AD52" s="87"/>
      <c r="AE52" s="87"/>
      <c r="AF52" s="87"/>
      <c r="AG52" s="87"/>
      <c r="AH52" s="88"/>
      <c r="AI52" s="87"/>
      <c r="AJ52" s="87"/>
      <c r="AK52" s="87"/>
      <c r="AL52" s="87"/>
      <c r="AM52" s="88"/>
      <c r="AN52" s="87"/>
      <c r="AO52" s="87"/>
      <c r="AP52" s="87"/>
      <c r="AQ52" s="87"/>
      <c r="AR52" s="88"/>
      <c r="AS52" s="87"/>
      <c r="AT52" s="87"/>
      <c r="AU52" s="87"/>
      <c r="AV52" s="87"/>
      <c r="AW52" s="88"/>
    </row>
    <row r="53" spans="1:49" ht="15" thickBot="1">
      <c r="A53" s="112" t="s">
        <v>56</v>
      </c>
      <c r="B53" s="112" t="s">
        <v>57</v>
      </c>
      <c r="C53" s="68" t="s">
        <v>108</v>
      </c>
      <c r="D53" s="85">
        <v>0</v>
      </c>
      <c r="E53" s="85">
        <v>9</v>
      </c>
      <c r="F53" s="117">
        <v>4</v>
      </c>
      <c r="G53" s="117">
        <v>4</v>
      </c>
      <c r="H53" s="117">
        <v>4</v>
      </c>
      <c r="I53" s="117">
        <v>6</v>
      </c>
      <c r="J53" s="117">
        <v>6</v>
      </c>
      <c r="K53" s="117">
        <v>2</v>
      </c>
      <c r="L53" s="117">
        <v>1</v>
      </c>
      <c r="M53" s="117">
        <v>2</v>
      </c>
      <c r="N53" s="117">
        <v>-1</v>
      </c>
      <c r="O53" s="117">
        <v>0</v>
      </c>
      <c r="P53" s="117">
        <v>1</v>
      </c>
      <c r="Q53" s="117">
        <v>2</v>
      </c>
      <c r="R53" s="128">
        <f t="shared" si="0"/>
        <v>-9</v>
      </c>
      <c r="S53" s="116">
        <f t="shared" si="1"/>
        <v>-2</v>
      </c>
      <c r="T53" s="98"/>
      <c r="U53" s="114"/>
      <c r="V53" s="114"/>
      <c r="W53" s="87"/>
      <c r="X53" s="87"/>
      <c r="Y53" s="88"/>
      <c r="Z53" s="87"/>
      <c r="AA53" s="87"/>
      <c r="AB53" s="87"/>
      <c r="AC53" s="88"/>
      <c r="AD53" s="87"/>
      <c r="AE53" s="87"/>
      <c r="AF53" s="87"/>
      <c r="AG53" s="87"/>
      <c r="AH53" s="88"/>
      <c r="AI53" s="87"/>
      <c r="AJ53" s="87"/>
      <c r="AK53" s="87"/>
      <c r="AL53" s="87"/>
      <c r="AM53" s="88"/>
      <c r="AN53" s="87"/>
      <c r="AO53" s="87"/>
      <c r="AP53" s="87"/>
      <c r="AQ53" s="87"/>
      <c r="AR53" s="88"/>
      <c r="AS53" s="87"/>
      <c r="AT53" s="87"/>
      <c r="AU53" s="87"/>
      <c r="AV53" s="87"/>
      <c r="AW53" s="88"/>
    </row>
    <row r="54" spans="1:49" ht="15" thickBot="1">
      <c r="A54" s="112" t="s">
        <v>56</v>
      </c>
      <c r="B54" s="112" t="s">
        <v>57</v>
      </c>
      <c r="C54" s="68" t="s">
        <v>109</v>
      </c>
      <c r="D54" s="86">
        <v>168</v>
      </c>
      <c r="E54" s="86">
        <v>71</v>
      </c>
      <c r="F54" s="115">
        <v>456</v>
      </c>
      <c r="G54" s="115">
        <v>473</v>
      </c>
      <c r="H54" s="115">
        <v>474</v>
      </c>
      <c r="I54" s="115">
        <v>482</v>
      </c>
      <c r="J54" s="115">
        <v>486</v>
      </c>
      <c r="K54" s="115">
        <v>488</v>
      </c>
      <c r="L54" s="115">
        <v>494</v>
      </c>
      <c r="M54" s="115">
        <v>502</v>
      </c>
      <c r="N54" s="115">
        <v>503</v>
      </c>
      <c r="O54" s="115">
        <v>504</v>
      </c>
      <c r="P54" s="115">
        <v>513</v>
      </c>
      <c r="Q54" s="115">
        <v>515</v>
      </c>
      <c r="R54" s="128">
        <f t="shared" si="0"/>
        <v>97</v>
      </c>
      <c r="S54" s="116">
        <f t="shared" si="1"/>
        <v>59</v>
      </c>
      <c r="T54" s="98"/>
      <c r="U54" s="114"/>
      <c r="V54" s="114"/>
      <c r="W54" s="87"/>
      <c r="X54" s="87"/>
      <c r="Y54" s="88"/>
      <c r="Z54" s="87"/>
      <c r="AA54" s="87"/>
      <c r="AB54" s="87"/>
      <c r="AC54" s="88"/>
      <c r="AD54" s="87"/>
      <c r="AE54" s="87"/>
      <c r="AF54" s="87"/>
      <c r="AG54" s="87"/>
      <c r="AH54" s="88"/>
      <c r="AI54" s="87"/>
      <c r="AJ54" s="87"/>
      <c r="AK54" s="87"/>
      <c r="AL54" s="87"/>
      <c r="AM54" s="88"/>
      <c r="AN54" s="87"/>
      <c r="AO54" s="87"/>
      <c r="AP54" s="87"/>
      <c r="AQ54" s="87"/>
      <c r="AR54" s="88"/>
      <c r="AS54" s="87"/>
      <c r="AT54" s="87"/>
      <c r="AU54" s="87"/>
      <c r="AV54" s="87"/>
      <c r="AW54" s="88"/>
    </row>
    <row r="55" spans="1:49" ht="15" thickBot="1">
      <c r="A55" s="112" t="s">
        <v>56</v>
      </c>
      <c r="B55" s="112" t="s">
        <v>57</v>
      </c>
      <c r="C55" s="68" t="s">
        <v>110</v>
      </c>
      <c r="D55" s="85">
        <v>31</v>
      </c>
      <c r="E55" s="85">
        <v>61</v>
      </c>
      <c r="F55" s="117">
        <v>297</v>
      </c>
      <c r="G55" s="117">
        <v>288</v>
      </c>
      <c r="H55" s="117">
        <v>288</v>
      </c>
      <c r="I55" s="117">
        <v>292</v>
      </c>
      <c r="J55" s="117">
        <v>288</v>
      </c>
      <c r="K55" s="117">
        <v>289</v>
      </c>
      <c r="L55" s="117">
        <v>292</v>
      </c>
      <c r="M55" s="117">
        <v>290</v>
      </c>
      <c r="N55" s="117">
        <v>291</v>
      </c>
      <c r="O55" s="117">
        <v>294</v>
      </c>
      <c r="P55" s="117">
        <v>292</v>
      </c>
      <c r="Q55" s="117">
        <v>291</v>
      </c>
      <c r="R55" s="128">
        <f t="shared" si="0"/>
        <v>-30</v>
      </c>
      <c r="S55" s="116">
        <f t="shared" si="1"/>
        <v>-6</v>
      </c>
      <c r="T55" s="98"/>
      <c r="U55" s="114"/>
      <c r="V55" s="114"/>
      <c r="W55" s="87"/>
      <c r="X55" s="87"/>
      <c r="Y55" s="88"/>
      <c r="Z55" s="87"/>
      <c r="AA55" s="87"/>
      <c r="AB55" s="87"/>
      <c r="AC55" s="88"/>
      <c r="AD55" s="87"/>
      <c r="AE55" s="87"/>
      <c r="AF55" s="87"/>
      <c r="AG55" s="87"/>
      <c r="AH55" s="88"/>
      <c r="AI55" s="87"/>
      <c r="AJ55" s="87"/>
      <c r="AK55" s="87"/>
      <c r="AL55" s="87"/>
      <c r="AM55" s="88"/>
      <c r="AN55" s="87"/>
      <c r="AO55" s="87"/>
      <c r="AP55" s="87"/>
      <c r="AQ55" s="87"/>
      <c r="AR55" s="88"/>
      <c r="AS55" s="87"/>
      <c r="AT55" s="87"/>
      <c r="AU55" s="87"/>
      <c r="AV55" s="87"/>
      <c r="AW55" s="88"/>
    </row>
    <row r="56" spans="1:49" ht="15" thickBot="1">
      <c r="A56" s="112" t="s">
        <v>56</v>
      </c>
      <c r="B56" s="112" t="s">
        <v>57</v>
      </c>
      <c r="C56" s="68" t="s">
        <v>111</v>
      </c>
      <c r="D56" s="86">
        <v>648</v>
      </c>
      <c r="E56" s="86">
        <v>501</v>
      </c>
      <c r="F56" s="115">
        <v>4405</v>
      </c>
      <c r="G56" s="115">
        <v>4486</v>
      </c>
      <c r="H56" s="115">
        <v>4486</v>
      </c>
      <c r="I56" s="115">
        <v>4490</v>
      </c>
      <c r="J56" s="115">
        <v>4478</v>
      </c>
      <c r="K56" s="115">
        <v>4467</v>
      </c>
      <c r="L56" s="115">
        <v>4483</v>
      </c>
      <c r="M56" s="115">
        <v>4475</v>
      </c>
      <c r="N56" s="115">
        <v>4482</v>
      </c>
      <c r="O56" s="115">
        <v>4487</v>
      </c>
      <c r="P56" s="115">
        <v>4472</v>
      </c>
      <c r="Q56" s="115">
        <v>4465</v>
      </c>
      <c r="R56" s="128">
        <f t="shared" si="0"/>
        <v>147</v>
      </c>
      <c r="S56" s="116">
        <f t="shared" si="1"/>
        <v>60</v>
      </c>
      <c r="T56" s="98"/>
      <c r="U56" s="114"/>
      <c r="V56" s="114"/>
      <c r="W56" s="87"/>
      <c r="X56" s="87"/>
      <c r="Y56" s="88"/>
      <c r="Z56" s="87"/>
      <c r="AA56" s="87"/>
      <c r="AB56" s="87"/>
      <c r="AC56" s="88"/>
      <c r="AD56" s="87"/>
      <c r="AE56" s="87"/>
      <c r="AF56" s="87"/>
      <c r="AG56" s="87"/>
      <c r="AH56" s="88"/>
      <c r="AI56" s="87"/>
      <c r="AJ56" s="87"/>
      <c r="AK56" s="87"/>
      <c r="AL56" s="87"/>
      <c r="AM56" s="88"/>
      <c r="AN56" s="87"/>
      <c r="AO56" s="87"/>
      <c r="AP56" s="87"/>
      <c r="AQ56" s="87"/>
      <c r="AR56" s="88"/>
      <c r="AS56" s="87"/>
      <c r="AT56" s="87"/>
      <c r="AU56" s="87"/>
      <c r="AV56" s="87"/>
      <c r="AW56" s="88"/>
    </row>
    <row r="57" spans="1:49" ht="15" thickBot="1">
      <c r="A57" s="112" t="s">
        <v>56</v>
      </c>
      <c r="B57" s="112" t="s">
        <v>57</v>
      </c>
      <c r="C57" s="68" t="s">
        <v>112</v>
      </c>
      <c r="D57" s="85">
        <v>368</v>
      </c>
      <c r="E57" s="85">
        <v>210</v>
      </c>
      <c r="F57" s="117">
        <v>2256</v>
      </c>
      <c r="G57" s="117">
        <v>2247</v>
      </c>
      <c r="H57" s="117">
        <v>2241</v>
      </c>
      <c r="I57" s="117">
        <v>2244</v>
      </c>
      <c r="J57" s="117">
        <v>2259</v>
      </c>
      <c r="K57" s="117">
        <v>2271</v>
      </c>
      <c r="L57" s="117">
        <v>2269</v>
      </c>
      <c r="M57" s="117">
        <v>2270</v>
      </c>
      <c r="N57" s="117">
        <v>2283</v>
      </c>
      <c r="O57" s="117">
        <v>2289</v>
      </c>
      <c r="P57" s="117">
        <v>2287</v>
      </c>
      <c r="Q57" s="117">
        <v>2293</v>
      </c>
      <c r="R57" s="128">
        <f t="shared" si="0"/>
        <v>158</v>
      </c>
      <c r="S57" s="116">
        <f t="shared" si="1"/>
        <v>37</v>
      </c>
      <c r="T57" s="98"/>
      <c r="U57" s="114"/>
      <c r="V57" s="114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</row>
    <row r="58" spans="1:49" ht="15" thickBot="1">
      <c r="A58" s="112" t="s">
        <v>56</v>
      </c>
      <c r="B58" s="112" t="s">
        <v>57</v>
      </c>
      <c r="C58" s="68" t="s">
        <v>113</v>
      </c>
      <c r="D58" s="86">
        <v>4</v>
      </c>
      <c r="E58" s="86">
        <v>23</v>
      </c>
      <c r="F58" s="115">
        <v>86</v>
      </c>
      <c r="G58" s="115">
        <v>76</v>
      </c>
      <c r="H58" s="115">
        <v>76</v>
      </c>
      <c r="I58" s="115">
        <v>76</v>
      </c>
      <c r="J58" s="115">
        <v>76</v>
      </c>
      <c r="K58" s="115">
        <v>76</v>
      </c>
      <c r="L58" s="115">
        <v>74</v>
      </c>
      <c r="M58" s="115">
        <v>74</v>
      </c>
      <c r="N58" s="115">
        <v>73</v>
      </c>
      <c r="O58" s="115">
        <v>73</v>
      </c>
      <c r="P58" s="115">
        <v>76</v>
      </c>
      <c r="Q58" s="115">
        <v>76</v>
      </c>
      <c r="R58" s="128">
        <f t="shared" si="0"/>
        <v>-19</v>
      </c>
      <c r="S58" s="116">
        <f t="shared" si="1"/>
        <v>-10</v>
      </c>
      <c r="T58" s="98"/>
      <c r="U58" s="114"/>
      <c r="V58" s="114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</row>
    <row r="59" spans="1:49" ht="15" thickBot="1">
      <c r="A59" s="112" t="s">
        <v>56</v>
      </c>
      <c r="B59" s="112" t="s">
        <v>57</v>
      </c>
      <c r="C59" s="68" t="s">
        <v>114</v>
      </c>
      <c r="D59" s="85">
        <v>44</v>
      </c>
      <c r="E59" s="85">
        <v>23</v>
      </c>
      <c r="F59" s="117">
        <v>228</v>
      </c>
      <c r="G59" s="117">
        <v>219</v>
      </c>
      <c r="H59" s="117">
        <v>222</v>
      </c>
      <c r="I59" s="117">
        <v>225</v>
      </c>
      <c r="J59" s="117">
        <v>223</v>
      </c>
      <c r="K59" s="117">
        <v>227</v>
      </c>
      <c r="L59" s="117">
        <v>228</v>
      </c>
      <c r="M59" s="117">
        <v>230</v>
      </c>
      <c r="N59" s="117">
        <v>230</v>
      </c>
      <c r="O59" s="117">
        <v>231</v>
      </c>
      <c r="P59" s="117">
        <v>233</v>
      </c>
      <c r="Q59" s="117">
        <v>235</v>
      </c>
      <c r="R59" s="128">
        <f t="shared" si="0"/>
        <v>21</v>
      </c>
      <c r="S59" s="116">
        <f t="shared" si="1"/>
        <v>7</v>
      </c>
      <c r="T59" s="98"/>
      <c r="U59" s="114"/>
      <c r="V59" s="114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</row>
    <row r="60" spans="1:49" ht="15" thickBot="1">
      <c r="A60" s="112" t="s">
        <v>56</v>
      </c>
      <c r="B60" s="112" t="s">
        <v>57</v>
      </c>
      <c r="C60" s="68" t="s">
        <v>115</v>
      </c>
      <c r="D60" s="86">
        <v>147</v>
      </c>
      <c r="E60" s="86">
        <v>135</v>
      </c>
      <c r="F60" s="115">
        <v>1142</v>
      </c>
      <c r="G60" s="115">
        <v>1128</v>
      </c>
      <c r="H60" s="115">
        <v>1128</v>
      </c>
      <c r="I60" s="115">
        <v>1127</v>
      </c>
      <c r="J60" s="115">
        <v>1129</v>
      </c>
      <c r="K60" s="115">
        <v>1128</v>
      </c>
      <c r="L60" s="115">
        <v>1129</v>
      </c>
      <c r="M60" s="115">
        <v>1129</v>
      </c>
      <c r="N60" s="115">
        <v>1129</v>
      </c>
      <c r="O60" s="115">
        <v>1126</v>
      </c>
      <c r="P60" s="115">
        <v>1128</v>
      </c>
      <c r="Q60" s="115">
        <v>1129</v>
      </c>
      <c r="R60" s="128">
        <f t="shared" si="0"/>
        <v>12</v>
      </c>
      <c r="S60" s="116">
        <f t="shared" si="1"/>
        <v>-13</v>
      </c>
      <c r="T60" s="98"/>
      <c r="U60" s="114"/>
      <c r="V60" s="114"/>
      <c r="W60" s="87"/>
      <c r="X60" s="90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</row>
    <row r="61" spans="1:49" ht="15" thickBot="1">
      <c r="A61" s="112" t="s">
        <v>56</v>
      </c>
      <c r="B61" s="112" t="s">
        <v>57</v>
      </c>
      <c r="C61" s="68" t="s">
        <v>116</v>
      </c>
      <c r="D61" s="85">
        <v>114</v>
      </c>
      <c r="E61" s="85">
        <v>160</v>
      </c>
      <c r="F61" s="117">
        <v>697</v>
      </c>
      <c r="G61" s="117">
        <v>682</v>
      </c>
      <c r="H61" s="117">
        <v>673</v>
      </c>
      <c r="I61" s="117">
        <v>674</v>
      </c>
      <c r="J61" s="117">
        <v>670</v>
      </c>
      <c r="K61" s="117">
        <v>666</v>
      </c>
      <c r="L61" s="117">
        <v>655</v>
      </c>
      <c r="M61" s="117">
        <v>655</v>
      </c>
      <c r="N61" s="117">
        <v>653</v>
      </c>
      <c r="O61" s="117">
        <v>655</v>
      </c>
      <c r="P61" s="117">
        <v>651</v>
      </c>
      <c r="Q61" s="117">
        <v>647</v>
      </c>
      <c r="R61" s="128">
        <f t="shared" si="0"/>
        <v>-46</v>
      </c>
      <c r="S61" s="116">
        <f t="shared" si="1"/>
        <v>-50</v>
      </c>
      <c r="T61" s="98"/>
      <c r="U61" s="114"/>
      <c r="V61" s="114"/>
      <c r="W61" s="87"/>
      <c r="X61" s="87"/>
      <c r="Y61" s="88"/>
      <c r="Z61" s="87"/>
      <c r="AA61" s="87"/>
      <c r="AB61" s="87"/>
      <c r="AC61" s="88"/>
      <c r="AD61" s="87"/>
      <c r="AE61" s="87"/>
      <c r="AF61" s="87"/>
      <c r="AG61" s="87"/>
      <c r="AH61" s="88"/>
      <c r="AI61" s="87"/>
      <c r="AJ61" s="87"/>
      <c r="AK61" s="87"/>
      <c r="AL61" s="87"/>
      <c r="AM61" s="88"/>
      <c r="AN61" s="87"/>
      <c r="AO61" s="87"/>
      <c r="AP61" s="87"/>
      <c r="AQ61" s="87"/>
      <c r="AR61" s="88"/>
      <c r="AS61" s="87"/>
      <c r="AT61" s="87"/>
      <c r="AU61" s="87"/>
      <c r="AV61" s="87"/>
      <c r="AW61" s="88"/>
    </row>
    <row r="62" spans="1:49" ht="15" thickBot="1">
      <c r="A62" s="112" t="s">
        <v>56</v>
      </c>
      <c r="B62" s="112" t="s">
        <v>57</v>
      </c>
      <c r="C62" s="68" t="s">
        <v>117</v>
      </c>
      <c r="D62" s="86">
        <v>314</v>
      </c>
      <c r="E62" s="86">
        <v>202</v>
      </c>
      <c r="F62" s="115">
        <v>2118</v>
      </c>
      <c r="G62" s="115">
        <v>2100</v>
      </c>
      <c r="H62" s="115">
        <v>2097</v>
      </c>
      <c r="I62" s="115">
        <v>2102</v>
      </c>
      <c r="J62" s="115">
        <v>2102</v>
      </c>
      <c r="K62" s="115">
        <v>2113</v>
      </c>
      <c r="L62" s="115">
        <v>2120</v>
      </c>
      <c r="M62" s="115">
        <v>2126</v>
      </c>
      <c r="N62" s="115">
        <v>2138</v>
      </c>
      <c r="O62" s="115">
        <v>2144</v>
      </c>
      <c r="P62" s="115">
        <v>2144</v>
      </c>
      <c r="Q62" s="115">
        <v>2137</v>
      </c>
      <c r="R62" s="128">
        <f t="shared" si="0"/>
        <v>112</v>
      </c>
      <c r="S62" s="116">
        <f t="shared" si="1"/>
        <v>19</v>
      </c>
      <c r="T62" s="98"/>
      <c r="U62" s="114"/>
      <c r="V62" s="114"/>
      <c r="W62" s="87"/>
      <c r="X62" s="87"/>
      <c r="Y62" s="88"/>
      <c r="Z62" s="87"/>
      <c r="AA62" s="87"/>
      <c r="AB62" s="87"/>
      <c r="AC62" s="88"/>
      <c r="AD62" s="87"/>
      <c r="AE62" s="87"/>
      <c r="AF62" s="87"/>
      <c r="AG62" s="87"/>
      <c r="AH62" s="88"/>
      <c r="AI62" s="87"/>
      <c r="AJ62" s="87"/>
      <c r="AK62" s="87"/>
      <c r="AL62" s="87"/>
      <c r="AM62" s="88"/>
      <c r="AN62" s="87"/>
      <c r="AO62" s="87"/>
      <c r="AP62" s="87"/>
      <c r="AQ62" s="87"/>
      <c r="AR62" s="88"/>
      <c r="AS62" s="87"/>
      <c r="AT62" s="87"/>
      <c r="AU62" s="87"/>
      <c r="AV62" s="87"/>
      <c r="AW62" s="88"/>
    </row>
    <row r="63" spans="1:49" ht="15" thickBot="1">
      <c r="A63" s="112" t="s">
        <v>56</v>
      </c>
      <c r="B63" s="112" t="s">
        <v>57</v>
      </c>
      <c r="C63" s="68" t="s">
        <v>118</v>
      </c>
      <c r="D63" s="86">
        <v>92</v>
      </c>
      <c r="E63" s="86">
        <v>75</v>
      </c>
      <c r="F63" s="115">
        <v>107</v>
      </c>
      <c r="G63" s="115">
        <v>99</v>
      </c>
      <c r="H63" s="115">
        <v>100</v>
      </c>
      <c r="I63" s="115">
        <v>100</v>
      </c>
      <c r="J63" s="115">
        <v>101</v>
      </c>
      <c r="K63" s="115">
        <v>102</v>
      </c>
      <c r="L63" s="115">
        <v>103</v>
      </c>
      <c r="M63" s="115">
        <v>104</v>
      </c>
      <c r="N63" s="115">
        <v>105</v>
      </c>
      <c r="O63" s="115">
        <v>106</v>
      </c>
      <c r="P63" s="115">
        <v>107</v>
      </c>
      <c r="Q63" s="115">
        <v>115</v>
      </c>
      <c r="R63" s="128">
        <f t="shared" si="0"/>
        <v>17</v>
      </c>
      <c r="S63" s="116">
        <f t="shared" si="1"/>
        <v>8</v>
      </c>
      <c r="T63" s="98"/>
      <c r="U63" s="114"/>
      <c r="V63" s="114"/>
      <c r="W63" s="87"/>
      <c r="X63" s="87"/>
      <c r="Y63" s="88"/>
      <c r="Z63" s="87"/>
      <c r="AA63" s="87"/>
      <c r="AB63" s="87"/>
      <c r="AC63" s="88"/>
      <c r="AD63" s="87"/>
      <c r="AE63" s="87"/>
      <c r="AF63" s="87"/>
      <c r="AG63" s="87"/>
      <c r="AH63" s="88"/>
      <c r="AI63" s="87"/>
      <c r="AJ63" s="87"/>
      <c r="AK63" s="87"/>
      <c r="AL63" s="87"/>
      <c r="AM63" s="88"/>
      <c r="AN63" s="87"/>
      <c r="AO63" s="87"/>
      <c r="AP63" s="87"/>
      <c r="AQ63" s="87"/>
      <c r="AR63" s="88"/>
      <c r="AS63" s="87"/>
      <c r="AT63" s="87"/>
      <c r="AU63" s="87"/>
      <c r="AV63" s="87"/>
      <c r="AW63" s="88"/>
    </row>
    <row r="64" spans="1:49" ht="15" thickBot="1">
      <c r="A64" s="112" t="s">
        <v>56</v>
      </c>
      <c r="B64" s="112" t="s">
        <v>57</v>
      </c>
      <c r="C64" s="68" t="s">
        <v>119</v>
      </c>
      <c r="D64" s="86">
        <v>10</v>
      </c>
      <c r="E64" s="86">
        <v>3</v>
      </c>
      <c r="F64" s="115">
        <v>69</v>
      </c>
      <c r="G64" s="115">
        <v>61</v>
      </c>
      <c r="H64" s="115">
        <v>62</v>
      </c>
      <c r="I64" s="115">
        <v>62</v>
      </c>
      <c r="J64" s="115">
        <v>63</v>
      </c>
      <c r="K64" s="115">
        <v>64</v>
      </c>
      <c r="L64" s="115">
        <v>65</v>
      </c>
      <c r="M64" s="115">
        <v>66</v>
      </c>
      <c r="N64" s="115">
        <v>67</v>
      </c>
      <c r="O64" s="115">
        <v>68</v>
      </c>
      <c r="P64" s="115">
        <v>69</v>
      </c>
      <c r="Q64" s="115">
        <v>72</v>
      </c>
      <c r="R64" s="128">
        <f t="shared" si="0"/>
        <v>7</v>
      </c>
      <c r="S64" s="116">
        <f t="shared" si="1"/>
        <v>3</v>
      </c>
      <c r="T64" s="98"/>
      <c r="U64" s="114"/>
      <c r="V64" s="114"/>
      <c r="W64" s="87"/>
      <c r="X64" s="87"/>
      <c r="Y64" s="88"/>
      <c r="Z64" s="87"/>
      <c r="AA64" s="87"/>
      <c r="AB64" s="87"/>
      <c r="AC64" s="88"/>
      <c r="AD64" s="87"/>
      <c r="AE64" s="87"/>
      <c r="AF64" s="87"/>
      <c r="AG64" s="87"/>
      <c r="AH64" s="88"/>
      <c r="AI64" s="87"/>
      <c r="AJ64" s="87"/>
      <c r="AK64" s="87"/>
      <c r="AL64" s="87"/>
      <c r="AM64" s="88"/>
      <c r="AN64" s="87"/>
      <c r="AO64" s="87"/>
      <c r="AP64" s="87"/>
      <c r="AQ64" s="87"/>
      <c r="AR64" s="88"/>
      <c r="AS64" s="87"/>
      <c r="AT64" s="87"/>
      <c r="AU64" s="87"/>
      <c r="AV64" s="87"/>
      <c r="AW64" s="88"/>
    </row>
    <row r="65" spans="1:49" ht="15" thickBot="1">
      <c r="A65" s="112" t="s">
        <v>56</v>
      </c>
      <c r="B65" s="112" t="s">
        <v>57</v>
      </c>
      <c r="C65" s="68" t="s">
        <v>120</v>
      </c>
      <c r="D65" s="86">
        <v>79</v>
      </c>
      <c r="E65" s="86">
        <v>56</v>
      </c>
      <c r="F65" s="115">
        <v>135</v>
      </c>
      <c r="G65" s="115">
        <v>127</v>
      </c>
      <c r="H65" s="115">
        <v>128</v>
      </c>
      <c r="I65" s="115">
        <v>128</v>
      </c>
      <c r="J65" s="115">
        <v>129</v>
      </c>
      <c r="K65" s="115">
        <v>130</v>
      </c>
      <c r="L65" s="115">
        <v>131</v>
      </c>
      <c r="M65" s="115">
        <v>132</v>
      </c>
      <c r="N65" s="115">
        <v>133</v>
      </c>
      <c r="O65" s="115">
        <v>134</v>
      </c>
      <c r="P65" s="115">
        <v>135</v>
      </c>
      <c r="Q65" s="115">
        <v>130</v>
      </c>
      <c r="R65" s="128">
        <f t="shared" si="0"/>
        <v>23</v>
      </c>
      <c r="S65" s="116">
        <f t="shared" si="1"/>
        <v>-5</v>
      </c>
      <c r="T65" s="98"/>
      <c r="U65" s="114"/>
      <c r="V65" s="114"/>
      <c r="W65" s="87"/>
      <c r="X65" s="87"/>
      <c r="Y65" s="88"/>
      <c r="Z65" s="87"/>
      <c r="AA65" s="87"/>
      <c r="AB65" s="87"/>
      <c r="AC65" s="88"/>
      <c r="AD65" s="87"/>
      <c r="AE65" s="87"/>
      <c r="AF65" s="87"/>
      <c r="AG65" s="87"/>
      <c r="AH65" s="88"/>
      <c r="AI65" s="87"/>
      <c r="AJ65" s="87"/>
      <c r="AK65" s="87"/>
      <c r="AL65" s="87"/>
      <c r="AM65" s="88"/>
      <c r="AN65" s="87"/>
      <c r="AO65" s="87"/>
      <c r="AP65" s="87"/>
      <c r="AQ65" s="87"/>
      <c r="AR65" s="88"/>
      <c r="AS65" s="87"/>
      <c r="AT65" s="87"/>
      <c r="AU65" s="87"/>
      <c r="AV65" s="87"/>
      <c r="AW65" s="88"/>
    </row>
    <row r="66" spans="1:49" ht="15" thickBot="1">
      <c r="A66" s="112" t="s">
        <v>56</v>
      </c>
      <c r="B66" s="112" t="s">
        <v>57</v>
      </c>
      <c r="C66" s="68" t="s">
        <v>121</v>
      </c>
      <c r="D66" s="85">
        <v>177</v>
      </c>
      <c r="E66" s="85">
        <v>174</v>
      </c>
      <c r="F66" s="117">
        <v>1175</v>
      </c>
      <c r="G66" s="117">
        <v>1171</v>
      </c>
      <c r="H66" s="117">
        <v>1152</v>
      </c>
      <c r="I66" s="117">
        <v>1148</v>
      </c>
      <c r="J66" s="117">
        <v>1142</v>
      </c>
      <c r="K66" s="117">
        <v>1148</v>
      </c>
      <c r="L66" s="117">
        <v>1150</v>
      </c>
      <c r="M66" s="117">
        <v>1150</v>
      </c>
      <c r="N66" s="117">
        <v>1151</v>
      </c>
      <c r="O66" s="117">
        <v>1153</v>
      </c>
      <c r="P66" s="117">
        <v>1158</v>
      </c>
      <c r="Q66" s="117">
        <v>1162</v>
      </c>
      <c r="R66" s="128">
        <f t="shared" si="0"/>
        <v>3</v>
      </c>
      <c r="S66" s="116">
        <f t="shared" si="1"/>
        <v>-13</v>
      </c>
      <c r="T66" s="98"/>
      <c r="U66" s="114"/>
      <c r="V66" s="114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</row>
    <row r="67" spans="1:49" ht="15" thickBot="1">
      <c r="A67" s="112" t="s">
        <v>56</v>
      </c>
      <c r="B67" s="112" t="s">
        <v>57</v>
      </c>
      <c r="C67" s="68" t="s">
        <v>122</v>
      </c>
      <c r="D67" s="85">
        <v>0</v>
      </c>
      <c r="E67" s="85">
        <v>4</v>
      </c>
      <c r="F67" s="117">
        <v>0</v>
      </c>
      <c r="G67" s="117">
        <v>2</v>
      </c>
      <c r="H67" s="117">
        <v>3</v>
      </c>
      <c r="I67" s="117">
        <v>3</v>
      </c>
      <c r="J67" s="117">
        <v>3</v>
      </c>
      <c r="K67" s="117">
        <v>4</v>
      </c>
      <c r="L67" s="117">
        <v>4</v>
      </c>
      <c r="M67" s="117">
        <v>0</v>
      </c>
      <c r="N67" s="117">
        <v>0</v>
      </c>
      <c r="O67" s="117">
        <v>1</v>
      </c>
      <c r="P67" s="117">
        <v>1</v>
      </c>
      <c r="Q67" s="117">
        <v>1</v>
      </c>
      <c r="R67" s="128">
        <f t="shared" si="0"/>
        <v>-4</v>
      </c>
      <c r="S67" s="116">
        <f t="shared" si="1"/>
        <v>1</v>
      </c>
      <c r="T67" s="98"/>
      <c r="U67" s="114"/>
      <c r="V67" s="114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</row>
    <row r="68" spans="1:49" ht="15" thickBot="1">
      <c r="A68" s="112" t="s">
        <v>56</v>
      </c>
      <c r="B68" s="112" t="s">
        <v>57</v>
      </c>
      <c r="C68" s="68" t="s">
        <v>123</v>
      </c>
      <c r="D68" s="86">
        <v>228</v>
      </c>
      <c r="E68" s="86">
        <v>138</v>
      </c>
      <c r="F68" s="115">
        <v>1461</v>
      </c>
      <c r="G68" s="115">
        <v>1461</v>
      </c>
      <c r="H68" s="115">
        <v>1465</v>
      </c>
      <c r="I68" s="115">
        <v>1471</v>
      </c>
      <c r="J68" s="115">
        <v>1471</v>
      </c>
      <c r="K68" s="115">
        <v>1477</v>
      </c>
      <c r="L68" s="115">
        <v>1480</v>
      </c>
      <c r="M68" s="115">
        <v>1480</v>
      </c>
      <c r="N68" s="115">
        <v>1483</v>
      </c>
      <c r="O68" s="115">
        <v>1478</v>
      </c>
      <c r="P68" s="115">
        <v>1461</v>
      </c>
      <c r="Q68" s="115">
        <v>1468</v>
      </c>
      <c r="R68" s="128">
        <f t="shared" si="0"/>
        <v>90</v>
      </c>
      <c r="S68" s="116">
        <f t="shared" ref="S68:S69" si="2">Q68-F68</f>
        <v>7</v>
      </c>
      <c r="T68" s="98"/>
      <c r="U68" s="114"/>
      <c r="V68" s="114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</row>
    <row r="69" spans="1:49" ht="15" thickBot="1">
      <c r="A69" s="112" t="s">
        <v>56</v>
      </c>
      <c r="B69" s="112" t="s">
        <v>57</v>
      </c>
      <c r="C69" s="68" t="s">
        <v>124</v>
      </c>
      <c r="D69" s="118">
        <v>437</v>
      </c>
      <c r="E69" s="85">
        <v>587</v>
      </c>
      <c r="F69" s="117">
        <v>3235</v>
      </c>
      <c r="G69" s="115">
        <v>3700</v>
      </c>
      <c r="H69" s="115">
        <v>3680</v>
      </c>
      <c r="I69" s="115">
        <v>3680</v>
      </c>
      <c r="J69" s="115">
        <v>3676</v>
      </c>
      <c r="K69" s="115">
        <v>3671</v>
      </c>
      <c r="L69" s="115">
        <v>3642</v>
      </c>
      <c r="M69" s="115">
        <v>3648</v>
      </c>
      <c r="N69" s="115">
        <v>3651</v>
      </c>
      <c r="O69" s="115">
        <v>3635</v>
      </c>
      <c r="P69" s="115">
        <v>3630</v>
      </c>
      <c r="Q69" s="115">
        <v>3631</v>
      </c>
      <c r="R69" s="128">
        <f t="shared" si="0"/>
        <v>-150</v>
      </c>
      <c r="S69" s="116">
        <f t="shared" si="2"/>
        <v>396</v>
      </c>
      <c r="T69" s="98"/>
      <c r="U69" s="114"/>
      <c r="V69" s="114"/>
      <c r="W69" s="87"/>
      <c r="X69" s="87"/>
      <c r="Y69" s="88"/>
      <c r="Z69" s="87"/>
      <c r="AA69" s="87"/>
      <c r="AB69" s="87"/>
      <c r="AC69" s="88"/>
      <c r="AD69" s="87"/>
      <c r="AE69" s="87"/>
      <c r="AF69" s="87"/>
      <c r="AG69" s="87"/>
      <c r="AH69" s="88"/>
      <c r="AI69" s="87"/>
      <c r="AJ69" s="87"/>
      <c r="AK69" s="87"/>
      <c r="AL69" s="87"/>
      <c r="AM69" s="88"/>
      <c r="AN69" s="87"/>
      <c r="AO69" s="87"/>
      <c r="AP69" s="87"/>
      <c r="AQ69" s="87"/>
      <c r="AR69" s="88"/>
      <c r="AS69" s="87"/>
      <c r="AT69" s="87"/>
      <c r="AU69" s="87"/>
      <c r="AV69" s="87"/>
      <c r="AW69" s="88"/>
    </row>
    <row r="70" spans="1:49">
      <c r="B70" s="113"/>
      <c r="C70" s="111" t="s">
        <v>125</v>
      </c>
      <c r="D70" s="119">
        <f>SUM(D3:D69)</f>
        <v>14111</v>
      </c>
      <c r="E70" s="119">
        <f>SUM(E3:E69)</f>
        <v>11647</v>
      </c>
      <c r="F70" s="120">
        <f>SUM(F3:F69)</f>
        <v>93662</v>
      </c>
      <c r="G70" s="120">
        <f t="shared" ref="G70:Q70" si="3">SUM(G3:G69)</f>
        <v>93511</v>
      </c>
      <c r="H70" s="120">
        <f>SUM(H3:H69)</f>
        <v>93382</v>
      </c>
      <c r="I70" s="120">
        <f>SUM(I3:I69)</f>
        <v>93446</v>
      </c>
      <c r="J70" s="120">
        <f t="shared" si="3"/>
        <v>93470</v>
      </c>
      <c r="K70" s="120">
        <f t="shared" si="3"/>
        <v>93467</v>
      </c>
      <c r="L70" s="120">
        <f>SUM(L3:L69)</f>
        <v>93649</v>
      </c>
      <c r="M70" s="120">
        <f t="shared" si="3"/>
        <v>93847</v>
      </c>
      <c r="N70" s="120">
        <f t="shared" si="3"/>
        <v>93993</v>
      </c>
      <c r="O70" s="120">
        <f t="shared" si="3"/>
        <v>94003</v>
      </c>
      <c r="P70" s="120">
        <f t="shared" si="3"/>
        <v>93949</v>
      </c>
      <c r="Q70" s="120">
        <f t="shared" si="3"/>
        <v>93929</v>
      </c>
      <c r="R70" s="123">
        <f>SUM(R3:R69)</f>
        <v>2464</v>
      </c>
      <c r="S70" s="120">
        <f>SUM(S3:S69)</f>
        <v>267</v>
      </c>
      <c r="T70" s="100"/>
      <c r="U70" s="114"/>
      <c r="V70" s="114"/>
      <c r="W70" s="87"/>
      <c r="X70" s="87"/>
      <c r="Y70" s="88"/>
      <c r="Z70" s="87"/>
      <c r="AA70" s="87"/>
      <c r="AB70" s="87"/>
      <c r="AC70" s="88"/>
      <c r="AD70" s="87"/>
      <c r="AE70" s="87"/>
      <c r="AF70" s="87"/>
      <c r="AG70" s="87"/>
      <c r="AH70" s="88"/>
      <c r="AI70" s="87"/>
      <c r="AJ70" s="87"/>
      <c r="AK70" s="87"/>
      <c r="AL70" s="87"/>
      <c r="AM70" s="88"/>
      <c r="AN70" s="87"/>
      <c r="AO70" s="87"/>
      <c r="AP70" s="87"/>
      <c r="AQ70" s="87"/>
      <c r="AR70" s="88"/>
      <c r="AS70" s="87"/>
      <c r="AT70" s="87"/>
      <c r="AU70" s="87"/>
      <c r="AV70" s="87"/>
      <c r="AW70" s="88"/>
    </row>
    <row r="71" spans="1:49" ht="15.95" thickBot="1"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T71" s="101"/>
      <c r="U71" s="114"/>
      <c r="V71" s="114"/>
      <c r="W71" s="89"/>
      <c r="X71" s="89"/>
      <c r="Y71" s="89"/>
    </row>
    <row r="72" spans="1:49" ht="15" thickBot="1"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U72" s="114"/>
    </row>
    <row r="73" spans="1:49">
      <c r="U73" s="114"/>
    </row>
    <row r="74" spans="1:49">
      <c r="U74" s="114"/>
    </row>
    <row r="75" spans="1:49">
      <c r="U75" s="114"/>
    </row>
    <row r="76" spans="1:49">
      <c r="U76" s="114"/>
    </row>
    <row r="77" spans="1:49">
      <c r="U77" s="114"/>
    </row>
    <row r="78" spans="1:49">
      <c r="U78" s="114"/>
    </row>
    <row r="79" spans="1:49">
      <c r="U79" s="114"/>
    </row>
    <row r="80" spans="1:49">
      <c r="U80" s="114"/>
    </row>
    <row r="81" spans="21:21">
      <c r="U81" s="114"/>
    </row>
    <row r="82" spans="21:21">
      <c r="U82" s="114"/>
    </row>
    <row r="83" spans="21:21">
      <c r="U83" s="114"/>
    </row>
    <row r="84" spans="21:21">
      <c r="U84" s="114"/>
    </row>
    <row r="85" spans="21:21">
      <c r="U85" s="114"/>
    </row>
  </sheetData>
  <conditionalFormatting sqref="D1:D1048576 E70">
    <cfRule type="aboveAverage" dxfId="5" priority="5" aboveAverage="0"/>
  </conditionalFormatting>
  <conditionalFormatting sqref="D3:D69">
    <cfRule type="aboveAverage" dxfId="4" priority="16"/>
  </conditionalFormatting>
  <conditionalFormatting sqref="E3:E69">
    <cfRule type="aboveAverage" dxfId="3" priority="18" aboveAverage="0"/>
    <cfRule type="aboveAverage" dxfId="2" priority="19"/>
  </conditionalFormatting>
  <conditionalFormatting sqref="A3:B69">
    <cfRule type="aboveAverage" dxfId="1" priority="1" aboveAverage="0"/>
    <cfRule type="aboveAverage" dxfId="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6E5E-AE66-4764-874F-133644C8EC1C}">
  <dimension ref="A1:M21"/>
  <sheetViews>
    <sheetView workbookViewId="0">
      <selection activeCell="N1" sqref="N1:AB1048576"/>
    </sheetView>
  </sheetViews>
  <sheetFormatPr defaultRowHeight="14.45"/>
  <cols>
    <col min="1" max="1" width="10.85546875" style="35" customWidth="1"/>
    <col min="2" max="2" width="9.42578125" bestFit="1" customWidth="1"/>
    <col min="3" max="3" width="5" bestFit="1" customWidth="1"/>
    <col min="4" max="4" width="7" customWidth="1"/>
    <col min="7" max="7" width="9.5703125" bestFit="1" customWidth="1"/>
    <col min="9" max="9" width="8.42578125" bestFit="1" customWidth="1"/>
    <col min="10" max="10" width="10.140625" bestFit="1" customWidth="1"/>
  </cols>
  <sheetData>
    <row r="1" spans="1:13" s="35" customFormat="1" ht="33" thickBot="1">
      <c r="A1" s="4"/>
      <c r="B1" s="40" t="s">
        <v>126</v>
      </c>
      <c r="C1" s="41" t="s">
        <v>127</v>
      </c>
      <c r="D1" s="42" t="s">
        <v>128</v>
      </c>
      <c r="E1" s="43" t="s">
        <v>129</v>
      </c>
      <c r="F1" s="43" t="s">
        <v>130</v>
      </c>
      <c r="G1" s="44" t="s">
        <v>131</v>
      </c>
      <c r="H1" s="43" t="s">
        <v>132</v>
      </c>
      <c r="I1" s="45" t="s">
        <v>133</v>
      </c>
      <c r="J1" s="43" t="s">
        <v>134</v>
      </c>
      <c r="K1" s="46" t="s">
        <v>135</v>
      </c>
      <c r="L1" s="35" t="s">
        <v>136</v>
      </c>
    </row>
    <row r="2" spans="1:13" ht="15.95" thickBot="1">
      <c r="A2" s="15" t="s">
        <v>20</v>
      </c>
      <c r="B2" s="92">
        <v>6577</v>
      </c>
      <c r="C2" s="93">
        <v>0</v>
      </c>
      <c r="D2" s="93">
        <v>502</v>
      </c>
      <c r="E2" s="93">
        <v>512</v>
      </c>
      <c r="F2" s="93">
        <v>974</v>
      </c>
      <c r="G2" s="93">
        <v>107</v>
      </c>
      <c r="H2" s="93">
        <v>3014</v>
      </c>
      <c r="I2" s="93">
        <v>8</v>
      </c>
      <c r="J2" s="93">
        <v>1530</v>
      </c>
      <c r="K2" s="93">
        <v>0</v>
      </c>
      <c r="L2" s="93">
        <f>C2+D2+I2+K2</f>
        <v>510</v>
      </c>
      <c r="M2" s="94"/>
    </row>
    <row r="3" spans="1:13" ht="15.95" thickBot="1">
      <c r="A3" s="15" t="s">
        <v>21</v>
      </c>
      <c r="B3" s="91">
        <f>Model!C4</f>
        <v>892</v>
      </c>
      <c r="C3" s="47">
        <v>0</v>
      </c>
      <c r="D3" s="47">
        <v>102</v>
      </c>
      <c r="E3" s="47">
        <v>39</v>
      </c>
      <c r="F3" s="47">
        <v>97</v>
      </c>
      <c r="G3" s="47">
        <v>14</v>
      </c>
      <c r="H3" s="47">
        <v>395</v>
      </c>
      <c r="I3" s="47">
        <v>0</v>
      </c>
      <c r="J3" s="47">
        <v>460</v>
      </c>
      <c r="K3" s="47">
        <v>0</v>
      </c>
      <c r="L3">
        <f t="shared" ref="L3:L16" si="0">C3+D3+I3+K3</f>
        <v>102</v>
      </c>
      <c r="M3" s="94"/>
    </row>
    <row r="4" spans="1:13" ht="15.95" thickBot="1">
      <c r="A4" s="15" t="s">
        <v>22</v>
      </c>
      <c r="B4" s="91">
        <f>Model!C5</f>
        <v>774</v>
      </c>
      <c r="C4">
        <v>0</v>
      </c>
      <c r="D4">
        <v>88</v>
      </c>
      <c r="E4">
        <v>36</v>
      </c>
      <c r="F4">
        <v>98</v>
      </c>
      <c r="G4">
        <v>13</v>
      </c>
      <c r="H4">
        <v>349</v>
      </c>
      <c r="I4">
        <v>0</v>
      </c>
      <c r="J4">
        <v>412</v>
      </c>
      <c r="K4">
        <v>0</v>
      </c>
      <c r="L4">
        <f t="shared" si="0"/>
        <v>88</v>
      </c>
      <c r="M4" s="94"/>
    </row>
    <row r="5" spans="1:13" s="27" customFormat="1" ht="15.95" thickBot="1">
      <c r="A5" s="25" t="s">
        <v>137</v>
      </c>
      <c r="B5" s="48">
        <f>Model!C6</f>
        <v>6295</v>
      </c>
      <c r="C5" s="48">
        <f t="shared" ref="C5:L5" si="1">SUM(C2:C4)</f>
        <v>0</v>
      </c>
      <c r="D5" s="48">
        <f t="shared" si="1"/>
        <v>692</v>
      </c>
      <c r="E5" s="48">
        <f t="shared" si="1"/>
        <v>587</v>
      </c>
      <c r="F5" s="48">
        <f t="shared" si="1"/>
        <v>1169</v>
      </c>
      <c r="G5" s="48">
        <f t="shared" si="1"/>
        <v>134</v>
      </c>
      <c r="H5" s="48">
        <f t="shared" si="1"/>
        <v>3758</v>
      </c>
      <c r="I5" s="48">
        <f t="shared" si="1"/>
        <v>8</v>
      </c>
      <c r="J5" s="48">
        <f t="shared" si="1"/>
        <v>2402</v>
      </c>
      <c r="K5" s="48">
        <f t="shared" si="1"/>
        <v>0</v>
      </c>
      <c r="L5" s="48">
        <f t="shared" si="1"/>
        <v>700</v>
      </c>
      <c r="M5" s="94"/>
    </row>
    <row r="6" spans="1:13" ht="15.95" thickBot="1">
      <c r="A6" s="15" t="s">
        <v>24</v>
      </c>
      <c r="B6" s="91">
        <f>Model!C7</f>
        <v>738</v>
      </c>
      <c r="C6">
        <v>0</v>
      </c>
      <c r="D6">
        <v>78</v>
      </c>
      <c r="E6">
        <v>6</v>
      </c>
      <c r="F6">
        <v>80</v>
      </c>
      <c r="G6">
        <v>11</v>
      </c>
      <c r="H6">
        <v>297</v>
      </c>
      <c r="I6">
        <v>0</v>
      </c>
      <c r="J6">
        <v>400</v>
      </c>
      <c r="K6">
        <v>0</v>
      </c>
      <c r="L6">
        <f t="shared" si="0"/>
        <v>78</v>
      </c>
      <c r="M6" s="94"/>
    </row>
    <row r="7" spans="1:13" ht="15.95" thickBot="1">
      <c r="A7" s="15" t="s">
        <v>25</v>
      </c>
      <c r="B7" s="91">
        <f>Model!C8</f>
        <v>583</v>
      </c>
      <c r="C7">
        <v>0</v>
      </c>
      <c r="D7">
        <v>60</v>
      </c>
      <c r="E7">
        <v>0</v>
      </c>
      <c r="F7">
        <v>64</v>
      </c>
      <c r="G7">
        <v>9</v>
      </c>
      <c r="H7">
        <v>235</v>
      </c>
      <c r="I7">
        <v>0</v>
      </c>
      <c r="J7">
        <v>326</v>
      </c>
      <c r="K7">
        <v>0</v>
      </c>
      <c r="L7">
        <f t="shared" si="0"/>
        <v>60</v>
      </c>
      <c r="M7" s="94"/>
    </row>
    <row r="8" spans="1:13" ht="15.95" thickBot="1">
      <c r="A8" s="15" t="s">
        <v>26</v>
      </c>
      <c r="B8" s="91">
        <f>Model!C9</f>
        <v>638</v>
      </c>
      <c r="C8">
        <v>0</v>
      </c>
      <c r="D8">
        <v>66</v>
      </c>
      <c r="E8">
        <v>0</v>
      </c>
      <c r="F8">
        <v>68</v>
      </c>
      <c r="G8">
        <v>12</v>
      </c>
      <c r="H8">
        <v>252</v>
      </c>
      <c r="I8">
        <v>0</v>
      </c>
      <c r="J8">
        <v>344</v>
      </c>
      <c r="K8">
        <v>0</v>
      </c>
      <c r="L8">
        <f t="shared" si="0"/>
        <v>66</v>
      </c>
      <c r="M8" s="94"/>
    </row>
    <row r="9" spans="1:13" s="27" customFormat="1" ht="15.95" thickBot="1">
      <c r="A9" s="25" t="s">
        <v>138</v>
      </c>
      <c r="B9" s="48">
        <f>Model!C10</f>
        <v>1959</v>
      </c>
      <c r="C9" s="48">
        <f t="shared" ref="C9:L9" si="2">SUM(C6:C8)</f>
        <v>0</v>
      </c>
      <c r="D9" s="48">
        <f t="shared" si="2"/>
        <v>204</v>
      </c>
      <c r="E9" s="48">
        <f t="shared" si="2"/>
        <v>6</v>
      </c>
      <c r="F9" s="48">
        <f t="shared" si="2"/>
        <v>212</v>
      </c>
      <c r="G9" s="48">
        <f t="shared" si="2"/>
        <v>32</v>
      </c>
      <c r="H9" s="48">
        <f t="shared" si="2"/>
        <v>784</v>
      </c>
      <c r="I9" s="48">
        <f t="shared" si="2"/>
        <v>0</v>
      </c>
      <c r="J9" s="48">
        <f t="shared" si="2"/>
        <v>1070</v>
      </c>
      <c r="K9" s="48">
        <f t="shared" si="2"/>
        <v>0</v>
      </c>
      <c r="L9" s="48">
        <f t="shared" si="2"/>
        <v>204</v>
      </c>
      <c r="M9" s="94"/>
    </row>
    <row r="10" spans="1:13" ht="15.95" thickBot="1">
      <c r="A10" s="15" t="s">
        <v>28</v>
      </c>
      <c r="B10" s="91">
        <f>Model!C11</f>
        <v>738</v>
      </c>
      <c r="C10">
        <v>0</v>
      </c>
      <c r="D10">
        <v>77</v>
      </c>
      <c r="E10">
        <v>0</v>
      </c>
      <c r="F10">
        <v>86</v>
      </c>
      <c r="G10">
        <v>14</v>
      </c>
      <c r="H10">
        <v>308</v>
      </c>
      <c r="I10">
        <v>0</v>
      </c>
      <c r="J10">
        <v>383</v>
      </c>
      <c r="K10">
        <v>0</v>
      </c>
      <c r="L10">
        <f t="shared" si="0"/>
        <v>77</v>
      </c>
      <c r="M10" s="94"/>
    </row>
    <row r="11" spans="1:13" ht="15.95" thickBot="1">
      <c r="A11" s="15" t="s">
        <v>29</v>
      </c>
      <c r="B11" s="91">
        <f>Model!C12</f>
        <v>583</v>
      </c>
      <c r="C11">
        <v>0</v>
      </c>
      <c r="D11">
        <v>68</v>
      </c>
      <c r="E11">
        <v>0</v>
      </c>
      <c r="F11">
        <v>81</v>
      </c>
      <c r="G11">
        <v>15</v>
      </c>
      <c r="H11">
        <v>270</v>
      </c>
      <c r="I11">
        <v>0</v>
      </c>
      <c r="J11">
        <v>352</v>
      </c>
      <c r="K11">
        <v>0</v>
      </c>
      <c r="L11">
        <f t="shared" si="0"/>
        <v>68</v>
      </c>
      <c r="M11" s="94"/>
    </row>
    <row r="12" spans="1:13" ht="15.95" thickBot="1">
      <c r="A12" s="15" t="s">
        <v>30</v>
      </c>
      <c r="B12" s="91">
        <f>Model!C13</f>
        <v>638</v>
      </c>
      <c r="C12">
        <v>0</v>
      </c>
      <c r="D12">
        <v>72</v>
      </c>
      <c r="E12">
        <v>0</v>
      </c>
      <c r="F12">
        <v>81</v>
      </c>
      <c r="G12">
        <v>15</v>
      </c>
      <c r="H12">
        <v>288</v>
      </c>
      <c r="I12">
        <v>0</v>
      </c>
      <c r="J12">
        <v>374</v>
      </c>
      <c r="K12">
        <v>0</v>
      </c>
      <c r="L12">
        <f t="shared" si="0"/>
        <v>72</v>
      </c>
      <c r="M12" s="94"/>
    </row>
    <row r="13" spans="1:13" s="27" customFormat="1" ht="15.95" thickBot="1">
      <c r="A13" s="25" t="s">
        <v>139</v>
      </c>
      <c r="B13" s="48">
        <f>Model!C14</f>
        <v>1959</v>
      </c>
      <c r="C13" s="48">
        <f t="shared" ref="C13:L13" si="3">SUM(C10:C12)</f>
        <v>0</v>
      </c>
      <c r="D13" s="48">
        <f t="shared" si="3"/>
        <v>217</v>
      </c>
      <c r="E13" s="48">
        <f t="shared" si="3"/>
        <v>0</v>
      </c>
      <c r="F13" s="48">
        <f>SUM(F10:F12)</f>
        <v>248</v>
      </c>
      <c r="G13" s="48">
        <f t="shared" si="3"/>
        <v>44</v>
      </c>
      <c r="H13" s="48">
        <f t="shared" si="3"/>
        <v>866</v>
      </c>
      <c r="I13" s="48">
        <f t="shared" si="3"/>
        <v>0</v>
      </c>
      <c r="J13" s="48">
        <f t="shared" si="3"/>
        <v>1109</v>
      </c>
      <c r="K13" s="48">
        <f t="shared" si="3"/>
        <v>0</v>
      </c>
      <c r="L13" s="48">
        <f t="shared" si="3"/>
        <v>217</v>
      </c>
      <c r="M13" s="94"/>
    </row>
    <row r="14" spans="1:13" ht="15.95" thickBot="1">
      <c r="A14" s="15" t="s">
        <v>32</v>
      </c>
      <c r="B14" s="91">
        <f>Model!C15</f>
        <v>634</v>
      </c>
      <c r="C14">
        <v>0</v>
      </c>
      <c r="D14">
        <v>61</v>
      </c>
      <c r="E14">
        <v>15</v>
      </c>
      <c r="F14">
        <v>74</v>
      </c>
      <c r="G14">
        <v>12</v>
      </c>
      <c r="H14">
        <v>270</v>
      </c>
      <c r="I14">
        <v>0</v>
      </c>
      <c r="J14">
        <v>273</v>
      </c>
      <c r="K14">
        <v>0</v>
      </c>
      <c r="L14">
        <f t="shared" si="0"/>
        <v>61</v>
      </c>
      <c r="M14" s="94"/>
    </row>
    <row r="15" spans="1:13" ht="15.95" thickBot="1">
      <c r="A15" s="15" t="s">
        <v>33</v>
      </c>
      <c r="B15" s="91">
        <f>Model!C16</f>
        <v>492</v>
      </c>
      <c r="C15">
        <v>0</v>
      </c>
      <c r="D15">
        <v>43</v>
      </c>
      <c r="E15">
        <v>21</v>
      </c>
      <c r="F15">
        <v>81</v>
      </c>
      <c r="G15">
        <v>12</v>
      </c>
      <c r="H15">
        <v>220</v>
      </c>
      <c r="I15">
        <v>0</v>
      </c>
      <c r="J15">
        <v>156</v>
      </c>
      <c r="K15">
        <v>0</v>
      </c>
      <c r="L15">
        <f t="shared" si="0"/>
        <v>43</v>
      </c>
      <c r="M15" s="94"/>
    </row>
    <row r="16" spans="1:13" ht="15.95" thickBot="1">
      <c r="A16" s="15" t="s">
        <v>34</v>
      </c>
      <c r="B16" s="91">
        <f>Model!C17</f>
        <v>403</v>
      </c>
      <c r="C16">
        <v>0</v>
      </c>
      <c r="D16">
        <v>20</v>
      </c>
      <c r="E16">
        <v>19</v>
      </c>
      <c r="F16">
        <v>75</v>
      </c>
      <c r="G16">
        <v>8</v>
      </c>
      <c r="H16">
        <v>200</v>
      </c>
      <c r="I16">
        <v>0</v>
      </c>
      <c r="J16">
        <v>169</v>
      </c>
      <c r="K16">
        <v>0</v>
      </c>
      <c r="L16">
        <f t="shared" si="0"/>
        <v>20</v>
      </c>
      <c r="M16" s="94"/>
    </row>
    <row r="17" spans="1:13" s="27" customFormat="1" ht="15.6">
      <c r="A17" s="25" t="s">
        <v>140</v>
      </c>
      <c r="B17" s="48">
        <f>Model!C18</f>
        <v>1529</v>
      </c>
      <c r="C17" s="48">
        <f t="shared" ref="C17:I17" si="4">SUM(C14:C16)</f>
        <v>0</v>
      </c>
      <c r="D17" s="48">
        <f t="shared" si="4"/>
        <v>124</v>
      </c>
      <c r="E17" s="48">
        <f t="shared" si="4"/>
        <v>55</v>
      </c>
      <c r="F17" s="48">
        <f t="shared" si="4"/>
        <v>230</v>
      </c>
      <c r="G17" s="48">
        <f t="shared" si="4"/>
        <v>32</v>
      </c>
      <c r="H17" s="48">
        <f t="shared" si="4"/>
        <v>690</v>
      </c>
      <c r="I17" s="48">
        <f t="shared" si="4"/>
        <v>0</v>
      </c>
      <c r="J17" s="48">
        <f>SUM(J14:J16)</f>
        <v>598</v>
      </c>
      <c r="K17" s="48">
        <f>SUM(K14:K16)</f>
        <v>0</v>
      </c>
      <c r="L17" s="48">
        <f>SUM(L14:L16)</f>
        <v>124</v>
      </c>
      <c r="M17" s="94"/>
    </row>
    <row r="18" spans="1:13" s="49" customFormat="1" ht="18.600000000000001">
      <c r="A18" s="50"/>
      <c r="B18" s="49">
        <f t="shared" ref="B18:L18" si="5">B17+B13+B9+B5</f>
        <v>11742</v>
      </c>
      <c r="C18" s="49">
        <f t="shared" si="5"/>
        <v>0</v>
      </c>
      <c r="D18" s="49">
        <f t="shared" si="5"/>
        <v>1237</v>
      </c>
      <c r="E18" s="49">
        <f t="shared" si="5"/>
        <v>648</v>
      </c>
      <c r="F18" s="49">
        <f t="shared" si="5"/>
        <v>1859</v>
      </c>
      <c r="G18" s="49">
        <f t="shared" si="5"/>
        <v>242</v>
      </c>
      <c r="H18" s="49">
        <f t="shared" si="5"/>
        <v>6098</v>
      </c>
      <c r="I18" s="49">
        <f t="shared" si="5"/>
        <v>8</v>
      </c>
      <c r="J18" s="49">
        <f t="shared" si="5"/>
        <v>5179</v>
      </c>
      <c r="K18" s="49">
        <f t="shared" si="5"/>
        <v>0</v>
      </c>
      <c r="L18" s="49">
        <f t="shared" si="5"/>
        <v>1245</v>
      </c>
    </row>
    <row r="19" spans="1:13">
      <c r="D19" s="20">
        <f>D18/B$18</f>
        <v>0.1053483222619656</v>
      </c>
      <c r="E19" s="18">
        <f t="shared" ref="E19:J19" si="6">E18/$B$18</f>
        <v>5.5186509964230968E-2</v>
      </c>
      <c r="F19" s="18">
        <f t="shared" si="6"/>
        <v>0.15832055867824901</v>
      </c>
      <c r="G19" s="18">
        <f t="shared" si="6"/>
        <v>2.060977686935786E-2</v>
      </c>
      <c r="H19" s="18">
        <f t="shared" si="6"/>
        <v>0.51933231136092661</v>
      </c>
      <c r="I19" s="18"/>
      <c r="J19" s="18">
        <f t="shared" si="6"/>
        <v>0.44106625787770398</v>
      </c>
      <c r="K19" s="18"/>
      <c r="L19" s="18">
        <f>L18/B$18</f>
        <v>0.10602963719979561</v>
      </c>
    </row>
    <row r="21" spans="1:13">
      <c r="F21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42BF-5AB2-4CE3-8907-0AF0B88DB683}">
  <dimension ref="A1:Y26"/>
  <sheetViews>
    <sheetView topLeftCell="G1" workbookViewId="0">
      <selection activeCell="O3" sqref="O3"/>
    </sheetView>
  </sheetViews>
  <sheetFormatPr defaultRowHeight="14.45"/>
  <cols>
    <col min="1" max="1" width="14.5703125" style="35" customWidth="1"/>
    <col min="2" max="2" width="14.5703125" bestFit="1" customWidth="1"/>
    <col min="3" max="3" width="5" bestFit="1" customWidth="1"/>
    <col min="4" max="4" width="9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14.5703125" bestFit="1" customWidth="1"/>
    <col min="9" max="9" width="10.85546875" bestFit="1" customWidth="1"/>
    <col min="10" max="10" width="14.5703125" bestFit="1" customWidth="1"/>
    <col min="11" max="11" width="9.42578125" bestFit="1" customWidth="1"/>
    <col min="12" max="12" width="12.28515625" bestFit="1" customWidth="1"/>
    <col min="14" max="14" width="21.85546875" bestFit="1" customWidth="1"/>
    <col min="15" max="15" width="11" bestFit="1" customWidth="1"/>
  </cols>
  <sheetData>
    <row r="1" spans="1:25" ht="33" thickBot="1">
      <c r="A1" s="4"/>
      <c r="B1" s="51" t="s">
        <v>141</v>
      </c>
      <c r="C1" s="41" t="s">
        <v>127</v>
      </c>
      <c r="D1" s="42" t="s">
        <v>128</v>
      </c>
      <c r="E1" s="43" t="s">
        <v>129</v>
      </c>
      <c r="F1" s="43" t="s">
        <v>130</v>
      </c>
      <c r="G1" s="44" t="s">
        <v>131</v>
      </c>
      <c r="H1" s="43" t="s">
        <v>132</v>
      </c>
      <c r="I1" s="45" t="s">
        <v>133</v>
      </c>
      <c r="J1" s="43" t="s">
        <v>134</v>
      </c>
      <c r="K1" s="46" t="s">
        <v>135</v>
      </c>
      <c r="L1" s="35" t="s">
        <v>136</v>
      </c>
      <c r="N1" t="s">
        <v>142</v>
      </c>
      <c r="O1" s="51" t="s">
        <v>143</v>
      </c>
      <c r="P1" s="41" t="s">
        <v>127</v>
      </c>
      <c r="Q1" s="42" t="s">
        <v>128</v>
      </c>
      <c r="R1" s="43" t="s">
        <v>129</v>
      </c>
      <c r="S1" s="43" t="s">
        <v>130</v>
      </c>
      <c r="T1" s="44" t="s">
        <v>131</v>
      </c>
      <c r="U1" s="43" t="s">
        <v>132</v>
      </c>
      <c r="V1" s="45" t="s">
        <v>133</v>
      </c>
      <c r="W1" s="43" t="s">
        <v>134</v>
      </c>
      <c r="X1" s="46" t="s">
        <v>135</v>
      </c>
      <c r="Y1" s="35" t="s">
        <v>136</v>
      </c>
    </row>
    <row r="2" spans="1:25" ht="15.95" thickBot="1">
      <c r="A2" s="15" t="s">
        <v>20</v>
      </c>
      <c r="B2" s="16">
        <f>SUM(C2:K2)</f>
        <v>5868</v>
      </c>
      <c r="C2" s="52">
        <v>0</v>
      </c>
      <c r="D2" s="95">
        <v>363</v>
      </c>
      <c r="E2" s="52">
        <v>661</v>
      </c>
      <c r="F2" s="52">
        <v>899</v>
      </c>
      <c r="G2" s="52">
        <v>123</v>
      </c>
      <c r="H2" s="95">
        <v>2362</v>
      </c>
      <c r="I2" s="52">
        <v>1</v>
      </c>
      <c r="J2" s="95">
        <v>1459</v>
      </c>
      <c r="K2" s="95">
        <v>0</v>
      </c>
      <c r="L2" s="52">
        <f>C2+D2+I2+K2</f>
        <v>364</v>
      </c>
      <c r="N2" t="s">
        <v>141</v>
      </c>
      <c r="O2" s="57">
        <f t="shared" ref="O2:Y2" si="0">B5+B9+B13</f>
        <v>12292</v>
      </c>
      <c r="P2" s="57">
        <f t="shared" si="0"/>
        <v>1</v>
      </c>
      <c r="Q2" s="57">
        <f t="shared" si="0"/>
        <v>908</v>
      </c>
      <c r="R2" s="57">
        <f t="shared" si="0"/>
        <v>750</v>
      </c>
      <c r="S2" s="57">
        <f t="shared" si="0"/>
        <v>1845</v>
      </c>
      <c r="T2" s="57">
        <f t="shared" si="0"/>
        <v>369</v>
      </c>
      <c r="U2" s="57">
        <f t="shared" si="0"/>
        <v>4369</v>
      </c>
      <c r="V2" s="57">
        <f t="shared" si="0"/>
        <v>6</v>
      </c>
      <c r="W2" s="57">
        <f t="shared" si="0"/>
        <v>4044</v>
      </c>
      <c r="X2" s="57">
        <f t="shared" si="0"/>
        <v>0</v>
      </c>
      <c r="Y2" s="57">
        <f t="shared" si="0"/>
        <v>466</v>
      </c>
    </row>
    <row r="3" spans="1:25" ht="15.95" thickBot="1">
      <c r="A3" s="15" t="s">
        <v>21</v>
      </c>
      <c r="B3" s="16">
        <f>SUM(C3:K3)</f>
        <v>903</v>
      </c>
      <c r="C3" s="52">
        <v>1</v>
      </c>
      <c r="D3" s="96">
        <v>57</v>
      </c>
      <c r="E3" s="52">
        <v>39</v>
      </c>
      <c r="F3" s="52">
        <v>100</v>
      </c>
      <c r="G3" s="52">
        <v>29</v>
      </c>
      <c r="H3" s="96">
        <v>274</v>
      </c>
      <c r="I3" s="52">
        <v>0</v>
      </c>
      <c r="J3" s="96">
        <v>403</v>
      </c>
      <c r="K3" s="96">
        <v>0</v>
      </c>
      <c r="L3" s="52">
        <f>C3+D3+I3+K3</f>
        <v>58</v>
      </c>
    </row>
    <row r="4" spans="1:25" ht="15.95" thickBot="1">
      <c r="A4" s="15" t="s">
        <v>22</v>
      </c>
      <c r="B4" s="16">
        <f>SUM(C4:K4)</f>
        <v>756</v>
      </c>
      <c r="C4" s="52">
        <v>0</v>
      </c>
      <c r="D4" s="52">
        <v>44</v>
      </c>
      <c r="E4" s="52">
        <v>22</v>
      </c>
      <c r="F4" s="52">
        <v>83</v>
      </c>
      <c r="G4" s="52">
        <v>31</v>
      </c>
      <c r="H4" s="52">
        <v>256</v>
      </c>
      <c r="I4" s="52">
        <v>0</v>
      </c>
      <c r="J4" s="52">
        <v>320</v>
      </c>
      <c r="K4" s="52">
        <v>0</v>
      </c>
      <c r="L4" s="52">
        <f>C4+D4+I4+K4</f>
        <v>44</v>
      </c>
    </row>
    <row r="5" spans="1:25" ht="15.95" thickBot="1">
      <c r="A5" s="53" t="s">
        <v>23</v>
      </c>
      <c r="B5" s="26">
        <f>SUM(B2:B4)</f>
        <v>7527</v>
      </c>
      <c r="C5" s="54">
        <f t="shared" ref="C5:L5" si="1">SUM(C2:C4)</f>
        <v>1</v>
      </c>
      <c r="D5" s="54">
        <f t="shared" si="1"/>
        <v>464</v>
      </c>
      <c r="E5" s="54">
        <f t="shared" si="1"/>
        <v>722</v>
      </c>
      <c r="F5" s="54">
        <f t="shared" si="1"/>
        <v>1082</v>
      </c>
      <c r="G5" s="54">
        <f t="shared" si="1"/>
        <v>183</v>
      </c>
      <c r="H5" s="54">
        <f t="shared" si="1"/>
        <v>2892</v>
      </c>
      <c r="I5" s="54">
        <f t="shared" si="1"/>
        <v>1</v>
      </c>
      <c r="J5" s="54">
        <f t="shared" si="1"/>
        <v>2182</v>
      </c>
      <c r="K5" s="54">
        <f t="shared" si="1"/>
        <v>0</v>
      </c>
      <c r="L5" s="48">
        <f t="shared" si="1"/>
        <v>466</v>
      </c>
      <c r="O5" s="55"/>
      <c r="P5" s="56"/>
      <c r="Q5" s="56"/>
      <c r="R5" s="56"/>
    </row>
    <row r="6" spans="1:25" ht="15.95" thickBot="1">
      <c r="A6" s="15" t="s">
        <v>24</v>
      </c>
      <c r="B6" s="16">
        <f>SUM(C6:K6)</f>
        <v>857</v>
      </c>
      <c r="C6" s="52">
        <v>0</v>
      </c>
      <c r="D6" s="52">
        <v>68</v>
      </c>
      <c r="E6" s="52">
        <v>11</v>
      </c>
      <c r="F6" s="52">
        <v>106</v>
      </c>
      <c r="G6" s="52">
        <v>43</v>
      </c>
      <c r="H6" s="52">
        <v>286</v>
      </c>
      <c r="I6" s="52">
        <v>3</v>
      </c>
      <c r="J6" s="52">
        <v>340</v>
      </c>
      <c r="K6" s="52">
        <v>0</v>
      </c>
      <c r="L6" s="52">
        <v>0</v>
      </c>
    </row>
    <row r="7" spans="1:25" ht="15.95" thickBot="1">
      <c r="A7" s="15" t="s">
        <v>25</v>
      </c>
      <c r="B7" s="16">
        <f>SUM(C7:K7)</f>
        <v>711</v>
      </c>
      <c r="C7" s="52">
        <v>0</v>
      </c>
      <c r="D7" s="52">
        <v>82</v>
      </c>
      <c r="E7" s="52">
        <v>0</v>
      </c>
      <c r="F7" s="52">
        <v>93</v>
      </c>
      <c r="G7" s="52">
        <v>27</v>
      </c>
      <c r="H7" s="52">
        <v>197</v>
      </c>
      <c r="I7" s="52">
        <v>2</v>
      </c>
      <c r="J7" s="52">
        <v>310</v>
      </c>
      <c r="K7" s="52">
        <v>0</v>
      </c>
      <c r="L7" s="52">
        <v>0</v>
      </c>
    </row>
    <row r="8" spans="1:25" ht="15.95" thickBot="1">
      <c r="A8" s="15" t="s">
        <v>26</v>
      </c>
      <c r="B8" s="16">
        <f>SUM(C8:K8)</f>
        <v>655</v>
      </c>
      <c r="C8" s="52">
        <v>0</v>
      </c>
      <c r="D8" s="96">
        <v>64</v>
      </c>
      <c r="E8" s="52">
        <v>0</v>
      </c>
      <c r="F8" s="52">
        <v>105</v>
      </c>
      <c r="G8" s="52">
        <v>30</v>
      </c>
      <c r="H8" s="96">
        <v>204</v>
      </c>
      <c r="I8" s="52">
        <v>0</v>
      </c>
      <c r="J8" s="96">
        <v>252</v>
      </c>
      <c r="K8" s="96">
        <v>0</v>
      </c>
      <c r="L8" s="52">
        <v>0</v>
      </c>
    </row>
    <row r="9" spans="1:25" ht="15.95" thickBot="1">
      <c r="A9" s="53" t="s">
        <v>27</v>
      </c>
      <c r="B9" s="26">
        <f>SUM(B6:B8)</f>
        <v>2223</v>
      </c>
      <c r="C9" s="54">
        <f t="shared" ref="C9:L9" si="2">SUM(C6:C8)</f>
        <v>0</v>
      </c>
      <c r="D9" s="54">
        <f t="shared" si="2"/>
        <v>214</v>
      </c>
      <c r="E9" s="54">
        <f t="shared" si="2"/>
        <v>11</v>
      </c>
      <c r="F9" s="54">
        <f t="shared" si="2"/>
        <v>304</v>
      </c>
      <c r="G9" s="54">
        <f t="shared" si="2"/>
        <v>100</v>
      </c>
      <c r="H9" s="54">
        <f t="shared" si="2"/>
        <v>687</v>
      </c>
      <c r="I9" s="54">
        <f t="shared" si="2"/>
        <v>5</v>
      </c>
      <c r="J9" s="54">
        <f t="shared" si="2"/>
        <v>902</v>
      </c>
      <c r="K9" s="54">
        <f t="shared" si="2"/>
        <v>0</v>
      </c>
      <c r="L9" s="48">
        <f t="shared" si="2"/>
        <v>0</v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5" ht="15.95" thickBot="1">
      <c r="A10" s="15" t="s">
        <v>28</v>
      </c>
      <c r="B10" s="16">
        <f>SUM(C10:K10)</f>
        <v>875</v>
      </c>
      <c r="C10" s="52">
        <v>0</v>
      </c>
      <c r="D10" s="52">
        <v>65</v>
      </c>
      <c r="E10" s="52">
        <v>13</v>
      </c>
      <c r="F10" s="52">
        <v>187</v>
      </c>
      <c r="G10" s="52">
        <v>9</v>
      </c>
      <c r="H10" s="52">
        <v>267</v>
      </c>
      <c r="I10" s="52">
        <v>0</v>
      </c>
      <c r="J10" s="52">
        <v>334</v>
      </c>
      <c r="K10" s="52">
        <v>0</v>
      </c>
      <c r="L10" s="52">
        <v>0</v>
      </c>
    </row>
    <row r="11" spans="1:25" ht="15.95" thickBot="1">
      <c r="A11" s="15" t="s">
        <v>29</v>
      </c>
      <c r="B11" s="16">
        <f>SUM(C11:K11)</f>
        <v>848</v>
      </c>
      <c r="C11" s="52">
        <v>0</v>
      </c>
      <c r="D11" s="52">
        <v>90</v>
      </c>
      <c r="E11" s="52">
        <v>4</v>
      </c>
      <c r="F11" s="52">
        <v>138</v>
      </c>
      <c r="G11" s="52">
        <v>32</v>
      </c>
      <c r="H11" s="52">
        <v>278</v>
      </c>
      <c r="I11" s="52">
        <v>0</v>
      </c>
      <c r="J11" s="52">
        <v>306</v>
      </c>
      <c r="K11" s="52">
        <v>0</v>
      </c>
      <c r="L11" s="52">
        <v>0</v>
      </c>
    </row>
    <row r="12" spans="1:25" ht="15.95" thickBot="1">
      <c r="A12" s="15" t="s">
        <v>30</v>
      </c>
      <c r="B12" s="16">
        <f>SUM(C12:K12)</f>
        <v>819</v>
      </c>
      <c r="C12" s="52">
        <v>0</v>
      </c>
      <c r="D12" s="52">
        <v>75</v>
      </c>
      <c r="E12" s="52">
        <v>0</v>
      </c>
      <c r="F12" s="52">
        <v>134</v>
      </c>
      <c r="G12" s="52">
        <v>45</v>
      </c>
      <c r="H12" s="52">
        <v>245</v>
      </c>
      <c r="I12" s="52">
        <v>0</v>
      </c>
      <c r="J12" s="52">
        <v>320</v>
      </c>
      <c r="K12" s="52">
        <v>0</v>
      </c>
      <c r="L12" s="52">
        <v>0</v>
      </c>
    </row>
    <row r="13" spans="1:25" ht="15.95" thickBot="1">
      <c r="A13" s="53" t="s">
        <v>31</v>
      </c>
      <c r="B13" s="26">
        <f>SUM(B10:B12)</f>
        <v>2542</v>
      </c>
      <c r="C13" s="54">
        <f t="shared" ref="C13:L13" si="3">SUM(C10:C12)</f>
        <v>0</v>
      </c>
      <c r="D13" s="54">
        <f t="shared" si="3"/>
        <v>230</v>
      </c>
      <c r="E13" s="54">
        <f t="shared" si="3"/>
        <v>17</v>
      </c>
      <c r="F13" s="54">
        <f t="shared" si="3"/>
        <v>459</v>
      </c>
      <c r="G13" s="54">
        <f t="shared" si="3"/>
        <v>86</v>
      </c>
      <c r="H13" s="54">
        <f t="shared" si="3"/>
        <v>790</v>
      </c>
      <c r="I13" s="54">
        <f t="shared" si="3"/>
        <v>0</v>
      </c>
      <c r="J13" s="54">
        <f t="shared" si="3"/>
        <v>960</v>
      </c>
      <c r="K13" s="54">
        <f t="shared" si="3"/>
        <v>0</v>
      </c>
      <c r="L13" s="48">
        <f t="shared" si="3"/>
        <v>0</v>
      </c>
    </row>
    <row r="14" spans="1:25" ht="15.95" thickBot="1">
      <c r="A14" s="15" t="s">
        <v>32</v>
      </c>
      <c r="B14" s="16">
        <f>SUM(C14:K14)</f>
        <v>696</v>
      </c>
      <c r="C14" s="52">
        <v>0</v>
      </c>
      <c r="D14" s="52">
        <v>73</v>
      </c>
      <c r="E14" s="52">
        <v>0</v>
      </c>
      <c r="F14" s="52">
        <v>135</v>
      </c>
      <c r="G14" s="52">
        <v>30</v>
      </c>
      <c r="H14" s="52">
        <v>224</v>
      </c>
      <c r="I14" s="52">
        <v>0</v>
      </c>
      <c r="J14" s="52">
        <v>234</v>
      </c>
      <c r="K14" s="52">
        <v>0</v>
      </c>
      <c r="L14" s="52">
        <v>0</v>
      </c>
    </row>
    <row r="15" spans="1:25" ht="15.95" thickBot="1">
      <c r="A15" s="15" t="s">
        <v>33</v>
      </c>
      <c r="B15" s="16">
        <f>SUM(C15:K15)</f>
        <v>570</v>
      </c>
      <c r="C15" s="52">
        <v>0</v>
      </c>
      <c r="D15" s="52">
        <v>67</v>
      </c>
      <c r="E15" s="52">
        <v>0</v>
      </c>
      <c r="F15" s="52">
        <v>112</v>
      </c>
      <c r="G15" s="52">
        <v>26</v>
      </c>
      <c r="H15" s="52">
        <v>189</v>
      </c>
      <c r="I15" s="52">
        <v>2</v>
      </c>
      <c r="J15" s="52">
        <v>174</v>
      </c>
      <c r="K15" s="52">
        <v>0</v>
      </c>
      <c r="L15" s="52">
        <v>0</v>
      </c>
    </row>
    <row r="16" spans="1:25" ht="15.95" thickBot="1">
      <c r="A16" s="15" t="s">
        <v>34</v>
      </c>
      <c r="B16" s="16">
        <f>SUM(C16:K16)</f>
        <v>553</v>
      </c>
      <c r="C16" s="52">
        <v>0</v>
      </c>
      <c r="D16" s="52">
        <v>50</v>
      </c>
      <c r="E16" s="52">
        <v>0</v>
      </c>
      <c r="F16" s="52">
        <v>104</v>
      </c>
      <c r="G16" s="52">
        <v>27</v>
      </c>
      <c r="H16" s="52">
        <v>204</v>
      </c>
      <c r="I16" s="52">
        <v>1</v>
      </c>
      <c r="J16" s="52">
        <v>167</v>
      </c>
      <c r="K16" s="52">
        <v>0</v>
      </c>
      <c r="L16" s="52">
        <v>0</v>
      </c>
    </row>
    <row r="17" spans="1:12" ht="15.95" thickBot="1">
      <c r="A17" s="53" t="s">
        <v>35</v>
      </c>
      <c r="B17" s="26">
        <f>SUM(B14:B16)</f>
        <v>1819</v>
      </c>
      <c r="C17" s="54">
        <f t="shared" ref="C17:L17" si="4">SUM(C14:C16)</f>
        <v>0</v>
      </c>
      <c r="D17" s="54">
        <f t="shared" si="4"/>
        <v>190</v>
      </c>
      <c r="E17" s="54">
        <f t="shared" si="4"/>
        <v>0</v>
      </c>
      <c r="F17" s="54">
        <f t="shared" si="4"/>
        <v>351</v>
      </c>
      <c r="G17" s="54">
        <f t="shared" si="4"/>
        <v>83</v>
      </c>
      <c r="H17" s="54">
        <f t="shared" si="4"/>
        <v>617</v>
      </c>
      <c r="I17" s="54">
        <f t="shared" si="4"/>
        <v>3</v>
      </c>
      <c r="J17" s="54">
        <f t="shared" si="4"/>
        <v>575</v>
      </c>
      <c r="K17" s="54">
        <f t="shared" si="4"/>
        <v>0</v>
      </c>
      <c r="L17" s="48">
        <f t="shared" si="4"/>
        <v>0</v>
      </c>
    </row>
    <row r="18" spans="1:12" ht="18.600000000000001">
      <c r="A18" s="35" t="s">
        <v>144</v>
      </c>
      <c r="B18" s="108">
        <f t="shared" ref="B18:L18" si="5">B17+B13+B9+B5</f>
        <v>14111</v>
      </c>
      <c r="C18" s="108">
        <f t="shared" si="5"/>
        <v>1</v>
      </c>
      <c r="D18" s="108">
        <f t="shared" si="5"/>
        <v>1098</v>
      </c>
      <c r="E18" s="108">
        <f t="shared" si="5"/>
        <v>750</v>
      </c>
      <c r="F18" s="108">
        <f t="shared" si="5"/>
        <v>2196</v>
      </c>
      <c r="G18" s="108">
        <f t="shared" si="5"/>
        <v>452</v>
      </c>
      <c r="H18" s="108">
        <f t="shared" si="5"/>
        <v>4986</v>
      </c>
      <c r="I18" s="108">
        <f t="shared" si="5"/>
        <v>9</v>
      </c>
      <c r="J18" s="108">
        <f t="shared" si="5"/>
        <v>4619</v>
      </c>
      <c r="K18" s="108">
        <f t="shared" si="5"/>
        <v>0</v>
      </c>
      <c r="L18" s="108">
        <f t="shared" si="5"/>
        <v>466</v>
      </c>
    </row>
    <row r="19" spans="1:12">
      <c r="E19" s="18"/>
      <c r="F19" s="18"/>
      <c r="G19" s="18"/>
      <c r="H19" s="18"/>
      <c r="I19" s="18"/>
      <c r="J19" s="18"/>
      <c r="K19" s="18"/>
      <c r="L19" s="18"/>
    </row>
    <row r="20" spans="1:12">
      <c r="E20" s="18"/>
      <c r="F20" s="18"/>
      <c r="G20" s="18"/>
      <c r="H20" s="18"/>
      <c r="I20" s="18"/>
      <c r="J20" s="18"/>
      <c r="K20" s="18"/>
      <c r="L20" s="18"/>
    </row>
    <row r="21" spans="1:12" ht="18.600000000000001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5" spans="1:12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E26" s="20"/>
      <c r="F26" s="20"/>
      <c r="G26" s="20"/>
      <c r="H26" s="20"/>
      <c r="I26" s="20"/>
      <c r="J26" s="20"/>
      <c r="K26" s="20"/>
      <c r="L2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Williams, Heather D.</dc:creator>
  <cp:keywords/>
  <dc:description/>
  <cp:lastModifiedBy>Williams, Heather D.</cp:lastModifiedBy>
  <cp:revision/>
  <dcterms:created xsi:type="dcterms:W3CDTF">2023-01-12T13:18:48Z</dcterms:created>
  <dcterms:modified xsi:type="dcterms:W3CDTF">2025-05-15T14:24:53Z</dcterms:modified>
  <cp:category/>
  <cp:contentStatus/>
</cp:coreProperties>
</file>