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矩阵转换\temp\temp\"/>
    </mc:Choice>
  </mc:AlternateContent>
  <xr:revisionPtr revIDLastSave="0" documentId="13_ncr:1_{61D58F97-9A0E-4743-9C40-BFC7B32927E1}" xr6:coauthVersionLast="40" xr6:coauthVersionMax="40" xr10:uidLastSave="{00000000-0000-0000-0000-000000000000}"/>
  <bookViews>
    <workbookView xWindow="-120" yWindow="-120" windowWidth="29040" windowHeight="15840" activeTab="1" xr2:uid="{EBE9A094-9BC8-4925-8959-37114C07637F}"/>
  </bookViews>
  <sheets>
    <sheet name="原始数据" sheetId="1" r:id="rId1"/>
    <sheet name="转为小数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7" i="2" l="1"/>
  <c r="Q208" i="2"/>
  <c r="Q209" i="2"/>
  <c r="Q210" i="2"/>
  <c r="Q206" i="2"/>
  <c r="X196" i="2"/>
  <c r="X197" i="2"/>
  <c r="X198" i="2"/>
  <c r="X199" i="2"/>
  <c r="X195" i="2"/>
  <c r="R131" i="2" l="1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30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Q108" i="2"/>
  <c r="Q107" i="2"/>
  <c r="Q106" i="2"/>
  <c r="Q105" i="2"/>
  <c r="Q104" i="2"/>
  <c r="Q103" i="2"/>
  <c r="Q102" i="2"/>
  <c r="Q101" i="2"/>
  <c r="R102" i="2"/>
  <c r="R103" i="2"/>
  <c r="R104" i="2"/>
  <c r="R105" i="2"/>
  <c r="R106" i="2"/>
  <c r="R107" i="2"/>
  <c r="R108" i="2"/>
  <c r="R101" i="2"/>
  <c r="P102" i="2"/>
  <c r="P103" i="2"/>
  <c r="P104" i="2"/>
  <c r="P105" i="2"/>
  <c r="P106" i="2"/>
  <c r="P107" i="2"/>
  <c r="P108" i="2"/>
  <c r="P101" i="2"/>
  <c r="R94" i="2" l="1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79" i="2"/>
  <c r="R71" i="2"/>
  <c r="R70" i="2"/>
  <c r="R69" i="2"/>
  <c r="R68" i="2"/>
  <c r="P69" i="2"/>
  <c r="P70" i="2"/>
  <c r="P71" i="2"/>
  <c r="P68" i="2"/>
  <c r="Q69" i="2"/>
  <c r="Q70" i="2"/>
  <c r="Q71" i="2"/>
  <c r="Q68" i="2"/>
  <c r="R61" i="2"/>
  <c r="R62" i="2"/>
  <c r="R63" i="2"/>
  <c r="R60" i="2"/>
  <c r="Q61" i="2"/>
  <c r="Q62" i="2"/>
  <c r="Q63" i="2"/>
  <c r="Q60" i="2"/>
  <c r="P63" i="2"/>
  <c r="P62" i="2"/>
  <c r="P61" i="2"/>
  <c r="P60" i="2"/>
  <c r="R53" i="2"/>
  <c r="R52" i="2"/>
  <c r="R51" i="2"/>
  <c r="R50" i="2"/>
  <c r="N5" i="2"/>
  <c r="Q51" i="2"/>
  <c r="Q52" i="2"/>
  <c r="Q53" i="2"/>
  <c r="Q50" i="2"/>
  <c r="P51" i="2"/>
  <c r="P52" i="2"/>
  <c r="P53" i="2"/>
  <c r="P50" i="2"/>
  <c r="R45" i="2"/>
  <c r="Q45" i="2"/>
  <c r="R44" i="2"/>
  <c r="Q44" i="2"/>
  <c r="R43" i="2"/>
  <c r="Q43" i="2"/>
  <c r="R42" i="2"/>
  <c r="Q42" i="2"/>
  <c r="P43" i="2"/>
  <c r="P45" i="2"/>
  <c r="P44" i="2"/>
  <c r="P42" i="2"/>
  <c r="Q35" i="2"/>
  <c r="Q34" i="2"/>
  <c r="Q33" i="2"/>
  <c r="Q32" i="2"/>
  <c r="R33" i="2"/>
  <c r="R34" i="2"/>
  <c r="R35" i="2"/>
  <c r="P33" i="2"/>
  <c r="P34" i="2"/>
  <c r="P35" i="2"/>
  <c r="R32" i="2"/>
  <c r="P32" i="2"/>
  <c r="R25" i="2"/>
  <c r="R26" i="2"/>
  <c r="R27" i="2"/>
  <c r="Q25" i="2"/>
  <c r="Q26" i="2"/>
  <c r="Q27" i="2"/>
  <c r="R24" i="2"/>
  <c r="Q24" i="2"/>
  <c r="P27" i="2"/>
  <c r="P26" i="2"/>
  <c r="P25" i="2"/>
  <c r="P24" i="2"/>
  <c r="R16" i="2"/>
  <c r="R17" i="2"/>
  <c r="R18" i="2"/>
  <c r="R15" i="2"/>
  <c r="Q18" i="2"/>
  <c r="Q17" i="2"/>
  <c r="Q16" i="2"/>
  <c r="Q15" i="2"/>
  <c r="P16" i="2"/>
  <c r="P17" i="2"/>
  <c r="P18" i="2"/>
  <c r="P15" i="2"/>
  <c r="R5" i="2" l="1"/>
  <c r="R6" i="2"/>
  <c r="R7" i="2"/>
  <c r="R8" i="2"/>
  <c r="N131" i="2" l="1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J153" i="2" l="1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T196" i="2"/>
  <c r="T197" i="2"/>
  <c r="T198" i="2"/>
  <c r="T199" i="2"/>
  <c r="R196" i="2"/>
  <c r="R197" i="2"/>
  <c r="R198" i="2"/>
  <c r="R199" i="2"/>
  <c r="P196" i="2"/>
  <c r="P197" i="2"/>
  <c r="P198" i="2"/>
  <c r="P199" i="2"/>
  <c r="N196" i="2"/>
  <c r="N197" i="2"/>
  <c r="N198" i="2"/>
  <c r="N199" i="2"/>
  <c r="L196" i="2"/>
  <c r="L197" i="2"/>
  <c r="L198" i="2"/>
  <c r="L199" i="2"/>
  <c r="J196" i="2"/>
  <c r="J197" i="2"/>
  <c r="J198" i="2"/>
  <c r="J199" i="2"/>
  <c r="H196" i="2"/>
  <c r="H197" i="2"/>
  <c r="H198" i="2"/>
  <c r="H199" i="2"/>
  <c r="F196" i="2"/>
  <c r="F197" i="2"/>
  <c r="F198" i="2"/>
  <c r="F199" i="2"/>
  <c r="D196" i="2"/>
  <c r="D197" i="2"/>
  <c r="D198" i="2"/>
  <c r="D199" i="2"/>
  <c r="N207" i="2"/>
  <c r="N208" i="2"/>
  <c r="N209" i="2"/>
  <c r="N210" i="2"/>
  <c r="L207" i="2"/>
  <c r="L208" i="2"/>
  <c r="L209" i="2"/>
  <c r="L210" i="2"/>
  <c r="J207" i="2"/>
  <c r="J208" i="2"/>
  <c r="J209" i="2"/>
  <c r="J210" i="2"/>
  <c r="H207" i="2"/>
  <c r="H208" i="2"/>
  <c r="H209" i="2"/>
  <c r="H210" i="2"/>
  <c r="F207" i="2"/>
  <c r="F208" i="2"/>
  <c r="F209" i="2"/>
  <c r="F210" i="2"/>
  <c r="D207" i="2"/>
  <c r="D208" i="2"/>
  <c r="D209" i="2"/>
  <c r="D210" i="2"/>
  <c r="D219" i="2"/>
  <c r="D220" i="2"/>
  <c r="D221" i="2"/>
  <c r="D222" i="2"/>
  <c r="F219" i="2"/>
  <c r="F220" i="2"/>
  <c r="F221" i="2"/>
  <c r="F222" i="2"/>
  <c r="H219" i="2"/>
  <c r="H220" i="2"/>
  <c r="H221" i="2"/>
  <c r="H222" i="2"/>
  <c r="J219" i="2"/>
  <c r="J220" i="2"/>
  <c r="J221" i="2"/>
  <c r="J222" i="2"/>
  <c r="L219" i="2"/>
  <c r="L220" i="2"/>
  <c r="L221" i="2"/>
  <c r="L222" i="2"/>
  <c r="N219" i="2"/>
  <c r="N220" i="2"/>
  <c r="N221" i="2"/>
  <c r="N222" i="2"/>
  <c r="N218" i="2"/>
  <c r="L218" i="2"/>
  <c r="J218" i="2"/>
  <c r="H218" i="2"/>
  <c r="F218" i="2"/>
  <c r="D218" i="2"/>
  <c r="N206" i="2"/>
  <c r="L206" i="2"/>
  <c r="J206" i="2"/>
  <c r="H206" i="2"/>
  <c r="F206" i="2"/>
  <c r="D206" i="2"/>
  <c r="T195" i="2"/>
  <c r="R195" i="2"/>
  <c r="P195" i="2"/>
  <c r="N195" i="2"/>
  <c r="L195" i="2"/>
  <c r="J195" i="2"/>
  <c r="H195" i="2"/>
  <c r="F195" i="2"/>
  <c r="D195" i="2"/>
  <c r="T174" i="2"/>
  <c r="R174" i="2"/>
  <c r="P174" i="2"/>
  <c r="N174" i="2"/>
  <c r="L174" i="2"/>
  <c r="J174" i="2"/>
  <c r="H174" i="2"/>
  <c r="F174" i="2"/>
  <c r="D174" i="2"/>
  <c r="N153" i="2"/>
  <c r="L153" i="2"/>
  <c r="H153" i="2"/>
  <c r="F153" i="2"/>
  <c r="D153" i="2"/>
  <c r="N130" i="2"/>
  <c r="L130" i="2"/>
  <c r="J130" i="2"/>
  <c r="H130" i="2"/>
  <c r="F130" i="2"/>
  <c r="D130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N102" i="2"/>
  <c r="N103" i="2"/>
  <c r="N104" i="2"/>
  <c r="N105" i="2"/>
  <c r="N106" i="2"/>
  <c r="N107" i="2"/>
  <c r="N108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H102" i="2"/>
  <c r="H103" i="2"/>
  <c r="H104" i="2"/>
  <c r="H105" i="2"/>
  <c r="H106" i="2"/>
  <c r="H107" i="2"/>
  <c r="H108" i="2"/>
  <c r="F102" i="2"/>
  <c r="F103" i="2"/>
  <c r="F104" i="2"/>
  <c r="F105" i="2"/>
  <c r="F106" i="2"/>
  <c r="F107" i="2"/>
  <c r="F108" i="2"/>
  <c r="D102" i="2"/>
  <c r="D103" i="2"/>
  <c r="D104" i="2"/>
  <c r="D105" i="2"/>
  <c r="D106" i="2"/>
  <c r="D107" i="2"/>
  <c r="D108" i="2"/>
  <c r="D116" i="2"/>
  <c r="D117" i="2"/>
  <c r="D118" i="2"/>
  <c r="D119" i="2"/>
  <c r="D120" i="2"/>
  <c r="D121" i="2"/>
  <c r="D122" i="2"/>
  <c r="F116" i="2"/>
  <c r="F117" i="2"/>
  <c r="F118" i="2"/>
  <c r="F119" i="2"/>
  <c r="F120" i="2"/>
  <c r="F121" i="2"/>
  <c r="F122" i="2"/>
  <c r="H116" i="2"/>
  <c r="H117" i="2"/>
  <c r="H118" i="2"/>
  <c r="H119" i="2"/>
  <c r="H120" i="2"/>
  <c r="H121" i="2"/>
  <c r="H122" i="2"/>
  <c r="J116" i="2"/>
  <c r="J117" i="2"/>
  <c r="J118" i="2"/>
  <c r="J119" i="2"/>
  <c r="J120" i="2"/>
  <c r="J121" i="2"/>
  <c r="J122" i="2"/>
  <c r="L116" i="2"/>
  <c r="L117" i="2"/>
  <c r="L118" i="2"/>
  <c r="L119" i="2"/>
  <c r="L120" i="2"/>
  <c r="L121" i="2"/>
  <c r="L122" i="2"/>
  <c r="N116" i="2"/>
  <c r="N117" i="2"/>
  <c r="N118" i="2"/>
  <c r="N119" i="2"/>
  <c r="N120" i="2"/>
  <c r="N121" i="2"/>
  <c r="N122" i="2"/>
  <c r="N115" i="2"/>
  <c r="L115" i="2"/>
  <c r="J115" i="2"/>
  <c r="H115" i="2"/>
  <c r="F115" i="2"/>
  <c r="D115" i="2"/>
  <c r="N101" i="2"/>
  <c r="L101" i="2"/>
  <c r="J101" i="2"/>
  <c r="H101" i="2"/>
  <c r="F101" i="2"/>
  <c r="D101" i="2"/>
  <c r="N79" i="2"/>
  <c r="L79" i="2"/>
  <c r="J79" i="2"/>
  <c r="H79" i="2"/>
  <c r="F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79" i="2"/>
  <c r="N69" i="2"/>
  <c r="N70" i="2"/>
  <c r="N71" i="2"/>
  <c r="L69" i="2"/>
  <c r="L70" i="2"/>
  <c r="L71" i="2"/>
  <c r="J69" i="2"/>
  <c r="J70" i="2"/>
  <c r="J71" i="2"/>
  <c r="H69" i="2"/>
  <c r="H70" i="2"/>
  <c r="H71" i="2"/>
  <c r="F69" i="2"/>
  <c r="F70" i="2"/>
  <c r="F71" i="2"/>
  <c r="D69" i="2"/>
  <c r="D70" i="2"/>
  <c r="D71" i="2"/>
  <c r="N61" i="2"/>
  <c r="N62" i="2"/>
  <c r="N63" i="2"/>
  <c r="L61" i="2"/>
  <c r="L62" i="2"/>
  <c r="L63" i="2"/>
  <c r="J61" i="2"/>
  <c r="J62" i="2"/>
  <c r="J63" i="2"/>
  <c r="H61" i="2"/>
  <c r="H62" i="2"/>
  <c r="H63" i="2"/>
  <c r="F61" i="2"/>
  <c r="F62" i="2"/>
  <c r="F63" i="2"/>
  <c r="D61" i="2"/>
  <c r="D62" i="2"/>
  <c r="D63" i="2"/>
  <c r="N68" i="2"/>
  <c r="L68" i="2"/>
  <c r="J68" i="2"/>
  <c r="H68" i="2"/>
  <c r="F68" i="2"/>
  <c r="D68" i="2"/>
  <c r="N60" i="2"/>
  <c r="L60" i="2"/>
  <c r="J60" i="2"/>
  <c r="H60" i="2"/>
  <c r="F60" i="2"/>
  <c r="D60" i="2"/>
  <c r="N51" i="2"/>
  <c r="N52" i="2"/>
  <c r="N53" i="2"/>
  <c r="L51" i="2"/>
  <c r="L52" i="2"/>
  <c r="L53" i="2"/>
  <c r="J51" i="2"/>
  <c r="J52" i="2"/>
  <c r="J53" i="2"/>
  <c r="H51" i="2"/>
  <c r="H52" i="2"/>
  <c r="H53" i="2"/>
  <c r="F51" i="2"/>
  <c r="F52" i="2"/>
  <c r="F53" i="2"/>
  <c r="D51" i="2"/>
  <c r="D52" i="2"/>
  <c r="D53" i="2"/>
  <c r="N50" i="2"/>
  <c r="L50" i="2"/>
  <c r="J50" i="2"/>
  <c r="H50" i="2"/>
  <c r="F50" i="2"/>
  <c r="D50" i="2"/>
  <c r="N43" i="2"/>
  <c r="N44" i="2"/>
  <c r="N45" i="2"/>
  <c r="L43" i="2"/>
  <c r="L44" i="2"/>
  <c r="L45" i="2"/>
  <c r="J43" i="2"/>
  <c r="J44" i="2"/>
  <c r="J45" i="2"/>
  <c r="H43" i="2"/>
  <c r="H44" i="2"/>
  <c r="H45" i="2"/>
  <c r="F43" i="2"/>
  <c r="F44" i="2"/>
  <c r="F45" i="2"/>
  <c r="N42" i="2"/>
  <c r="L42" i="2"/>
  <c r="J42" i="2"/>
  <c r="H42" i="2"/>
  <c r="F42" i="2"/>
  <c r="D43" i="2"/>
  <c r="D44" i="2"/>
  <c r="D45" i="2"/>
  <c r="D42" i="2"/>
  <c r="N33" i="2"/>
  <c r="N34" i="2"/>
  <c r="N35" i="2"/>
  <c r="L33" i="2"/>
  <c r="L34" i="2"/>
  <c r="L35" i="2"/>
  <c r="J33" i="2"/>
  <c r="J34" i="2"/>
  <c r="J35" i="2"/>
  <c r="H33" i="2"/>
  <c r="H34" i="2"/>
  <c r="H35" i="2"/>
  <c r="F33" i="2"/>
  <c r="F34" i="2"/>
  <c r="F35" i="2"/>
  <c r="D33" i="2"/>
  <c r="D34" i="2"/>
  <c r="D35" i="2"/>
  <c r="N32" i="2"/>
  <c r="L32" i="2"/>
  <c r="J32" i="2"/>
  <c r="H32" i="2"/>
  <c r="F32" i="2"/>
  <c r="D32" i="2"/>
  <c r="N25" i="2"/>
  <c r="N26" i="2"/>
  <c r="N27" i="2"/>
  <c r="L25" i="2"/>
  <c r="L26" i="2"/>
  <c r="L27" i="2"/>
  <c r="J25" i="2"/>
  <c r="J26" i="2"/>
  <c r="J27" i="2"/>
  <c r="H25" i="2"/>
  <c r="H26" i="2"/>
  <c r="H27" i="2"/>
  <c r="F25" i="2"/>
  <c r="F26" i="2"/>
  <c r="F27" i="2"/>
  <c r="N24" i="2"/>
  <c r="L24" i="2"/>
  <c r="J24" i="2"/>
  <c r="H24" i="2"/>
  <c r="F24" i="2"/>
  <c r="D25" i="2"/>
  <c r="D26" i="2"/>
  <c r="D27" i="2"/>
  <c r="D24" i="2"/>
  <c r="N16" i="2"/>
  <c r="N17" i="2"/>
  <c r="N18" i="2"/>
  <c r="L16" i="2"/>
  <c r="L17" i="2"/>
  <c r="L18" i="2"/>
  <c r="J16" i="2"/>
  <c r="J17" i="2"/>
  <c r="J18" i="2"/>
  <c r="H16" i="2"/>
  <c r="H17" i="2"/>
  <c r="H18" i="2"/>
  <c r="N15" i="2"/>
  <c r="L15" i="2"/>
  <c r="J15" i="2"/>
  <c r="H15" i="2"/>
  <c r="F16" i="2"/>
  <c r="F17" i="2"/>
  <c r="F18" i="2"/>
  <c r="F15" i="2"/>
  <c r="D16" i="2"/>
  <c r="D17" i="2"/>
  <c r="D18" i="2"/>
  <c r="D15" i="2"/>
  <c r="N6" i="2"/>
  <c r="N7" i="2"/>
  <c r="N8" i="2"/>
  <c r="L6" i="2"/>
  <c r="L7" i="2"/>
  <c r="L8" i="2"/>
  <c r="L5" i="2"/>
  <c r="J6" i="2"/>
  <c r="J7" i="2"/>
  <c r="J8" i="2"/>
  <c r="J5" i="2"/>
  <c r="H6" i="2"/>
  <c r="H7" i="2"/>
  <c r="H8" i="2"/>
  <c r="H5" i="2"/>
  <c r="F6" i="2"/>
  <c r="F7" i="2"/>
  <c r="F8" i="2"/>
  <c r="F5" i="2"/>
  <c r="D6" i="2"/>
  <c r="D7" i="2"/>
  <c r="D8" i="2"/>
  <c r="D5" i="2"/>
  <c r="P5" i="2" l="1"/>
  <c r="Q5" i="2"/>
  <c r="P8" i="2"/>
  <c r="Q8" i="2"/>
  <c r="P7" i="2"/>
  <c r="Q7" i="2"/>
  <c r="P6" i="2"/>
  <c r="Q6" i="2"/>
  <c r="C1" i="1"/>
</calcChain>
</file>

<file path=xl/sharedStrings.xml><?xml version="1.0" encoding="utf-8"?>
<sst xmlns="http://schemas.openxmlformats.org/spreadsheetml/2006/main" count="2652" uniqueCount="581">
  <si>
    <t>(270,-180,0)</t>
  </si>
  <si>
    <t>(90,-180,0)</t>
    <phoneticPr fontId="1" type="noConversion"/>
  </si>
  <si>
    <t>(180,-180,0)</t>
    <phoneticPr fontId="1" type="noConversion"/>
  </si>
  <si>
    <t>(360,-180,0)</t>
    <phoneticPr fontId="1" type="noConversion"/>
  </si>
  <si>
    <t>转台输入角度
（外，中，内）</t>
    <phoneticPr fontId="1" type="noConversion"/>
  </si>
  <si>
    <t>(90,0,0)</t>
  </si>
  <si>
    <t>(180,0,0)</t>
  </si>
  <si>
    <t>(270,0,0)</t>
  </si>
  <si>
    <t>(360,0,0)</t>
  </si>
  <si>
    <t>三轴测量角度理论
(y,p,r)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</si>
  <si>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</si>
  <si>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</si>
  <si>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</si>
  <si>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</si>
  <si>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t>初始化角度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</si>
  <si>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</si>
  <si>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</si>
  <si>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</si>
  <si>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0″</t>
    </r>
    <r>
      <rPr>
        <sz val="9"/>
        <color theme="1"/>
        <rFont val="宋体"/>
        <family val="3"/>
        <charset val="134"/>
      </rPr>
      <t/>
    </r>
  </si>
  <si>
    <t>测量角度</t>
    <phoneticPr fontId="1" type="noConversion"/>
  </si>
  <si>
    <r>
      <t>90°0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</si>
  <si>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</si>
  <si>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</si>
  <si>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</si>
  <si>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</si>
  <si>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</si>
  <si>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</si>
  <si>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</si>
  <si>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</si>
  <si>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(0,-165,0)</t>
  </si>
  <si>
    <t>(0,-150,0)</t>
  </si>
  <si>
    <t>(0,-135,0)</t>
  </si>
  <si>
    <t>(0,-120,0)</t>
  </si>
  <si>
    <t>(0,15,0)</t>
  </si>
  <si>
    <t>(0,30,0)</t>
  </si>
  <si>
    <t>(0,45,0)</t>
  </si>
  <si>
    <t>(0,60,0)</t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</si>
  <si>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</si>
  <si>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</si>
  <si>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</si>
  <si>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</si>
  <si>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</si>
  <si>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</si>
  <si>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</si>
  <si>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表 2. 工作位置初始化，转台三框初始化位置为(0°,-180°,0°)，反转，测量Yaw和Pitch</t>
    <phoneticPr fontId="1" type="noConversion"/>
  </si>
  <si>
    <t>(-90,-180,0)</t>
  </si>
  <si>
    <t>(-180,-180,0)</t>
  </si>
  <si>
    <t>(-270,-180,0)</t>
  </si>
  <si>
    <t>(-360,-180,0)</t>
  </si>
  <si>
    <t>(-90,0,0)</t>
  </si>
  <si>
    <t>(-180,0,0)</t>
  </si>
  <si>
    <t>(-270,0,0)</t>
  </si>
  <si>
    <t>(-360,0,0)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</si>
  <si>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</si>
  <si>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</si>
  <si>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</si>
  <si>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</si>
  <si>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</si>
  <si>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</si>
  <si>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(0,-195,0)</t>
  </si>
  <si>
    <t>(0,-210,0)</t>
  </si>
  <si>
    <t>(0,-225,0)</t>
  </si>
  <si>
    <t>(0,-240,0)</t>
  </si>
  <si>
    <t>(0,-15,0)</t>
  </si>
  <si>
    <t>(0,-30,0)</t>
  </si>
  <si>
    <t>(0,-45,0)</t>
  </si>
  <si>
    <t>(0,-60,0)</t>
  </si>
  <si>
    <r>
      <t>-14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</si>
  <si>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</si>
  <si>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</si>
  <si>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</si>
  <si>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</si>
  <si>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</si>
  <si>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</si>
  <si>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</si>
  <si>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</si>
  <si>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</si>
  <si>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t>(90,-180,90)</t>
  </si>
  <si>
    <t>(180,-180,90)</t>
  </si>
  <si>
    <t>(270,-180,90)</t>
  </si>
  <si>
    <t>(360,-180,90)</t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</si>
  <si>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r>
      <rPr>
        <sz val="9"/>
        <color theme="1"/>
        <rFont val="宋体"/>
        <family val="3"/>
        <charset val="134"/>
      </rPr>
      <t/>
    </r>
    <phoneticPr fontId="1" type="noConversion"/>
  </si>
  <si>
    <t>表 3. 工作位置初始化，转台三框初始化位置为(0°,-180°,90°)，正转，测量Yaw和Roll</t>
    <phoneticPr fontId="1" type="noConversion"/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</si>
  <si>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</si>
  <si>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</si>
  <si>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</si>
  <si>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</si>
  <si>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21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</si>
  <si>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</si>
  <si>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  <phoneticPr fontId="1" type="noConversion"/>
  </si>
  <si>
    <t>(0,-165,90)</t>
  </si>
  <si>
    <t>(0,-150,90)</t>
  </si>
  <si>
    <t>(0,-135,90)</t>
  </si>
  <si>
    <t>(0,-120,90)</t>
  </si>
  <si>
    <t>(0,0,15)</t>
  </si>
  <si>
    <t>(0,0,30)</t>
  </si>
  <si>
    <t>(0,0,45)</t>
  </si>
  <si>
    <t>(0,0,60)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</si>
  <si>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</si>
  <si>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</si>
  <si>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</si>
  <si>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</si>
  <si>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</si>
  <si>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</si>
  <si>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表 4. 工作位置初始化，转台三框初始化位置为(0°,-180°,90°)，反转，测量Yaw和Roll</t>
    <phoneticPr fontId="1" type="noConversion"/>
  </si>
  <si>
    <t>(-90,-180,90)</t>
  </si>
  <si>
    <t>(-180,-180,90)</t>
  </si>
  <si>
    <t>(-270,-180,90)</t>
  </si>
  <si>
    <t>(-360,-180,90)</t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</si>
  <si>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</si>
  <si>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</si>
  <si>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</si>
  <si>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</si>
  <si>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</si>
  <si>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</si>
  <si>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</si>
  <si>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t>(0,-195,90)</t>
  </si>
  <si>
    <t>(0,-210,90)</t>
  </si>
  <si>
    <t>(0,-225,90)</t>
  </si>
  <si>
    <t>(0,-240,90)</t>
  </si>
  <si>
    <t>(0,0,-15)</t>
  </si>
  <si>
    <t>(0,0,-30)</t>
  </si>
  <si>
    <t>(0,0,-45)</t>
  </si>
  <si>
    <t>(0,0,-60)</t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</si>
  <si>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</si>
  <si>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</si>
  <si>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</si>
  <si>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</si>
  <si>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t>表 5. Roll朝天初始化，转台三框初始化位置为(0°,-90°,0°)，外框正反转，测量Roll</t>
    <phoneticPr fontId="1" type="noConversion"/>
  </si>
  <si>
    <t>(15,-90,0)</t>
  </si>
  <si>
    <t>(30,-90,0)</t>
  </si>
  <si>
    <t>(45,-90,0)</t>
  </si>
  <si>
    <t>(60,-90,0)</t>
  </si>
  <si>
    <t>(90,-90,0)</t>
  </si>
  <si>
    <t>(180,-90,0)</t>
  </si>
  <si>
    <t>(270,-90,0)</t>
  </si>
  <si>
    <t>(360,-90,0)</t>
  </si>
  <si>
    <t>(0,0,90)</t>
  </si>
  <si>
    <t>(0,0,180)</t>
  </si>
  <si>
    <t>(0,0,270)</t>
  </si>
  <si>
    <t>(0,0,360)</t>
  </si>
  <si>
    <t>(-15,-90,0)</t>
  </si>
  <si>
    <t>(-30,-90,0)</t>
  </si>
  <si>
    <t>(-45,-90,0)</t>
  </si>
  <si>
    <t>(-60,-90,0)</t>
  </si>
  <si>
    <t>(-90,-90,0)</t>
  </si>
  <si>
    <t>(-180,-90,0)</t>
  </si>
  <si>
    <t>(-270,-90,0)</t>
  </si>
  <si>
    <t>(-360,-90,0)</t>
  </si>
  <si>
    <t>(0,0,-90)</t>
  </si>
  <si>
    <t>(0,0,-180)</t>
  </si>
  <si>
    <t>(0,0,-270)</t>
  </si>
  <si>
    <t>(0,0,-360)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</si>
  <si>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</si>
  <si>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</si>
  <si>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</si>
  <si>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</si>
  <si>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</si>
  <si>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</si>
  <si>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(0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</si>
  <si>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</si>
  <si>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</si>
  <si>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</si>
  <si>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</si>
  <si>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</si>
  <si>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</si>
  <si>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</si>
  <si>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t>表 6. Roll朝天初始化，转台三框初始化位置为(0°,-90°,0°)，中框正反转，测量Pitch</t>
    <phoneticPr fontId="1" type="noConversion"/>
  </si>
  <si>
    <t>(0,-75,0)</t>
  </si>
  <si>
    <t>(0,-105,0)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</si>
  <si>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</si>
  <si>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</si>
  <si>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</si>
  <si>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</si>
  <si>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</si>
  <si>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</si>
  <si>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</si>
  <si>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</si>
  <si>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</si>
  <si>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</si>
  <si>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</si>
  <si>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</si>
  <si>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</si>
  <si>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t>表 7. Pitch朝天初始化，转台三框初始化位置为(0°,-90°,-90°)，外框正反转，测量Pitch</t>
    <phoneticPr fontId="1" type="noConversion"/>
  </si>
  <si>
    <t>(15,-90,-90)</t>
  </si>
  <si>
    <t>(30,-90,-90)</t>
  </si>
  <si>
    <t>(45,-90,-90)</t>
  </si>
  <si>
    <t>(60,-90,-90)</t>
  </si>
  <si>
    <t>(-15,-90,-90)</t>
  </si>
  <si>
    <t>(-30,-90,-90)</t>
  </si>
  <si>
    <t>(-45,-90,-90)</t>
  </si>
  <si>
    <t>(-60,-90,-90)</t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</si>
  <si>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</si>
  <si>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</si>
  <si>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</si>
  <si>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</si>
  <si>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</si>
  <si>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</si>
  <si>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</si>
  <si>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t>表 8. Roll朝天初始化，转台三框初始化位置为(0°,-90°,0°)，内框正反转，测量Yaw</t>
    <phoneticPr fontId="1" type="noConversion"/>
  </si>
  <si>
    <t>(0,-90,-15)</t>
  </si>
  <si>
    <t>(0,-90,-30)</t>
  </si>
  <si>
    <t>(0,-90,-45)</t>
  </si>
  <si>
    <t>(0,-90,-60)</t>
  </si>
  <si>
    <t>(15,0,0)</t>
  </si>
  <si>
    <t>(30,0,0)</t>
  </si>
  <si>
    <t>(45,0,0)</t>
  </si>
  <si>
    <t>(60,0,0)</t>
  </si>
  <si>
    <t>(0,-90,-90)</t>
  </si>
  <si>
    <t>(0,-90,-180)</t>
  </si>
  <si>
    <t>(0,-90,-270)</t>
  </si>
  <si>
    <t>(0,-90,-360)</t>
  </si>
  <si>
    <t>(0,-90,15)</t>
  </si>
  <si>
    <t>(0,-90,30)</t>
  </si>
  <si>
    <t>(0,-90,45)</t>
  </si>
  <si>
    <t>(0,-90,60)</t>
  </si>
  <si>
    <t>(-15,0,0)</t>
  </si>
  <si>
    <t>(-30,0,0)</t>
  </si>
  <si>
    <t>(-45,0,0)</t>
  </si>
  <si>
    <t>(-60,0,0)</t>
  </si>
  <si>
    <t>(0,-90,90)</t>
  </si>
  <si>
    <t>(0,-90,180)</t>
  </si>
  <si>
    <t>(0,-90,270)</t>
  </si>
  <si>
    <t>(0,-90,360)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</si>
  <si>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</si>
  <si>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</si>
  <si>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</si>
  <si>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</si>
  <si>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</si>
  <si>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</si>
  <si>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</si>
  <si>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</si>
  <si>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</si>
  <si>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</si>
  <si>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</si>
  <si>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</si>
  <si>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t xml:space="preserve">表 9. Roll朝天初始化，转台三框初始化位置为(0°,-90°,0°)，三轴同时转，测量三轴精度
每测试五组数据初始化一次，共初始化三次，
</t>
    <phoneticPr fontId="1" type="noConversion"/>
  </si>
  <si>
    <t>理论角度</t>
    <phoneticPr fontId="1" type="noConversion"/>
  </si>
  <si>
    <t>相对初始位置
(y,p,r)</t>
    <phoneticPr fontId="1" type="noConversion"/>
  </si>
  <si>
    <t>(-45,-135,10)</t>
  </si>
  <si>
    <t>(-15,-135,10)</t>
  </si>
  <si>
    <t>(-45,-105,40)</t>
  </si>
  <si>
    <t>(30,-70,60)</t>
  </si>
  <si>
    <t>(45,-110,60)</t>
  </si>
  <si>
    <t>(-10,-45,-45)</t>
  </si>
  <si>
    <t>(-10,-45,-15)</t>
  </si>
  <si>
    <t>(-40,-15,-45)</t>
  </si>
  <si>
    <t>(-60,20,30)</t>
  </si>
  <si>
    <t>(-60,-20,45)</t>
  </si>
  <si>
    <t>(45,-120,-10)</t>
  </si>
  <si>
    <t>(10,-100,-60)</t>
  </si>
  <si>
    <t>(-4,-88,-20)</t>
  </si>
  <si>
    <t>(1,-89,90)</t>
  </si>
  <si>
    <t>(30,-105,-35)</t>
  </si>
  <si>
    <t>(10,-30,45)</t>
  </si>
  <si>
    <t>(60,-10,10)</t>
  </si>
  <si>
    <t>(20,2,-4)</t>
  </si>
  <si>
    <t>(-90,1,1)</t>
  </si>
  <si>
    <t>(35,-15,30)</t>
  </si>
  <si>
    <t>(-2,-91,-65)</t>
  </si>
  <si>
    <t>(10,-100,-30)</t>
  </si>
  <si>
    <t>(-40,-70,45)</t>
  </si>
  <si>
    <t>(1,-88,4)</t>
  </si>
  <si>
    <t>(45,-45,45)</t>
  </si>
  <si>
    <t>(65,-1,-2)</t>
  </si>
  <si>
    <t>(30,-10,10)</t>
  </si>
  <si>
    <t>(-45,20,-40)</t>
  </si>
  <si>
    <t>(-4,2,1)</t>
  </si>
  <si>
    <t>(-45,45,45)</t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</si>
  <si>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</si>
  <si>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</si>
  <si>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</si>
  <si>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</si>
  <si>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</si>
  <si>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</si>
  <si>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</si>
  <si>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</si>
  <si>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</si>
  <si>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</si>
  <si>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</si>
  <si>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</si>
  <si>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</si>
  <si>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</si>
  <si>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</si>
  <si>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</si>
  <si>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</si>
  <si>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</si>
  <si>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</si>
  <si>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</si>
  <si>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</si>
  <si>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</si>
  <si>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</si>
  <si>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</si>
  <si>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</si>
  <si>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</si>
  <si>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</si>
  <si>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10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</si>
  <si>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</si>
  <si>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</si>
  <si>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</si>
  <si>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</si>
  <si>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</si>
  <si>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</si>
  <si>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</si>
  <si>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</si>
  <si>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5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22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</si>
  <si>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30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″</t>
    </r>
  </si>
  <si>
    <r>
      <t>-4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33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</si>
  <si>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</si>
  <si>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</si>
  <si>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</si>
  <si>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</si>
  <si>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</si>
  <si>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</si>
  <si>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</si>
  <si>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</si>
  <si>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</si>
  <si>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</si>
  <si>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</si>
  <si>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</si>
  <si>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</si>
  <si>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</si>
  <si>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</si>
  <si>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</si>
  <si>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</si>
  <si>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</si>
  <si>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</si>
  <si>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</si>
  <si>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</si>
  <si>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</si>
  <si>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</si>
  <si>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</si>
  <si>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</si>
  <si>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</si>
  <si>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</si>
  <si>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</si>
  <si>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</si>
  <si>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</si>
  <si>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</si>
  <si>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</si>
  <si>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</si>
  <si>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</si>
  <si>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</si>
  <si>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</si>
  <si>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</si>
  <si>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</si>
  <si>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</si>
  <si>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</si>
  <si>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</si>
  <si>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</si>
  <si>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</si>
  <si>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</si>
  <si>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</si>
  <si>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6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</si>
  <si>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</si>
  <si>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16</t>
    </r>
    <r>
      <rPr>
        <sz val="9"/>
        <rFont val="宋体"/>
        <family val="3"/>
        <charset val="134"/>
      </rPr>
      <t>″</t>
    </r>
  </si>
  <si>
    <t xml:space="preserve">表 9.1. Roll朝天初始化，转台三框初始化位置为(0°,-90°,0°)，测量完成一个角度都回到初始位置进行初始化,，每5组断电一次，测量三轴精度。
</t>
    <phoneticPr fontId="1" type="noConversion"/>
  </si>
  <si>
    <t>初始角度</t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</si>
  <si>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</si>
  <si>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</si>
  <si>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</si>
  <si>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</si>
  <si>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</si>
  <si>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</si>
  <si>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</si>
  <si>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</si>
  <si>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</si>
  <si>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</si>
  <si>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</si>
  <si>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</si>
  <si>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</si>
  <si>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</si>
  <si>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</si>
  <si>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</si>
  <si>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</si>
  <si>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</si>
  <si>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</si>
  <si>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</si>
  <si>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</si>
  <si>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</si>
  <si>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</si>
  <si>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</si>
  <si>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</si>
  <si>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</si>
  <si>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</si>
  <si>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</si>
  <si>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</si>
  <si>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</si>
  <si>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</si>
  <si>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</si>
  <si>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</si>
  <si>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</si>
  <si>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</si>
  <si>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</si>
  <si>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</si>
  <si>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>(10,-100, -60)</t>
  </si>
  <si>
    <t>(30,-105, -35)</t>
  </si>
  <si>
    <t>立刻测量</t>
    <phoneticPr fontId="1" type="noConversion"/>
  </si>
  <si>
    <t>10min后测量</t>
    <phoneticPr fontId="1" type="noConversion"/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</si>
  <si>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</si>
  <si>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</si>
  <si>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</si>
  <si>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</si>
  <si>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</si>
  <si>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</si>
  <si>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</si>
  <si>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</si>
  <si>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</si>
  <si>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</si>
  <si>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</si>
  <si>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</si>
  <si>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</si>
  <si>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</si>
  <si>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</si>
  <si>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</si>
  <si>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</si>
  <si>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</si>
  <si>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</si>
  <si>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</si>
  <si>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</si>
  <si>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</si>
  <si>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</si>
  <si>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</si>
  <si>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</si>
  <si>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</si>
  <si>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</si>
  <si>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</si>
  <si>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</si>
  <si>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</si>
  <si>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</si>
  <si>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</si>
  <si>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</si>
  <si>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</si>
  <si>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</si>
  <si>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</si>
  <si>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</si>
  <si>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</si>
  <si>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</si>
  <si>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t>(-45,-70,-40)</t>
  </si>
  <si>
    <t>(-20,-80,20)</t>
  </si>
  <si>
    <t>(1,-89,10)</t>
  </si>
  <si>
    <t>(1,-91,-20)</t>
  </si>
  <si>
    <t>(40,20,-45)</t>
  </si>
  <si>
    <t>(-20,10,-20)</t>
  </si>
  <si>
    <t>(-10,1,1)</t>
  </si>
  <si>
    <t>(20,-1,1)</t>
  </si>
  <si>
    <t xml:space="preserve">开始初始化位置：(0°0′0″，-0°0′2″，-0°0′1″)
10min后测量的初始位置：(-0°0′15″，-0°0′14″，-0°0′11″)
</t>
    <phoneticPr fontId="1" type="noConversion"/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</si>
  <si>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</si>
  <si>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</si>
  <si>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</si>
  <si>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</si>
  <si>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</si>
  <si>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</si>
  <si>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</si>
  <si>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</si>
  <si>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</si>
  <si>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</si>
  <si>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</si>
  <si>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</si>
  <si>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</si>
  <si>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</si>
  <si>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</si>
  <si>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</si>
  <si>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</si>
  <si>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50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</si>
  <si>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</si>
  <si>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</si>
  <si>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</si>
  <si>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</si>
  <si>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</si>
  <si>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</si>
  <si>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</si>
  <si>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</si>
  <si>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</si>
  <si>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</si>
  <si>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 xml:space="preserve">与测量时间漂移相同的角度：开始初始化位置：(0°0′0″，-0°0′2″，-0°0′2″)
10min后测量的初始位置：(0°0′5″，-0°0′7″，-0°0′13″)
</t>
    <phoneticPr fontId="1" type="noConversion"/>
  </si>
  <si>
    <t>表 1. 工作位置初始化，转台三框初始化位置为(0°,-180°,0°)，正转，测量Yaw和Pitch</t>
    <phoneticPr fontId="1" type="noConversion"/>
  </si>
  <si>
    <t>表 2. 工作位置初始化，转台三框初始化位置为(0°,-180°,0°)，反转，测量Yaw和Pitch</t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</si>
  <si>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</si>
  <si>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10min</t>
    </r>
    <r>
      <rPr>
        <sz val="9"/>
        <color theme="1"/>
        <rFont val="宋体"/>
        <family val="3"/>
        <charset val="134"/>
      </rPr>
      <t>后测量</t>
    </r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</si>
  <si>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</si>
  <si>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</si>
  <si>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t>转台输入角度(中，内)</t>
  </si>
  <si>
    <t>相对于初始位置转过的角度</t>
    <phoneticPr fontId="1" type="noConversion"/>
  </si>
  <si>
    <t>α</t>
    <phoneticPr fontId="1" type="noConversion"/>
  </si>
  <si>
    <t>β</t>
    <phoneticPr fontId="1" type="noConversion"/>
  </si>
  <si>
    <t>测量角度理论值</t>
    <phoneticPr fontId="1" type="noConversion"/>
  </si>
  <si>
    <t>测量角度实际值</t>
    <phoneticPr fontId="1" type="noConversion"/>
  </si>
  <si>
    <t>(-90,-1.7)</t>
  </si>
  <si>
    <t>(-90,-1.4)</t>
  </si>
  <si>
    <t>(-90,-1.1)</t>
  </si>
  <si>
    <t>(-90,-0.8)</t>
  </si>
  <si>
    <t>(-90,-0.5)</t>
  </si>
  <si>
    <t>(-90,-0.2)</t>
  </si>
  <si>
    <t>(-90,0.1)</t>
  </si>
  <si>
    <t>(-90,0.4)</t>
  </si>
  <si>
    <t>(-90,0.7)</t>
  </si>
  <si>
    <t>(-90,1)</t>
  </si>
  <si>
    <t>(-90,1.3)</t>
  </si>
  <si>
    <t>(-90,1.6)</t>
  </si>
  <si>
    <t>(-90,1.9)</t>
  </si>
  <si>
    <t>(-91.7,0)</t>
  </si>
  <si>
    <t>(-91.4,0)</t>
  </si>
  <si>
    <t>(-91.1,0)</t>
  </si>
  <si>
    <t>(-90.8,0)</t>
  </si>
  <si>
    <t>(-90.5,0)</t>
  </si>
  <si>
    <t>(-90.2,0)</t>
  </si>
  <si>
    <t>(-89.9,0)</t>
  </si>
  <si>
    <t>(-89.6,0)</t>
  </si>
  <si>
    <t>(-89.3,0)</t>
  </si>
  <si>
    <t>(-89,0)</t>
  </si>
  <si>
    <t>(-88.7,0)</t>
  </si>
  <si>
    <t>(-88.4,0)</t>
  </si>
  <si>
    <t>(-88.1,0)</t>
  </si>
  <si>
    <t xml:space="preserve"> -1.4717,</t>
  </si>
  <si>
    <t>单轴测试</t>
    <phoneticPr fontId="1" type="noConversion"/>
  </si>
  <si>
    <t>(-91.7,-1.7)</t>
  </si>
  <si>
    <t>(-91.1,-1.7)</t>
  </si>
  <si>
    <t>(-90.5,-1.7)</t>
  </si>
  <si>
    <t>(-89.9,-1.7)</t>
  </si>
  <si>
    <t>(-89.3,-1.7)</t>
  </si>
  <si>
    <t>(-88.7,-1.7)</t>
  </si>
  <si>
    <t>(-88.1,-1.7)</t>
  </si>
  <si>
    <t>(-88.1,-1.1)</t>
  </si>
  <si>
    <t>(-88.7,-1.1)</t>
  </si>
  <si>
    <t>(-89.3,-1.1)</t>
  </si>
  <si>
    <t>(-89.9,-1.1)</t>
  </si>
  <si>
    <t>(-90.5,-1.1)</t>
  </si>
  <si>
    <t>(-91.1,-1.1)</t>
  </si>
  <si>
    <t>(-91.7,-1.1)</t>
  </si>
  <si>
    <t>(-91.7,-0.5)</t>
  </si>
  <si>
    <t>(-91.1,-0.5)</t>
  </si>
  <si>
    <t>(-90.5,-0.5)</t>
  </si>
  <si>
    <t>(-89.9,-0.5)</t>
  </si>
  <si>
    <t>(-89.3,-0.5)</t>
  </si>
  <si>
    <t>(-88.7,-0.5)</t>
  </si>
  <si>
    <t>(-88.1,-0.5)</t>
  </si>
  <si>
    <t>(-88.1,0.1)</t>
  </si>
  <si>
    <t>(-88.7,0.1)</t>
  </si>
  <si>
    <t>(-89.3,0.1)</t>
  </si>
  <si>
    <t>(-89.9,0.1)</t>
  </si>
  <si>
    <t>(-90.5,0.1)</t>
  </si>
  <si>
    <t>(-91.1,0.1)</t>
  </si>
  <si>
    <t>(-91.7,0.1)</t>
  </si>
  <si>
    <t>(-91.7,0.7)</t>
  </si>
  <si>
    <t>(-91.1,0.7)</t>
  </si>
  <si>
    <t>(-90.5,0.7)</t>
  </si>
  <si>
    <t>(-89.9,0.7)</t>
  </si>
  <si>
    <t>(-89.3,0.7)</t>
  </si>
  <si>
    <t>(-88.7,0.7)</t>
  </si>
  <si>
    <t>(-88.1,0.7)</t>
  </si>
  <si>
    <t>(-88.7, 1.3)</t>
  </si>
  <si>
    <t>(-89.3,1.3)</t>
  </si>
  <si>
    <t>(-89.9, 1.3)</t>
  </si>
  <si>
    <t>(-90.5, 1.3)</t>
  </si>
  <si>
    <t>(-88.1,1.3)</t>
    <phoneticPr fontId="1" type="noConversion"/>
  </si>
  <si>
    <t>(-91.1, 1.3)</t>
  </si>
  <si>
    <t>(-91.7,1.3)</t>
  </si>
  <si>
    <t>(-88.1,1.9)</t>
  </si>
  <si>
    <t>(-88.7, 1.9)</t>
  </si>
  <si>
    <t>(-89.3,1.9)</t>
  </si>
  <si>
    <t>(-89.9, 1.9)</t>
  </si>
  <si>
    <t>(-90.5, 1.9)</t>
  </si>
  <si>
    <t>(-91.1, 1.9)</t>
  </si>
  <si>
    <t>(-91.7,1.9)</t>
  </si>
  <si>
    <t xml:space="preserve">1.单轴测试的话，使用单轴做差评价自身精度。
2.每个轴的正反转精度对比
3.单轴的测试分为标定轴和非标定轴，对比不同验证方式的精度问题（由于重力因素应该不一样）
4.三轴精度重点做每次初始化后的精度测试，可以通过每个轴的精度误差求出极差，方差之类的
5.三轴精度可以使用将欧拉角转为矩阵再转为四元数，求出四元数之间的距离
</t>
    <phoneticPr fontId="1" type="noConversion"/>
  </si>
  <si>
    <t>误差/秒</t>
    <phoneticPr fontId="1" type="noConversion"/>
  </si>
  <si>
    <t>p</t>
    <phoneticPr fontId="1" type="noConversion"/>
  </si>
  <si>
    <t>r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</si>
  <si>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</si>
  <si>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</si>
  <si>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</si>
  <si>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t>Yaw轴标定姿态，pitch非标定中框</t>
    <phoneticPr fontId="1" type="noConversion"/>
  </si>
  <si>
    <t>Yaw轴非标定姿态外框，roll非标定中框</t>
    <phoneticPr fontId="1" type="noConversion"/>
  </si>
  <si>
    <t>Roll轴标定姿态外框</t>
    <phoneticPr fontId="1" type="noConversion"/>
  </si>
  <si>
    <t>Pitch轴标定姿态外框</t>
    <phoneticPr fontId="1" type="noConversion"/>
  </si>
  <si>
    <t>Roll轴标定姿态，中框测pitch</t>
    <phoneticPr fontId="1" type="noConversion"/>
  </si>
  <si>
    <t>Roll轴标定姿态,用内框测量yaw</t>
    <phoneticPr fontId="1" type="noConversion"/>
  </si>
  <si>
    <t xml:space="preserve">时间漂移初始：(0°0′0″，-0°0′2″，-0°0′2″)  10min:(-0°0′1″，0°0′6″，-0°0′8″)
</t>
    <phoneticPr fontId="1" type="noConversion"/>
  </si>
  <si>
    <t xml:space="preserve">     </t>
    <phoneticPr fontId="1" type="noConversion"/>
  </si>
  <si>
    <t>三轴合成精度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</si>
</sst>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等线"/>
      <family val="2"/>
      <charset val="134"/>
    </font>
    <font>
      <sz val="9"/>
      <color rgb="FFFF0000"/>
      <name val="Calibri"/>
      <family val="2"/>
    </font>
    <font>
      <sz val="9"/>
      <color rgb="FFFF0000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3" fillId="0" borderId="18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7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0" fillId="0" borderId="1" xfId="0" applyBorder="1">
      <alignment vertical="center"/>
    </xf>
    <xf numFmtId="0" fontId="3" fillId="0" borderId="2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14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4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247-99D9-4198-8630-CC185162FEB0}">
  <dimension ref="A1:S309"/>
  <sheetViews>
    <sheetView topLeftCell="D184" workbookViewId="0">
      <selection activeCell="I193" sqref="I193"/>
    </sheetView>
  </sheetViews>
  <sheetFormatPr defaultRowHeight="14.25" x14ac:dyDescent="0.2"/>
  <cols>
    <col min="1" max="1" width="17.375" customWidth="1"/>
    <col min="2" max="2" width="26.125" customWidth="1"/>
    <col min="3" max="3" width="13.75" customWidth="1"/>
    <col min="4" max="4" width="14.125" customWidth="1"/>
    <col min="5" max="5" width="11.125" customWidth="1"/>
  </cols>
  <sheetData>
    <row r="1" spans="1:19" ht="15" thickBot="1" x14ac:dyDescent="0.25">
      <c r="A1" s="1" t="s">
        <v>27</v>
      </c>
      <c r="C1">
        <f>IF(LEFT(A1,1)="-",-(MID(A1,2,FIND("°",A1)-2)+MID(A1,FIND("°",A1)+1,FIND("′",A1)-FIND("°",A1)-1)/60+MID(A1,FIND("′",A1)+1,FIND("″",A1)-FIND("′",A1)-1)/3600),LEFT(A1,FIND("°",A1)-1)+MID(A1,FIND("°",A1)+1,FIND("′",A1)-FIND("°",A1)-1)/60+MID(A1,FIND("′",A1)+1,FIND("″",A1)-FIND("′",A1)-1)/3600)</f>
        <v>-89.998888888888885</v>
      </c>
    </row>
    <row r="2" spans="1:19" x14ac:dyDescent="0.2">
      <c r="A2" s="1"/>
      <c r="B2" s="49" t="s">
        <v>476</v>
      </c>
      <c r="C2" s="65"/>
      <c r="D2" s="65"/>
      <c r="E2" s="65"/>
      <c r="F2" s="65"/>
      <c r="G2" s="50"/>
    </row>
    <row r="3" spans="1:19" ht="15" thickBot="1" x14ac:dyDescent="0.25">
      <c r="A3" s="1"/>
      <c r="B3" s="66"/>
      <c r="C3" s="52"/>
      <c r="D3" s="52"/>
      <c r="E3" s="52"/>
      <c r="F3" s="52"/>
      <c r="G3" s="71"/>
    </row>
    <row r="4" spans="1:19" ht="27.75" customHeight="1" x14ac:dyDescent="0.2">
      <c r="A4" s="2" t="s">
        <v>4</v>
      </c>
      <c r="B4" s="2" t="s">
        <v>9</v>
      </c>
      <c r="C4" s="73" t="s">
        <v>14</v>
      </c>
      <c r="D4" s="73"/>
      <c r="E4" s="73"/>
      <c r="F4" s="51" t="s">
        <v>19</v>
      </c>
      <c r="G4" s="51"/>
      <c r="H4" s="51"/>
    </row>
    <row r="5" spans="1:19" x14ac:dyDescent="0.2"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</row>
    <row r="6" spans="1:19" x14ac:dyDescent="0.2">
      <c r="A6" t="s">
        <v>1</v>
      </c>
      <c r="B6" t="s">
        <v>5</v>
      </c>
      <c r="C6" s="1" t="s">
        <v>13</v>
      </c>
      <c r="D6" s="1" t="s">
        <v>15</v>
      </c>
      <c r="E6" s="1" t="s">
        <v>17</v>
      </c>
      <c r="F6" s="1" t="s">
        <v>20</v>
      </c>
      <c r="G6" s="1" t="s">
        <v>17</v>
      </c>
      <c r="H6" s="1" t="s">
        <v>21</v>
      </c>
      <c r="K6" s="1"/>
      <c r="M6" s="47" t="s">
        <v>565</v>
      </c>
      <c r="N6" s="48"/>
      <c r="O6" s="48"/>
      <c r="P6" s="48"/>
      <c r="Q6" s="48"/>
      <c r="R6" s="48"/>
      <c r="S6" s="48"/>
    </row>
    <row r="7" spans="1:19" x14ac:dyDescent="0.2">
      <c r="A7" t="s">
        <v>2</v>
      </c>
      <c r="B7" t="s">
        <v>6</v>
      </c>
      <c r="C7" s="1" t="s">
        <v>16</v>
      </c>
      <c r="D7" s="1" t="s">
        <v>16</v>
      </c>
      <c r="E7" s="1" t="s">
        <v>16</v>
      </c>
      <c r="F7" s="1" t="s">
        <v>22</v>
      </c>
      <c r="G7" s="1" t="s">
        <v>25</v>
      </c>
      <c r="H7" s="1" t="s">
        <v>26</v>
      </c>
      <c r="M7" s="48"/>
      <c r="N7" s="48"/>
      <c r="O7" s="48"/>
      <c r="P7" s="48"/>
      <c r="Q7" s="48"/>
      <c r="R7" s="48"/>
      <c r="S7" s="48"/>
    </row>
    <row r="8" spans="1:19" x14ac:dyDescent="0.2">
      <c r="A8" t="s">
        <v>0</v>
      </c>
      <c r="B8" t="s">
        <v>7</v>
      </c>
      <c r="C8" s="1" t="s">
        <v>18</v>
      </c>
      <c r="D8" s="1" t="s">
        <v>18</v>
      </c>
      <c r="E8" s="1" t="s">
        <v>18</v>
      </c>
      <c r="F8" s="1" t="s">
        <v>27</v>
      </c>
      <c r="G8" s="1" t="s">
        <v>24</v>
      </c>
      <c r="H8" s="1" t="s">
        <v>13</v>
      </c>
      <c r="M8" s="48"/>
      <c r="N8" s="48"/>
      <c r="O8" s="48"/>
      <c r="P8" s="48"/>
      <c r="Q8" s="48"/>
      <c r="R8" s="48"/>
      <c r="S8" s="48"/>
    </row>
    <row r="9" spans="1:19" x14ac:dyDescent="0.2">
      <c r="A9" t="s">
        <v>3</v>
      </c>
      <c r="B9" t="s">
        <v>8</v>
      </c>
      <c r="C9" s="1" t="s">
        <v>18</v>
      </c>
      <c r="D9" s="1" t="s">
        <v>18</v>
      </c>
      <c r="E9" s="1" t="s">
        <v>18</v>
      </c>
      <c r="F9" s="1" t="s">
        <v>28</v>
      </c>
      <c r="G9" s="1" t="s">
        <v>28</v>
      </c>
      <c r="H9" s="1" t="s">
        <v>13</v>
      </c>
      <c r="M9" s="48"/>
      <c r="N9" s="48"/>
      <c r="O9" s="48"/>
      <c r="P9" s="48"/>
      <c r="Q9" s="48"/>
      <c r="R9" s="48"/>
      <c r="S9" s="48"/>
    </row>
    <row r="10" spans="1:19" ht="15" thickBot="1" x14ac:dyDescent="0.25">
      <c r="E10" s="1"/>
      <c r="M10" s="48"/>
      <c r="N10" s="48"/>
      <c r="O10" s="48"/>
      <c r="P10" s="48"/>
      <c r="Q10" s="48"/>
      <c r="R10" s="48"/>
      <c r="S10" s="48"/>
    </row>
    <row r="11" spans="1:19" x14ac:dyDescent="0.2">
      <c r="B11" s="49" t="s">
        <v>477</v>
      </c>
      <c r="C11" s="65"/>
      <c r="D11" s="65"/>
      <c r="E11" s="65"/>
      <c r="F11" s="65"/>
      <c r="G11" s="50"/>
      <c r="M11" s="48"/>
      <c r="N11" s="48"/>
      <c r="O11" s="48"/>
      <c r="P11" s="48"/>
      <c r="Q11" s="48"/>
      <c r="R11" s="48"/>
      <c r="S11" s="48"/>
    </row>
    <row r="12" spans="1:19" ht="15" thickBot="1" x14ac:dyDescent="0.25">
      <c r="B12" s="66"/>
      <c r="C12" s="52"/>
      <c r="D12" s="52"/>
      <c r="E12" s="52"/>
      <c r="F12" s="52"/>
      <c r="G12" s="71"/>
      <c r="M12" s="48"/>
      <c r="N12" s="48"/>
      <c r="O12" s="48"/>
      <c r="P12" s="48"/>
      <c r="Q12" s="48"/>
      <c r="R12" s="48"/>
      <c r="S12" s="48"/>
    </row>
    <row r="13" spans="1:19" ht="28.5" x14ac:dyDescent="0.2">
      <c r="A13" s="2" t="s">
        <v>4</v>
      </c>
      <c r="B13" s="2" t="s">
        <v>9</v>
      </c>
      <c r="C13" s="72" t="s">
        <v>14</v>
      </c>
      <c r="D13" s="73"/>
      <c r="E13" s="74"/>
      <c r="F13" s="51" t="s">
        <v>19</v>
      </c>
      <c r="G13" s="51"/>
      <c r="H13" s="51"/>
      <c r="M13" s="48"/>
      <c r="N13" s="48"/>
      <c r="O13" s="48"/>
      <c r="P13" s="48"/>
      <c r="Q13" s="48"/>
      <c r="R13" s="48"/>
      <c r="S13" s="48"/>
    </row>
    <row r="14" spans="1:19" x14ac:dyDescent="0.2">
      <c r="C14" s="4" t="s">
        <v>10</v>
      </c>
      <c r="D14" t="s">
        <v>11</v>
      </c>
      <c r="E14" s="5" t="s">
        <v>12</v>
      </c>
      <c r="F14" t="s">
        <v>10</v>
      </c>
      <c r="G14" t="s">
        <v>11</v>
      </c>
      <c r="H14" t="s">
        <v>12</v>
      </c>
    </row>
    <row r="15" spans="1:19" x14ac:dyDescent="0.2">
      <c r="A15" t="s">
        <v>29</v>
      </c>
      <c r="B15" t="s">
        <v>33</v>
      </c>
      <c r="C15" s="6" t="s">
        <v>16</v>
      </c>
      <c r="D15" s="1" t="s">
        <v>13</v>
      </c>
      <c r="E15" s="7" t="s">
        <v>16</v>
      </c>
      <c r="F15" s="1" t="s">
        <v>26</v>
      </c>
      <c r="G15" s="1" t="s">
        <v>37</v>
      </c>
      <c r="H15" s="1" t="s">
        <v>26</v>
      </c>
    </row>
    <row r="16" spans="1:19" x14ac:dyDescent="0.2">
      <c r="A16" t="s">
        <v>30</v>
      </c>
      <c r="B16" t="s">
        <v>34</v>
      </c>
      <c r="C16" s="6" t="s">
        <v>16</v>
      </c>
      <c r="D16" s="1" t="s">
        <v>16</v>
      </c>
      <c r="E16" s="7" t="s">
        <v>16</v>
      </c>
      <c r="F16" s="1" t="s">
        <v>38</v>
      </c>
      <c r="G16" s="1" t="s">
        <v>39</v>
      </c>
      <c r="H16" s="1" t="s">
        <v>23</v>
      </c>
    </row>
    <row r="17" spans="1:8" x14ac:dyDescent="0.2">
      <c r="A17" t="s">
        <v>31</v>
      </c>
      <c r="B17" t="s">
        <v>35</v>
      </c>
      <c r="C17" s="6" t="s">
        <v>18</v>
      </c>
      <c r="D17" s="1" t="s">
        <v>81</v>
      </c>
      <c r="E17" s="7" t="s">
        <v>16</v>
      </c>
      <c r="F17" s="1" t="s">
        <v>40</v>
      </c>
      <c r="G17" s="1" t="s">
        <v>41</v>
      </c>
      <c r="H17" s="1" t="s">
        <v>23</v>
      </c>
    </row>
    <row r="18" spans="1:8" x14ac:dyDescent="0.2">
      <c r="A18" t="s">
        <v>32</v>
      </c>
      <c r="B18" t="s">
        <v>36</v>
      </c>
      <c r="C18" s="8" t="s">
        <v>18</v>
      </c>
      <c r="D18" s="9" t="s">
        <v>26</v>
      </c>
      <c r="E18" s="10" t="s">
        <v>18</v>
      </c>
      <c r="F18" s="1" t="s">
        <v>42</v>
      </c>
      <c r="G18" s="1" t="s">
        <v>43</v>
      </c>
      <c r="H18" s="1" t="s">
        <v>18</v>
      </c>
    </row>
    <row r="19" spans="1:8" ht="15" thickBot="1" x14ac:dyDescent="0.25"/>
    <row r="20" spans="1:8" x14ac:dyDescent="0.2">
      <c r="A20" s="49" t="s">
        <v>44</v>
      </c>
      <c r="B20" s="65"/>
      <c r="C20" s="50"/>
    </row>
    <row r="21" spans="1:8" ht="15" thickBot="1" x14ac:dyDescent="0.25">
      <c r="A21" s="66"/>
      <c r="B21" s="52"/>
      <c r="C21" s="67"/>
    </row>
    <row r="22" spans="1:8" ht="28.5" x14ac:dyDescent="0.2">
      <c r="A22" s="2" t="s">
        <v>4</v>
      </c>
      <c r="B22" s="2" t="s">
        <v>9</v>
      </c>
      <c r="C22" s="62" t="s">
        <v>14</v>
      </c>
      <c r="D22" s="63"/>
      <c r="E22" s="64"/>
      <c r="F22" s="58" t="s">
        <v>19</v>
      </c>
      <c r="G22" s="54"/>
      <c r="H22" s="55"/>
    </row>
    <row r="23" spans="1:8" x14ac:dyDescent="0.2">
      <c r="C23" s="4" t="s">
        <v>10</v>
      </c>
      <c r="D23" t="s">
        <v>11</v>
      </c>
      <c r="E23" s="5" t="s">
        <v>12</v>
      </c>
      <c r="F23" s="4" t="s">
        <v>10</v>
      </c>
      <c r="G23" t="s">
        <v>11</v>
      </c>
      <c r="H23" s="5" t="s">
        <v>12</v>
      </c>
    </row>
    <row r="24" spans="1:8" x14ac:dyDescent="0.2">
      <c r="A24" t="s">
        <v>45</v>
      </c>
      <c r="B24" t="s">
        <v>49</v>
      </c>
      <c r="C24" s="6" t="s">
        <v>16</v>
      </c>
      <c r="D24" s="1" t="s">
        <v>16</v>
      </c>
      <c r="E24" s="7" t="s">
        <v>16</v>
      </c>
      <c r="F24" s="6" t="s">
        <v>54</v>
      </c>
      <c r="G24" s="1" t="s">
        <v>26</v>
      </c>
      <c r="H24" s="7" t="s">
        <v>16</v>
      </c>
    </row>
    <row r="25" spans="1:8" x14ac:dyDescent="0.2">
      <c r="A25" t="s">
        <v>46</v>
      </c>
      <c r="B25" t="s">
        <v>50</v>
      </c>
      <c r="C25" s="6" t="s">
        <v>16</v>
      </c>
      <c r="D25" s="1" t="s">
        <v>53</v>
      </c>
      <c r="E25" s="7" t="s">
        <v>16</v>
      </c>
      <c r="F25" s="6" t="s">
        <v>55</v>
      </c>
      <c r="G25" s="1" t="s">
        <v>56</v>
      </c>
      <c r="H25" s="7" t="s">
        <v>56</v>
      </c>
    </row>
    <row r="26" spans="1:8" x14ac:dyDescent="0.2">
      <c r="A26" t="s">
        <v>47</v>
      </c>
      <c r="B26" t="s">
        <v>51</v>
      </c>
      <c r="C26" s="6" t="s">
        <v>18</v>
      </c>
      <c r="D26" s="1" t="s">
        <v>26</v>
      </c>
      <c r="E26" s="7" t="s">
        <v>13</v>
      </c>
      <c r="F26" s="6" t="s">
        <v>57</v>
      </c>
      <c r="G26" s="1" t="s">
        <v>15</v>
      </c>
      <c r="H26" s="7" t="s">
        <v>58</v>
      </c>
    </row>
    <row r="27" spans="1:8" x14ac:dyDescent="0.2">
      <c r="A27" t="s">
        <v>48</v>
      </c>
      <c r="B27" t="s">
        <v>52</v>
      </c>
      <c r="C27" s="8" t="s">
        <v>18</v>
      </c>
      <c r="D27" s="8" t="s">
        <v>18</v>
      </c>
      <c r="E27" s="10" t="s">
        <v>18</v>
      </c>
      <c r="F27" s="8" t="s">
        <v>15</v>
      </c>
      <c r="G27" s="9" t="s">
        <v>13</v>
      </c>
      <c r="H27" s="10" t="s">
        <v>53</v>
      </c>
    </row>
    <row r="30" spans="1:8" ht="28.5" x14ac:dyDescent="0.2">
      <c r="A30" s="2" t="s">
        <v>4</v>
      </c>
      <c r="B30" s="2" t="s">
        <v>9</v>
      </c>
      <c r="C30" s="62" t="s">
        <v>14</v>
      </c>
      <c r="D30" s="63"/>
      <c r="E30" s="64"/>
      <c r="F30" s="58" t="s">
        <v>19</v>
      </c>
      <c r="G30" s="54"/>
      <c r="H30" s="55"/>
    </row>
    <row r="31" spans="1:8" x14ac:dyDescent="0.2">
      <c r="C31" s="4" t="s">
        <v>10</v>
      </c>
      <c r="D31" t="s">
        <v>11</v>
      </c>
      <c r="E31" t="s">
        <v>12</v>
      </c>
      <c r="F31" s="4" t="s">
        <v>10</v>
      </c>
      <c r="G31" t="s">
        <v>11</v>
      </c>
      <c r="H31" s="5" t="s">
        <v>12</v>
      </c>
    </row>
    <row r="32" spans="1:8" x14ac:dyDescent="0.2">
      <c r="A32" t="s">
        <v>59</v>
      </c>
      <c r="B32" t="s">
        <v>63</v>
      </c>
      <c r="C32" s="6" t="s">
        <v>16</v>
      </c>
      <c r="D32" s="1" t="s">
        <v>16</v>
      </c>
      <c r="E32" s="1" t="s">
        <v>16</v>
      </c>
      <c r="F32" s="6" t="s">
        <v>15</v>
      </c>
      <c r="G32" s="1" t="s">
        <v>67</v>
      </c>
      <c r="H32" s="7" t="s">
        <v>13</v>
      </c>
    </row>
    <row r="33" spans="1:8" x14ac:dyDescent="0.2">
      <c r="A33" t="s">
        <v>60</v>
      </c>
      <c r="B33" t="s">
        <v>64</v>
      </c>
      <c r="C33" s="6" t="s">
        <v>16</v>
      </c>
      <c r="D33" s="6" t="s">
        <v>16</v>
      </c>
      <c r="E33" s="1" t="s">
        <v>16</v>
      </c>
      <c r="F33" s="6" t="s">
        <v>68</v>
      </c>
      <c r="G33" s="1" t="s">
        <v>69</v>
      </c>
      <c r="H33" s="7" t="s">
        <v>70</v>
      </c>
    </row>
    <row r="34" spans="1:8" x14ac:dyDescent="0.2">
      <c r="A34" t="s">
        <v>61</v>
      </c>
      <c r="B34" t="s">
        <v>65</v>
      </c>
      <c r="C34" s="6" t="s">
        <v>18</v>
      </c>
      <c r="D34" s="6" t="s">
        <v>16</v>
      </c>
      <c r="E34" s="6" t="s">
        <v>16</v>
      </c>
      <c r="F34" s="6" t="s">
        <v>71</v>
      </c>
      <c r="G34" s="1" t="s">
        <v>72</v>
      </c>
      <c r="H34" s="7" t="s">
        <v>73</v>
      </c>
    </row>
    <row r="35" spans="1:8" x14ac:dyDescent="0.2">
      <c r="A35" t="s">
        <v>62</v>
      </c>
      <c r="B35" t="s">
        <v>66</v>
      </c>
      <c r="C35" s="8" t="s">
        <v>18</v>
      </c>
      <c r="D35" s="8" t="s">
        <v>18</v>
      </c>
      <c r="E35" s="9" t="s">
        <v>18</v>
      </c>
      <c r="F35" s="8" t="s">
        <v>74</v>
      </c>
      <c r="G35" s="9" t="s">
        <v>75</v>
      </c>
      <c r="H35" s="10" t="s">
        <v>76</v>
      </c>
    </row>
    <row r="37" spans="1:8" ht="15" thickBot="1" x14ac:dyDescent="0.25"/>
    <row r="38" spans="1:8" x14ac:dyDescent="0.2">
      <c r="A38" s="49" t="s">
        <v>82</v>
      </c>
      <c r="B38" s="65"/>
      <c r="C38" s="50"/>
    </row>
    <row r="39" spans="1:8" ht="15" thickBot="1" x14ac:dyDescent="0.25">
      <c r="A39" s="66"/>
      <c r="B39" s="52"/>
      <c r="C39" s="67"/>
    </row>
    <row r="40" spans="1:8" ht="28.5" x14ac:dyDescent="0.2">
      <c r="A40" s="2" t="s">
        <v>4</v>
      </c>
      <c r="B40" s="2" t="s">
        <v>9</v>
      </c>
      <c r="C40" s="62" t="s">
        <v>14</v>
      </c>
      <c r="D40" s="63"/>
      <c r="E40" s="64"/>
      <c r="F40" s="58" t="s">
        <v>19</v>
      </c>
      <c r="G40" s="54"/>
      <c r="H40" s="55"/>
    </row>
    <row r="41" spans="1:8" x14ac:dyDescent="0.2">
      <c r="C41" s="4" t="s">
        <v>10</v>
      </c>
      <c r="D41" t="s">
        <v>11</v>
      </c>
      <c r="E41" s="5" t="s">
        <v>12</v>
      </c>
      <c r="F41" s="4" t="s">
        <v>10</v>
      </c>
      <c r="G41" t="s">
        <v>11</v>
      </c>
      <c r="H41" s="5" t="s">
        <v>12</v>
      </c>
    </row>
    <row r="42" spans="1:8" x14ac:dyDescent="0.2">
      <c r="A42" t="s">
        <v>77</v>
      </c>
      <c r="B42" t="s">
        <v>5</v>
      </c>
      <c r="C42" s="1" t="s">
        <v>53</v>
      </c>
      <c r="D42" s="1" t="s">
        <v>16</v>
      </c>
      <c r="E42" s="1" t="s">
        <v>53</v>
      </c>
      <c r="F42" s="1" t="s">
        <v>83</v>
      </c>
      <c r="G42" s="1" t="s">
        <v>84</v>
      </c>
      <c r="H42" s="7" t="s">
        <v>16</v>
      </c>
    </row>
    <row r="43" spans="1:8" x14ac:dyDescent="0.2">
      <c r="A43" t="s">
        <v>78</v>
      </c>
      <c r="B43" t="s">
        <v>6</v>
      </c>
      <c r="C43" s="6" t="s">
        <v>16</v>
      </c>
      <c r="D43" s="1" t="s">
        <v>13</v>
      </c>
      <c r="E43" s="1" t="s">
        <v>53</v>
      </c>
      <c r="F43" s="1" t="s">
        <v>85</v>
      </c>
      <c r="G43" s="1" t="s">
        <v>86</v>
      </c>
      <c r="H43" s="1" t="s">
        <v>87</v>
      </c>
    </row>
    <row r="44" spans="1:8" x14ac:dyDescent="0.2">
      <c r="A44" t="s">
        <v>79</v>
      </c>
      <c r="B44" t="s">
        <v>7</v>
      </c>
      <c r="C44" s="6" t="s">
        <v>18</v>
      </c>
      <c r="D44" s="6" t="s">
        <v>18</v>
      </c>
      <c r="E44" s="6" t="s">
        <v>18</v>
      </c>
      <c r="F44" s="1" t="s">
        <v>88</v>
      </c>
      <c r="G44" s="1" t="s">
        <v>16</v>
      </c>
      <c r="H44" s="1" t="s">
        <v>89</v>
      </c>
    </row>
    <row r="45" spans="1:8" x14ac:dyDescent="0.2">
      <c r="A45" t="s">
        <v>80</v>
      </c>
      <c r="B45" t="s">
        <v>8</v>
      </c>
      <c r="C45" s="8" t="s">
        <v>18</v>
      </c>
      <c r="D45" s="8" t="s">
        <v>18</v>
      </c>
      <c r="E45" s="10" t="s">
        <v>18</v>
      </c>
      <c r="F45" s="1" t="s">
        <v>16</v>
      </c>
      <c r="G45" s="9" t="s">
        <v>13</v>
      </c>
      <c r="H45" s="10" t="s">
        <v>53</v>
      </c>
    </row>
    <row r="48" spans="1:8" ht="28.5" x14ac:dyDescent="0.2">
      <c r="A48" s="2" t="s">
        <v>4</v>
      </c>
      <c r="B48" s="2" t="s">
        <v>9</v>
      </c>
      <c r="C48" s="62" t="s">
        <v>14</v>
      </c>
      <c r="D48" s="63"/>
      <c r="E48" s="64"/>
      <c r="F48" s="58" t="s">
        <v>19</v>
      </c>
      <c r="G48" s="54"/>
      <c r="H48" s="55"/>
    </row>
    <row r="49" spans="1:8" x14ac:dyDescent="0.2">
      <c r="C49" s="4" t="s">
        <v>10</v>
      </c>
      <c r="D49" t="s">
        <v>11</v>
      </c>
      <c r="E49" t="s">
        <v>12</v>
      </c>
      <c r="F49" s="4" t="s">
        <v>10</v>
      </c>
      <c r="G49" t="s">
        <v>11</v>
      </c>
      <c r="H49" s="5" t="s">
        <v>12</v>
      </c>
    </row>
    <row r="50" spans="1:8" x14ac:dyDescent="0.2">
      <c r="A50" t="s">
        <v>90</v>
      </c>
      <c r="B50" t="s">
        <v>94</v>
      </c>
      <c r="C50" s="6" t="s">
        <v>16</v>
      </c>
      <c r="D50" s="1" t="s">
        <v>16</v>
      </c>
      <c r="E50" s="1" t="s">
        <v>26</v>
      </c>
      <c r="F50" s="6" t="s">
        <v>56</v>
      </c>
      <c r="G50" s="1" t="s">
        <v>16</v>
      </c>
      <c r="H50" s="7" t="s">
        <v>98</v>
      </c>
    </row>
    <row r="51" spans="1:8" x14ac:dyDescent="0.2">
      <c r="A51" t="s">
        <v>91</v>
      </c>
      <c r="B51" t="s">
        <v>95</v>
      </c>
      <c r="C51" s="6" t="s">
        <v>16</v>
      </c>
      <c r="D51" s="6" t="s">
        <v>16</v>
      </c>
      <c r="E51" s="1" t="s">
        <v>53</v>
      </c>
      <c r="F51" s="6" t="s">
        <v>38</v>
      </c>
      <c r="G51" s="1" t="s">
        <v>23</v>
      </c>
      <c r="H51" s="7" t="s">
        <v>99</v>
      </c>
    </row>
    <row r="52" spans="1:8" x14ac:dyDescent="0.2">
      <c r="A52" t="s">
        <v>92</v>
      </c>
      <c r="B52" t="s">
        <v>96</v>
      </c>
      <c r="C52" s="6" t="s">
        <v>18</v>
      </c>
      <c r="D52" s="6" t="s">
        <v>16</v>
      </c>
      <c r="E52" s="6" t="s">
        <v>16</v>
      </c>
      <c r="F52" s="6" t="s">
        <v>40</v>
      </c>
      <c r="G52" s="1" t="s">
        <v>100</v>
      </c>
      <c r="H52" s="7" t="s">
        <v>101</v>
      </c>
    </row>
    <row r="53" spans="1:8" x14ac:dyDescent="0.2">
      <c r="A53" t="s">
        <v>93</v>
      </c>
      <c r="B53" t="s">
        <v>97</v>
      </c>
      <c r="C53" s="8" t="s">
        <v>18</v>
      </c>
      <c r="D53" s="8" t="s">
        <v>18</v>
      </c>
      <c r="E53" s="9" t="s">
        <v>18</v>
      </c>
      <c r="F53" s="8" t="s">
        <v>102</v>
      </c>
      <c r="G53" s="9" t="s">
        <v>40</v>
      </c>
      <c r="H53" s="10" t="s">
        <v>103</v>
      </c>
    </row>
    <row r="55" spans="1:8" ht="15" thickBot="1" x14ac:dyDescent="0.25"/>
    <row r="56" spans="1:8" x14ac:dyDescent="0.2">
      <c r="A56" s="49" t="s">
        <v>104</v>
      </c>
      <c r="B56" s="65"/>
      <c r="C56" s="50"/>
    </row>
    <row r="57" spans="1:8" ht="15" thickBot="1" x14ac:dyDescent="0.25">
      <c r="A57" s="66"/>
      <c r="B57" s="52"/>
      <c r="C57" s="67"/>
    </row>
    <row r="58" spans="1:8" ht="28.5" x14ac:dyDescent="0.2">
      <c r="A58" s="2" t="s">
        <v>4</v>
      </c>
      <c r="B58" s="2" t="s">
        <v>9</v>
      </c>
      <c r="C58" s="62" t="s">
        <v>14</v>
      </c>
      <c r="D58" s="63"/>
      <c r="E58" s="64"/>
      <c r="F58" s="58" t="s">
        <v>19</v>
      </c>
      <c r="G58" s="54"/>
      <c r="H58" s="55"/>
    </row>
    <row r="59" spans="1:8" x14ac:dyDescent="0.2">
      <c r="C59" s="4" t="s">
        <v>10</v>
      </c>
      <c r="D59" t="s">
        <v>11</v>
      </c>
      <c r="E59" t="s">
        <v>12</v>
      </c>
      <c r="F59" s="4" t="s">
        <v>10</v>
      </c>
      <c r="G59" t="s">
        <v>11</v>
      </c>
      <c r="H59" s="5" t="s">
        <v>12</v>
      </c>
    </row>
    <row r="60" spans="1:8" x14ac:dyDescent="0.2">
      <c r="A60" t="s">
        <v>105</v>
      </c>
      <c r="B60" t="s">
        <v>49</v>
      </c>
      <c r="C60" s="1" t="s">
        <v>53</v>
      </c>
      <c r="D60" s="1" t="s">
        <v>16</v>
      </c>
      <c r="E60" s="1" t="s">
        <v>53</v>
      </c>
      <c r="F60" s="6" t="s">
        <v>109</v>
      </c>
      <c r="G60" s="1" t="s">
        <v>23</v>
      </c>
      <c r="H60" s="7" t="s">
        <v>110</v>
      </c>
    </row>
    <row r="61" spans="1:8" x14ac:dyDescent="0.2">
      <c r="A61" t="s">
        <v>106</v>
      </c>
      <c r="B61" t="s">
        <v>50</v>
      </c>
      <c r="C61" s="6" t="s">
        <v>16</v>
      </c>
      <c r="D61" s="6" t="s">
        <v>16</v>
      </c>
      <c r="E61" s="1" t="s">
        <v>26</v>
      </c>
      <c r="F61" s="6" t="s">
        <v>111</v>
      </c>
      <c r="G61" s="1" t="s">
        <v>112</v>
      </c>
      <c r="H61" s="7" t="s">
        <v>113</v>
      </c>
    </row>
    <row r="62" spans="1:8" x14ac:dyDescent="0.2">
      <c r="A62" t="s">
        <v>107</v>
      </c>
      <c r="B62" t="s">
        <v>51</v>
      </c>
      <c r="C62" s="6" t="s">
        <v>18</v>
      </c>
      <c r="D62" s="6" t="s">
        <v>16</v>
      </c>
      <c r="E62" s="1" t="s">
        <v>100</v>
      </c>
      <c r="F62" s="6" t="s">
        <v>114</v>
      </c>
      <c r="G62" s="1" t="s">
        <v>115</v>
      </c>
      <c r="H62" s="7" t="s">
        <v>13</v>
      </c>
    </row>
    <row r="63" spans="1:8" x14ac:dyDescent="0.2">
      <c r="A63" t="s">
        <v>108</v>
      </c>
      <c r="B63" t="s">
        <v>52</v>
      </c>
      <c r="C63" s="8" t="s">
        <v>18</v>
      </c>
      <c r="D63" s="8" t="s">
        <v>18</v>
      </c>
      <c r="E63" s="9" t="s">
        <v>18</v>
      </c>
      <c r="F63" s="8" t="s">
        <v>23</v>
      </c>
      <c r="G63" s="9" t="s">
        <v>28</v>
      </c>
      <c r="H63" s="10" t="s">
        <v>53</v>
      </c>
    </row>
    <row r="66" spans="1:8" ht="28.5" x14ac:dyDescent="0.2">
      <c r="A66" s="2" t="s">
        <v>4</v>
      </c>
      <c r="B66" s="2" t="s">
        <v>9</v>
      </c>
      <c r="C66" s="62" t="s">
        <v>14</v>
      </c>
      <c r="D66" s="63"/>
      <c r="E66" s="64"/>
      <c r="F66" s="58" t="s">
        <v>19</v>
      </c>
      <c r="G66" s="54"/>
      <c r="H66" s="55"/>
    </row>
    <row r="67" spans="1:8" x14ac:dyDescent="0.2">
      <c r="C67" s="4" t="s">
        <v>10</v>
      </c>
      <c r="D67" t="s">
        <v>11</v>
      </c>
      <c r="E67" t="s">
        <v>12</v>
      </c>
      <c r="F67" s="4" t="s">
        <v>10</v>
      </c>
      <c r="G67" t="s">
        <v>11</v>
      </c>
      <c r="H67" s="5" t="s">
        <v>12</v>
      </c>
    </row>
    <row r="68" spans="1:8" x14ac:dyDescent="0.2">
      <c r="A68" t="s">
        <v>116</v>
      </c>
      <c r="B68" t="s">
        <v>120</v>
      </c>
      <c r="C68" s="1" t="s">
        <v>17</v>
      </c>
      <c r="D68" s="1" t="s">
        <v>17</v>
      </c>
      <c r="E68" s="1" t="s">
        <v>17</v>
      </c>
      <c r="F68" s="6" t="s">
        <v>15</v>
      </c>
      <c r="G68" s="1" t="s">
        <v>16</v>
      </c>
      <c r="H68" s="7" t="s">
        <v>124</v>
      </c>
    </row>
    <row r="69" spans="1:8" x14ac:dyDescent="0.2">
      <c r="A69" t="s">
        <v>117</v>
      </c>
      <c r="B69" t="s">
        <v>121</v>
      </c>
      <c r="C69" s="6" t="s">
        <v>16</v>
      </c>
      <c r="D69" s="6" t="s">
        <v>16</v>
      </c>
      <c r="E69" s="1" t="s">
        <v>17</v>
      </c>
      <c r="F69" s="6" t="s">
        <v>125</v>
      </c>
      <c r="G69" s="1" t="s">
        <v>24</v>
      </c>
      <c r="H69" s="7" t="s">
        <v>69</v>
      </c>
    </row>
    <row r="70" spans="1:8" x14ac:dyDescent="0.2">
      <c r="A70" t="s">
        <v>118</v>
      </c>
      <c r="B70" t="s">
        <v>122</v>
      </c>
      <c r="C70" s="6" t="s">
        <v>18</v>
      </c>
      <c r="D70" s="6" t="s">
        <v>16</v>
      </c>
      <c r="E70" s="1" t="s">
        <v>17</v>
      </c>
      <c r="F70" s="6" t="s">
        <v>68</v>
      </c>
      <c r="G70" s="1" t="s">
        <v>38</v>
      </c>
      <c r="H70" s="7" t="s">
        <v>126</v>
      </c>
    </row>
    <row r="71" spans="1:8" x14ac:dyDescent="0.2">
      <c r="A71" t="s">
        <v>119</v>
      </c>
      <c r="B71" t="s">
        <v>123</v>
      </c>
      <c r="C71" s="8" t="s">
        <v>18</v>
      </c>
      <c r="D71" s="8" t="s">
        <v>18</v>
      </c>
      <c r="E71" s="9" t="s">
        <v>18</v>
      </c>
      <c r="F71" s="8" t="s">
        <v>73</v>
      </c>
      <c r="G71" s="9" t="s">
        <v>40</v>
      </c>
      <c r="H71" s="10" t="s">
        <v>127</v>
      </c>
    </row>
    <row r="73" spans="1:8" x14ac:dyDescent="0.2">
      <c r="E73" s="3"/>
    </row>
    <row r="75" spans="1:8" x14ac:dyDescent="0.2">
      <c r="A75" s="58" t="s">
        <v>128</v>
      </c>
      <c r="B75" s="54"/>
      <c r="C75" s="54"/>
      <c r="D75" s="54"/>
      <c r="E75" s="54"/>
      <c r="F75" s="54"/>
      <c r="G75" s="54"/>
      <c r="H75" s="55"/>
    </row>
    <row r="76" spans="1:8" x14ac:dyDescent="0.2">
      <c r="A76" s="59"/>
      <c r="B76" s="60"/>
      <c r="C76" s="60"/>
      <c r="D76" s="60"/>
      <c r="E76" s="60"/>
      <c r="F76" s="60"/>
      <c r="G76" s="60"/>
      <c r="H76" s="61"/>
    </row>
    <row r="77" spans="1:8" ht="28.5" x14ac:dyDescent="0.2">
      <c r="A77" s="2" t="s">
        <v>4</v>
      </c>
      <c r="B77" s="2" t="s">
        <v>9</v>
      </c>
      <c r="C77" s="62" t="s">
        <v>14</v>
      </c>
      <c r="D77" s="63"/>
      <c r="E77" s="64"/>
      <c r="F77" s="56" t="s">
        <v>19</v>
      </c>
      <c r="G77" s="51"/>
      <c r="H77" s="57"/>
    </row>
    <row r="78" spans="1:8" x14ac:dyDescent="0.2">
      <c r="C78" s="4" t="s">
        <v>10</v>
      </c>
      <c r="D78" t="s">
        <v>11</v>
      </c>
      <c r="E78" s="5" t="s">
        <v>12</v>
      </c>
      <c r="F78" s="4" t="s">
        <v>10</v>
      </c>
      <c r="G78" t="s">
        <v>11</v>
      </c>
      <c r="H78" s="5" t="s">
        <v>12</v>
      </c>
    </row>
    <row r="79" spans="1:8" x14ac:dyDescent="0.2">
      <c r="A79" s="1" t="s">
        <v>129</v>
      </c>
      <c r="B79" s="1" t="s">
        <v>94</v>
      </c>
      <c r="C79" s="6" t="s">
        <v>16</v>
      </c>
      <c r="D79" s="6" t="s">
        <v>53</v>
      </c>
      <c r="E79" s="7" t="s">
        <v>53</v>
      </c>
      <c r="F79" s="6" t="s">
        <v>16</v>
      </c>
      <c r="G79" s="1" t="s">
        <v>153</v>
      </c>
      <c r="H79" s="7" t="s">
        <v>154</v>
      </c>
    </row>
    <row r="80" spans="1:8" x14ac:dyDescent="0.2">
      <c r="A80" s="1" t="s">
        <v>130</v>
      </c>
      <c r="B80" s="1" t="s">
        <v>95</v>
      </c>
      <c r="C80" s="6" t="s">
        <v>16</v>
      </c>
      <c r="D80" s="6" t="s">
        <v>16</v>
      </c>
      <c r="E80" s="11" t="s">
        <v>16</v>
      </c>
      <c r="F80" s="6" t="s">
        <v>16</v>
      </c>
      <c r="G80" s="1" t="s">
        <v>16</v>
      </c>
      <c r="H80" s="7" t="s">
        <v>155</v>
      </c>
    </row>
    <row r="81" spans="1:8" x14ac:dyDescent="0.2">
      <c r="A81" s="1" t="s">
        <v>131</v>
      </c>
      <c r="B81" s="1" t="s">
        <v>96</v>
      </c>
      <c r="C81" s="6" t="s">
        <v>18</v>
      </c>
      <c r="D81" s="6" t="s">
        <v>16</v>
      </c>
      <c r="E81" s="11" t="s">
        <v>16</v>
      </c>
      <c r="F81" s="6" t="s">
        <v>13</v>
      </c>
      <c r="G81" s="1" t="s">
        <v>16</v>
      </c>
      <c r="H81" s="7" t="s">
        <v>156</v>
      </c>
    </row>
    <row r="82" spans="1:8" x14ac:dyDescent="0.2">
      <c r="A82" s="1" t="s">
        <v>132</v>
      </c>
      <c r="B82" s="1" t="s">
        <v>97</v>
      </c>
      <c r="C82" s="6" t="s">
        <v>18</v>
      </c>
      <c r="D82" s="6" t="s">
        <v>18</v>
      </c>
      <c r="E82" s="7" t="s">
        <v>18</v>
      </c>
      <c r="F82" s="6" t="s">
        <v>53</v>
      </c>
      <c r="G82" s="1" t="s">
        <v>28</v>
      </c>
      <c r="H82" s="7" t="s">
        <v>157</v>
      </c>
    </row>
    <row r="83" spans="1:8" x14ac:dyDescent="0.2">
      <c r="A83" t="s">
        <v>133</v>
      </c>
      <c r="B83" t="s">
        <v>137</v>
      </c>
      <c r="C83" s="6" t="s">
        <v>16</v>
      </c>
      <c r="D83" s="6" t="s">
        <v>16</v>
      </c>
      <c r="E83" s="11" t="s">
        <v>16</v>
      </c>
      <c r="F83" s="6" t="s">
        <v>16</v>
      </c>
      <c r="G83" s="1" t="s">
        <v>13</v>
      </c>
      <c r="H83" s="7" t="s">
        <v>83</v>
      </c>
    </row>
    <row r="84" spans="1:8" x14ac:dyDescent="0.2">
      <c r="A84" t="s">
        <v>134</v>
      </c>
      <c r="B84" t="s">
        <v>138</v>
      </c>
      <c r="C84" s="6" t="s">
        <v>16</v>
      </c>
      <c r="D84" s="6" t="s">
        <v>16</v>
      </c>
      <c r="E84" s="11" t="s">
        <v>16</v>
      </c>
      <c r="F84" s="6" t="s">
        <v>16</v>
      </c>
      <c r="G84" s="1" t="s">
        <v>15</v>
      </c>
      <c r="H84" s="7" t="s">
        <v>158</v>
      </c>
    </row>
    <row r="85" spans="1:8" x14ac:dyDescent="0.2">
      <c r="A85" t="s">
        <v>135</v>
      </c>
      <c r="B85" t="s">
        <v>139</v>
      </c>
      <c r="C85" s="6" t="s">
        <v>18</v>
      </c>
      <c r="D85" s="6" t="s">
        <v>18</v>
      </c>
      <c r="E85" s="11" t="s">
        <v>18</v>
      </c>
      <c r="F85" s="6" t="s">
        <v>159</v>
      </c>
      <c r="G85" s="1" t="s">
        <v>13</v>
      </c>
      <c r="H85" s="7" t="s">
        <v>160</v>
      </c>
    </row>
    <row r="86" spans="1:8" x14ac:dyDescent="0.2">
      <c r="A86" t="s">
        <v>136</v>
      </c>
      <c r="B86" t="s">
        <v>140</v>
      </c>
      <c r="C86" s="6" t="s">
        <v>18</v>
      </c>
      <c r="D86" s="6" t="s">
        <v>18</v>
      </c>
      <c r="E86" s="11" t="s">
        <v>18</v>
      </c>
      <c r="F86" s="6" t="s">
        <v>23</v>
      </c>
      <c r="G86" s="6" t="s">
        <v>16</v>
      </c>
      <c r="H86" s="7" t="s">
        <v>53</v>
      </c>
    </row>
    <row r="87" spans="1:8" x14ac:dyDescent="0.2">
      <c r="A87" t="s">
        <v>141</v>
      </c>
      <c r="B87" t="s">
        <v>120</v>
      </c>
      <c r="C87" s="6" t="s">
        <v>16</v>
      </c>
      <c r="D87" s="6" t="s">
        <v>53</v>
      </c>
      <c r="E87" s="7" t="s">
        <v>53</v>
      </c>
      <c r="F87" s="6" t="s">
        <v>16</v>
      </c>
      <c r="G87" s="1" t="s">
        <v>15</v>
      </c>
      <c r="H87" s="7" t="s">
        <v>161</v>
      </c>
    </row>
    <row r="88" spans="1:8" x14ac:dyDescent="0.2">
      <c r="A88" t="s">
        <v>142</v>
      </c>
      <c r="B88" t="s">
        <v>121</v>
      </c>
      <c r="C88" s="6" t="s">
        <v>18</v>
      </c>
      <c r="D88" s="6" t="s">
        <v>18</v>
      </c>
      <c r="E88" s="11" t="s">
        <v>18</v>
      </c>
      <c r="F88" s="6" t="s">
        <v>16</v>
      </c>
      <c r="G88" s="1" t="s">
        <v>16</v>
      </c>
      <c r="H88" s="7" t="s">
        <v>162</v>
      </c>
    </row>
    <row r="89" spans="1:8" x14ac:dyDescent="0.2">
      <c r="A89" t="s">
        <v>143</v>
      </c>
      <c r="B89" t="s">
        <v>122</v>
      </c>
      <c r="C89" s="6" t="s">
        <v>18</v>
      </c>
      <c r="D89" s="6" t="s">
        <v>18</v>
      </c>
      <c r="E89" s="11" t="s">
        <v>18</v>
      </c>
      <c r="F89" s="6" t="s">
        <v>16</v>
      </c>
      <c r="G89" s="1" t="s">
        <v>16</v>
      </c>
      <c r="H89" s="7" t="s">
        <v>163</v>
      </c>
    </row>
    <row r="90" spans="1:8" x14ac:dyDescent="0.2">
      <c r="A90" t="s">
        <v>144</v>
      </c>
      <c r="B90" t="s">
        <v>123</v>
      </c>
      <c r="C90" s="6" t="s">
        <v>18</v>
      </c>
      <c r="D90" s="6" t="s">
        <v>18</v>
      </c>
      <c r="E90" s="11" t="s">
        <v>18</v>
      </c>
      <c r="F90" s="6" t="s">
        <v>16</v>
      </c>
      <c r="G90" s="1" t="s">
        <v>16</v>
      </c>
      <c r="H90" s="7" t="s">
        <v>164</v>
      </c>
    </row>
    <row r="91" spans="1:8" x14ac:dyDescent="0.2">
      <c r="A91" t="s">
        <v>145</v>
      </c>
      <c r="B91" t="s">
        <v>149</v>
      </c>
      <c r="C91" s="6" t="s">
        <v>16</v>
      </c>
      <c r="D91" s="6" t="s">
        <v>16</v>
      </c>
      <c r="E91" s="11" t="s">
        <v>16</v>
      </c>
      <c r="F91" s="6" t="s">
        <v>16</v>
      </c>
      <c r="G91" s="6" t="s">
        <v>16</v>
      </c>
      <c r="H91" s="7" t="s">
        <v>54</v>
      </c>
    </row>
    <row r="92" spans="1:8" x14ac:dyDescent="0.2">
      <c r="A92" t="s">
        <v>146</v>
      </c>
      <c r="B92" t="s">
        <v>150</v>
      </c>
      <c r="C92" s="6" t="s">
        <v>18</v>
      </c>
      <c r="D92" s="6" t="s">
        <v>18</v>
      </c>
      <c r="E92" s="7" t="s">
        <v>13</v>
      </c>
      <c r="F92" s="6" t="s">
        <v>26</v>
      </c>
      <c r="G92" s="1" t="s">
        <v>13</v>
      </c>
      <c r="H92" s="7" t="s">
        <v>165</v>
      </c>
    </row>
    <row r="93" spans="1:8" x14ac:dyDescent="0.2">
      <c r="A93" t="s">
        <v>147</v>
      </c>
      <c r="B93" t="s">
        <v>151</v>
      </c>
      <c r="C93" s="6" t="s">
        <v>18</v>
      </c>
      <c r="D93" s="6" t="s">
        <v>18</v>
      </c>
      <c r="E93" s="11" t="s">
        <v>18</v>
      </c>
      <c r="F93" s="6" t="s">
        <v>16</v>
      </c>
      <c r="G93" s="1" t="s">
        <v>53</v>
      </c>
      <c r="H93" s="7" t="s">
        <v>166</v>
      </c>
    </row>
    <row r="94" spans="1:8" x14ac:dyDescent="0.2">
      <c r="A94" t="s">
        <v>148</v>
      </c>
      <c r="B94" t="s">
        <v>152</v>
      </c>
      <c r="C94" s="8" t="s">
        <v>18</v>
      </c>
      <c r="D94" s="8" t="s">
        <v>18</v>
      </c>
      <c r="E94" s="12" t="s">
        <v>18</v>
      </c>
      <c r="F94" s="8" t="s">
        <v>26</v>
      </c>
      <c r="G94" s="9" t="s">
        <v>53</v>
      </c>
      <c r="H94" s="10" t="s">
        <v>26</v>
      </c>
    </row>
    <row r="97" spans="1:8" x14ac:dyDescent="0.2">
      <c r="A97" s="58" t="s">
        <v>167</v>
      </c>
      <c r="B97" s="54"/>
      <c r="C97" s="54"/>
      <c r="D97" s="54"/>
      <c r="E97" s="54"/>
      <c r="F97" s="54"/>
      <c r="G97" s="54"/>
      <c r="H97" s="55"/>
    </row>
    <row r="98" spans="1:8" x14ac:dyDescent="0.2">
      <c r="A98" s="59"/>
      <c r="B98" s="60"/>
      <c r="C98" s="51"/>
      <c r="D98" s="51"/>
      <c r="E98" s="51"/>
      <c r="F98" s="51"/>
      <c r="G98" s="51"/>
      <c r="H98" s="57"/>
    </row>
    <row r="99" spans="1:8" ht="28.5" x14ac:dyDescent="0.2">
      <c r="A99" s="2" t="s">
        <v>4</v>
      </c>
      <c r="B99" s="2" t="s">
        <v>9</v>
      </c>
      <c r="C99" s="62" t="s">
        <v>14</v>
      </c>
      <c r="D99" s="63"/>
      <c r="E99" s="64"/>
      <c r="F99" s="58" t="s">
        <v>19</v>
      </c>
      <c r="G99" s="54"/>
      <c r="H99" s="55"/>
    </row>
    <row r="100" spans="1:8" x14ac:dyDescent="0.2">
      <c r="C100" s="4" t="s">
        <v>10</v>
      </c>
      <c r="D100" t="s">
        <v>11</v>
      </c>
      <c r="E100" s="5" t="s">
        <v>12</v>
      </c>
      <c r="F100" s="4" t="s">
        <v>10</v>
      </c>
      <c r="G100" t="s">
        <v>11</v>
      </c>
      <c r="H100" s="5" t="s">
        <v>12</v>
      </c>
    </row>
    <row r="101" spans="1:8" x14ac:dyDescent="0.2">
      <c r="A101" t="s">
        <v>168</v>
      </c>
      <c r="B101" t="s">
        <v>33</v>
      </c>
      <c r="C101" s="6" t="s">
        <v>16</v>
      </c>
      <c r="D101" s="1" t="s">
        <v>53</v>
      </c>
      <c r="E101" s="7" t="s">
        <v>53</v>
      </c>
      <c r="F101" s="1" t="s">
        <v>56</v>
      </c>
      <c r="G101" s="1" t="s">
        <v>170</v>
      </c>
      <c r="H101" s="1" t="s">
        <v>53</v>
      </c>
    </row>
    <row r="102" spans="1:8" x14ac:dyDescent="0.2">
      <c r="A102" t="s">
        <v>66</v>
      </c>
      <c r="B102" t="s">
        <v>34</v>
      </c>
      <c r="C102" s="6" t="s">
        <v>16</v>
      </c>
      <c r="D102" s="1" t="s">
        <v>16</v>
      </c>
      <c r="E102" s="7" t="s">
        <v>16</v>
      </c>
      <c r="F102" s="1" t="s">
        <v>38</v>
      </c>
      <c r="G102" s="1" t="s">
        <v>171</v>
      </c>
      <c r="H102" s="1" t="s">
        <v>23</v>
      </c>
    </row>
    <row r="103" spans="1:8" x14ac:dyDescent="0.2">
      <c r="A103" t="s">
        <v>65</v>
      </c>
      <c r="B103" t="s">
        <v>35</v>
      </c>
      <c r="C103" s="6" t="s">
        <v>18</v>
      </c>
      <c r="D103" s="1" t="s">
        <v>16</v>
      </c>
      <c r="E103" s="7" t="s">
        <v>16</v>
      </c>
      <c r="F103" s="1" t="s">
        <v>40</v>
      </c>
      <c r="G103" s="1" t="s">
        <v>172</v>
      </c>
      <c r="H103" s="1" t="s">
        <v>23</v>
      </c>
    </row>
    <row r="104" spans="1:8" x14ac:dyDescent="0.2">
      <c r="A104" t="s">
        <v>64</v>
      </c>
      <c r="B104" t="s">
        <v>36</v>
      </c>
      <c r="C104" s="6" t="s">
        <v>18</v>
      </c>
      <c r="D104" s="1" t="s">
        <v>18</v>
      </c>
      <c r="E104" s="7" t="s">
        <v>18</v>
      </c>
      <c r="F104" s="1" t="s">
        <v>173</v>
      </c>
      <c r="G104" s="1" t="s">
        <v>174</v>
      </c>
      <c r="H104" s="1" t="s">
        <v>16</v>
      </c>
    </row>
    <row r="105" spans="1:8" x14ac:dyDescent="0.2">
      <c r="A105" t="s">
        <v>169</v>
      </c>
      <c r="B105" t="s">
        <v>63</v>
      </c>
      <c r="C105" s="6" t="s">
        <v>16</v>
      </c>
      <c r="D105" s="1" t="s">
        <v>16</v>
      </c>
      <c r="E105" s="7" t="s">
        <v>16</v>
      </c>
      <c r="F105" s="1" t="s">
        <v>15</v>
      </c>
      <c r="G105" s="1" t="s">
        <v>176</v>
      </c>
      <c r="H105" s="1" t="s">
        <v>13</v>
      </c>
    </row>
    <row r="106" spans="1:8" x14ac:dyDescent="0.2">
      <c r="A106" t="s">
        <v>32</v>
      </c>
      <c r="B106" t="s">
        <v>64</v>
      </c>
      <c r="C106" s="6" t="s">
        <v>16</v>
      </c>
      <c r="D106" s="1" t="s">
        <v>16</v>
      </c>
      <c r="E106" s="7" t="s">
        <v>16</v>
      </c>
      <c r="F106" s="1" t="s">
        <v>177</v>
      </c>
      <c r="G106" s="1" t="s">
        <v>178</v>
      </c>
      <c r="H106" s="1" t="s">
        <v>179</v>
      </c>
    </row>
    <row r="107" spans="1:8" x14ac:dyDescent="0.2">
      <c r="A107" t="s">
        <v>31</v>
      </c>
      <c r="B107" t="s">
        <v>65</v>
      </c>
      <c r="C107" s="6" t="s">
        <v>18</v>
      </c>
      <c r="D107" s="1" t="s">
        <v>18</v>
      </c>
      <c r="E107" s="7" t="s">
        <v>18</v>
      </c>
      <c r="F107" s="1" t="s">
        <v>71</v>
      </c>
      <c r="G107" s="1" t="s">
        <v>180</v>
      </c>
      <c r="H107" s="1" t="s">
        <v>58</v>
      </c>
    </row>
    <row r="108" spans="1:8" x14ac:dyDescent="0.2">
      <c r="A108" t="s">
        <v>30</v>
      </c>
      <c r="B108" t="s">
        <v>66</v>
      </c>
      <c r="C108" s="1" t="s">
        <v>175</v>
      </c>
      <c r="D108" s="1" t="s">
        <v>13</v>
      </c>
      <c r="E108" s="10" t="s">
        <v>18</v>
      </c>
      <c r="F108" s="1" t="s">
        <v>76</v>
      </c>
      <c r="G108" s="1" t="s">
        <v>181</v>
      </c>
      <c r="H108" s="1" t="s">
        <v>182</v>
      </c>
    </row>
    <row r="109" spans="1:8" x14ac:dyDescent="0.2">
      <c r="C109" s="1"/>
      <c r="D109" s="1"/>
      <c r="E109" s="1"/>
      <c r="F109" s="1"/>
      <c r="G109" s="1"/>
      <c r="H109" s="1"/>
    </row>
    <row r="110" spans="1:8" x14ac:dyDescent="0.2">
      <c r="C110" s="1"/>
      <c r="D110" s="1"/>
      <c r="E110" s="1"/>
      <c r="F110" s="1"/>
      <c r="G110" s="1"/>
      <c r="H110" s="1"/>
    </row>
    <row r="111" spans="1:8" x14ac:dyDescent="0.2">
      <c r="A111" s="58" t="s">
        <v>183</v>
      </c>
      <c r="B111" s="54"/>
      <c r="C111" s="54"/>
      <c r="D111" s="54"/>
      <c r="E111" s="54"/>
      <c r="F111" s="54"/>
      <c r="G111" s="54"/>
      <c r="H111" s="55"/>
    </row>
    <row r="112" spans="1:8" x14ac:dyDescent="0.2">
      <c r="A112" s="59"/>
      <c r="B112" s="60"/>
      <c r="C112" s="51"/>
      <c r="D112" s="51"/>
      <c r="E112" s="51"/>
      <c r="F112" s="51"/>
      <c r="G112" s="51"/>
      <c r="H112" s="57"/>
    </row>
    <row r="113" spans="1:9" ht="28.5" x14ac:dyDescent="0.2">
      <c r="A113" s="2" t="s">
        <v>4</v>
      </c>
      <c r="B113" s="2" t="s">
        <v>9</v>
      </c>
      <c r="C113" s="62" t="s">
        <v>14</v>
      </c>
      <c r="D113" s="63"/>
      <c r="E113" s="64"/>
      <c r="F113" s="58" t="s">
        <v>19</v>
      </c>
      <c r="G113" s="54"/>
      <c r="H113" s="55"/>
    </row>
    <row r="114" spans="1:9" x14ac:dyDescent="0.2">
      <c r="C114" s="4" t="s">
        <v>10</v>
      </c>
      <c r="D114" t="s">
        <v>11</v>
      </c>
      <c r="E114" s="5" t="s">
        <v>12</v>
      </c>
      <c r="F114" s="4" t="s">
        <v>10</v>
      </c>
      <c r="G114" t="s">
        <v>11</v>
      </c>
      <c r="H114" s="5" t="s">
        <v>12</v>
      </c>
    </row>
    <row r="115" spans="1:9" x14ac:dyDescent="0.2">
      <c r="A115" t="s">
        <v>184</v>
      </c>
      <c r="B115" t="s">
        <v>33</v>
      </c>
      <c r="C115" s="6" t="s">
        <v>16</v>
      </c>
      <c r="D115" s="1" t="s">
        <v>53</v>
      </c>
      <c r="E115" s="1" t="s">
        <v>26</v>
      </c>
      <c r="F115" s="1" t="s">
        <v>16</v>
      </c>
      <c r="G115" s="1" t="s">
        <v>154</v>
      </c>
      <c r="H115" s="1" t="s">
        <v>26</v>
      </c>
    </row>
    <row r="116" spans="1:9" x14ac:dyDescent="0.2">
      <c r="A116" t="s">
        <v>185</v>
      </c>
      <c r="B116" t="s">
        <v>34</v>
      </c>
      <c r="C116" s="6" t="s">
        <v>16</v>
      </c>
      <c r="D116" s="1" t="s">
        <v>16</v>
      </c>
      <c r="E116" s="7" t="s">
        <v>16</v>
      </c>
      <c r="F116" s="1" t="s">
        <v>16</v>
      </c>
      <c r="G116" s="1" t="s">
        <v>192</v>
      </c>
      <c r="H116" s="1" t="s">
        <v>16</v>
      </c>
    </row>
    <row r="117" spans="1:9" x14ac:dyDescent="0.2">
      <c r="A117" t="s">
        <v>186</v>
      </c>
      <c r="B117" t="s">
        <v>35</v>
      </c>
      <c r="C117" s="6" t="s">
        <v>18</v>
      </c>
      <c r="D117" s="1" t="s">
        <v>16</v>
      </c>
      <c r="E117" s="7" t="s">
        <v>16</v>
      </c>
      <c r="F117" s="1" t="s">
        <v>16</v>
      </c>
      <c r="G117" s="1" t="s">
        <v>193</v>
      </c>
      <c r="H117" s="1" t="s">
        <v>16</v>
      </c>
    </row>
    <row r="118" spans="1:9" x14ac:dyDescent="0.2">
      <c r="A118" t="s">
        <v>187</v>
      </c>
      <c r="B118" t="s">
        <v>36</v>
      </c>
      <c r="C118" s="6" t="s">
        <v>18</v>
      </c>
      <c r="D118" s="1" t="s">
        <v>18</v>
      </c>
      <c r="E118" s="7" t="s">
        <v>18</v>
      </c>
      <c r="F118" s="1" t="s">
        <v>173</v>
      </c>
      <c r="G118" s="1" t="s">
        <v>194</v>
      </c>
      <c r="H118" s="1" t="s">
        <v>16</v>
      </c>
    </row>
    <row r="119" spans="1:9" x14ac:dyDescent="0.2">
      <c r="A119" t="s">
        <v>188</v>
      </c>
      <c r="B119" t="s">
        <v>63</v>
      </c>
      <c r="C119" s="6" t="s">
        <v>16</v>
      </c>
      <c r="D119" s="1" t="s">
        <v>16</v>
      </c>
      <c r="E119" s="7" t="s">
        <v>16</v>
      </c>
      <c r="F119" s="7" t="s">
        <v>16</v>
      </c>
      <c r="G119" s="1" t="s">
        <v>124</v>
      </c>
      <c r="H119" s="7" t="s">
        <v>16</v>
      </c>
    </row>
    <row r="120" spans="1:9" x14ac:dyDescent="0.2">
      <c r="A120" t="s">
        <v>189</v>
      </c>
      <c r="B120" t="s">
        <v>64</v>
      </c>
      <c r="C120" s="1" t="s">
        <v>13</v>
      </c>
      <c r="D120" s="1" t="s">
        <v>16</v>
      </c>
      <c r="E120" s="7" t="s">
        <v>16</v>
      </c>
      <c r="F120" s="1" t="s">
        <v>13</v>
      </c>
      <c r="G120" s="1" t="s">
        <v>196</v>
      </c>
      <c r="H120" s="7" t="s">
        <v>16</v>
      </c>
    </row>
    <row r="121" spans="1:9" x14ac:dyDescent="0.2">
      <c r="A121" t="s">
        <v>190</v>
      </c>
      <c r="B121" t="s">
        <v>65</v>
      </c>
      <c r="C121" s="6" t="s">
        <v>18</v>
      </c>
      <c r="D121" s="1" t="s">
        <v>18</v>
      </c>
      <c r="E121" s="7" t="s">
        <v>18</v>
      </c>
      <c r="F121" s="1" t="s">
        <v>13</v>
      </c>
      <c r="G121" s="1" t="s">
        <v>197</v>
      </c>
      <c r="H121" s="7" t="s">
        <v>195</v>
      </c>
    </row>
    <row r="122" spans="1:9" x14ac:dyDescent="0.2">
      <c r="A122" t="s">
        <v>191</v>
      </c>
      <c r="B122" t="s">
        <v>66</v>
      </c>
      <c r="C122" s="6" t="s">
        <v>18</v>
      </c>
      <c r="D122" s="6" t="s">
        <v>18</v>
      </c>
      <c r="E122" s="10" t="s">
        <v>18</v>
      </c>
      <c r="F122" s="1" t="s">
        <v>53</v>
      </c>
      <c r="G122" s="1" t="s">
        <v>198</v>
      </c>
      <c r="H122" s="1" t="s">
        <v>53</v>
      </c>
    </row>
    <row r="125" spans="1:9" x14ac:dyDescent="0.2">
      <c r="B125" s="58" t="s">
        <v>199</v>
      </c>
      <c r="C125" s="54"/>
      <c r="D125" s="54"/>
      <c r="E125" s="54"/>
      <c r="F125" s="54"/>
      <c r="G125" s="54"/>
      <c r="H125" s="54"/>
      <c r="I125" s="55"/>
    </row>
    <row r="126" spans="1:9" x14ac:dyDescent="0.2">
      <c r="B126" s="59"/>
      <c r="C126" s="60"/>
      <c r="D126" s="60"/>
      <c r="E126" s="60"/>
      <c r="F126" s="60"/>
      <c r="G126" s="60"/>
      <c r="H126" s="60"/>
      <c r="I126" s="61"/>
    </row>
    <row r="127" spans="1:9" ht="42.75" x14ac:dyDescent="0.2">
      <c r="B127" s="2" t="s">
        <v>4</v>
      </c>
      <c r="C127" s="2" t="s">
        <v>9</v>
      </c>
      <c r="D127" s="62" t="s">
        <v>14</v>
      </c>
      <c r="E127" s="63"/>
      <c r="F127" s="64"/>
      <c r="G127" s="58" t="s">
        <v>19</v>
      </c>
      <c r="H127" s="54"/>
      <c r="I127" s="55"/>
    </row>
    <row r="128" spans="1:9" x14ac:dyDescent="0.2">
      <c r="D128" s="4" t="s">
        <v>10</v>
      </c>
      <c r="E128" t="s">
        <v>11</v>
      </c>
      <c r="F128" s="5" t="s">
        <v>12</v>
      </c>
      <c r="G128" s="4" t="s">
        <v>10</v>
      </c>
      <c r="H128" t="s">
        <v>11</v>
      </c>
      <c r="I128" s="5" t="s">
        <v>12</v>
      </c>
    </row>
    <row r="129" spans="2:9" x14ac:dyDescent="0.2">
      <c r="B129" t="s">
        <v>200</v>
      </c>
      <c r="C129" t="s">
        <v>204</v>
      </c>
      <c r="D129" s="6" t="s">
        <v>16</v>
      </c>
      <c r="E129" s="1" t="s">
        <v>15</v>
      </c>
      <c r="F129" s="7" t="s">
        <v>53</v>
      </c>
      <c r="G129" s="6" t="s">
        <v>224</v>
      </c>
      <c r="H129" s="1" t="s">
        <v>15</v>
      </c>
      <c r="I129" s="7" t="s">
        <v>13</v>
      </c>
    </row>
    <row r="130" spans="2:9" x14ac:dyDescent="0.2">
      <c r="B130" t="s">
        <v>201</v>
      </c>
      <c r="C130" t="s">
        <v>205</v>
      </c>
      <c r="D130" s="6" t="s">
        <v>16</v>
      </c>
      <c r="E130" s="6" t="s">
        <v>195</v>
      </c>
      <c r="F130" s="11" t="s">
        <v>16</v>
      </c>
      <c r="G130" s="6" t="s">
        <v>225</v>
      </c>
      <c r="H130" s="1" t="s">
        <v>16</v>
      </c>
      <c r="I130" s="7" t="s">
        <v>16</v>
      </c>
    </row>
    <row r="131" spans="2:9" x14ac:dyDescent="0.2">
      <c r="B131" t="s">
        <v>202</v>
      </c>
      <c r="C131" t="s">
        <v>206</v>
      </c>
      <c r="D131" s="6" t="s">
        <v>18</v>
      </c>
      <c r="E131" s="6" t="s">
        <v>18</v>
      </c>
      <c r="F131" s="7" t="s">
        <v>13</v>
      </c>
      <c r="G131" s="6" t="s">
        <v>41</v>
      </c>
      <c r="H131" s="1" t="s">
        <v>16</v>
      </c>
      <c r="I131" s="7" t="s">
        <v>16</v>
      </c>
    </row>
    <row r="132" spans="2:9" x14ac:dyDescent="0.2">
      <c r="B132" t="s">
        <v>203</v>
      </c>
      <c r="C132" t="s">
        <v>207</v>
      </c>
      <c r="D132" s="6" t="s">
        <v>18</v>
      </c>
      <c r="E132" s="6" t="s">
        <v>18</v>
      </c>
      <c r="F132" s="11" t="s">
        <v>18</v>
      </c>
      <c r="G132" s="6" t="s">
        <v>226</v>
      </c>
      <c r="H132" s="1" t="s">
        <v>28</v>
      </c>
      <c r="I132" s="7" t="s">
        <v>28</v>
      </c>
    </row>
    <row r="133" spans="2:9" x14ac:dyDescent="0.2">
      <c r="B133" t="s">
        <v>208</v>
      </c>
      <c r="C133" t="s">
        <v>5</v>
      </c>
      <c r="D133" s="6" t="s">
        <v>16</v>
      </c>
      <c r="E133" s="6" t="s">
        <v>16</v>
      </c>
      <c r="F133" s="7" t="s">
        <v>23</v>
      </c>
      <c r="G133" s="6" t="s">
        <v>227</v>
      </c>
      <c r="H133" s="1" t="s">
        <v>56</v>
      </c>
      <c r="I133" s="7" t="s">
        <v>26</v>
      </c>
    </row>
    <row r="134" spans="2:9" x14ac:dyDescent="0.2">
      <c r="B134" t="s">
        <v>209</v>
      </c>
      <c r="C134" t="s">
        <v>6</v>
      </c>
      <c r="D134" s="6" t="s">
        <v>16</v>
      </c>
      <c r="E134" s="6" t="s">
        <v>16</v>
      </c>
      <c r="F134" s="11" t="s">
        <v>16</v>
      </c>
      <c r="G134" s="6" t="s">
        <v>228</v>
      </c>
      <c r="H134" s="1" t="s">
        <v>38</v>
      </c>
      <c r="I134" s="7" t="s">
        <v>53</v>
      </c>
    </row>
    <row r="135" spans="2:9" x14ac:dyDescent="0.2">
      <c r="B135" t="s">
        <v>210</v>
      </c>
      <c r="C135" t="s">
        <v>7</v>
      </c>
      <c r="D135" s="6" t="s">
        <v>18</v>
      </c>
      <c r="E135" s="6" t="s">
        <v>18</v>
      </c>
      <c r="F135" s="11" t="s">
        <v>18</v>
      </c>
      <c r="G135" s="6" t="s">
        <v>229</v>
      </c>
      <c r="H135" s="1" t="s">
        <v>13</v>
      </c>
      <c r="I135" s="7" t="s">
        <v>53</v>
      </c>
    </row>
    <row r="136" spans="2:9" x14ac:dyDescent="0.2">
      <c r="B136" t="s">
        <v>211</v>
      </c>
      <c r="C136" t="s">
        <v>8</v>
      </c>
      <c r="D136" s="6" t="s">
        <v>18</v>
      </c>
      <c r="E136" s="6" t="s">
        <v>18</v>
      </c>
      <c r="F136" s="11" t="s">
        <v>18</v>
      </c>
      <c r="G136" s="6" t="s">
        <v>179</v>
      </c>
      <c r="H136" s="1" t="s">
        <v>53</v>
      </c>
      <c r="I136" s="7" t="s">
        <v>26</v>
      </c>
    </row>
    <row r="137" spans="2:9" x14ac:dyDescent="0.2">
      <c r="B137" t="s">
        <v>212</v>
      </c>
      <c r="C137" t="s">
        <v>216</v>
      </c>
      <c r="D137" s="6" t="s">
        <v>16</v>
      </c>
      <c r="E137" s="1" t="s">
        <v>53</v>
      </c>
      <c r="F137" s="7" t="s">
        <v>13</v>
      </c>
      <c r="G137" s="6" t="s">
        <v>161</v>
      </c>
      <c r="H137" s="1" t="s">
        <v>53</v>
      </c>
      <c r="I137" s="7" t="s">
        <v>13</v>
      </c>
    </row>
    <row r="138" spans="2:9" x14ac:dyDescent="0.2">
      <c r="B138" t="s">
        <v>213</v>
      </c>
      <c r="C138" t="s">
        <v>217</v>
      </c>
      <c r="D138" s="6" t="s">
        <v>18</v>
      </c>
      <c r="E138" s="6" t="s">
        <v>18</v>
      </c>
      <c r="F138" s="11" t="s">
        <v>18</v>
      </c>
      <c r="G138" s="6" t="s">
        <v>196</v>
      </c>
      <c r="H138" s="1" t="s">
        <v>16</v>
      </c>
      <c r="I138" s="7" t="s">
        <v>16</v>
      </c>
    </row>
    <row r="139" spans="2:9" x14ac:dyDescent="0.2">
      <c r="B139" t="s">
        <v>214</v>
      </c>
      <c r="C139" t="s">
        <v>218</v>
      </c>
      <c r="D139" s="6" t="s">
        <v>18</v>
      </c>
      <c r="E139" s="6" t="s">
        <v>18</v>
      </c>
      <c r="F139" s="7" t="s">
        <v>23</v>
      </c>
      <c r="G139" s="6" t="s">
        <v>230</v>
      </c>
      <c r="H139" s="1" t="s">
        <v>13</v>
      </c>
      <c r="I139" s="7" t="s">
        <v>16</v>
      </c>
    </row>
    <row r="140" spans="2:9" x14ac:dyDescent="0.2">
      <c r="B140" t="s">
        <v>215</v>
      </c>
      <c r="C140" t="s">
        <v>219</v>
      </c>
      <c r="D140" s="6" t="s">
        <v>18</v>
      </c>
      <c r="E140" s="6" t="s">
        <v>18</v>
      </c>
      <c r="F140" s="11" t="s">
        <v>18</v>
      </c>
      <c r="G140" s="6" t="s">
        <v>231</v>
      </c>
      <c r="H140" s="1" t="s">
        <v>16</v>
      </c>
      <c r="I140" s="7" t="s">
        <v>13</v>
      </c>
    </row>
    <row r="141" spans="2:9" x14ac:dyDescent="0.2">
      <c r="B141" t="s">
        <v>220</v>
      </c>
      <c r="C141" t="s">
        <v>49</v>
      </c>
      <c r="D141" s="6" t="s">
        <v>16</v>
      </c>
      <c r="E141" s="6" t="s">
        <v>16</v>
      </c>
      <c r="F141" s="11" t="s">
        <v>16</v>
      </c>
      <c r="G141" s="6" t="s">
        <v>232</v>
      </c>
      <c r="H141" s="1" t="s">
        <v>23</v>
      </c>
      <c r="I141" s="7" t="s">
        <v>13</v>
      </c>
    </row>
    <row r="142" spans="2:9" x14ac:dyDescent="0.2">
      <c r="B142" t="s">
        <v>221</v>
      </c>
      <c r="C142" t="s">
        <v>50</v>
      </c>
      <c r="D142" s="6" t="s">
        <v>18</v>
      </c>
      <c r="E142" s="6" t="s">
        <v>18</v>
      </c>
      <c r="F142" s="11" t="s">
        <v>18</v>
      </c>
      <c r="G142" s="6" t="s">
        <v>233</v>
      </c>
      <c r="H142" s="1" t="s">
        <v>100</v>
      </c>
      <c r="I142" s="7" t="s">
        <v>23</v>
      </c>
    </row>
    <row r="143" spans="2:9" x14ac:dyDescent="0.2">
      <c r="B143" t="s">
        <v>222</v>
      </c>
      <c r="C143" t="s">
        <v>51</v>
      </c>
      <c r="D143" s="6" t="s">
        <v>18</v>
      </c>
      <c r="E143" s="6" t="s">
        <v>18</v>
      </c>
      <c r="F143" s="11" t="s">
        <v>18</v>
      </c>
      <c r="G143" s="6" t="s">
        <v>234</v>
      </c>
      <c r="H143" s="1" t="s">
        <v>195</v>
      </c>
      <c r="I143" s="7" t="s">
        <v>26</v>
      </c>
    </row>
    <row r="144" spans="2:9" x14ac:dyDescent="0.2">
      <c r="B144" t="s">
        <v>223</v>
      </c>
      <c r="C144" t="s">
        <v>52</v>
      </c>
      <c r="D144" s="8" t="s">
        <v>18</v>
      </c>
      <c r="E144" s="8" t="s">
        <v>18</v>
      </c>
      <c r="F144" s="10" t="s">
        <v>23</v>
      </c>
      <c r="G144" s="8" t="s">
        <v>235</v>
      </c>
      <c r="H144" s="8" t="s">
        <v>18</v>
      </c>
      <c r="I144" s="12" t="s">
        <v>18</v>
      </c>
    </row>
    <row r="148" spans="2:9" x14ac:dyDescent="0.2">
      <c r="B148" s="53" t="s">
        <v>236</v>
      </c>
      <c r="C148" s="54"/>
      <c r="D148" s="54"/>
      <c r="E148" s="54"/>
      <c r="F148" s="54"/>
      <c r="G148" s="54"/>
      <c r="H148" s="54"/>
      <c r="I148" s="55"/>
    </row>
    <row r="149" spans="2:9" ht="15" thickBot="1" x14ac:dyDescent="0.25">
      <c r="B149" s="59"/>
      <c r="C149" s="60"/>
      <c r="D149" s="51"/>
      <c r="E149" s="51"/>
      <c r="F149" s="51"/>
      <c r="G149" s="51"/>
      <c r="H149" s="51"/>
      <c r="I149" s="57"/>
    </row>
    <row r="150" spans="2:9" ht="28.5" x14ac:dyDescent="0.2">
      <c r="B150" s="2" t="s">
        <v>4</v>
      </c>
      <c r="C150" s="2" t="s">
        <v>238</v>
      </c>
      <c r="D150" s="68" t="s">
        <v>237</v>
      </c>
      <c r="E150" s="69"/>
      <c r="F150" s="70"/>
      <c r="G150" s="49" t="s">
        <v>19</v>
      </c>
      <c r="H150" s="65"/>
      <c r="I150" s="50"/>
    </row>
    <row r="151" spans="2:9" x14ac:dyDescent="0.2">
      <c r="D151" s="15" t="s">
        <v>10</v>
      </c>
      <c r="E151" t="s">
        <v>11</v>
      </c>
      <c r="F151" s="16" t="s">
        <v>12</v>
      </c>
      <c r="G151" s="15" t="s">
        <v>10</v>
      </c>
      <c r="H151" t="s">
        <v>11</v>
      </c>
      <c r="I151" s="16" t="s">
        <v>12</v>
      </c>
    </row>
    <row r="152" spans="2:9" x14ac:dyDescent="0.2">
      <c r="B152" t="s">
        <v>239</v>
      </c>
      <c r="C152" t="s">
        <v>244</v>
      </c>
      <c r="D152" s="17" t="s">
        <v>269</v>
      </c>
      <c r="E152" s="1" t="s">
        <v>270</v>
      </c>
      <c r="F152" s="18" t="s">
        <v>271</v>
      </c>
      <c r="G152" s="21" t="s">
        <v>284</v>
      </c>
      <c r="H152" s="13" t="s">
        <v>285</v>
      </c>
      <c r="I152" s="18" t="s">
        <v>286</v>
      </c>
    </row>
    <row r="153" spans="2:9" x14ac:dyDescent="0.2">
      <c r="B153" t="s">
        <v>240</v>
      </c>
      <c r="C153" t="s">
        <v>245</v>
      </c>
      <c r="D153" s="17" t="s">
        <v>272</v>
      </c>
      <c r="E153" s="1" t="s">
        <v>273</v>
      </c>
      <c r="F153" s="18" t="s">
        <v>274</v>
      </c>
      <c r="G153" s="17" t="s">
        <v>287</v>
      </c>
      <c r="H153" s="1" t="s">
        <v>288</v>
      </c>
      <c r="I153" s="18" t="s">
        <v>289</v>
      </c>
    </row>
    <row r="154" spans="2:9" x14ac:dyDescent="0.2">
      <c r="B154" t="s">
        <v>241</v>
      </c>
      <c r="C154" t="s">
        <v>246</v>
      </c>
      <c r="D154" s="17" t="s">
        <v>275</v>
      </c>
      <c r="E154" s="1" t="s">
        <v>276</v>
      </c>
      <c r="F154" s="18" t="s">
        <v>277</v>
      </c>
      <c r="G154" s="17" t="s">
        <v>290</v>
      </c>
      <c r="H154" s="1" t="s">
        <v>291</v>
      </c>
      <c r="I154" s="18" t="s">
        <v>292</v>
      </c>
    </row>
    <row r="155" spans="2:9" x14ac:dyDescent="0.2">
      <c r="B155" t="s">
        <v>242</v>
      </c>
      <c r="C155" t="s">
        <v>247</v>
      </c>
      <c r="D155" s="17" t="s">
        <v>278</v>
      </c>
      <c r="E155" s="1" t="s">
        <v>279</v>
      </c>
      <c r="F155" s="18" t="s">
        <v>280</v>
      </c>
      <c r="G155" s="17" t="s">
        <v>293</v>
      </c>
      <c r="H155" s="1" t="s">
        <v>294</v>
      </c>
      <c r="I155" s="18" t="s">
        <v>295</v>
      </c>
    </row>
    <row r="156" spans="2:9" x14ac:dyDescent="0.2">
      <c r="B156" t="s">
        <v>243</v>
      </c>
      <c r="C156" t="s">
        <v>248</v>
      </c>
      <c r="D156" s="17" t="s">
        <v>281</v>
      </c>
      <c r="E156" s="1" t="s">
        <v>282</v>
      </c>
      <c r="F156" s="18" t="s">
        <v>283</v>
      </c>
      <c r="G156" s="19" t="s">
        <v>296</v>
      </c>
      <c r="H156" s="14" t="s">
        <v>297</v>
      </c>
      <c r="I156" s="20" t="s">
        <v>298</v>
      </c>
    </row>
    <row r="157" spans="2:9" x14ac:dyDescent="0.2">
      <c r="B157" t="s">
        <v>249</v>
      </c>
      <c r="C157" t="s">
        <v>254</v>
      </c>
      <c r="D157" s="17" t="s">
        <v>299</v>
      </c>
      <c r="E157" s="1" t="s">
        <v>300</v>
      </c>
      <c r="F157" s="18" t="s">
        <v>301</v>
      </c>
      <c r="G157" s="17" t="s">
        <v>316</v>
      </c>
      <c r="H157" s="1" t="s">
        <v>317</v>
      </c>
      <c r="I157" s="18" t="s">
        <v>318</v>
      </c>
    </row>
    <row r="158" spans="2:9" x14ac:dyDescent="0.2">
      <c r="B158" t="s">
        <v>250</v>
      </c>
      <c r="C158" t="s">
        <v>255</v>
      </c>
      <c r="D158" s="17" t="s">
        <v>302</v>
      </c>
      <c r="E158" s="1" t="s">
        <v>303</v>
      </c>
      <c r="F158" s="18" t="s">
        <v>304</v>
      </c>
      <c r="G158" s="17" t="s">
        <v>319</v>
      </c>
      <c r="H158" s="1" t="s">
        <v>320</v>
      </c>
      <c r="I158" s="18" t="s">
        <v>321</v>
      </c>
    </row>
    <row r="159" spans="2:9" x14ac:dyDescent="0.2">
      <c r="B159" t="s">
        <v>251</v>
      </c>
      <c r="C159" t="s">
        <v>256</v>
      </c>
      <c r="D159" s="19" t="s">
        <v>305</v>
      </c>
      <c r="E159" s="14" t="s">
        <v>306</v>
      </c>
      <c r="F159" s="20" t="s">
        <v>307</v>
      </c>
      <c r="G159" s="19" t="s">
        <v>308</v>
      </c>
      <c r="H159" s="14" t="s">
        <v>309</v>
      </c>
      <c r="I159" s="20" t="s">
        <v>298</v>
      </c>
    </row>
    <row r="160" spans="2:9" x14ac:dyDescent="0.2">
      <c r="B160" t="s">
        <v>252</v>
      </c>
      <c r="C160" t="s">
        <v>257</v>
      </c>
      <c r="D160" s="17" t="s">
        <v>310</v>
      </c>
      <c r="E160" s="1" t="s">
        <v>311</v>
      </c>
      <c r="F160" s="18" t="s">
        <v>312</v>
      </c>
      <c r="G160" s="17" t="s">
        <v>310</v>
      </c>
      <c r="H160" s="1" t="s">
        <v>322</v>
      </c>
      <c r="I160" s="18" t="s">
        <v>323</v>
      </c>
    </row>
    <row r="161" spans="2:12" x14ac:dyDescent="0.2">
      <c r="B161" t="s">
        <v>253</v>
      </c>
      <c r="C161" t="s">
        <v>258</v>
      </c>
      <c r="D161" s="17" t="s">
        <v>313</v>
      </c>
      <c r="E161" s="1" t="s">
        <v>314</v>
      </c>
      <c r="F161" s="18" t="s">
        <v>315</v>
      </c>
      <c r="G161" s="17" t="s">
        <v>324</v>
      </c>
      <c r="H161" s="1" t="s">
        <v>325</v>
      </c>
      <c r="I161" s="18" t="s">
        <v>326</v>
      </c>
    </row>
    <row r="162" spans="2:12" x14ac:dyDescent="0.2">
      <c r="B162" t="s">
        <v>259</v>
      </c>
      <c r="C162" t="s">
        <v>264</v>
      </c>
      <c r="D162" s="17" t="s">
        <v>327</v>
      </c>
      <c r="E162" s="1" t="s">
        <v>328</v>
      </c>
      <c r="F162" s="18" t="s">
        <v>329</v>
      </c>
      <c r="G162" s="17" t="s">
        <v>339</v>
      </c>
      <c r="H162" s="1" t="s">
        <v>328</v>
      </c>
      <c r="I162" s="18" t="s">
        <v>340</v>
      </c>
    </row>
    <row r="163" spans="2:12" x14ac:dyDescent="0.2">
      <c r="B163" t="s">
        <v>260</v>
      </c>
      <c r="C163" t="s">
        <v>265</v>
      </c>
      <c r="D163" s="17" t="s">
        <v>330</v>
      </c>
      <c r="E163" s="1" t="s">
        <v>331</v>
      </c>
      <c r="F163" s="18" t="s">
        <v>332</v>
      </c>
      <c r="G163" s="17" t="s">
        <v>341</v>
      </c>
      <c r="H163" s="1" t="s">
        <v>342</v>
      </c>
      <c r="I163" s="18" t="s">
        <v>343</v>
      </c>
    </row>
    <row r="164" spans="2:12" x14ac:dyDescent="0.2">
      <c r="B164" t="s">
        <v>261</v>
      </c>
      <c r="C164" t="s">
        <v>266</v>
      </c>
      <c r="D164" s="17" t="s">
        <v>333</v>
      </c>
      <c r="E164" s="1" t="s">
        <v>334</v>
      </c>
      <c r="F164" s="18" t="s">
        <v>335</v>
      </c>
      <c r="G164" s="17" t="s">
        <v>344</v>
      </c>
      <c r="H164" s="1" t="s">
        <v>345</v>
      </c>
      <c r="I164" s="18" t="s">
        <v>346</v>
      </c>
    </row>
    <row r="165" spans="2:12" x14ac:dyDescent="0.2">
      <c r="B165" t="s">
        <v>262</v>
      </c>
      <c r="C165" t="s">
        <v>267</v>
      </c>
      <c r="D165" s="17" t="s">
        <v>336</v>
      </c>
      <c r="E165" s="1" t="s">
        <v>337</v>
      </c>
      <c r="F165" s="18" t="s">
        <v>338</v>
      </c>
      <c r="G165" s="17" t="s">
        <v>347</v>
      </c>
      <c r="H165" s="1" t="s">
        <v>348</v>
      </c>
      <c r="I165" s="18" t="s">
        <v>349</v>
      </c>
    </row>
    <row r="166" spans="2:12" ht="15" thickBot="1" x14ac:dyDescent="0.25">
      <c r="B166" t="s">
        <v>263</v>
      </c>
      <c r="C166" t="s">
        <v>268</v>
      </c>
      <c r="D166" s="22" t="s">
        <v>350</v>
      </c>
      <c r="E166" s="23" t="s">
        <v>351</v>
      </c>
      <c r="F166" s="24" t="s">
        <v>352</v>
      </c>
      <c r="G166" s="22" t="s">
        <v>353</v>
      </c>
      <c r="H166" s="23" t="s">
        <v>354</v>
      </c>
      <c r="I166" s="24" t="s">
        <v>355</v>
      </c>
    </row>
    <row r="167" spans="2:12" x14ac:dyDescent="0.2">
      <c r="D167" s="1"/>
      <c r="E167" s="1"/>
      <c r="F167" s="1"/>
      <c r="G167" s="1"/>
      <c r="H167" s="1"/>
      <c r="I167" s="1"/>
    </row>
    <row r="169" spans="2:12" x14ac:dyDescent="0.2">
      <c r="B169" s="53" t="s">
        <v>356</v>
      </c>
      <c r="C169" s="54"/>
      <c r="D169" s="54"/>
      <c r="E169" s="54"/>
      <c r="F169" s="54"/>
      <c r="G169" s="54"/>
      <c r="H169" s="54"/>
      <c r="I169" s="55"/>
    </row>
    <row r="170" spans="2:12" ht="15" thickBot="1" x14ac:dyDescent="0.25">
      <c r="B170" s="59"/>
      <c r="C170" s="60"/>
      <c r="D170" s="51"/>
      <c r="E170" s="51"/>
      <c r="F170" s="51"/>
      <c r="G170" s="51"/>
      <c r="H170" s="51"/>
      <c r="I170" s="57"/>
    </row>
    <row r="171" spans="2:12" ht="28.5" x14ac:dyDescent="0.2">
      <c r="B171" s="2" t="s">
        <v>4</v>
      </c>
      <c r="C171" s="2" t="s">
        <v>238</v>
      </c>
      <c r="D171" s="68" t="s">
        <v>357</v>
      </c>
      <c r="E171" s="69"/>
      <c r="F171" s="70"/>
      <c r="G171" s="68" t="s">
        <v>237</v>
      </c>
      <c r="H171" s="69"/>
      <c r="I171" s="70"/>
      <c r="J171" s="49" t="s">
        <v>19</v>
      </c>
      <c r="K171" s="65"/>
      <c r="L171" s="50"/>
    </row>
    <row r="172" spans="2:12" x14ac:dyDescent="0.2">
      <c r="D172" s="15" t="s">
        <v>10</v>
      </c>
      <c r="E172" t="s">
        <v>11</v>
      </c>
      <c r="F172" s="16" t="s">
        <v>12</v>
      </c>
      <c r="G172" s="15" t="s">
        <v>10</v>
      </c>
      <c r="H172" t="s">
        <v>11</v>
      </c>
      <c r="I172" s="16" t="s">
        <v>12</v>
      </c>
      <c r="J172" s="15" t="s">
        <v>10</v>
      </c>
      <c r="K172" t="s">
        <v>11</v>
      </c>
      <c r="L172" s="16" t="s">
        <v>12</v>
      </c>
    </row>
    <row r="173" spans="2:12" x14ac:dyDescent="0.2">
      <c r="B173" t="s">
        <v>239</v>
      </c>
      <c r="C173" t="s">
        <v>244</v>
      </c>
      <c r="D173" s="1" t="s">
        <v>26</v>
      </c>
      <c r="E173" s="1" t="s">
        <v>16</v>
      </c>
      <c r="F173" s="1" t="s">
        <v>16</v>
      </c>
      <c r="G173" s="17" t="s">
        <v>269</v>
      </c>
      <c r="H173" s="1" t="s">
        <v>270</v>
      </c>
      <c r="I173" s="18" t="s">
        <v>271</v>
      </c>
      <c r="J173" s="17" t="s">
        <v>358</v>
      </c>
      <c r="K173" s="1" t="s">
        <v>270</v>
      </c>
      <c r="L173" s="18" t="s">
        <v>359</v>
      </c>
    </row>
    <row r="174" spans="2:12" x14ac:dyDescent="0.2">
      <c r="B174" t="s">
        <v>240</v>
      </c>
      <c r="C174" t="s">
        <v>245</v>
      </c>
      <c r="D174" s="1" t="s">
        <v>24</v>
      </c>
      <c r="E174" s="1" t="s">
        <v>13</v>
      </c>
      <c r="F174" s="1" t="s">
        <v>16</v>
      </c>
      <c r="G174" s="17" t="s">
        <v>272</v>
      </c>
      <c r="H174" s="1" t="s">
        <v>273</v>
      </c>
      <c r="I174" s="18" t="s">
        <v>274</v>
      </c>
      <c r="J174" s="17" t="s">
        <v>360</v>
      </c>
      <c r="K174" s="1" t="s">
        <v>361</v>
      </c>
      <c r="L174" s="18" t="s">
        <v>362</v>
      </c>
    </row>
    <row r="175" spans="2:12" x14ac:dyDescent="0.2">
      <c r="B175" t="s">
        <v>241</v>
      </c>
      <c r="C175" t="s">
        <v>246</v>
      </c>
      <c r="D175" s="1" t="s">
        <v>16</v>
      </c>
      <c r="E175" s="1" t="s">
        <v>16</v>
      </c>
      <c r="F175" s="1" t="s">
        <v>16</v>
      </c>
      <c r="G175" s="17" t="s">
        <v>275</v>
      </c>
      <c r="H175" s="1" t="s">
        <v>276</v>
      </c>
      <c r="I175" s="18" t="s">
        <v>277</v>
      </c>
      <c r="J175" s="17" t="s">
        <v>363</v>
      </c>
      <c r="K175" s="1" t="s">
        <v>291</v>
      </c>
      <c r="L175" s="18" t="s">
        <v>364</v>
      </c>
    </row>
    <row r="176" spans="2:12" x14ac:dyDescent="0.2">
      <c r="B176" t="s">
        <v>242</v>
      </c>
      <c r="C176" t="s">
        <v>247</v>
      </c>
      <c r="D176" s="1" t="s">
        <v>16</v>
      </c>
      <c r="E176" s="1" t="s">
        <v>16</v>
      </c>
      <c r="F176" s="1" t="s">
        <v>16</v>
      </c>
      <c r="G176" s="17" t="s">
        <v>278</v>
      </c>
      <c r="H176" s="1" t="s">
        <v>279</v>
      </c>
      <c r="I176" s="18" t="s">
        <v>280</v>
      </c>
      <c r="J176" s="17" t="s">
        <v>365</v>
      </c>
      <c r="K176" s="1" t="s">
        <v>366</v>
      </c>
      <c r="L176" s="18" t="s">
        <v>367</v>
      </c>
    </row>
    <row r="177" spans="2:12" x14ac:dyDescent="0.2">
      <c r="B177" t="s">
        <v>243</v>
      </c>
      <c r="C177" t="s">
        <v>248</v>
      </c>
      <c r="D177" s="1" t="s">
        <v>16</v>
      </c>
      <c r="E177" s="1" t="s">
        <v>16</v>
      </c>
      <c r="F177" s="1" t="s">
        <v>16</v>
      </c>
      <c r="G177" s="17" t="s">
        <v>281</v>
      </c>
      <c r="H177" s="1" t="s">
        <v>282</v>
      </c>
      <c r="I177" s="18" t="s">
        <v>283</v>
      </c>
      <c r="J177" s="17" t="s">
        <v>368</v>
      </c>
      <c r="K177" s="1" t="s">
        <v>369</v>
      </c>
      <c r="L177" s="18" t="s">
        <v>370</v>
      </c>
    </row>
    <row r="178" spans="2:12" x14ac:dyDescent="0.2">
      <c r="B178" t="s">
        <v>249</v>
      </c>
      <c r="C178" t="s">
        <v>254</v>
      </c>
      <c r="D178" s="1" t="s">
        <v>16</v>
      </c>
      <c r="E178" s="1" t="s">
        <v>53</v>
      </c>
      <c r="F178" s="1" t="s">
        <v>53</v>
      </c>
      <c r="G178" s="17" t="s">
        <v>299</v>
      </c>
      <c r="H178" s="1" t="s">
        <v>300</v>
      </c>
      <c r="I178" s="18" t="s">
        <v>301</v>
      </c>
      <c r="J178" s="17" t="s">
        <v>371</v>
      </c>
      <c r="K178" s="1" t="s">
        <v>372</v>
      </c>
      <c r="L178" s="18" t="s">
        <v>373</v>
      </c>
    </row>
    <row r="179" spans="2:12" x14ac:dyDescent="0.2">
      <c r="B179" t="s">
        <v>250</v>
      </c>
      <c r="C179" t="s">
        <v>255</v>
      </c>
      <c r="D179" s="1" t="s">
        <v>16</v>
      </c>
      <c r="E179" s="1" t="s">
        <v>16</v>
      </c>
      <c r="F179" s="1" t="s">
        <v>16</v>
      </c>
      <c r="G179" s="17" t="s">
        <v>302</v>
      </c>
      <c r="H179" s="1" t="s">
        <v>303</v>
      </c>
      <c r="I179" s="18" t="s">
        <v>304</v>
      </c>
      <c r="J179" s="17" t="s">
        <v>374</v>
      </c>
      <c r="K179" s="1" t="s">
        <v>375</v>
      </c>
      <c r="L179" s="18" t="s">
        <v>376</v>
      </c>
    </row>
    <row r="180" spans="2:12" x14ac:dyDescent="0.2">
      <c r="B180" t="s">
        <v>251</v>
      </c>
      <c r="C180" t="s">
        <v>256</v>
      </c>
      <c r="D180" s="1" t="s">
        <v>16</v>
      </c>
      <c r="E180" s="1" t="s">
        <v>16</v>
      </c>
      <c r="F180" s="1" t="s">
        <v>16</v>
      </c>
      <c r="G180" s="19" t="s">
        <v>305</v>
      </c>
      <c r="H180" s="14" t="s">
        <v>306</v>
      </c>
      <c r="I180" s="20" t="s">
        <v>307</v>
      </c>
      <c r="J180" s="17" t="s">
        <v>377</v>
      </c>
      <c r="K180" s="1" t="s">
        <v>378</v>
      </c>
      <c r="L180" s="18" t="s">
        <v>379</v>
      </c>
    </row>
    <row r="181" spans="2:12" x14ac:dyDescent="0.2">
      <c r="B181" t="s">
        <v>252</v>
      </c>
      <c r="C181" t="s">
        <v>257</v>
      </c>
      <c r="D181" s="1" t="s">
        <v>16</v>
      </c>
      <c r="E181" s="1" t="s">
        <v>16</v>
      </c>
      <c r="F181" s="1" t="s">
        <v>16</v>
      </c>
      <c r="G181" s="17" t="s">
        <v>310</v>
      </c>
      <c r="H181" s="1" t="s">
        <v>311</v>
      </c>
      <c r="I181" s="18" t="s">
        <v>312</v>
      </c>
      <c r="J181" s="17" t="s">
        <v>380</v>
      </c>
      <c r="K181" s="1" t="s">
        <v>381</v>
      </c>
      <c r="L181" s="18" t="s">
        <v>382</v>
      </c>
    </row>
    <row r="182" spans="2:12" x14ac:dyDescent="0.2">
      <c r="B182" t="s">
        <v>253</v>
      </c>
      <c r="C182" t="s">
        <v>258</v>
      </c>
      <c r="D182" s="1" t="s">
        <v>16</v>
      </c>
      <c r="E182" s="1" t="s">
        <v>16</v>
      </c>
      <c r="F182" s="1" t="s">
        <v>16</v>
      </c>
      <c r="G182" s="17" t="s">
        <v>313</v>
      </c>
      <c r="H182" s="1" t="s">
        <v>314</v>
      </c>
      <c r="I182" s="18" t="s">
        <v>315</v>
      </c>
      <c r="J182" s="17" t="s">
        <v>383</v>
      </c>
      <c r="K182" s="1" t="s">
        <v>384</v>
      </c>
      <c r="L182" s="18" t="s">
        <v>385</v>
      </c>
    </row>
    <row r="183" spans="2:12" x14ac:dyDescent="0.2">
      <c r="B183" t="s">
        <v>259</v>
      </c>
      <c r="C183" t="s">
        <v>264</v>
      </c>
      <c r="D183" s="1" t="s">
        <v>16</v>
      </c>
      <c r="E183" s="1" t="s">
        <v>13</v>
      </c>
      <c r="F183" s="1" t="s">
        <v>53</v>
      </c>
      <c r="G183" s="17" t="s">
        <v>327</v>
      </c>
      <c r="H183" s="1" t="s">
        <v>328</v>
      </c>
      <c r="I183" s="18" t="s">
        <v>329</v>
      </c>
      <c r="J183" s="17" t="s">
        <v>327</v>
      </c>
      <c r="K183" s="1" t="s">
        <v>328</v>
      </c>
      <c r="L183" s="18" t="s">
        <v>329</v>
      </c>
    </row>
    <row r="184" spans="2:12" x14ac:dyDescent="0.2">
      <c r="B184" t="s">
        <v>260</v>
      </c>
      <c r="C184" t="s">
        <v>265</v>
      </c>
      <c r="D184" s="1" t="s">
        <v>16</v>
      </c>
      <c r="E184" s="1" t="s">
        <v>53</v>
      </c>
      <c r="F184" s="1" t="s">
        <v>13</v>
      </c>
      <c r="G184" s="17" t="s">
        <v>330</v>
      </c>
      <c r="H184" s="1" t="s">
        <v>331</v>
      </c>
      <c r="I184" s="18" t="s">
        <v>332</v>
      </c>
      <c r="J184" s="17" t="s">
        <v>386</v>
      </c>
      <c r="K184" s="1" t="s">
        <v>387</v>
      </c>
      <c r="L184" s="18" t="s">
        <v>343</v>
      </c>
    </row>
    <row r="185" spans="2:12" x14ac:dyDescent="0.2">
      <c r="B185" t="s">
        <v>261</v>
      </c>
      <c r="C185" t="s">
        <v>266</v>
      </c>
      <c r="D185" s="1" t="s">
        <v>16</v>
      </c>
      <c r="E185" s="1" t="s">
        <v>16</v>
      </c>
      <c r="F185" s="1" t="s">
        <v>16</v>
      </c>
      <c r="G185" s="17" t="s">
        <v>333</v>
      </c>
      <c r="H185" s="1" t="s">
        <v>334</v>
      </c>
      <c r="I185" s="18" t="s">
        <v>335</v>
      </c>
      <c r="J185" s="17" t="s">
        <v>388</v>
      </c>
      <c r="K185" s="1" t="s">
        <v>389</v>
      </c>
      <c r="L185" s="18" t="s">
        <v>346</v>
      </c>
    </row>
    <row r="186" spans="2:12" x14ac:dyDescent="0.2">
      <c r="B186" t="s">
        <v>262</v>
      </c>
      <c r="C186" t="s">
        <v>267</v>
      </c>
      <c r="D186" s="1" t="s">
        <v>23</v>
      </c>
      <c r="E186" s="1" t="s">
        <v>16</v>
      </c>
      <c r="F186" s="1" t="s">
        <v>16</v>
      </c>
      <c r="G186" s="17" t="s">
        <v>336</v>
      </c>
      <c r="H186" s="1" t="s">
        <v>337</v>
      </c>
      <c r="I186" s="18" t="s">
        <v>338</v>
      </c>
      <c r="J186" s="17" t="s">
        <v>390</v>
      </c>
      <c r="K186" s="1" t="s">
        <v>391</v>
      </c>
      <c r="L186" s="18" t="s">
        <v>338</v>
      </c>
    </row>
    <row r="187" spans="2:12" ht="15" thickBot="1" x14ac:dyDescent="0.25">
      <c r="B187" t="s">
        <v>263</v>
      </c>
      <c r="C187" t="s">
        <v>268</v>
      </c>
      <c r="D187" s="1" t="s">
        <v>16</v>
      </c>
      <c r="E187" s="1" t="s">
        <v>16</v>
      </c>
      <c r="F187" s="1" t="s">
        <v>16</v>
      </c>
      <c r="G187" s="22" t="s">
        <v>350</v>
      </c>
      <c r="H187" s="23" t="s">
        <v>351</v>
      </c>
      <c r="I187" s="24" t="s">
        <v>352</v>
      </c>
      <c r="J187" s="25" t="s">
        <v>392</v>
      </c>
      <c r="K187" s="26" t="s">
        <v>393</v>
      </c>
      <c r="L187" s="27" t="s">
        <v>394</v>
      </c>
    </row>
    <row r="190" spans="2:12" x14ac:dyDescent="0.2">
      <c r="B190" s="53" t="s">
        <v>356</v>
      </c>
      <c r="C190" s="54"/>
      <c r="D190" s="54"/>
      <c r="E190" s="54"/>
      <c r="F190" s="54"/>
      <c r="G190" s="54"/>
      <c r="H190" s="54"/>
      <c r="I190" s="55"/>
    </row>
    <row r="191" spans="2:12" ht="15" thickBot="1" x14ac:dyDescent="0.25">
      <c r="B191" s="56"/>
      <c r="C191" s="51"/>
      <c r="D191" s="51"/>
      <c r="E191" s="51"/>
      <c r="F191" s="51"/>
      <c r="G191" s="51"/>
      <c r="H191" s="51"/>
      <c r="I191" s="57"/>
    </row>
    <row r="192" spans="2:12" ht="28.5" x14ac:dyDescent="0.2">
      <c r="B192" s="28" t="s">
        <v>4</v>
      </c>
      <c r="C192" s="29" t="s">
        <v>238</v>
      </c>
      <c r="D192" s="68" t="s">
        <v>237</v>
      </c>
      <c r="E192" s="69"/>
      <c r="F192" s="70"/>
      <c r="G192" s="68" t="s">
        <v>397</v>
      </c>
      <c r="H192" s="69"/>
      <c r="I192" s="70"/>
      <c r="J192" s="49" t="s">
        <v>398</v>
      </c>
      <c r="K192" s="65"/>
      <c r="L192" s="50"/>
    </row>
    <row r="193" spans="2:12" x14ac:dyDescent="0.2">
      <c r="B193" s="15"/>
      <c r="C193" s="16"/>
      <c r="D193" s="15" t="s">
        <v>10</v>
      </c>
      <c r="E193" t="s">
        <v>11</v>
      </c>
      <c r="F193" s="16" t="s">
        <v>12</v>
      </c>
      <c r="G193" s="15" t="s">
        <v>10</v>
      </c>
      <c r="H193" t="s">
        <v>11</v>
      </c>
      <c r="I193" s="16" t="s">
        <v>12</v>
      </c>
      <c r="J193" s="15" t="s">
        <v>10</v>
      </c>
      <c r="K193" t="s">
        <v>11</v>
      </c>
      <c r="L193" s="16" t="s">
        <v>12</v>
      </c>
    </row>
    <row r="194" spans="2:12" x14ac:dyDescent="0.2">
      <c r="B194" s="15" t="s">
        <v>395</v>
      </c>
      <c r="C194" s="16" t="s">
        <v>255</v>
      </c>
      <c r="D194" s="17" t="s">
        <v>302</v>
      </c>
      <c r="E194" s="1" t="s">
        <v>303</v>
      </c>
      <c r="F194" s="18" t="s">
        <v>304</v>
      </c>
      <c r="G194" s="17" t="s">
        <v>399</v>
      </c>
      <c r="H194" s="1" t="s">
        <v>400</v>
      </c>
      <c r="I194" s="18" t="s">
        <v>401</v>
      </c>
      <c r="J194" s="17" t="s">
        <v>413</v>
      </c>
      <c r="K194" s="1" t="s">
        <v>414</v>
      </c>
      <c r="L194" s="18" t="s">
        <v>415</v>
      </c>
    </row>
    <row r="195" spans="2:12" x14ac:dyDescent="0.2">
      <c r="B195" s="15" t="s">
        <v>261</v>
      </c>
      <c r="C195" s="16" t="s">
        <v>266</v>
      </c>
      <c r="D195" s="17" t="s">
        <v>333</v>
      </c>
      <c r="E195" s="1" t="s">
        <v>334</v>
      </c>
      <c r="F195" s="18" t="s">
        <v>335</v>
      </c>
      <c r="G195" s="17" t="s">
        <v>402</v>
      </c>
      <c r="H195" s="1" t="s">
        <v>403</v>
      </c>
      <c r="I195" s="18" t="s">
        <v>404</v>
      </c>
      <c r="J195" s="17" t="s">
        <v>416</v>
      </c>
      <c r="K195" s="1" t="s">
        <v>417</v>
      </c>
      <c r="L195" s="18" t="s">
        <v>418</v>
      </c>
    </row>
    <row r="196" spans="2:12" x14ac:dyDescent="0.2">
      <c r="B196" s="15" t="s">
        <v>240</v>
      </c>
      <c r="C196" s="16" t="s">
        <v>245</v>
      </c>
      <c r="D196" s="17" t="s">
        <v>272</v>
      </c>
      <c r="E196" s="1" t="s">
        <v>273</v>
      </c>
      <c r="F196" s="18" t="s">
        <v>274</v>
      </c>
      <c r="G196" s="17" t="s">
        <v>405</v>
      </c>
      <c r="H196" s="1" t="s">
        <v>406</v>
      </c>
      <c r="I196" s="18" t="s">
        <v>407</v>
      </c>
      <c r="J196" s="17" t="s">
        <v>360</v>
      </c>
      <c r="K196" s="1" t="s">
        <v>419</v>
      </c>
      <c r="L196" s="18" t="s">
        <v>362</v>
      </c>
    </row>
    <row r="197" spans="2:12" x14ac:dyDescent="0.2">
      <c r="B197" s="15" t="s">
        <v>262</v>
      </c>
      <c r="C197" s="16" t="s">
        <v>267</v>
      </c>
      <c r="D197" s="17" t="s">
        <v>336</v>
      </c>
      <c r="E197" s="1" t="s">
        <v>337</v>
      </c>
      <c r="F197" s="18" t="s">
        <v>338</v>
      </c>
      <c r="G197" s="17" t="s">
        <v>408</v>
      </c>
      <c r="H197" s="1" t="s">
        <v>348</v>
      </c>
      <c r="I197" s="18" t="s">
        <v>409</v>
      </c>
      <c r="J197" s="17" t="s">
        <v>336</v>
      </c>
      <c r="K197" s="1" t="s">
        <v>420</v>
      </c>
      <c r="L197" s="18" t="s">
        <v>421</v>
      </c>
    </row>
    <row r="198" spans="2:12" ht="15" thickBot="1" x14ac:dyDescent="0.25">
      <c r="B198" s="30" t="s">
        <v>396</v>
      </c>
      <c r="C198" s="31" t="s">
        <v>258</v>
      </c>
      <c r="D198" s="25" t="s">
        <v>313</v>
      </c>
      <c r="E198" s="26" t="s">
        <v>314</v>
      </c>
      <c r="F198" s="27" t="s">
        <v>315</v>
      </c>
      <c r="G198" s="25" t="s">
        <v>410</v>
      </c>
      <c r="H198" s="26" t="s">
        <v>411</v>
      </c>
      <c r="I198" s="27" t="s">
        <v>412</v>
      </c>
      <c r="J198" s="25" t="s">
        <v>422</v>
      </c>
      <c r="K198" s="26" t="s">
        <v>314</v>
      </c>
      <c r="L198" s="27" t="s">
        <v>423</v>
      </c>
    </row>
    <row r="199" spans="2:12" x14ac:dyDescent="0.2"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2"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2">
      <c r="B201" s="53" t="s">
        <v>475</v>
      </c>
      <c r="C201" s="54"/>
      <c r="D201" s="54"/>
      <c r="E201" s="54"/>
      <c r="F201" s="54"/>
      <c r="G201" s="54"/>
      <c r="H201" s="54"/>
      <c r="I201" s="55"/>
      <c r="J201" s="1"/>
      <c r="K201" s="1"/>
      <c r="L201" s="1"/>
    </row>
    <row r="202" spans="2:12" ht="15" thickBot="1" x14ac:dyDescent="0.25">
      <c r="B202" s="56"/>
      <c r="C202" s="51"/>
      <c r="D202" s="51"/>
      <c r="E202" s="51"/>
      <c r="F202" s="51"/>
      <c r="G202" s="51"/>
      <c r="H202" s="51"/>
      <c r="I202" s="57"/>
      <c r="J202" s="1"/>
      <c r="K202" s="1"/>
      <c r="L202" s="1"/>
    </row>
    <row r="203" spans="2:12" ht="28.5" x14ac:dyDescent="0.2">
      <c r="B203" s="28" t="s">
        <v>4</v>
      </c>
      <c r="C203" s="29" t="s">
        <v>238</v>
      </c>
      <c r="D203" s="68" t="s">
        <v>237</v>
      </c>
      <c r="E203" s="69"/>
      <c r="F203" s="70"/>
      <c r="G203" s="68" t="s">
        <v>398</v>
      </c>
      <c r="H203" s="69"/>
      <c r="I203" s="70"/>
      <c r="J203" s="1"/>
      <c r="K203" s="1"/>
      <c r="L203" s="1"/>
    </row>
    <row r="204" spans="2:12" x14ac:dyDescent="0.2">
      <c r="B204" s="15"/>
      <c r="C204" s="16"/>
      <c r="D204" s="15" t="s">
        <v>10</v>
      </c>
      <c r="E204" t="s">
        <v>11</v>
      </c>
      <c r="F204" s="16" t="s">
        <v>12</v>
      </c>
      <c r="G204" s="15" t="s">
        <v>10</v>
      </c>
      <c r="H204" t="s">
        <v>11</v>
      </c>
      <c r="I204" s="16" t="s">
        <v>12</v>
      </c>
      <c r="J204" s="1"/>
      <c r="K204" s="1"/>
      <c r="L204" s="1"/>
    </row>
    <row r="205" spans="2:12" x14ac:dyDescent="0.2">
      <c r="B205" s="15" t="s">
        <v>395</v>
      </c>
      <c r="C205" s="16" t="s">
        <v>255</v>
      </c>
      <c r="D205" s="17" t="s">
        <v>302</v>
      </c>
      <c r="E205" s="1" t="s">
        <v>303</v>
      </c>
      <c r="F205" s="18" t="s">
        <v>304</v>
      </c>
      <c r="G205" s="17" t="s">
        <v>424</v>
      </c>
      <c r="H205" s="1" t="s">
        <v>425</v>
      </c>
      <c r="I205" s="18" t="s">
        <v>401</v>
      </c>
      <c r="J205" s="1"/>
      <c r="K205" s="1"/>
      <c r="L205" s="1"/>
    </row>
    <row r="206" spans="2:12" x14ac:dyDescent="0.2">
      <c r="B206" s="15" t="s">
        <v>261</v>
      </c>
      <c r="C206" s="16" t="s">
        <v>266</v>
      </c>
      <c r="D206" s="17" t="s">
        <v>333</v>
      </c>
      <c r="E206" s="1" t="s">
        <v>334</v>
      </c>
      <c r="F206" s="18" t="s">
        <v>335</v>
      </c>
      <c r="G206" s="17" t="s">
        <v>426</v>
      </c>
      <c r="H206" s="1" t="s">
        <v>427</v>
      </c>
      <c r="I206" s="18" t="s">
        <v>428</v>
      </c>
      <c r="J206" s="1"/>
      <c r="K206" s="1"/>
      <c r="L206" s="1"/>
    </row>
    <row r="207" spans="2:12" x14ac:dyDescent="0.2">
      <c r="B207" s="15" t="s">
        <v>240</v>
      </c>
      <c r="C207" s="16" t="s">
        <v>245</v>
      </c>
      <c r="D207" s="17" t="s">
        <v>272</v>
      </c>
      <c r="E207" s="1" t="s">
        <v>273</v>
      </c>
      <c r="F207" s="18" t="s">
        <v>274</v>
      </c>
      <c r="G207" s="17" t="s">
        <v>429</v>
      </c>
      <c r="H207" s="1" t="s">
        <v>430</v>
      </c>
      <c r="I207" s="18" t="s">
        <v>431</v>
      </c>
      <c r="J207" s="1"/>
      <c r="K207" s="1"/>
      <c r="L207" s="1"/>
    </row>
    <row r="208" spans="2:12" x14ac:dyDescent="0.2">
      <c r="B208" s="15" t="s">
        <v>262</v>
      </c>
      <c r="C208" s="16" t="s">
        <v>267</v>
      </c>
      <c r="D208" s="17" t="s">
        <v>336</v>
      </c>
      <c r="E208" s="1" t="s">
        <v>337</v>
      </c>
      <c r="F208" s="18" t="s">
        <v>338</v>
      </c>
      <c r="G208" s="17" t="s">
        <v>432</v>
      </c>
      <c r="H208" s="1" t="s">
        <v>433</v>
      </c>
      <c r="I208" s="18" t="s">
        <v>434</v>
      </c>
      <c r="J208" s="1"/>
      <c r="K208" s="1"/>
      <c r="L208" s="1"/>
    </row>
    <row r="209" spans="2:9" ht="15" thickBot="1" x14ac:dyDescent="0.25">
      <c r="B209" s="30" t="s">
        <v>396</v>
      </c>
      <c r="C209" s="31" t="s">
        <v>258</v>
      </c>
      <c r="D209" s="25" t="s">
        <v>313</v>
      </c>
      <c r="E209" s="26" t="s">
        <v>314</v>
      </c>
      <c r="F209" s="27" t="s">
        <v>315</v>
      </c>
      <c r="G209" s="25" t="s">
        <v>435</v>
      </c>
      <c r="H209" s="26" t="s">
        <v>436</v>
      </c>
      <c r="I209" s="27" t="s">
        <v>437</v>
      </c>
    </row>
    <row r="213" spans="2:9" x14ac:dyDescent="0.2">
      <c r="B213" s="53" t="s">
        <v>446</v>
      </c>
      <c r="C213" s="54"/>
      <c r="D213" s="54"/>
      <c r="E213" s="54"/>
      <c r="F213" s="54"/>
      <c r="G213" s="54"/>
      <c r="H213" s="54"/>
      <c r="I213" s="55"/>
    </row>
    <row r="214" spans="2:9" ht="15" thickBot="1" x14ac:dyDescent="0.25">
      <c r="B214" s="56"/>
      <c r="C214" s="51"/>
      <c r="D214" s="51"/>
      <c r="E214" s="51"/>
      <c r="F214" s="51"/>
      <c r="G214" s="51"/>
      <c r="H214" s="51"/>
      <c r="I214" s="57"/>
    </row>
    <row r="215" spans="2:9" ht="28.5" x14ac:dyDescent="0.2">
      <c r="B215" s="28" t="s">
        <v>4</v>
      </c>
      <c r="C215" s="29" t="s">
        <v>238</v>
      </c>
      <c r="D215" s="68" t="s">
        <v>237</v>
      </c>
      <c r="E215" s="69"/>
      <c r="F215" s="70"/>
      <c r="G215" s="68" t="s">
        <v>398</v>
      </c>
      <c r="H215" s="69"/>
      <c r="I215" s="70"/>
    </row>
    <row r="216" spans="2:9" x14ac:dyDescent="0.2">
      <c r="B216" s="15"/>
      <c r="C216" s="16"/>
      <c r="D216" s="15" t="s">
        <v>10</v>
      </c>
      <c r="E216" t="s">
        <v>11</v>
      </c>
      <c r="F216" s="16" t="s">
        <v>12</v>
      </c>
      <c r="G216" s="15" t="s">
        <v>10</v>
      </c>
      <c r="H216" t="s">
        <v>11</v>
      </c>
      <c r="I216" s="16" t="s">
        <v>12</v>
      </c>
    </row>
    <row r="217" spans="2:9" x14ac:dyDescent="0.2">
      <c r="B217" s="15" t="s">
        <v>438</v>
      </c>
      <c r="C217" s="16" t="s">
        <v>442</v>
      </c>
      <c r="D217" s="17" t="s">
        <v>447</v>
      </c>
      <c r="E217" s="1" t="s">
        <v>448</v>
      </c>
      <c r="F217" s="18" t="s">
        <v>449</v>
      </c>
      <c r="G217" s="17" t="s">
        <v>461</v>
      </c>
      <c r="H217" s="1" t="s">
        <v>462</v>
      </c>
      <c r="I217" s="18" t="s">
        <v>463</v>
      </c>
    </row>
    <row r="218" spans="2:9" x14ac:dyDescent="0.2">
      <c r="B218" s="15" t="s">
        <v>439</v>
      </c>
      <c r="C218" s="16" t="s">
        <v>443</v>
      </c>
      <c r="D218" s="17" t="s">
        <v>450</v>
      </c>
      <c r="E218" s="1" t="s">
        <v>451</v>
      </c>
      <c r="F218" s="18" t="s">
        <v>450</v>
      </c>
      <c r="G218" s="17" t="s">
        <v>464</v>
      </c>
      <c r="H218" s="1" t="s">
        <v>451</v>
      </c>
      <c r="I218" s="18" t="s">
        <v>465</v>
      </c>
    </row>
    <row r="219" spans="2:9" x14ac:dyDescent="0.2">
      <c r="B219" s="15" t="s">
        <v>440</v>
      </c>
      <c r="C219" s="16" t="s">
        <v>444</v>
      </c>
      <c r="D219" s="17" t="s">
        <v>452</v>
      </c>
      <c r="E219" s="1" t="s">
        <v>453</v>
      </c>
      <c r="F219" s="18" t="s">
        <v>454</v>
      </c>
      <c r="G219" s="17" t="s">
        <v>466</v>
      </c>
      <c r="H219" s="1" t="s">
        <v>467</v>
      </c>
      <c r="I219" s="18" t="s">
        <v>468</v>
      </c>
    </row>
    <row r="220" spans="2:9" x14ac:dyDescent="0.2">
      <c r="B220" s="15" t="s">
        <v>441</v>
      </c>
      <c r="C220" s="16" t="s">
        <v>445</v>
      </c>
      <c r="D220" s="17" t="s">
        <v>455</v>
      </c>
      <c r="E220" s="1" t="s">
        <v>456</v>
      </c>
      <c r="F220" s="18" t="s">
        <v>457</v>
      </c>
      <c r="G220" s="17" t="s">
        <v>469</v>
      </c>
      <c r="H220" s="1" t="s">
        <v>470</v>
      </c>
      <c r="I220" s="18" t="s">
        <v>471</v>
      </c>
    </row>
    <row r="221" spans="2:9" ht="15" thickBot="1" x14ac:dyDescent="0.25">
      <c r="B221" s="30" t="s">
        <v>396</v>
      </c>
      <c r="C221" s="31" t="s">
        <v>258</v>
      </c>
      <c r="D221" s="25" t="s">
        <v>458</v>
      </c>
      <c r="E221" s="26" t="s">
        <v>459</v>
      </c>
      <c r="F221" s="27" t="s">
        <v>460</v>
      </c>
      <c r="G221" s="25" t="s">
        <v>472</v>
      </c>
      <c r="H221" s="26" t="s">
        <v>473</v>
      </c>
      <c r="I221" s="27" t="s">
        <v>474</v>
      </c>
    </row>
    <row r="224" spans="2:9" x14ac:dyDescent="0.2">
      <c r="B224" s="51" t="s">
        <v>515</v>
      </c>
      <c r="C224" s="51"/>
      <c r="D224" s="51"/>
    </row>
    <row r="225" spans="2:8" ht="15" thickBot="1" x14ac:dyDescent="0.25">
      <c r="B225" s="52"/>
      <c r="C225" s="52"/>
      <c r="D225" s="52"/>
    </row>
    <row r="226" spans="2:8" x14ac:dyDescent="0.2">
      <c r="B226" s="39" t="s">
        <v>482</v>
      </c>
      <c r="C226" s="49" t="s">
        <v>483</v>
      </c>
      <c r="D226" s="50"/>
      <c r="E226" s="49" t="s">
        <v>486</v>
      </c>
      <c r="F226" s="50"/>
      <c r="G226" s="49" t="s">
        <v>487</v>
      </c>
      <c r="H226" s="50"/>
    </row>
    <row r="227" spans="2:8" x14ac:dyDescent="0.2">
      <c r="B227" s="40"/>
      <c r="C227" s="15" t="s">
        <v>484</v>
      </c>
      <c r="D227" s="16" t="s">
        <v>485</v>
      </c>
      <c r="E227" s="15" t="s">
        <v>484</v>
      </c>
      <c r="F227" s="16" t="s">
        <v>485</v>
      </c>
      <c r="G227" s="15" t="s">
        <v>484</v>
      </c>
      <c r="H227" s="16" t="s">
        <v>485</v>
      </c>
    </row>
    <row r="228" spans="2:8" x14ac:dyDescent="0.2">
      <c r="B228" s="40" t="s">
        <v>488</v>
      </c>
      <c r="C228" s="15">
        <v>1.7</v>
      </c>
      <c r="D228" s="16">
        <v>0</v>
      </c>
      <c r="E228" s="15"/>
      <c r="F228" s="16"/>
      <c r="G228" s="17">
        <v>1.5283</v>
      </c>
      <c r="H228" s="18">
        <v>7.2700000000000001E-2</v>
      </c>
    </row>
    <row r="229" spans="2:8" x14ac:dyDescent="0.2">
      <c r="B229" s="40" t="s">
        <v>489</v>
      </c>
      <c r="C229" s="15">
        <v>1.4</v>
      </c>
      <c r="D229" s="16">
        <v>0</v>
      </c>
      <c r="E229" s="15"/>
      <c r="F229" s="16"/>
      <c r="G229" s="17">
        <v>1.2282</v>
      </c>
      <c r="H229" s="18">
        <v>7.0999999999999994E-2</v>
      </c>
    </row>
    <row r="230" spans="2:8" x14ac:dyDescent="0.2">
      <c r="B230" s="40" t="s">
        <v>490</v>
      </c>
      <c r="C230" s="15">
        <v>1.1000000000000001</v>
      </c>
      <c r="D230" s="16">
        <v>0</v>
      </c>
      <c r="E230" s="15"/>
      <c r="F230" s="16"/>
      <c r="G230" s="17">
        <v>0.92820000000000003</v>
      </c>
      <c r="H230" s="18">
        <v>7.0099999999999996E-2</v>
      </c>
    </row>
    <row r="231" spans="2:8" x14ac:dyDescent="0.2">
      <c r="B231" s="40" t="s">
        <v>491</v>
      </c>
      <c r="C231" s="15">
        <v>0.8</v>
      </c>
      <c r="D231" s="16">
        <v>0</v>
      </c>
      <c r="E231" s="15"/>
      <c r="F231" s="16"/>
      <c r="G231" s="17">
        <v>0.62819999999999998</v>
      </c>
      <c r="H231" s="18">
        <v>6.7900000000000002E-2</v>
      </c>
    </row>
    <row r="232" spans="2:8" x14ac:dyDescent="0.2">
      <c r="B232" s="40" t="s">
        <v>492</v>
      </c>
      <c r="C232" s="15">
        <v>0.5</v>
      </c>
      <c r="D232" s="16">
        <v>0</v>
      </c>
      <c r="E232" s="15"/>
      <c r="F232" s="16"/>
      <c r="G232" s="17">
        <v>0.32819999999999999</v>
      </c>
      <c r="H232" s="18">
        <v>6.6799999999999998E-2</v>
      </c>
    </row>
    <row r="233" spans="2:8" x14ac:dyDescent="0.2">
      <c r="B233" s="40" t="s">
        <v>493</v>
      </c>
      <c r="C233" s="15">
        <v>0.2</v>
      </c>
      <c r="D233" s="16">
        <v>0</v>
      </c>
      <c r="E233" s="15"/>
      <c r="F233" s="16"/>
      <c r="G233" s="17">
        <v>2.8400000000000002E-2</v>
      </c>
      <c r="H233" s="18">
        <v>6.5500000000000003E-2</v>
      </c>
    </row>
    <row r="234" spans="2:8" x14ac:dyDescent="0.2">
      <c r="B234" s="40" t="s">
        <v>494</v>
      </c>
      <c r="C234" s="15">
        <v>-0.1</v>
      </c>
      <c r="D234" s="16">
        <v>0</v>
      </c>
      <c r="E234" s="15"/>
      <c r="F234" s="16"/>
      <c r="G234" s="17">
        <v>-0.2717</v>
      </c>
      <c r="H234" s="18">
        <v>6.4299999999999996E-2</v>
      </c>
    </row>
    <row r="235" spans="2:8" x14ac:dyDescent="0.2">
      <c r="B235" s="40" t="s">
        <v>495</v>
      </c>
      <c r="C235" s="15">
        <v>-0.4</v>
      </c>
      <c r="D235" s="16">
        <v>0</v>
      </c>
      <c r="E235" s="15"/>
      <c r="F235" s="16"/>
      <c r="G235" s="17">
        <v>-0.5716</v>
      </c>
      <c r="H235" s="18">
        <v>6.2E-2</v>
      </c>
    </row>
    <row r="236" spans="2:8" x14ac:dyDescent="0.2">
      <c r="B236" s="40" t="s">
        <v>496</v>
      </c>
      <c r="C236" s="15">
        <v>-0.7</v>
      </c>
      <c r="D236" s="16">
        <v>0</v>
      </c>
      <c r="E236" s="15"/>
      <c r="F236" s="16"/>
      <c r="G236" s="17">
        <v>-0.87170000000000003</v>
      </c>
      <c r="H236" s="18">
        <v>6.08E-2</v>
      </c>
    </row>
    <row r="237" spans="2:8" x14ac:dyDescent="0.2">
      <c r="B237" s="40" t="s">
        <v>497</v>
      </c>
      <c r="C237" s="15">
        <v>-1</v>
      </c>
      <c r="D237" s="16">
        <v>0</v>
      </c>
      <c r="E237" s="15"/>
      <c r="F237" s="16"/>
      <c r="G237" s="17">
        <v>-1.1715</v>
      </c>
      <c r="H237" s="18">
        <v>5.9299999999999999E-2</v>
      </c>
    </row>
    <row r="238" spans="2:8" x14ac:dyDescent="0.2">
      <c r="B238" s="40" t="s">
        <v>498</v>
      </c>
      <c r="C238" s="15">
        <v>-1.3</v>
      </c>
      <c r="D238" s="16">
        <v>0</v>
      </c>
      <c r="E238" s="15"/>
      <c r="F238" s="16"/>
      <c r="G238" s="17" t="s">
        <v>514</v>
      </c>
      <c r="H238" s="18">
        <v>5.8500000000000003E-2</v>
      </c>
    </row>
    <row r="239" spans="2:8" x14ac:dyDescent="0.2">
      <c r="B239" s="40" t="s">
        <v>499</v>
      </c>
      <c r="C239" s="15">
        <v>-1.6</v>
      </c>
      <c r="D239" s="16">
        <v>0</v>
      </c>
      <c r="E239" s="15"/>
      <c r="F239" s="16"/>
      <c r="G239" s="17">
        <v>-1.7714000000000001</v>
      </c>
      <c r="H239" s="18">
        <v>5.6300000000000003E-2</v>
      </c>
    </row>
    <row r="240" spans="2:8" x14ac:dyDescent="0.2">
      <c r="B240" s="40" t="s">
        <v>500</v>
      </c>
      <c r="C240" s="15">
        <v>-1.9</v>
      </c>
      <c r="D240" s="16">
        <v>0</v>
      </c>
      <c r="E240" s="15"/>
      <c r="F240" s="16"/>
      <c r="G240" s="17">
        <v>-2.0712999999999999</v>
      </c>
      <c r="H240" s="18">
        <v>5.3999999999999999E-2</v>
      </c>
    </row>
    <row r="241" spans="2:8" x14ac:dyDescent="0.2">
      <c r="B241" s="40"/>
      <c r="C241" s="15"/>
      <c r="D241" s="16"/>
      <c r="E241" s="15"/>
      <c r="F241" s="16"/>
      <c r="G241" s="15"/>
      <c r="H241" s="16"/>
    </row>
    <row r="242" spans="2:8" x14ac:dyDescent="0.2">
      <c r="B242" s="40" t="s">
        <v>501</v>
      </c>
      <c r="C242" s="15">
        <v>0</v>
      </c>
      <c r="D242" s="16">
        <v>-1.7</v>
      </c>
      <c r="E242" s="15"/>
      <c r="F242" s="16"/>
      <c r="G242" s="17">
        <v>-0.16550000000000001</v>
      </c>
      <c r="H242" s="18">
        <v>-1.6351</v>
      </c>
    </row>
    <row r="243" spans="2:8" x14ac:dyDescent="0.2">
      <c r="B243" s="40" t="s">
        <v>502</v>
      </c>
      <c r="C243" s="15">
        <v>0</v>
      </c>
      <c r="D243" s="16">
        <v>-1.4</v>
      </c>
      <c r="E243" s="15"/>
      <c r="F243" s="16"/>
      <c r="G243" s="17">
        <v>-0.1633</v>
      </c>
      <c r="H243" s="18">
        <v>-1.3351999999999999</v>
      </c>
    </row>
    <row r="244" spans="2:8" x14ac:dyDescent="0.2">
      <c r="B244" s="40" t="s">
        <v>503</v>
      </c>
      <c r="C244" s="15">
        <v>0</v>
      </c>
      <c r="D244" s="16">
        <v>-1.1000000000000001</v>
      </c>
      <c r="E244" s="15"/>
      <c r="F244" s="16"/>
      <c r="G244" s="17">
        <v>-0.1673</v>
      </c>
      <c r="H244" s="18">
        <v>-1.0356000000000001</v>
      </c>
    </row>
    <row r="245" spans="2:8" x14ac:dyDescent="0.2">
      <c r="B245" s="40" t="s">
        <v>504</v>
      </c>
      <c r="C245" s="15">
        <v>0</v>
      </c>
      <c r="D245" s="16">
        <v>-0.8</v>
      </c>
      <c r="E245" s="15"/>
      <c r="F245" s="16"/>
      <c r="G245" s="17">
        <v>-0.16839999999999999</v>
      </c>
      <c r="H245" s="18">
        <v>-0.73509999999999998</v>
      </c>
    </row>
    <row r="246" spans="2:8" x14ac:dyDescent="0.2">
      <c r="B246" s="40" t="s">
        <v>505</v>
      </c>
      <c r="C246" s="15">
        <v>0</v>
      </c>
      <c r="D246" s="16">
        <v>-0.5</v>
      </c>
      <c r="E246" s="15"/>
      <c r="F246" s="16"/>
      <c r="G246" s="17">
        <v>-0.16969999999999999</v>
      </c>
      <c r="H246" s="18">
        <v>-0.43559999999999999</v>
      </c>
    </row>
    <row r="247" spans="2:8" x14ac:dyDescent="0.2">
      <c r="B247" s="40" t="s">
        <v>506</v>
      </c>
      <c r="C247" s="15">
        <v>0</v>
      </c>
      <c r="D247" s="16">
        <v>-0.2</v>
      </c>
      <c r="E247" s="15"/>
      <c r="F247" s="16"/>
      <c r="G247" s="17">
        <v>-0.1709</v>
      </c>
      <c r="H247" s="18">
        <v>-0.1361</v>
      </c>
    </row>
    <row r="248" spans="2:8" x14ac:dyDescent="0.2">
      <c r="B248" s="40" t="s">
        <v>507</v>
      </c>
      <c r="C248" s="15">
        <v>0</v>
      </c>
      <c r="D248" s="16">
        <v>0.1</v>
      </c>
      <c r="E248" s="15"/>
      <c r="F248" s="16"/>
      <c r="G248" s="17">
        <v>-0.1721</v>
      </c>
      <c r="H248" s="18">
        <v>0.16550000000000001</v>
      </c>
    </row>
    <row r="249" spans="2:8" x14ac:dyDescent="0.2">
      <c r="B249" s="40" t="s">
        <v>508</v>
      </c>
      <c r="C249" s="15">
        <v>0</v>
      </c>
      <c r="D249" s="16">
        <v>0.4</v>
      </c>
      <c r="E249" s="15"/>
      <c r="F249" s="16"/>
      <c r="G249" s="17">
        <v>-0.17299999999999999</v>
      </c>
      <c r="H249" s="18">
        <v>0.4647</v>
      </c>
    </row>
    <row r="250" spans="2:8" x14ac:dyDescent="0.2">
      <c r="B250" s="40" t="s">
        <v>509</v>
      </c>
      <c r="C250" s="15">
        <v>0</v>
      </c>
      <c r="D250" s="16">
        <v>0.7</v>
      </c>
      <c r="E250" s="15"/>
      <c r="F250" s="16"/>
      <c r="G250" s="17">
        <v>-0.17399999999999999</v>
      </c>
      <c r="H250" s="18">
        <v>0.76429999999999998</v>
      </c>
    </row>
    <row r="251" spans="2:8" x14ac:dyDescent="0.2">
      <c r="B251" s="40" t="s">
        <v>510</v>
      </c>
      <c r="C251" s="15">
        <v>0</v>
      </c>
      <c r="D251" s="16">
        <v>1</v>
      </c>
      <c r="E251" s="15"/>
      <c r="F251" s="16"/>
      <c r="G251" s="17">
        <v>-0.17530000000000001</v>
      </c>
      <c r="H251" s="18">
        <v>1.0649</v>
      </c>
    </row>
    <row r="252" spans="2:8" x14ac:dyDescent="0.2">
      <c r="B252" s="40" t="s">
        <v>511</v>
      </c>
      <c r="C252" s="15">
        <v>0</v>
      </c>
      <c r="D252" s="16">
        <v>1.3</v>
      </c>
      <c r="E252" s="15"/>
      <c r="F252" s="16"/>
      <c r="G252" s="17">
        <v>-0.17680000000000001</v>
      </c>
      <c r="H252" s="18">
        <v>1.3641000000000001</v>
      </c>
    </row>
    <row r="253" spans="2:8" x14ac:dyDescent="0.2">
      <c r="B253" s="40" t="s">
        <v>512</v>
      </c>
      <c r="C253" s="15">
        <v>0</v>
      </c>
      <c r="D253" s="16">
        <v>1.6</v>
      </c>
      <c r="E253" s="15"/>
      <c r="F253" s="16"/>
      <c r="G253" s="17">
        <v>-0.1774</v>
      </c>
      <c r="H253" s="18">
        <v>1.6645000000000001</v>
      </c>
    </row>
    <row r="254" spans="2:8" ht="15" thickBot="1" x14ac:dyDescent="0.25">
      <c r="B254" s="41" t="s">
        <v>513</v>
      </c>
      <c r="C254" s="30">
        <v>0</v>
      </c>
      <c r="D254" s="31">
        <v>1.9</v>
      </c>
      <c r="E254" s="30"/>
      <c r="F254" s="31"/>
      <c r="G254" s="25">
        <v>-0.17979999999999999</v>
      </c>
      <c r="H254" s="27">
        <v>1.9652000000000001</v>
      </c>
    </row>
    <row r="258" spans="2:8" ht="15" thickBot="1" x14ac:dyDescent="0.25"/>
    <row r="259" spans="2:8" x14ac:dyDescent="0.2">
      <c r="B259" s="39" t="s">
        <v>482</v>
      </c>
      <c r="C259" s="49" t="s">
        <v>483</v>
      </c>
      <c r="D259" s="50"/>
      <c r="E259" s="49" t="s">
        <v>486</v>
      </c>
      <c r="F259" s="50"/>
      <c r="G259" s="49" t="s">
        <v>487</v>
      </c>
      <c r="H259" s="50"/>
    </row>
    <row r="260" spans="2:8" x14ac:dyDescent="0.2">
      <c r="B260" s="40"/>
      <c r="C260" s="15" t="s">
        <v>484</v>
      </c>
      <c r="D260" s="16" t="s">
        <v>485</v>
      </c>
      <c r="E260" s="15" t="s">
        <v>484</v>
      </c>
      <c r="F260" s="16" t="s">
        <v>485</v>
      </c>
      <c r="G260" s="15" t="s">
        <v>484</v>
      </c>
      <c r="H260" s="16" t="s">
        <v>485</v>
      </c>
    </row>
    <row r="261" spans="2:8" x14ac:dyDescent="0.2">
      <c r="B261" s="15" t="s">
        <v>516</v>
      </c>
      <c r="C261" s="15">
        <v>1.7</v>
      </c>
      <c r="D261" s="16">
        <v>-1.7</v>
      </c>
      <c r="E261" s="15"/>
      <c r="F261" s="16"/>
      <c r="G261" s="1">
        <v>1.5398000000000001</v>
      </c>
      <c r="H261" s="1">
        <v>-1.6335</v>
      </c>
    </row>
    <row r="262" spans="2:8" x14ac:dyDescent="0.2">
      <c r="B262" s="16" t="s">
        <v>517</v>
      </c>
      <c r="C262" s="15">
        <v>1.7</v>
      </c>
      <c r="D262" s="16">
        <v>-1.1000000000000001</v>
      </c>
      <c r="E262" s="15"/>
      <c r="F262" s="16"/>
      <c r="G262" s="1">
        <v>1.5342</v>
      </c>
      <c r="H262" s="1">
        <v>-1.0290999999999999</v>
      </c>
    </row>
    <row r="263" spans="2:8" x14ac:dyDescent="0.2">
      <c r="B263" s="15" t="s">
        <v>518</v>
      </c>
      <c r="C263" s="15">
        <v>1.7</v>
      </c>
      <c r="D263" s="16">
        <v>-0.5</v>
      </c>
      <c r="E263" s="15"/>
      <c r="F263" s="16"/>
      <c r="G263" s="1">
        <v>1.5302</v>
      </c>
      <c r="H263" s="1">
        <v>-0.42699999999999999</v>
      </c>
    </row>
    <row r="264" spans="2:8" x14ac:dyDescent="0.2">
      <c r="B264" s="16" t="s">
        <v>519</v>
      </c>
      <c r="C264" s="15">
        <v>1.7</v>
      </c>
      <c r="D264" s="16">
        <v>0.1</v>
      </c>
      <c r="E264" s="15"/>
      <c r="F264" s="16"/>
      <c r="G264" s="1">
        <v>1.5281</v>
      </c>
      <c r="H264" s="1">
        <v>0.17280000000000001</v>
      </c>
    </row>
    <row r="265" spans="2:8" x14ac:dyDescent="0.2">
      <c r="B265" s="17" t="s">
        <v>520</v>
      </c>
      <c r="C265" s="15">
        <v>1.7</v>
      </c>
      <c r="D265" s="16">
        <v>0.7</v>
      </c>
      <c r="E265" s="15"/>
      <c r="F265" s="16"/>
      <c r="G265" s="1">
        <v>1.5282</v>
      </c>
      <c r="H265" s="1">
        <v>0.77329999999999999</v>
      </c>
    </row>
    <row r="266" spans="2:8" x14ac:dyDescent="0.2">
      <c r="B266" s="15" t="s">
        <v>521</v>
      </c>
      <c r="C266" s="15">
        <v>1.7</v>
      </c>
      <c r="D266" s="16">
        <v>1.3</v>
      </c>
      <c r="E266" s="15"/>
      <c r="F266" s="16"/>
      <c r="G266" s="1">
        <v>1.5296000000000001</v>
      </c>
      <c r="H266" s="1">
        <v>1.3763000000000001</v>
      </c>
    </row>
    <row r="267" spans="2:8" x14ac:dyDescent="0.2">
      <c r="B267" s="42" t="s">
        <v>522</v>
      </c>
      <c r="C267" s="43">
        <v>1.7</v>
      </c>
      <c r="D267" s="44">
        <v>1.9</v>
      </c>
      <c r="E267" s="43"/>
      <c r="F267" s="44"/>
      <c r="G267" s="45"/>
      <c r="H267" s="45"/>
    </row>
    <row r="268" spans="2:8" x14ac:dyDescent="0.2">
      <c r="B268" s="15" t="s">
        <v>523</v>
      </c>
      <c r="C268" s="15">
        <v>1.1000000000000001</v>
      </c>
      <c r="D268" s="16">
        <v>1.9</v>
      </c>
      <c r="E268" s="15"/>
      <c r="F268" s="16"/>
      <c r="G268" s="1">
        <v>0.92669999999999997</v>
      </c>
      <c r="H268" s="1">
        <v>1.9719</v>
      </c>
    </row>
    <row r="269" spans="2:8" x14ac:dyDescent="0.2">
      <c r="B269" s="16" t="s">
        <v>524</v>
      </c>
      <c r="C269" s="15">
        <v>1.1000000000000001</v>
      </c>
      <c r="D269" s="16">
        <v>1.3</v>
      </c>
      <c r="E269" s="15"/>
      <c r="F269" s="16"/>
      <c r="G269" s="1">
        <v>0.92589999999999995</v>
      </c>
      <c r="H269" s="1">
        <v>1.37</v>
      </c>
    </row>
    <row r="270" spans="2:8" x14ac:dyDescent="0.2">
      <c r="B270" s="17" t="s">
        <v>525</v>
      </c>
      <c r="C270" s="15">
        <v>1.1000000000000001</v>
      </c>
      <c r="D270" s="16">
        <v>0.7</v>
      </c>
      <c r="E270" s="15"/>
      <c r="F270" s="16"/>
      <c r="G270" s="1">
        <v>0.92610000000000003</v>
      </c>
      <c r="H270" s="1">
        <v>0.76939999999999997</v>
      </c>
    </row>
    <row r="271" spans="2:8" x14ac:dyDescent="0.2">
      <c r="B271" s="15" t="s">
        <v>526</v>
      </c>
      <c r="C271" s="15">
        <v>1.1000000000000001</v>
      </c>
      <c r="D271" s="16">
        <v>9.9999999999999895E-2</v>
      </c>
      <c r="E271" s="15"/>
      <c r="F271" s="16"/>
      <c r="G271" s="1">
        <v>0.92789999999999995</v>
      </c>
      <c r="H271" s="1">
        <v>0.17</v>
      </c>
    </row>
    <row r="272" spans="2:8" x14ac:dyDescent="0.2">
      <c r="B272" s="16" t="s">
        <v>527</v>
      </c>
      <c r="C272" s="15">
        <v>1.1000000000000001</v>
      </c>
      <c r="D272" s="16">
        <v>-0.5</v>
      </c>
      <c r="E272" s="15"/>
      <c r="F272" s="16"/>
      <c r="G272" s="1">
        <v>0.92959999999999998</v>
      </c>
      <c r="H272" s="1">
        <v>-0.42909999999999998</v>
      </c>
    </row>
    <row r="273" spans="2:8" x14ac:dyDescent="0.2">
      <c r="B273" s="15" t="s">
        <v>528</v>
      </c>
      <c r="C273" s="15">
        <v>1.1000000000000001</v>
      </c>
      <c r="D273" s="16">
        <v>-1.1000000000000001</v>
      </c>
      <c r="E273" s="15"/>
      <c r="F273" s="16"/>
      <c r="G273" s="1">
        <v>0.93200000000000005</v>
      </c>
      <c r="H273" s="1">
        <v>-1.0293000000000001</v>
      </c>
    </row>
    <row r="274" spans="2:8" x14ac:dyDescent="0.2">
      <c r="B274" s="16" t="s">
        <v>529</v>
      </c>
      <c r="C274" s="15">
        <v>1.1000000000000001</v>
      </c>
      <c r="D274" s="16">
        <v>-1.7</v>
      </c>
      <c r="E274" s="15"/>
      <c r="F274" s="16"/>
      <c r="G274" s="1">
        <v>0.93710000000000004</v>
      </c>
      <c r="H274" s="1">
        <v>-1.633</v>
      </c>
    </row>
    <row r="275" spans="2:8" x14ac:dyDescent="0.2">
      <c r="B275" s="17" t="s">
        <v>530</v>
      </c>
      <c r="C275" s="15">
        <v>0.5</v>
      </c>
      <c r="D275" s="16">
        <v>-1.7</v>
      </c>
      <c r="E275" s="15"/>
      <c r="F275" s="16"/>
      <c r="G275" s="1">
        <v>0.33450000000000002</v>
      </c>
      <c r="H275" s="1">
        <v>-1.6326000000000001</v>
      </c>
    </row>
    <row r="276" spans="2:8" x14ac:dyDescent="0.2">
      <c r="B276" s="15" t="s">
        <v>531</v>
      </c>
      <c r="C276" s="15">
        <v>0.5</v>
      </c>
      <c r="D276" s="16">
        <v>-1.1000000000000001</v>
      </c>
      <c r="E276" s="15"/>
      <c r="F276" s="16"/>
      <c r="G276" s="1">
        <v>0.33150000000000002</v>
      </c>
      <c r="H276" s="1">
        <v>-1.0326</v>
      </c>
    </row>
    <row r="277" spans="2:8" x14ac:dyDescent="0.2">
      <c r="B277" s="16" t="s">
        <v>532</v>
      </c>
      <c r="C277" s="15">
        <v>0.5</v>
      </c>
      <c r="D277" s="16">
        <v>-0.5</v>
      </c>
      <c r="E277" s="15"/>
      <c r="F277" s="16"/>
      <c r="G277" s="1">
        <v>0.32979999999999998</v>
      </c>
      <c r="H277" s="1">
        <v>-0.433</v>
      </c>
    </row>
    <row r="278" spans="2:8" x14ac:dyDescent="0.2">
      <c r="B278" s="15" t="s">
        <v>533</v>
      </c>
      <c r="C278" s="15">
        <v>0.5</v>
      </c>
      <c r="D278" s="16">
        <v>0.1</v>
      </c>
      <c r="E278" s="15"/>
      <c r="F278" s="16"/>
      <c r="G278" s="1">
        <v>0.32779999999999998</v>
      </c>
      <c r="H278" s="1">
        <v>0.16650000000000001</v>
      </c>
    </row>
    <row r="279" spans="2:8" x14ac:dyDescent="0.2">
      <c r="B279" s="16" t="s">
        <v>534</v>
      </c>
      <c r="C279" s="15">
        <v>0.5</v>
      </c>
      <c r="D279" s="16">
        <v>0.7</v>
      </c>
      <c r="E279" s="15"/>
      <c r="F279" s="16"/>
      <c r="G279" s="1">
        <v>0.32550000000000001</v>
      </c>
      <c r="H279" s="1">
        <v>0.76680000000000004</v>
      </c>
    </row>
    <row r="280" spans="2:8" x14ac:dyDescent="0.2">
      <c r="B280" s="17" t="s">
        <v>535</v>
      </c>
      <c r="C280" s="15">
        <v>0.5</v>
      </c>
      <c r="D280" s="16">
        <v>1.3</v>
      </c>
      <c r="E280" s="15"/>
      <c r="F280" s="16"/>
      <c r="G280" s="1">
        <v>0.32369999999999999</v>
      </c>
      <c r="H280" s="1">
        <v>1.3661000000000001</v>
      </c>
    </row>
    <row r="281" spans="2:8" x14ac:dyDescent="0.2">
      <c r="B281" s="15" t="s">
        <v>536</v>
      </c>
      <c r="C281" s="15">
        <v>0.5</v>
      </c>
      <c r="D281" s="16">
        <v>1.9</v>
      </c>
      <c r="E281" s="15"/>
      <c r="F281" s="16"/>
      <c r="G281" s="1">
        <v>0.3226</v>
      </c>
      <c r="H281" s="1">
        <v>1.9666999999999999</v>
      </c>
    </row>
    <row r="282" spans="2:8" x14ac:dyDescent="0.2">
      <c r="B282" s="16" t="s">
        <v>537</v>
      </c>
      <c r="C282" s="15">
        <v>-0.1</v>
      </c>
      <c r="D282" s="16">
        <v>1.9</v>
      </c>
      <c r="E282" s="15"/>
      <c r="F282" s="16"/>
      <c r="G282" s="1">
        <v>-0.28000000000000003</v>
      </c>
      <c r="H282" s="1">
        <v>1.9642999999999999</v>
      </c>
    </row>
    <row r="283" spans="2:8" x14ac:dyDescent="0.2">
      <c r="B283" s="15" t="s">
        <v>538</v>
      </c>
      <c r="C283" s="15">
        <v>-0.1</v>
      </c>
      <c r="D283" s="16">
        <v>1.3</v>
      </c>
      <c r="E283" s="15"/>
      <c r="F283" s="16"/>
      <c r="G283" s="1">
        <v>-0.27700000000000002</v>
      </c>
      <c r="H283" s="1">
        <v>1.3636999999999999</v>
      </c>
    </row>
    <row r="284" spans="2:8" x14ac:dyDescent="0.2">
      <c r="B284" s="16" t="s">
        <v>539</v>
      </c>
      <c r="C284" s="15">
        <v>-0.1</v>
      </c>
      <c r="D284" s="16">
        <v>0.7</v>
      </c>
      <c r="E284" s="15"/>
      <c r="F284" s="16"/>
      <c r="G284" s="1">
        <v>-0.27439999999999998</v>
      </c>
      <c r="H284" s="1">
        <v>0.76319999999999999</v>
      </c>
    </row>
    <row r="285" spans="2:8" x14ac:dyDescent="0.2">
      <c r="B285" s="17" t="s">
        <v>540</v>
      </c>
      <c r="C285" s="15">
        <v>-0.1</v>
      </c>
      <c r="D285" s="16">
        <v>9.9999999999999895E-2</v>
      </c>
      <c r="E285" s="15"/>
      <c r="F285" s="16"/>
      <c r="G285" s="1">
        <v>-0.2722</v>
      </c>
      <c r="H285" s="1">
        <v>0.16400000000000001</v>
      </c>
    </row>
    <row r="286" spans="2:8" x14ac:dyDescent="0.2">
      <c r="B286" s="15" t="s">
        <v>541</v>
      </c>
      <c r="C286" s="15">
        <v>-0.1</v>
      </c>
      <c r="D286" s="16">
        <v>-0.5</v>
      </c>
      <c r="E286" s="15"/>
      <c r="F286" s="16"/>
      <c r="G286" s="1">
        <v>-0.27</v>
      </c>
      <c r="H286" s="1">
        <v>-0.43559999999999999</v>
      </c>
    </row>
    <row r="287" spans="2:8" ht="15" thickBot="1" x14ac:dyDescent="0.25">
      <c r="B287" s="16" t="s">
        <v>542</v>
      </c>
      <c r="C287" s="15">
        <v>-0.1</v>
      </c>
      <c r="D287" s="16">
        <v>-1.1000000000000001</v>
      </c>
      <c r="E287" s="30"/>
      <c r="F287" s="31"/>
      <c r="G287" s="1">
        <v>-0.2676</v>
      </c>
      <c r="H287" s="1">
        <v>-1.0363</v>
      </c>
    </row>
    <row r="288" spans="2:8" x14ac:dyDescent="0.2">
      <c r="B288" s="15" t="s">
        <v>543</v>
      </c>
      <c r="C288" s="15">
        <v>-0.1</v>
      </c>
      <c r="D288" s="16">
        <v>-1.7</v>
      </c>
      <c r="G288" s="1">
        <v>-0.26569999999999999</v>
      </c>
      <c r="H288" s="1">
        <v>-1.6356999999999999</v>
      </c>
    </row>
    <row r="289" spans="2:8" x14ac:dyDescent="0.2">
      <c r="B289" s="16" t="s">
        <v>544</v>
      </c>
      <c r="C289" s="15">
        <v>-0.7</v>
      </c>
      <c r="D289" s="16">
        <v>-1.7</v>
      </c>
      <c r="G289" s="1">
        <v>-0.86639999999999995</v>
      </c>
      <c r="H289" s="1">
        <v>-1.6415</v>
      </c>
    </row>
    <row r="290" spans="2:8" x14ac:dyDescent="0.2">
      <c r="B290" s="17" t="s">
        <v>545</v>
      </c>
      <c r="C290" s="15">
        <v>-0.7</v>
      </c>
      <c r="D290" s="16">
        <v>-1.1000000000000001</v>
      </c>
      <c r="G290" s="1">
        <v>-0.86929999999999996</v>
      </c>
      <c r="H290" s="1">
        <v>-0.43869999999999998</v>
      </c>
    </row>
    <row r="291" spans="2:8" x14ac:dyDescent="0.2">
      <c r="B291" s="15" t="s">
        <v>546</v>
      </c>
      <c r="C291" s="15">
        <v>-0.7</v>
      </c>
      <c r="D291" s="16">
        <v>-0.5</v>
      </c>
      <c r="G291" s="1">
        <v>-0.86929999999999996</v>
      </c>
      <c r="H291" s="1">
        <v>-0.439</v>
      </c>
    </row>
    <row r="292" spans="2:8" x14ac:dyDescent="0.2">
      <c r="B292" s="16" t="s">
        <v>547</v>
      </c>
      <c r="C292" s="15">
        <v>-0.7</v>
      </c>
      <c r="D292" s="16">
        <v>0.1</v>
      </c>
      <c r="G292" s="1">
        <v>-0.87219999999999998</v>
      </c>
      <c r="H292" s="1">
        <v>0.16059999999999999</v>
      </c>
    </row>
    <row r="293" spans="2:8" x14ac:dyDescent="0.2">
      <c r="B293" s="15" t="s">
        <v>548</v>
      </c>
      <c r="C293" s="15">
        <v>-0.7</v>
      </c>
      <c r="D293" s="16">
        <v>0.7</v>
      </c>
      <c r="G293" s="1">
        <v>-0.87450000000000006</v>
      </c>
      <c r="H293" s="1">
        <v>0.76060000000000005</v>
      </c>
    </row>
    <row r="294" spans="2:8" x14ac:dyDescent="0.2">
      <c r="B294" s="16" t="s">
        <v>549</v>
      </c>
      <c r="C294" s="15">
        <v>-0.7</v>
      </c>
      <c r="D294" s="16">
        <v>1.3</v>
      </c>
      <c r="G294" s="1">
        <v>-0.87819999999999998</v>
      </c>
      <c r="H294" s="1">
        <v>1.3612</v>
      </c>
    </row>
    <row r="295" spans="2:8" x14ac:dyDescent="0.2">
      <c r="B295" s="17" t="s">
        <v>550</v>
      </c>
      <c r="C295" s="15">
        <v>-0.7</v>
      </c>
      <c r="D295" s="16">
        <v>1.9</v>
      </c>
      <c r="G295" s="1">
        <v>-0.8831</v>
      </c>
      <c r="H295" s="1">
        <v>1.9617</v>
      </c>
    </row>
    <row r="296" spans="2:8" x14ac:dyDescent="0.2">
      <c r="B296" t="s">
        <v>555</v>
      </c>
      <c r="C296" s="15">
        <v>-1.3</v>
      </c>
      <c r="D296" s="16">
        <v>1.9</v>
      </c>
      <c r="G296" s="1">
        <v>-1.4874000000000001</v>
      </c>
      <c r="H296" s="1">
        <v>1.9612000000000001</v>
      </c>
    </row>
    <row r="297" spans="2:8" x14ac:dyDescent="0.2">
      <c r="B297" t="s">
        <v>551</v>
      </c>
      <c r="C297" s="15">
        <v>-1.3</v>
      </c>
      <c r="D297" s="16">
        <v>1.3</v>
      </c>
      <c r="G297" s="1">
        <v>-1.482</v>
      </c>
      <c r="H297" s="1">
        <v>1.3609</v>
      </c>
    </row>
    <row r="298" spans="2:8" x14ac:dyDescent="0.2">
      <c r="B298" t="s">
        <v>552</v>
      </c>
      <c r="C298" s="15">
        <v>-1.3</v>
      </c>
      <c r="D298" s="16">
        <v>0.7</v>
      </c>
      <c r="G298" s="1">
        <v>-1.4762999999999999</v>
      </c>
      <c r="H298" s="1">
        <v>0.75900000000000001</v>
      </c>
    </row>
    <row r="299" spans="2:8" x14ac:dyDescent="0.2">
      <c r="B299" t="s">
        <v>553</v>
      </c>
      <c r="C299" s="15">
        <v>-1.3</v>
      </c>
      <c r="D299" s="16">
        <v>9.9999999999999895E-2</v>
      </c>
      <c r="G299" s="1">
        <v>-1.4723999999999999</v>
      </c>
      <c r="H299" s="1">
        <v>0.15809999999999999</v>
      </c>
    </row>
    <row r="300" spans="2:8" x14ac:dyDescent="0.2">
      <c r="B300" t="s">
        <v>554</v>
      </c>
      <c r="C300" s="15">
        <v>-1.3</v>
      </c>
      <c r="D300" s="16">
        <v>-0.5</v>
      </c>
      <c r="G300" s="1">
        <v>-1.4723999999999999</v>
      </c>
      <c r="H300" s="1">
        <v>0.15809999999999999</v>
      </c>
    </row>
    <row r="301" spans="2:8" x14ac:dyDescent="0.2">
      <c r="B301" t="s">
        <v>556</v>
      </c>
      <c r="C301" s="15">
        <v>-1.3</v>
      </c>
      <c r="D301" s="16">
        <v>-1.1000000000000001</v>
      </c>
      <c r="G301" s="1">
        <v>-1.4685999999999999</v>
      </c>
      <c r="H301" s="1">
        <v>-1.044</v>
      </c>
    </row>
    <row r="302" spans="2:8" x14ac:dyDescent="0.2">
      <c r="B302" t="s">
        <v>557</v>
      </c>
      <c r="C302" s="15">
        <v>-1.3</v>
      </c>
      <c r="D302" s="16">
        <v>-1.7</v>
      </c>
      <c r="G302" s="1">
        <v>-1.4683999999999999</v>
      </c>
      <c r="H302" s="1">
        <v>-1.6476999999999999</v>
      </c>
    </row>
    <row r="303" spans="2:8" x14ac:dyDescent="0.2">
      <c r="B303" s="46" t="s">
        <v>558</v>
      </c>
      <c r="C303" s="43">
        <v>-1.9</v>
      </c>
      <c r="D303" s="44">
        <v>1.9</v>
      </c>
      <c r="E303" s="45"/>
      <c r="F303" s="45"/>
      <c r="G303" s="45"/>
      <c r="H303" s="45"/>
    </row>
    <row r="304" spans="2:8" x14ac:dyDescent="0.2">
      <c r="B304" t="s">
        <v>559</v>
      </c>
      <c r="C304" s="15">
        <v>-1.9</v>
      </c>
      <c r="D304" s="16">
        <v>1.3</v>
      </c>
      <c r="G304" s="1">
        <v>-2.0819999999999999</v>
      </c>
      <c r="H304" s="1">
        <v>1.3588</v>
      </c>
    </row>
    <row r="305" spans="2:8" x14ac:dyDescent="0.2">
      <c r="B305" t="s">
        <v>560</v>
      </c>
      <c r="C305" s="15">
        <v>-1.9</v>
      </c>
      <c r="D305" s="16">
        <v>0.7</v>
      </c>
      <c r="G305" s="1">
        <v>-2.077</v>
      </c>
      <c r="H305" s="1">
        <v>0.75609999999999999</v>
      </c>
    </row>
    <row r="306" spans="2:8" x14ac:dyDescent="0.2">
      <c r="B306" t="s">
        <v>561</v>
      </c>
      <c r="C306" s="15">
        <v>-1.9</v>
      </c>
      <c r="D306" s="16">
        <v>9.9999999999999895E-2</v>
      </c>
      <c r="G306" s="1">
        <v>-2.0724999999999998</v>
      </c>
      <c r="H306" s="1">
        <v>0.15429999999999999</v>
      </c>
    </row>
    <row r="307" spans="2:8" x14ac:dyDescent="0.2">
      <c r="B307" t="s">
        <v>562</v>
      </c>
      <c r="C307" s="15">
        <v>-1.9</v>
      </c>
      <c r="D307" s="16">
        <v>-0.5</v>
      </c>
      <c r="G307" s="1">
        <v>-2.0695999999999999</v>
      </c>
      <c r="H307" s="1">
        <v>-0.44719999999999999</v>
      </c>
    </row>
    <row r="308" spans="2:8" x14ac:dyDescent="0.2">
      <c r="B308" t="s">
        <v>563</v>
      </c>
      <c r="C308" s="15">
        <v>-1.9</v>
      </c>
      <c r="D308" s="16">
        <v>-1.1000000000000001</v>
      </c>
      <c r="G308" s="1">
        <v>-2.0680999999999998</v>
      </c>
      <c r="H308" s="1">
        <v>-1.0501</v>
      </c>
    </row>
    <row r="309" spans="2:8" x14ac:dyDescent="0.2">
      <c r="B309" t="s">
        <v>564</v>
      </c>
      <c r="C309" s="15">
        <v>-1.9</v>
      </c>
      <c r="D309" s="16">
        <v>-1.7</v>
      </c>
      <c r="G309" s="1">
        <v>-2.0672000000000001</v>
      </c>
      <c r="H309" s="1">
        <v>-1.6536</v>
      </c>
    </row>
  </sheetData>
  <mergeCells count="58">
    <mergeCell ref="F48:H48"/>
    <mergeCell ref="A56:C57"/>
    <mergeCell ref="J192:L192"/>
    <mergeCell ref="G171:I171"/>
    <mergeCell ref="J171:L171"/>
    <mergeCell ref="F66:H66"/>
    <mergeCell ref="B148:I149"/>
    <mergeCell ref="D150:F150"/>
    <mergeCell ref="G150:I150"/>
    <mergeCell ref="B169:I170"/>
    <mergeCell ref="C66:E66"/>
    <mergeCell ref="B125:I126"/>
    <mergeCell ref="D127:F127"/>
    <mergeCell ref="G127:I127"/>
    <mergeCell ref="A97:H98"/>
    <mergeCell ref="C99:E99"/>
    <mergeCell ref="C113:E113"/>
    <mergeCell ref="F113:H113"/>
    <mergeCell ref="B2:G3"/>
    <mergeCell ref="B11:G12"/>
    <mergeCell ref="D171:F171"/>
    <mergeCell ref="F4:H4"/>
    <mergeCell ref="C13:E13"/>
    <mergeCell ref="C58:E58"/>
    <mergeCell ref="F58:H58"/>
    <mergeCell ref="C4:E4"/>
    <mergeCell ref="C77:E77"/>
    <mergeCell ref="F77:H77"/>
    <mergeCell ref="F13:H13"/>
    <mergeCell ref="A20:C21"/>
    <mergeCell ref="F99:H99"/>
    <mergeCell ref="A111:H112"/>
    <mergeCell ref="D203:F203"/>
    <mergeCell ref="G203:I203"/>
    <mergeCell ref="B190:I191"/>
    <mergeCell ref="D192:F192"/>
    <mergeCell ref="G192:I192"/>
    <mergeCell ref="C259:D259"/>
    <mergeCell ref="E259:F259"/>
    <mergeCell ref="G259:H259"/>
    <mergeCell ref="D215:F215"/>
    <mergeCell ref="G215:I215"/>
    <mergeCell ref="M6:S13"/>
    <mergeCell ref="C226:D226"/>
    <mergeCell ref="E226:F226"/>
    <mergeCell ref="G226:H226"/>
    <mergeCell ref="B224:D225"/>
    <mergeCell ref="B213:I214"/>
    <mergeCell ref="A75:H76"/>
    <mergeCell ref="C22:E22"/>
    <mergeCell ref="F22:H22"/>
    <mergeCell ref="C30:E30"/>
    <mergeCell ref="F30:H30"/>
    <mergeCell ref="A38:C39"/>
    <mergeCell ref="C40:E40"/>
    <mergeCell ref="F40:H40"/>
    <mergeCell ref="C48:E48"/>
    <mergeCell ref="B201:I20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89A5-D461-43FA-A575-339FC9474900}">
  <dimension ref="A1:AD229"/>
  <sheetViews>
    <sheetView tabSelected="1" topLeftCell="D199" zoomScale="85" zoomScaleNormal="85" workbookViewId="0">
      <selection activeCell="R219" sqref="R219"/>
    </sheetView>
  </sheetViews>
  <sheetFormatPr defaultRowHeight="14.25" x14ac:dyDescent="0.2"/>
  <cols>
    <col min="17" max="17" width="14.125" bestFit="1" customWidth="1"/>
    <col min="22" max="22" width="12.875" customWidth="1"/>
  </cols>
  <sheetData>
    <row r="1" spans="1:18" x14ac:dyDescent="0.2">
      <c r="A1" s="1"/>
      <c r="B1" s="49" t="s">
        <v>476</v>
      </c>
      <c r="C1" s="65"/>
      <c r="D1" s="65"/>
      <c r="E1" s="65"/>
      <c r="F1" s="65"/>
      <c r="G1" s="50"/>
      <c r="H1" s="75" t="s">
        <v>572</v>
      </c>
      <c r="I1" s="51"/>
      <c r="J1" s="51"/>
      <c r="K1" s="51"/>
      <c r="L1" s="51"/>
      <c r="M1" s="51"/>
    </row>
    <row r="2" spans="1:18" ht="15" thickBot="1" x14ac:dyDescent="0.25">
      <c r="A2" s="1"/>
      <c r="B2" s="66"/>
      <c r="C2" s="51"/>
      <c r="D2" s="51"/>
      <c r="E2" s="51"/>
      <c r="F2" s="51"/>
      <c r="G2" s="67"/>
      <c r="H2" s="66"/>
      <c r="I2" s="52"/>
      <c r="J2" s="52"/>
      <c r="K2" s="52"/>
      <c r="L2" s="52"/>
      <c r="M2" s="52"/>
    </row>
    <row r="3" spans="1:18" ht="57" x14ac:dyDescent="0.2">
      <c r="A3" s="2" t="s">
        <v>4</v>
      </c>
      <c r="B3" s="2" t="s">
        <v>9</v>
      </c>
      <c r="C3" s="68" t="s">
        <v>14</v>
      </c>
      <c r="D3" s="69"/>
      <c r="E3" s="69"/>
      <c r="F3" s="69"/>
      <c r="G3" s="69"/>
      <c r="H3" s="70"/>
      <c r="I3" s="49" t="s">
        <v>19</v>
      </c>
      <c r="J3" s="65"/>
      <c r="K3" s="65"/>
      <c r="L3" s="65"/>
      <c r="M3" s="65"/>
      <c r="N3" s="50"/>
      <c r="P3" t="s">
        <v>566</v>
      </c>
    </row>
    <row r="4" spans="1:18" x14ac:dyDescent="0.2">
      <c r="C4" s="15" t="s">
        <v>10</v>
      </c>
      <c r="E4" t="s">
        <v>11</v>
      </c>
      <c r="G4" t="s">
        <v>12</v>
      </c>
      <c r="H4" s="16"/>
      <c r="I4" s="15" t="s">
        <v>10</v>
      </c>
      <c r="K4" t="s">
        <v>11</v>
      </c>
      <c r="M4" t="s">
        <v>12</v>
      </c>
      <c r="N4" s="16"/>
      <c r="P4" s="3" t="s">
        <v>10</v>
      </c>
      <c r="Q4" s="3" t="s">
        <v>567</v>
      </c>
      <c r="R4" s="3" t="s">
        <v>568</v>
      </c>
    </row>
    <row r="5" spans="1:18" x14ac:dyDescent="0.2">
      <c r="A5" t="s">
        <v>1</v>
      </c>
      <c r="B5" t="s">
        <v>5</v>
      </c>
      <c r="C5" s="17" t="s">
        <v>13</v>
      </c>
      <c r="D5" s="1">
        <f>IF(LEFT(C5,1)="-",-(MID(C5,2,FIND("°",C5)-2)+MID(C5,FIND("°",C5)+1,FIND("′",C5)-FIND("°",C5)-1)/60+MID(C5,FIND("′",C5)+1,FIND("″",C5)-FIND("′",C5)-1)/3600),LEFT(C5,FIND("°",C5)-1)+MID(C5,FIND("°",C5)+1,FIND("′",C5)-FIND("°",C5)-1)/60+MID(C5,FIND("′",C5)+1,FIND("″",C5)-FIND("′",C5)-1)/3600)</f>
        <v>-2.7777777777777778E-4</v>
      </c>
      <c r="E5" s="1" t="s">
        <v>15</v>
      </c>
      <c r="F5" s="1">
        <f>IF(LEFT(E5,1)="-",-(MID(E5,2,FIND("°",E5)-2)+MID(E5,FIND("°",E5)+1,FIND("′",E5)-FIND("°",E5)-1)/60+MID(E5,FIND("′",E5)+1,FIND("″",E5)-FIND("′",E5)-1)/3600),LEFT(E5,FIND("°",E5)-1)+MID(E5,FIND("°",E5)+1,FIND("′",E5)-FIND("°",E5)-1)/60+MID(E5,FIND("′",E5)+1,FIND("″",E5)-FIND("′",E5)-1)/3600)</f>
        <v>-8.3333333333333339E-4</v>
      </c>
      <c r="G5" s="1" t="s">
        <v>17</v>
      </c>
      <c r="H5" s="18">
        <f>IF(LEFT(G5,1)="-",-(MID(G5,2,FIND("°",G5)-2)+MID(G5,FIND("°",G5)+1,FIND("′",G5)-FIND("°",G5)-1)/60+MID(G5,FIND("′",G5)+1,FIND("″",G5)-FIND("′",G5)-1)/3600),LEFT(G5,FIND("°",G5)-1)+MID(G5,FIND("°",G5)+1,FIND("′",G5)-FIND("°",G5)-1)/60+MID(G5,FIND("′",G5)+1,FIND("″",G5)-FIND("′",G5)-1)/3600)</f>
        <v>0</v>
      </c>
      <c r="I5" s="17" t="s">
        <v>20</v>
      </c>
      <c r="J5" s="1">
        <f>IF(LEFT(I5,1)="-",-(MID(I5,2,FIND("°",I5)-2)+MID(I5,FIND("°",I5)+1,FIND("′",I5)-FIND("°",I5)-1)/60+MID(I5,FIND("′",I5)+1,FIND("″",I5)-FIND("′",I5)-1)/3600),LEFT(I5,FIND("°",I5)-1)+MID(I5,FIND("°",I5)+1,FIND("′",I5)-FIND("°",I5)-1)/60+MID(I5,FIND("′",I5)+1,FIND("″",I5)-FIND("′",I5)-1)/3600)</f>
        <v>90.000277777777782</v>
      </c>
      <c r="K5" s="1" t="s">
        <v>17</v>
      </c>
      <c r="L5" s="1">
        <f>IF(LEFT(K5,1)="-",-(MID(K5,2,FIND("°",K5)-2)+MID(K5,FIND("°",K5)+1,FIND("′",K5)-FIND("°",K5)-1)/60+MID(K5,FIND("′",K5)+1,FIND("″",K5)-FIND("′",K5)-1)/3600),LEFT(K5,FIND("°",K5)-1)+MID(K5,FIND("°",K5)+1,FIND("′",K5)-FIND("°",K5)-1)/60+MID(K5,FIND("′",K5)+1,FIND("″",K5)-FIND("′",K5)-1)/3600)</f>
        <v>0</v>
      </c>
      <c r="M5" s="1" t="s">
        <v>21</v>
      </c>
      <c r="N5" s="18">
        <f>IF(LEFT(M5,1)="-",-(MID(M5,2,FIND("°",M5)-2)+MID(M5,FIND("°",M5)+1,FIND("′",M5)-FIND("°",M5)-1)/60+MID(M5,FIND("′",M5)+1,FIND("″",M5)-FIND("′",M5)-1)/3600),LEFT(M5,FIND("°",M5)-1)+MID(M5,FIND("°",M5)+1,FIND("′",M5)-FIND("°",M5)-1)/60+MID(M5,FIND("′",M5)+1,FIND("″",M5)-FIND("′",M5)-1)/3600)</f>
        <v>1.3888888888888889E-3</v>
      </c>
      <c r="P5">
        <f>((J5-D5)-90)*3600</f>
        <v>2.0000000000322871</v>
      </c>
      <c r="Q5">
        <f>(L5-F5)*3600</f>
        <v>3</v>
      </c>
      <c r="R5">
        <f>(N5-H5)*3600</f>
        <v>5</v>
      </c>
    </row>
    <row r="6" spans="1:18" x14ac:dyDescent="0.2">
      <c r="A6" t="s">
        <v>2</v>
      </c>
      <c r="B6" t="s">
        <v>6</v>
      </c>
      <c r="C6" s="17" t="s">
        <v>16</v>
      </c>
      <c r="D6" s="1">
        <f t="shared" ref="D6:D8" si="0">IF(LEFT(C6,1)="-",-(MID(C6,2,FIND("°",C6)-2)+MID(C6,FIND("°",C6)+1,FIND("′",C6)-FIND("°",C6)-1)/60+MID(C6,FIND("′",C6)+1,FIND("″",C6)-FIND("′",C6)-1)/3600),LEFT(C6,FIND("°",C6)-1)+MID(C6,FIND("°",C6)+1,FIND("′",C6)-FIND("°",C6)-1)/60+MID(C6,FIND("′",C6)+1,FIND("″",C6)-FIND("′",C6)-1)/3600)</f>
        <v>0</v>
      </c>
      <c r="E6" s="1" t="s">
        <v>16</v>
      </c>
      <c r="F6" s="1">
        <f t="shared" ref="F6:F8" si="1">IF(LEFT(E6,1)="-",-(MID(E6,2,FIND("°",E6)-2)+MID(E6,FIND("°",E6)+1,FIND("′",E6)-FIND("°",E6)-1)/60+MID(E6,FIND("′",E6)+1,FIND("″",E6)-FIND("′",E6)-1)/3600),LEFT(E6,FIND("°",E6)-1)+MID(E6,FIND("°",E6)+1,FIND("′",E6)-FIND("°",E6)-1)/60+MID(E6,FIND("′",E6)+1,FIND("″",E6)-FIND("′",E6)-1)/3600)</f>
        <v>0</v>
      </c>
      <c r="G6" s="1" t="s">
        <v>16</v>
      </c>
      <c r="H6" s="18">
        <f t="shared" ref="H6:H8" si="2">IF(LEFT(G6,1)="-",-(MID(G6,2,FIND("°",G6)-2)+MID(G6,FIND("°",G6)+1,FIND("′",G6)-FIND("°",G6)-1)/60+MID(G6,FIND("′",G6)+1,FIND("″",G6)-FIND("′",G6)-1)/3600),LEFT(G6,FIND("°",G6)-1)+MID(G6,FIND("°",G6)+1,FIND("′",G6)-FIND("°",G6)-1)/60+MID(G6,FIND("′",G6)+1,FIND("″",G6)-FIND("′",G6)-1)/3600)</f>
        <v>0</v>
      </c>
      <c r="I6" s="17" t="s">
        <v>22</v>
      </c>
      <c r="J6" s="1">
        <f t="shared" ref="J6:J8" si="3">IF(LEFT(I6,1)="-",-(MID(I6,2,FIND("°",I6)-2)+MID(I6,FIND("°",I6)+1,FIND("′",I6)-FIND("°",I6)-1)/60+MID(I6,FIND("′",I6)+1,FIND("″",I6)-FIND("′",I6)-1)/3600),LEFT(I6,FIND("°",I6)-1)+MID(I6,FIND("°",I6)+1,FIND("′",I6)-FIND("°",I6)-1)/60+MID(I6,FIND("′",I6)+1,FIND("″",I6)-FIND("′",I6)-1)/3600)</f>
        <v>180</v>
      </c>
      <c r="K6" s="1" t="s">
        <v>25</v>
      </c>
      <c r="L6" s="1">
        <f t="shared" ref="L6:L8" si="4">IF(LEFT(K6,1)="-",-(MID(K6,2,FIND("°",K6)-2)+MID(K6,FIND("°",K6)+1,FIND("′",K6)-FIND("°",K6)-1)/60+MID(K6,FIND("′",K6)+1,FIND("″",K6)-FIND("′",K6)-1)/3600),LEFT(K6,FIND("°",K6)-1)+MID(K6,FIND("°",K6)+1,FIND("′",K6)-FIND("°",K6)-1)/60+MID(K6,FIND("′",K6)+1,FIND("″",K6)-FIND("′",K6)-1)/3600)</f>
        <v>2.7777777777777778E-4</v>
      </c>
      <c r="M6" s="1" t="s">
        <v>26</v>
      </c>
      <c r="N6" s="18">
        <f t="shared" ref="N6:N8" si="5">IF(LEFT(M6,1)="-",-(MID(M6,2,FIND("°",M6)-2)+MID(M6,FIND("°",M6)+1,FIND("′",M6)-FIND("°",M6)-1)/60+MID(M6,FIND("′",M6)+1,FIND("″",M6)-FIND("′",M6)-1)/3600),LEFT(M6,FIND("°",M6)-1)+MID(M6,FIND("°",M6)+1,FIND("′",M6)-FIND("°",M6)-1)/60+MID(M6,FIND("′",M6)+1,FIND("″",M6)-FIND("′",M6)-1)/3600)</f>
        <v>5.5555555555555556E-4</v>
      </c>
      <c r="P6">
        <f>((J6-D6)-180)*3600</f>
        <v>0</v>
      </c>
      <c r="Q6">
        <f t="shared" ref="Q6:Q8" si="6">(L6-F6)*3600</f>
        <v>1</v>
      </c>
      <c r="R6">
        <f>(N6-H6)*3600</f>
        <v>2</v>
      </c>
    </row>
    <row r="7" spans="1:18" x14ac:dyDescent="0.2">
      <c r="A7" t="s">
        <v>0</v>
      </c>
      <c r="B7" t="s">
        <v>7</v>
      </c>
      <c r="C7" s="17" t="s">
        <v>18</v>
      </c>
      <c r="D7" s="1">
        <f t="shared" si="0"/>
        <v>0</v>
      </c>
      <c r="E7" s="1" t="s">
        <v>18</v>
      </c>
      <c r="F7" s="1">
        <f t="shared" si="1"/>
        <v>0</v>
      </c>
      <c r="G7" s="1" t="s">
        <v>18</v>
      </c>
      <c r="H7" s="18">
        <f t="shared" si="2"/>
        <v>0</v>
      </c>
      <c r="I7" s="17" t="s">
        <v>27</v>
      </c>
      <c r="J7" s="1">
        <f t="shared" si="3"/>
        <v>-89.998888888888885</v>
      </c>
      <c r="K7" s="1" t="s">
        <v>24</v>
      </c>
      <c r="L7" s="1">
        <f t="shared" si="4"/>
        <v>8.3333333333333339E-4</v>
      </c>
      <c r="M7" s="1" t="s">
        <v>13</v>
      </c>
      <c r="N7" s="18">
        <f t="shared" si="5"/>
        <v>-2.7777777777777778E-4</v>
      </c>
      <c r="P7">
        <f>((J7-D7+360)-270)*3600</f>
        <v>4.0000000000645741</v>
      </c>
      <c r="Q7">
        <f t="shared" si="6"/>
        <v>3</v>
      </c>
      <c r="R7">
        <f>(N7-H7)*3600</f>
        <v>-1</v>
      </c>
    </row>
    <row r="8" spans="1:18" ht="15" thickBot="1" x14ac:dyDescent="0.25">
      <c r="A8" t="s">
        <v>3</v>
      </c>
      <c r="B8" t="s">
        <v>8</v>
      </c>
      <c r="C8" s="25" t="s">
        <v>18</v>
      </c>
      <c r="D8" s="26">
        <f t="shared" si="0"/>
        <v>0</v>
      </c>
      <c r="E8" s="26" t="s">
        <v>18</v>
      </c>
      <c r="F8" s="26">
        <f t="shared" si="1"/>
        <v>0</v>
      </c>
      <c r="G8" s="26" t="s">
        <v>18</v>
      </c>
      <c r="H8" s="27">
        <f t="shared" si="2"/>
        <v>0</v>
      </c>
      <c r="I8" s="25" t="s">
        <v>28</v>
      </c>
      <c r="J8" s="26">
        <f t="shared" si="3"/>
        <v>0</v>
      </c>
      <c r="K8" s="26" t="s">
        <v>28</v>
      </c>
      <c r="L8" s="26">
        <f t="shared" si="4"/>
        <v>0</v>
      </c>
      <c r="M8" s="26" t="s">
        <v>13</v>
      </c>
      <c r="N8" s="27">
        <f t="shared" si="5"/>
        <v>-2.7777777777777778E-4</v>
      </c>
      <c r="P8">
        <f>((J8-D8+360)-360)*3600</f>
        <v>0</v>
      </c>
      <c r="Q8">
        <f t="shared" si="6"/>
        <v>0</v>
      </c>
      <c r="R8">
        <f>(N8-H8)*3600</f>
        <v>-1</v>
      </c>
    </row>
    <row r="10" spans="1:18" ht="15" thickBot="1" x14ac:dyDescent="0.25"/>
    <row r="11" spans="1:18" x14ac:dyDescent="0.2">
      <c r="B11" s="49"/>
      <c r="C11" s="65"/>
      <c r="D11" s="65"/>
      <c r="E11" s="65"/>
      <c r="F11" s="65"/>
      <c r="G11" s="50"/>
      <c r="H11" s="75" t="s">
        <v>572</v>
      </c>
      <c r="I11" s="51"/>
      <c r="J11" s="51"/>
      <c r="K11" s="51"/>
      <c r="L11" s="51"/>
      <c r="M11" s="51"/>
    </row>
    <row r="12" spans="1:18" ht="15" thickBot="1" x14ac:dyDescent="0.25">
      <c r="B12" s="66"/>
      <c r="C12" s="51"/>
      <c r="D12" s="51"/>
      <c r="E12" s="51"/>
      <c r="F12" s="51"/>
      <c r="G12" s="67"/>
      <c r="H12" s="66"/>
      <c r="I12" s="52"/>
      <c r="J12" s="52"/>
      <c r="K12" s="52"/>
      <c r="L12" s="52"/>
      <c r="M12" s="52"/>
    </row>
    <row r="13" spans="1:18" ht="57" x14ac:dyDescent="0.2">
      <c r="A13" s="2" t="s">
        <v>4</v>
      </c>
      <c r="B13" s="2" t="s">
        <v>9</v>
      </c>
      <c r="C13" s="68" t="s">
        <v>14</v>
      </c>
      <c r="D13" s="69"/>
      <c r="E13" s="69"/>
      <c r="F13" s="69"/>
      <c r="G13" s="69"/>
      <c r="H13" s="70"/>
      <c r="I13" s="49" t="s">
        <v>19</v>
      </c>
      <c r="J13" s="65"/>
      <c r="K13" s="65"/>
      <c r="L13" s="65"/>
      <c r="M13" s="65"/>
      <c r="N13" s="50"/>
    </row>
    <row r="14" spans="1:18" x14ac:dyDescent="0.2">
      <c r="C14" s="15" t="s">
        <v>10</v>
      </c>
      <c r="E14" t="s">
        <v>11</v>
      </c>
      <c r="G14" s="5" t="s">
        <v>12</v>
      </c>
      <c r="H14" s="16"/>
      <c r="I14" s="15" t="s">
        <v>10</v>
      </c>
      <c r="K14" t="s">
        <v>11</v>
      </c>
      <c r="M14" t="s">
        <v>12</v>
      </c>
      <c r="N14" s="16"/>
      <c r="P14" t="s">
        <v>569</v>
      </c>
      <c r="Q14" t="s">
        <v>570</v>
      </c>
      <c r="R14" t="s">
        <v>571</v>
      </c>
    </row>
    <row r="15" spans="1:18" x14ac:dyDescent="0.2">
      <c r="A15" t="s">
        <v>29</v>
      </c>
      <c r="B15" t="s">
        <v>33</v>
      </c>
      <c r="C15" s="17" t="s">
        <v>16</v>
      </c>
      <c r="D15" s="1">
        <f>IF(LEFT(C15,1)="-",-(MID(C15,2,FIND("°",C15)-2)+MID(C15,FIND("°",C15)+1,FIND("′",C15)-FIND("°",C15)-1)/60+MID(C15,FIND("′",C15)+1,FIND("″",C15)-FIND("′",C15)-1)/3600),LEFT(C15,FIND("°",C15)-1)+MID(C15,FIND("°",C15)+1,FIND("′",C15)-FIND("°",C15)-1)/60+MID(C15,FIND("′",C15)+1,FIND("″",C15)-FIND("′",C15)-1)/3600)</f>
        <v>0</v>
      </c>
      <c r="E15" s="1" t="s">
        <v>13</v>
      </c>
      <c r="F15" s="1">
        <f>IF(LEFT(E15,1)="-",-(MID(E15,2,FIND("°",E15)-2)+MID(E15,FIND("°",E15)+1,FIND("′",E15)-FIND("°",E15)-1)/60+MID(E15,FIND("′",E15)+1,FIND("″",E15)-FIND("′",E15)-1)/3600),LEFT(E15,FIND("°",E15)-1)+MID(E15,FIND("°",E15)+1,FIND("′",E15)-FIND("°",E15)-1)/60+MID(E15,FIND("′",E15)+1,FIND("″",E15)-FIND("′",E15)-1)/3600)</f>
        <v>-2.7777777777777778E-4</v>
      </c>
      <c r="G15" s="7" t="s">
        <v>16</v>
      </c>
      <c r="H15" s="18">
        <f>IF(LEFT(G15,1)="-",-(MID(G15,2,FIND("°",G15)-2)+MID(G15,FIND("°",G15)+1,FIND("′",G15)-FIND("°",G15)-1)/60+MID(G15,FIND("′",G15)+1,FIND("″",G15)-FIND("′",G15)-1)/3600),LEFT(G15,FIND("°",G15)-1)+MID(G15,FIND("°",G15)+1,FIND("′",G15)-FIND("°",G15)-1)/60+MID(G15,FIND("′",G15)+1,FIND("″",G15)-FIND("′",G15)-1)/3600)</f>
        <v>0</v>
      </c>
      <c r="I15" s="17" t="s">
        <v>26</v>
      </c>
      <c r="J15" s="1">
        <f>IF(LEFT(I15,1)="-",-(MID(I15,2,FIND("°",I15)-2)+MID(I15,FIND("°",I15)+1,FIND("′",I15)-FIND("°",I15)-1)/60+MID(I15,FIND("′",I15)+1,FIND("″",I15)-FIND("′",I15)-1)/3600),LEFT(I15,FIND("°",I15)-1)+MID(I15,FIND("°",I15)+1,FIND("′",I15)-FIND("°",I15)-1)/60+MID(I15,FIND("′",I15)+1,FIND("″",I15)-FIND("′",I15)-1)/3600)</f>
        <v>5.5555555555555556E-4</v>
      </c>
      <c r="K15" s="1" t="s">
        <v>37</v>
      </c>
      <c r="L15" s="1">
        <f>IF(LEFT(K15,1)="-",-(MID(K15,2,FIND("°",K15)-2)+MID(K15,FIND("°",K15)+1,FIND("′",K15)-FIND("°",K15)-1)/60+MID(K15,FIND("′",K15)+1,FIND("″",K15)-FIND("′",K15)-1)/3600),LEFT(K15,FIND("°",K15)-1)+MID(K15,FIND("°",K15)+1,FIND("′",K15)-FIND("°",K15)-1)/60+MID(K15,FIND("′",K15)+1,FIND("″",K15)-FIND("′",K15)-1)/3600)</f>
        <v>14.999722222222221</v>
      </c>
      <c r="M15" s="1" t="s">
        <v>26</v>
      </c>
      <c r="N15" s="18">
        <f>IF(LEFT(M15,1)="-",-(MID(M15,2,FIND("°",M15)-2)+MID(M15,FIND("°",M15)+1,FIND("′",M15)-FIND("°",M15)-1)/60+MID(M15,FIND("′",M15)+1,FIND("″",M15)-FIND("′",M15)-1)/3600),LEFT(M15,FIND("°",M15)-1)+MID(M15,FIND("°",M15)+1,FIND("′",M15)-FIND("°",M15)-1)/60+MID(M15,FIND("′",M15)+1,FIND("″",M15)-FIND("′",M15)-1)/3600)</f>
        <v>5.5555555555555556E-4</v>
      </c>
      <c r="P15">
        <f>(J15-D15)*3600</f>
        <v>2</v>
      </c>
      <c r="Q15">
        <f>((L15-F15)-15)*3600</f>
        <v>-6.3948846218409017E-12</v>
      </c>
      <c r="R15">
        <f>(N15-H15)*3600</f>
        <v>2</v>
      </c>
    </row>
    <row r="16" spans="1:18" x14ac:dyDescent="0.2">
      <c r="A16" t="s">
        <v>30</v>
      </c>
      <c r="B16" t="s">
        <v>34</v>
      </c>
      <c r="C16" s="17" t="s">
        <v>16</v>
      </c>
      <c r="D16" s="1">
        <f t="shared" ref="D16:D18" si="7">IF(LEFT(C16,1)="-",-(MID(C16,2,FIND("°",C16)-2)+MID(C16,FIND("°",C16)+1,FIND("′",C16)-FIND("°",C16)-1)/60+MID(C16,FIND("′",C16)+1,FIND("″",C16)-FIND("′",C16)-1)/3600),LEFT(C16,FIND("°",C16)-1)+MID(C16,FIND("°",C16)+1,FIND("′",C16)-FIND("°",C16)-1)/60+MID(C16,FIND("′",C16)+1,FIND("″",C16)-FIND("′",C16)-1)/3600)</f>
        <v>0</v>
      </c>
      <c r="E16" s="1" t="s">
        <v>16</v>
      </c>
      <c r="F16" s="1">
        <f t="shared" ref="F16:F18" si="8">IF(LEFT(E16,1)="-",-(MID(E16,2,FIND("°",E16)-2)+MID(E16,FIND("°",E16)+1,FIND("′",E16)-FIND("°",E16)-1)/60+MID(E16,FIND("′",E16)+1,FIND("″",E16)-FIND("′",E16)-1)/3600),LEFT(E16,FIND("°",E16)-1)+MID(E16,FIND("°",E16)+1,FIND("′",E16)-FIND("°",E16)-1)/60+MID(E16,FIND("′",E16)+1,FIND("″",E16)-FIND("′",E16)-1)/3600)</f>
        <v>0</v>
      </c>
      <c r="G16" s="7" t="s">
        <v>16</v>
      </c>
      <c r="H16" s="18">
        <f t="shared" ref="H16:H18" si="9">IF(LEFT(G16,1)="-",-(MID(G16,2,FIND("°",G16)-2)+MID(G16,FIND("°",G16)+1,FIND("′",G16)-FIND("°",G16)-1)/60+MID(G16,FIND("′",G16)+1,FIND("″",G16)-FIND("′",G16)-1)/3600),LEFT(G16,FIND("°",G16)-1)+MID(G16,FIND("°",G16)+1,FIND("′",G16)-FIND("°",G16)-1)/60+MID(G16,FIND("′",G16)+1,FIND("″",G16)-FIND("′",G16)-1)/3600)</f>
        <v>0</v>
      </c>
      <c r="I16" s="17" t="s">
        <v>38</v>
      </c>
      <c r="J16" s="1">
        <f t="shared" ref="J16:J18" si="10">IF(LEFT(I16,1)="-",-(MID(I16,2,FIND("°",I16)-2)+MID(I16,FIND("°",I16)+1,FIND("′",I16)-FIND("°",I16)-1)/60+MID(I16,FIND("′",I16)+1,FIND("″",I16)-FIND("′",I16)-1)/3600),LEFT(I16,FIND("°",I16)-1)+MID(I16,FIND("°",I16)+1,FIND("′",I16)-FIND("°",I16)-1)/60+MID(I16,FIND("′",I16)+1,FIND("″",I16)-FIND("′",I16)-1)/3600)</f>
        <v>1.6666666666666668E-3</v>
      </c>
      <c r="K16" s="1" t="s">
        <v>39</v>
      </c>
      <c r="L16" s="1">
        <f t="shared" ref="L16:L18" si="11">IF(LEFT(K16,1)="-",-(MID(K16,2,FIND("°",K16)-2)+MID(K16,FIND("°",K16)+1,FIND("′",K16)-FIND("°",K16)-1)/60+MID(K16,FIND("′",K16)+1,FIND("″",K16)-FIND("′",K16)-1)/3600),LEFT(K16,FIND("°",K16)-1)+MID(K16,FIND("°",K16)+1,FIND("′",K16)-FIND("°",K16)-1)/60+MID(K16,FIND("′",K16)+1,FIND("″",K16)-FIND("′",K16)-1)/3600)</f>
        <v>30.000555555555554</v>
      </c>
      <c r="M16" s="1" t="s">
        <v>23</v>
      </c>
      <c r="N16" s="18">
        <f t="shared" ref="N16:N18" si="12">IF(LEFT(M16,1)="-",-(MID(M16,2,FIND("°",M16)-2)+MID(M16,FIND("°",M16)+1,FIND("′",M16)-FIND("°",M16)-1)/60+MID(M16,FIND("′",M16)+1,FIND("″",M16)-FIND("′",M16)-1)/3600),LEFT(M16,FIND("°",M16)-1)+MID(M16,FIND("°",M16)+1,FIND("′",M16)-FIND("°",M16)-1)/60+MID(M16,FIND("′",M16)+1,FIND("″",M16)-FIND("′",M16)-1)/3600)</f>
        <v>2.7777777777777778E-4</v>
      </c>
      <c r="P16">
        <f t="shared" ref="P16:P18" si="13">(J16-D16)*3600</f>
        <v>6</v>
      </c>
      <c r="Q16">
        <f>((L16-F16)-30)*3600</f>
        <v>1.9999999999939178</v>
      </c>
      <c r="R16">
        <f t="shared" ref="R16:R18" si="14">(N16-H16)*3600</f>
        <v>1</v>
      </c>
    </row>
    <row r="17" spans="1:18" x14ac:dyDescent="0.2">
      <c r="A17" t="s">
        <v>31</v>
      </c>
      <c r="B17" t="s">
        <v>35</v>
      </c>
      <c r="C17" s="17" t="s">
        <v>18</v>
      </c>
      <c r="D17" s="1">
        <f t="shared" si="7"/>
        <v>0</v>
      </c>
      <c r="E17" s="1" t="s">
        <v>81</v>
      </c>
      <c r="F17" s="1">
        <f t="shared" si="8"/>
        <v>0</v>
      </c>
      <c r="G17" s="7" t="s">
        <v>16</v>
      </c>
      <c r="H17" s="18">
        <f t="shared" si="9"/>
        <v>0</v>
      </c>
      <c r="I17" s="17" t="s">
        <v>40</v>
      </c>
      <c r="J17" s="1">
        <f t="shared" si="10"/>
        <v>2.5000000000000001E-3</v>
      </c>
      <c r="K17" s="1" t="s">
        <v>41</v>
      </c>
      <c r="L17" s="1">
        <f t="shared" si="11"/>
        <v>45.00138888888889</v>
      </c>
      <c r="M17" s="1" t="s">
        <v>23</v>
      </c>
      <c r="N17" s="18">
        <f t="shared" si="12"/>
        <v>2.7777777777777778E-4</v>
      </c>
      <c r="P17">
        <f t="shared" si="13"/>
        <v>9</v>
      </c>
      <c r="Q17">
        <f>((L17-F17)-45)*3600</f>
        <v>5.000000000003979</v>
      </c>
      <c r="R17">
        <f t="shared" si="14"/>
        <v>1</v>
      </c>
    </row>
    <row r="18" spans="1:18" ht="15" thickBot="1" x14ac:dyDescent="0.25">
      <c r="A18" t="s">
        <v>32</v>
      </c>
      <c r="B18" t="s">
        <v>36</v>
      </c>
      <c r="C18" s="25" t="s">
        <v>18</v>
      </c>
      <c r="D18" s="26">
        <f t="shared" si="7"/>
        <v>0</v>
      </c>
      <c r="E18" s="26" t="s">
        <v>26</v>
      </c>
      <c r="F18" s="26">
        <f t="shared" si="8"/>
        <v>5.5555555555555556E-4</v>
      </c>
      <c r="G18" s="32" t="s">
        <v>18</v>
      </c>
      <c r="H18" s="27">
        <f t="shared" si="9"/>
        <v>0</v>
      </c>
      <c r="I18" s="25" t="s">
        <v>42</v>
      </c>
      <c r="J18" s="26">
        <f t="shared" si="10"/>
        <v>3.6111111111111109E-3</v>
      </c>
      <c r="K18" s="26" t="s">
        <v>43</v>
      </c>
      <c r="L18" s="26">
        <f t="shared" si="11"/>
        <v>60.00277777777778</v>
      </c>
      <c r="M18" s="26" t="s">
        <v>18</v>
      </c>
      <c r="N18" s="27">
        <f t="shared" si="12"/>
        <v>0</v>
      </c>
      <c r="P18">
        <f t="shared" si="13"/>
        <v>13</v>
      </c>
      <c r="Q18">
        <f>((L18-F18)-60)*3600</f>
        <v>8.0000000000012506</v>
      </c>
      <c r="R18">
        <f t="shared" si="14"/>
        <v>0</v>
      </c>
    </row>
    <row r="19" spans="1:18" ht="15" thickBot="1" x14ac:dyDescent="0.25"/>
    <row r="20" spans="1:18" x14ac:dyDescent="0.2">
      <c r="A20" s="49" t="s">
        <v>44</v>
      </c>
      <c r="B20" s="65"/>
      <c r="C20" s="50"/>
      <c r="I20" s="75" t="s">
        <v>572</v>
      </c>
      <c r="J20" s="51"/>
      <c r="K20" s="51"/>
      <c r="L20" s="51"/>
      <c r="M20" s="51"/>
      <c r="N20" s="51"/>
    </row>
    <row r="21" spans="1:18" ht="15" thickBot="1" x14ac:dyDescent="0.25">
      <c r="A21" s="66"/>
      <c r="B21" s="52"/>
      <c r="C21" s="67"/>
      <c r="I21" s="66"/>
      <c r="J21" s="52"/>
      <c r="K21" s="52"/>
      <c r="L21" s="52"/>
      <c r="M21" s="52"/>
      <c r="N21" s="52"/>
    </row>
    <row r="22" spans="1:18" ht="57" x14ac:dyDescent="0.2">
      <c r="A22" s="2" t="s">
        <v>4</v>
      </c>
      <c r="B22" s="2" t="s">
        <v>9</v>
      </c>
      <c r="C22" s="68" t="s">
        <v>14</v>
      </c>
      <c r="D22" s="69"/>
      <c r="E22" s="69"/>
      <c r="F22" s="69"/>
      <c r="G22" s="69"/>
      <c r="H22" s="70"/>
      <c r="I22" s="49" t="s">
        <v>19</v>
      </c>
      <c r="J22" s="65"/>
      <c r="K22" s="65"/>
      <c r="L22" s="65"/>
      <c r="M22" s="65"/>
      <c r="N22" s="34"/>
    </row>
    <row r="23" spans="1:18" x14ac:dyDescent="0.2">
      <c r="C23" s="15" t="s">
        <v>10</v>
      </c>
      <c r="E23" t="s">
        <v>11</v>
      </c>
      <c r="G23" s="5" t="s">
        <v>12</v>
      </c>
      <c r="H23" s="16"/>
      <c r="I23" s="15" t="s">
        <v>10</v>
      </c>
      <c r="K23" t="s">
        <v>11</v>
      </c>
      <c r="M23" s="5" t="s">
        <v>12</v>
      </c>
      <c r="N23" s="16"/>
      <c r="P23" t="s">
        <v>569</v>
      </c>
      <c r="Q23" t="s">
        <v>570</v>
      </c>
      <c r="R23" t="s">
        <v>571</v>
      </c>
    </row>
    <row r="24" spans="1:18" x14ac:dyDescent="0.2">
      <c r="A24" t="s">
        <v>45</v>
      </c>
      <c r="B24" t="s">
        <v>49</v>
      </c>
      <c r="C24" s="17" t="s">
        <v>16</v>
      </c>
      <c r="D24" s="1">
        <f>IF(LEFT(C24,1)="-",-(MID(C24,2,FIND("°",C24)-2)+MID(C24,FIND("°",C24)+1,FIND("′",C24)-FIND("°",C24)-1)/60+MID(C24,FIND("′",C24)+1,FIND("″",C24)-FIND("′",C24)-1)/3600),LEFT(C24,FIND("°",C24)-1)+MID(C24,FIND("°",C24)+1,FIND("′",C24)-FIND("°",C24)-1)/60+MID(C24,FIND("′",C24)+1,FIND("″",C24)-FIND("′",C24)-1)/3600)</f>
        <v>0</v>
      </c>
      <c r="E24" s="1" t="s">
        <v>16</v>
      </c>
      <c r="F24" s="1">
        <f>IF(LEFT(E24,1)="-",-(MID(E24,2,FIND("°",E24)-2)+MID(E24,FIND("°",E24)+1,FIND("′",E24)-FIND("°",E24)-1)/60+MID(E24,FIND("′",E24)+1,FIND("″",E24)-FIND("′",E24)-1)/3600),LEFT(E24,FIND("°",E24)-1)+MID(E24,FIND("°",E24)+1,FIND("′",E24)-FIND("°",E24)-1)/60+MID(E24,FIND("′",E24)+1,FIND("″",E24)-FIND("′",E24)-1)/3600)</f>
        <v>0</v>
      </c>
      <c r="G24" s="7" t="s">
        <v>16</v>
      </c>
      <c r="H24" s="18">
        <f>IF(LEFT(G24,1)="-",-(MID(G24,2,FIND("°",G24)-2)+MID(G24,FIND("°",G24)+1,FIND("′",G24)-FIND("°",G24)-1)/60+MID(G24,FIND("′",G24)+1,FIND("″",G24)-FIND("′",G24)-1)/3600),LEFT(G24,FIND("°",G24)-1)+MID(G24,FIND("°",G24)+1,FIND("′",G24)-FIND("°",G24)-1)/60+MID(G24,FIND("′",G24)+1,FIND("″",G24)-FIND("′",G24)-1)/3600)</f>
        <v>0</v>
      </c>
      <c r="I24" s="17" t="s">
        <v>54</v>
      </c>
      <c r="J24" s="1">
        <f>IF(LEFT(I24,1)="-",-(MID(I24,2,FIND("°",I24)-2)+MID(I24,FIND("°",I24)+1,FIND("′",I24)-FIND("°",I24)-1)/60+MID(I24,FIND("′",I24)+1,FIND("″",I24)-FIND("′",I24)-1)/3600),LEFT(I24,FIND("°",I24)-1)+MID(I24,FIND("°",I24)+1,FIND("′",I24)-FIND("°",I24)-1)/60+MID(I24,FIND("′",I24)+1,FIND("″",I24)-FIND("′",I24)-1)/3600)</f>
        <v>-90.00055555555555</v>
      </c>
      <c r="K24" s="1" t="s">
        <v>26</v>
      </c>
      <c r="L24" s="1">
        <f>IF(LEFT(K24,1)="-",-(MID(K24,2,FIND("°",K24)-2)+MID(K24,FIND("°",K24)+1,FIND("′",K24)-FIND("°",K24)-1)/60+MID(K24,FIND("′",K24)+1,FIND("″",K24)-FIND("′",K24)-1)/3600),LEFT(K24,FIND("°",K24)-1)+MID(K24,FIND("°",K24)+1,FIND("′",K24)-FIND("°",K24)-1)/60+MID(K24,FIND("′",K24)+1,FIND("″",K24)-FIND("′",K24)-1)/3600)</f>
        <v>5.5555555555555556E-4</v>
      </c>
      <c r="M24" s="7" t="s">
        <v>16</v>
      </c>
      <c r="N24" s="18">
        <f>IF(LEFT(M24,1)="-",-(MID(M24,2,FIND("°",M24)-2)+MID(M24,FIND("°",M24)+1,FIND("′",M24)-FIND("°",M24)-1)/60+MID(M24,FIND("′",M24)+1,FIND("″",M24)-FIND("′",M24)-1)/3600),LEFT(M24,FIND("°",M24)-1)+MID(M24,FIND("°",M24)+1,FIND("′",M24)-FIND("°",M24)-1)/60+MID(M24,FIND("′",M24)+1,FIND("″",M24)-FIND("′",M24)-1)/3600)</f>
        <v>0</v>
      </c>
      <c r="P24">
        <f>((J24-D24)+90)*3600</f>
        <v>-1.999999999981128</v>
      </c>
      <c r="Q24">
        <f>(L24-F24)*3600</f>
        <v>2</v>
      </c>
      <c r="R24">
        <f>(N24-H24)*3600</f>
        <v>0</v>
      </c>
    </row>
    <row r="25" spans="1:18" x14ac:dyDescent="0.2">
      <c r="A25" t="s">
        <v>46</v>
      </c>
      <c r="B25" t="s">
        <v>50</v>
      </c>
      <c r="C25" s="17" t="s">
        <v>16</v>
      </c>
      <c r="D25" s="1">
        <f t="shared" ref="D25:D27" si="15">IF(LEFT(C25,1)="-",-(MID(C25,2,FIND("°",C25)-2)+MID(C25,FIND("°",C25)+1,FIND("′",C25)-FIND("°",C25)-1)/60+MID(C25,FIND("′",C25)+1,FIND("″",C25)-FIND("′",C25)-1)/3600),LEFT(C25,FIND("°",C25)-1)+MID(C25,FIND("°",C25)+1,FIND("′",C25)-FIND("°",C25)-1)/60+MID(C25,FIND("′",C25)+1,FIND("″",C25)-FIND("′",C25)-1)/3600)</f>
        <v>0</v>
      </c>
      <c r="E25" s="1" t="s">
        <v>53</v>
      </c>
      <c r="F25" s="1">
        <f t="shared" ref="F25:F27" si="16">IF(LEFT(E25,1)="-",-(MID(E25,2,FIND("°",E25)-2)+MID(E25,FIND("°",E25)+1,FIND("′",E25)-FIND("°",E25)-1)/60+MID(E25,FIND("′",E25)+1,FIND("″",E25)-FIND("′",E25)-1)/3600),LEFT(E25,FIND("°",E25)-1)+MID(E25,FIND("°",E25)+1,FIND("′",E25)-FIND("°",E25)-1)/60+MID(E25,FIND("′",E25)+1,FIND("″",E25)-FIND("′",E25)-1)/3600)</f>
        <v>-5.5555555555555556E-4</v>
      </c>
      <c r="G25" s="7" t="s">
        <v>16</v>
      </c>
      <c r="H25" s="18">
        <f t="shared" ref="H25:H27" si="17">IF(LEFT(G25,1)="-",-(MID(G25,2,FIND("°",G25)-2)+MID(G25,FIND("°",G25)+1,FIND("′",G25)-FIND("°",G25)-1)/60+MID(G25,FIND("′",G25)+1,FIND("″",G25)-FIND("′",G25)-1)/3600),LEFT(G25,FIND("°",G25)-1)+MID(G25,FIND("°",G25)+1,FIND("′",G25)-FIND("°",G25)-1)/60+MID(G25,FIND("′",G25)+1,FIND("″",G25)-FIND("′",G25)-1)/3600)</f>
        <v>0</v>
      </c>
      <c r="I25" s="17" t="s">
        <v>55</v>
      </c>
      <c r="J25" s="1">
        <f t="shared" ref="J25:J27" si="18">IF(LEFT(I25,1)="-",-(MID(I25,2,FIND("°",I25)-2)+MID(I25,FIND("°",I25)+1,FIND("′",I25)-FIND("°",I25)-1)/60+MID(I25,FIND("′",I25)+1,FIND("″",I25)-FIND("′",I25)-1)/3600),LEFT(I25,FIND("°",I25)-1)+MID(I25,FIND("°",I25)+1,FIND("′",I25)-FIND("°",I25)-1)/60+MID(I25,FIND("′",I25)+1,FIND("″",I25)-FIND("′",I25)-1)/3600)</f>
        <v>-179.99916666666667</v>
      </c>
      <c r="K25" s="1" t="s">
        <v>56</v>
      </c>
      <c r="L25" s="1">
        <f t="shared" ref="L25:L27" si="19">IF(LEFT(K25,1)="-",-(MID(K25,2,FIND("°",K25)-2)+MID(K25,FIND("°",K25)+1,FIND("′",K25)-FIND("°",K25)-1)/60+MID(K25,FIND("′",K25)+1,FIND("″",K25)-FIND("′",K25)-1)/3600),LEFT(K25,FIND("°",K25)-1)+MID(K25,FIND("°",K25)+1,FIND("′",K25)-FIND("°",K25)-1)/60+MID(K25,FIND("′",K25)+1,FIND("″",K25)-FIND("′",K25)-1)/3600)</f>
        <v>1.1111111111111111E-3</v>
      </c>
      <c r="M25" s="7" t="s">
        <v>56</v>
      </c>
      <c r="N25" s="18">
        <f t="shared" ref="N25:N27" si="20">IF(LEFT(M25,1)="-",-(MID(M25,2,FIND("°",M25)-2)+MID(M25,FIND("°",M25)+1,FIND("′",M25)-FIND("°",M25)-1)/60+MID(M25,FIND("′",M25)+1,FIND("″",M25)-FIND("′",M25)-1)/3600),LEFT(M25,FIND("°",M25)-1)+MID(M25,FIND("°",M25)+1,FIND("′",M25)-FIND("°",M25)-1)/60+MID(M25,FIND("′",M25)+1,FIND("″",M25)-FIND("′",M25)-1)/3600)</f>
        <v>1.1111111111111111E-3</v>
      </c>
      <c r="P25">
        <f>((J25-D25)+180)*3600</f>
        <v>2.9999999999972715</v>
      </c>
      <c r="Q25">
        <f t="shared" ref="Q25:Q27" si="21">(L25-F25)*3600</f>
        <v>6</v>
      </c>
      <c r="R25">
        <f t="shared" ref="R25:R27" si="22">(N25-H25)*3600</f>
        <v>4</v>
      </c>
    </row>
    <row r="26" spans="1:18" x14ac:dyDescent="0.2">
      <c r="A26" t="s">
        <v>47</v>
      </c>
      <c r="B26" t="s">
        <v>51</v>
      </c>
      <c r="C26" s="17" t="s">
        <v>18</v>
      </c>
      <c r="D26" s="1">
        <f t="shared" si="15"/>
        <v>0</v>
      </c>
      <c r="E26" s="1" t="s">
        <v>26</v>
      </c>
      <c r="F26" s="1">
        <f t="shared" si="16"/>
        <v>5.5555555555555556E-4</v>
      </c>
      <c r="G26" s="7" t="s">
        <v>13</v>
      </c>
      <c r="H26" s="18">
        <f t="shared" si="17"/>
        <v>-2.7777777777777778E-4</v>
      </c>
      <c r="I26" s="17" t="s">
        <v>57</v>
      </c>
      <c r="J26" s="1">
        <f t="shared" si="18"/>
        <v>89.99944444444445</v>
      </c>
      <c r="K26" s="1" t="s">
        <v>15</v>
      </c>
      <c r="L26" s="1">
        <f t="shared" si="19"/>
        <v>-8.3333333333333339E-4</v>
      </c>
      <c r="M26" s="7" t="s">
        <v>58</v>
      </c>
      <c r="N26" s="18">
        <f t="shared" si="20"/>
        <v>-2.7777777777777779E-3</v>
      </c>
      <c r="P26">
        <f>((J26-D26-360)+270)*3600</f>
        <v>-1.9999999999299689</v>
      </c>
      <c r="Q26">
        <f t="shared" si="21"/>
        <v>-5</v>
      </c>
      <c r="R26">
        <f t="shared" si="22"/>
        <v>-9</v>
      </c>
    </row>
    <row r="27" spans="1:18" ht="15" thickBot="1" x14ac:dyDescent="0.25">
      <c r="A27" t="s">
        <v>48</v>
      </c>
      <c r="B27" t="s">
        <v>52</v>
      </c>
      <c r="C27" s="25" t="s">
        <v>18</v>
      </c>
      <c r="D27" s="26">
        <f t="shared" si="15"/>
        <v>0</v>
      </c>
      <c r="E27" s="33" t="s">
        <v>18</v>
      </c>
      <c r="F27" s="26">
        <f t="shared" si="16"/>
        <v>0</v>
      </c>
      <c r="G27" s="32" t="s">
        <v>18</v>
      </c>
      <c r="H27" s="27">
        <f t="shared" si="17"/>
        <v>0</v>
      </c>
      <c r="I27" s="25" t="s">
        <v>15</v>
      </c>
      <c r="J27" s="26">
        <f t="shared" si="18"/>
        <v>-8.3333333333333339E-4</v>
      </c>
      <c r="K27" s="26" t="s">
        <v>13</v>
      </c>
      <c r="L27" s="26">
        <f t="shared" si="19"/>
        <v>-2.7777777777777778E-4</v>
      </c>
      <c r="M27" s="32" t="s">
        <v>53</v>
      </c>
      <c r="N27" s="27">
        <f t="shared" si="20"/>
        <v>-5.5555555555555556E-4</v>
      </c>
      <c r="P27">
        <f>((J27-D27-360)+360)*3600</f>
        <v>-2.9999999999972715</v>
      </c>
      <c r="Q27">
        <f t="shared" si="21"/>
        <v>-1</v>
      </c>
      <c r="R27">
        <f t="shared" si="22"/>
        <v>-2</v>
      </c>
    </row>
    <row r="29" spans="1:18" ht="15" thickBot="1" x14ac:dyDescent="0.25"/>
    <row r="30" spans="1:18" ht="57" x14ac:dyDescent="0.2">
      <c r="A30" s="2" t="s">
        <v>4</v>
      </c>
      <c r="B30" s="2" t="s">
        <v>9</v>
      </c>
      <c r="C30" s="68" t="s">
        <v>14</v>
      </c>
      <c r="D30" s="69"/>
      <c r="E30" s="69"/>
      <c r="F30" s="69"/>
      <c r="G30" s="69"/>
      <c r="H30" s="70"/>
      <c r="I30" s="49" t="s">
        <v>19</v>
      </c>
      <c r="J30" s="65"/>
      <c r="K30" s="65"/>
      <c r="L30" s="65"/>
      <c r="M30" s="65"/>
      <c r="N30" s="34"/>
    </row>
    <row r="31" spans="1:18" x14ac:dyDescent="0.2">
      <c r="C31" s="15" t="s">
        <v>10</v>
      </c>
      <c r="E31" t="s">
        <v>11</v>
      </c>
      <c r="G31" t="s">
        <v>12</v>
      </c>
      <c r="H31" s="16"/>
      <c r="I31" s="15" t="s">
        <v>10</v>
      </c>
      <c r="K31" t="s">
        <v>11</v>
      </c>
      <c r="M31" s="5" t="s">
        <v>12</v>
      </c>
      <c r="N31" s="16"/>
      <c r="P31" t="s">
        <v>569</v>
      </c>
      <c r="Q31" t="s">
        <v>570</v>
      </c>
      <c r="R31" t="s">
        <v>571</v>
      </c>
    </row>
    <row r="32" spans="1:18" x14ac:dyDescent="0.2">
      <c r="A32" t="s">
        <v>59</v>
      </c>
      <c r="B32" t="s">
        <v>63</v>
      </c>
      <c r="C32" s="17" t="s">
        <v>16</v>
      </c>
      <c r="D32" s="1">
        <f>IF(LEFT(C32,1)="-",-(MID(C32,2,FIND("°",C32)-2)+MID(C32,FIND("°",C32)+1,FIND("′",C32)-FIND("°",C32)-1)/60+MID(C32,FIND("′",C32)+1,FIND("″",C32)-FIND("′",C32)-1)/3600),LEFT(C32,FIND("°",C32)-1)+MID(C32,FIND("°",C32)+1,FIND("′",C32)-FIND("°",C32)-1)/60+MID(C32,FIND("′",C32)+1,FIND("″",C32)-FIND("′",C32)-1)/3600)</f>
        <v>0</v>
      </c>
      <c r="E32" s="1" t="s">
        <v>16</v>
      </c>
      <c r="F32" s="1">
        <f>IF(LEFT(E32,1)="-",-(MID(E32,2,FIND("°",E32)-2)+MID(E32,FIND("°",E32)+1,FIND("′",E32)-FIND("°",E32)-1)/60+MID(E32,FIND("′",E32)+1,FIND("″",E32)-FIND("′",E32)-1)/3600),LEFT(E32,FIND("°",E32)-1)+MID(E32,FIND("°",E32)+1,FIND("′",E32)-FIND("°",E32)-1)/60+MID(E32,FIND("′",E32)+1,FIND("″",E32)-FIND("′",E32)-1)/3600)</f>
        <v>0</v>
      </c>
      <c r="G32" s="1" t="s">
        <v>16</v>
      </c>
      <c r="H32" s="18">
        <f>IF(LEFT(G32,1)="-",-(MID(G32,2,FIND("°",G32)-2)+MID(G32,FIND("°",G32)+1,FIND("′",G32)-FIND("°",G32)-1)/60+MID(G32,FIND("′",G32)+1,FIND("″",G32)-FIND("′",G32)-1)/3600),LEFT(G32,FIND("°",G32)-1)+MID(G32,FIND("°",G32)+1,FIND("′",G32)-FIND("°",G32)-1)/60+MID(G32,FIND("′",G32)+1,FIND("″",G32)-FIND("′",G32)-1)/3600)</f>
        <v>0</v>
      </c>
      <c r="I32" s="17" t="s">
        <v>15</v>
      </c>
      <c r="J32" s="1">
        <f>IF(LEFT(I32,1)="-",-(MID(I32,2,FIND("°",I32)-2)+MID(I32,FIND("°",I32)+1,FIND("′",I32)-FIND("°",I32)-1)/60+MID(I32,FIND("′",I32)+1,FIND("″",I32)-FIND("′",I32)-1)/3600),LEFT(I32,FIND("°",I32)-1)+MID(I32,FIND("°",I32)+1,FIND("′",I32)-FIND("°",I32)-1)/60+MID(I32,FIND("′",I32)+1,FIND("″",I32)-FIND("′",I32)-1)/3600)</f>
        <v>-8.3333333333333339E-4</v>
      </c>
      <c r="K32" s="1" t="s">
        <v>67</v>
      </c>
      <c r="L32" s="1">
        <f>IF(LEFT(K32,1)="-",-(MID(K32,2,FIND("°",K32)-2)+MID(K32,FIND("°",K32)+1,FIND("′",K32)-FIND("°",K32)-1)/60+MID(K32,FIND("′",K32)+1,FIND("″",K32)-FIND("′",K32)-1)/3600),LEFT(K32,FIND("°",K32)-1)+MID(K32,FIND("°",K32)+1,FIND("′",K32)-FIND("°",K32)-1)/60+MID(K32,FIND("′",K32)+1,FIND("″",K32)-FIND("′",K32)-1)/3600)</f>
        <v>-14.999722222222221</v>
      </c>
      <c r="M32" s="7" t="s">
        <v>13</v>
      </c>
      <c r="N32" s="18">
        <f>IF(LEFT(M32,1)="-",-(MID(M32,2,FIND("°",M32)-2)+MID(M32,FIND("°",M32)+1,FIND("′",M32)-FIND("°",M32)-1)/60+MID(M32,FIND("′",M32)+1,FIND("″",M32)-FIND("′",M32)-1)/3600),LEFT(M32,FIND("°",M32)-1)+MID(M32,FIND("°",M32)+1,FIND("′",M32)-FIND("°",M32)-1)/60+MID(M32,FIND("′",M32)+1,FIND("″",M32)-FIND("′",M32)-1)/3600)</f>
        <v>-2.7777777777777778E-4</v>
      </c>
      <c r="P32">
        <f>(J32-D32)*3600</f>
        <v>-3</v>
      </c>
      <c r="Q32">
        <f>((L32-F32)+15)*3600</f>
        <v>1.0000000000033538</v>
      </c>
      <c r="R32">
        <f>(N32-H32)*3600</f>
        <v>-1</v>
      </c>
    </row>
    <row r="33" spans="1:18" x14ac:dyDescent="0.2">
      <c r="A33" t="s">
        <v>60</v>
      </c>
      <c r="B33" t="s">
        <v>64</v>
      </c>
      <c r="C33" s="17" t="s">
        <v>16</v>
      </c>
      <c r="D33" s="1">
        <f t="shared" ref="D33:D35" si="23">IF(LEFT(C33,1)="-",-(MID(C33,2,FIND("°",C33)-2)+MID(C33,FIND("°",C33)+1,FIND("′",C33)-FIND("°",C33)-1)/60+MID(C33,FIND("′",C33)+1,FIND("″",C33)-FIND("′",C33)-1)/3600),LEFT(C33,FIND("°",C33)-1)+MID(C33,FIND("°",C33)+1,FIND("′",C33)-FIND("°",C33)-1)/60+MID(C33,FIND("′",C33)+1,FIND("″",C33)-FIND("′",C33)-1)/3600)</f>
        <v>0</v>
      </c>
      <c r="E33" s="6" t="s">
        <v>16</v>
      </c>
      <c r="F33" s="1">
        <f t="shared" ref="F33:F35" si="24">IF(LEFT(E33,1)="-",-(MID(E33,2,FIND("°",E33)-2)+MID(E33,FIND("°",E33)+1,FIND("′",E33)-FIND("°",E33)-1)/60+MID(E33,FIND("′",E33)+1,FIND("″",E33)-FIND("′",E33)-1)/3600),LEFT(E33,FIND("°",E33)-1)+MID(E33,FIND("°",E33)+1,FIND("′",E33)-FIND("°",E33)-1)/60+MID(E33,FIND("′",E33)+1,FIND("″",E33)-FIND("′",E33)-1)/3600)</f>
        <v>0</v>
      </c>
      <c r="G33" s="1" t="s">
        <v>16</v>
      </c>
      <c r="H33" s="18">
        <f t="shared" ref="H33:H35" si="25">IF(LEFT(G33,1)="-",-(MID(G33,2,FIND("°",G33)-2)+MID(G33,FIND("°",G33)+1,FIND("′",G33)-FIND("°",G33)-1)/60+MID(G33,FIND("′",G33)+1,FIND("″",G33)-FIND("′",G33)-1)/3600),LEFT(G33,FIND("°",G33)-1)+MID(G33,FIND("°",G33)+1,FIND("′",G33)-FIND("°",G33)-1)/60+MID(G33,FIND("′",G33)+1,FIND("″",G33)-FIND("′",G33)-1)/3600)</f>
        <v>0</v>
      </c>
      <c r="I33" s="17" t="s">
        <v>68</v>
      </c>
      <c r="J33" s="1">
        <f t="shared" ref="J33:J35" si="26">IF(LEFT(I33,1)="-",-(MID(I33,2,FIND("°",I33)-2)+MID(I33,FIND("°",I33)+1,FIND("′",I33)-FIND("°",I33)-1)/60+MID(I33,FIND("′",I33)+1,FIND("″",I33)-FIND("′",I33)-1)/3600),LEFT(I33,FIND("°",I33)-1)+MID(I33,FIND("°",I33)+1,FIND("′",I33)-FIND("°",I33)-1)/60+MID(I33,FIND("′",I33)+1,FIND("″",I33)-FIND("′",I33)-1)/3600)</f>
        <v>-2.5000000000000001E-3</v>
      </c>
      <c r="K33" s="1" t="s">
        <v>69</v>
      </c>
      <c r="L33" s="1">
        <f t="shared" ref="L33:L35" si="27">IF(LEFT(K33,1)="-",-(MID(K33,2,FIND("°",K33)-2)+MID(K33,FIND("°",K33)+1,FIND("′",K33)-FIND("°",K33)-1)/60+MID(K33,FIND("′",K33)+1,FIND("″",K33)-FIND("′",K33)-1)/3600),LEFT(K33,FIND("°",K33)-1)+MID(K33,FIND("°",K33)+1,FIND("′",K33)-FIND("°",K33)-1)/60+MID(K33,FIND("′",K33)+1,FIND("″",K33)-FIND("′",K33)-1)/3600)</f>
        <v>-30</v>
      </c>
      <c r="M33" s="7" t="s">
        <v>70</v>
      </c>
      <c r="N33" s="18">
        <f t="shared" ref="N33:N35" si="28">IF(LEFT(M33,1)="-",-(MID(M33,2,FIND("°",M33)-2)+MID(M33,FIND("°",M33)+1,FIND("′",M33)-FIND("°",M33)-1)/60+MID(M33,FIND("′",M33)+1,FIND("″",M33)-FIND("′",M33)-1)/3600),LEFT(M33,FIND("°",M33)-1)+MID(M33,FIND("°",M33)+1,FIND("′",M33)-FIND("°",M33)-1)/60+MID(M33,FIND("′",M33)+1,FIND("″",M33)-FIND("′",M33)-1)/3600)</f>
        <v>-1.6666666666666668E-3</v>
      </c>
      <c r="P33">
        <f t="shared" ref="P33:P35" si="29">(J33-D33)*3600</f>
        <v>-9</v>
      </c>
      <c r="Q33">
        <f>((L33-F33)+30)*3600</f>
        <v>0</v>
      </c>
      <c r="R33">
        <f t="shared" ref="R33:R35" si="30">(N33-H33)*3600</f>
        <v>-6</v>
      </c>
    </row>
    <row r="34" spans="1:18" x14ac:dyDescent="0.2">
      <c r="A34" t="s">
        <v>61</v>
      </c>
      <c r="B34" t="s">
        <v>65</v>
      </c>
      <c r="C34" s="17" t="s">
        <v>18</v>
      </c>
      <c r="D34" s="1">
        <f t="shared" si="23"/>
        <v>0</v>
      </c>
      <c r="E34" s="6" t="s">
        <v>16</v>
      </c>
      <c r="F34" s="1">
        <f t="shared" si="24"/>
        <v>0</v>
      </c>
      <c r="G34" s="6" t="s">
        <v>16</v>
      </c>
      <c r="H34" s="18">
        <f t="shared" si="25"/>
        <v>0</v>
      </c>
      <c r="I34" s="17" t="s">
        <v>71</v>
      </c>
      <c r="J34" s="1">
        <f t="shared" si="26"/>
        <v>-4.1666666666666666E-3</v>
      </c>
      <c r="K34" s="1" t="s">
        <v>72</v>
      </c>
      <c r="L34" s="1">
        <f t="shared" si="27"/>
        <v>-44.999444444444443</v>
      </c>
      <c r="M34" s="7" t="s">
        <v>73</v>
      </c>
      <c r="N34" s="18">
        <f t="shared" si="28"/>
        <v>-3.0555555555555557E-3</v>
      </c>
      <c r="P34">
        <f t="shared" si="29"/>
        <v>-15</v>
      </c>
      <c r="Q34">
        <f>((L34-F34)+45)*3600</f>
        <v>2.0000000000067075</v>
      </c>
      <c r="R34">
        <f t="shared" si="30"/>
        <v>-11</v>
      </c>
    </row>
    <row r="35" spans="1:18" ht="15" thickBot="1" x14ac:dyDescent="0.25">
      <c r="A35" t="s">
        <v>62</v>
      </c>
      <c r="B35" t="s">
        <v>66</v>
      </c>
      <c r="C35" s="25" t="s">
        <v>18</v>
      </c>
      <c r="D35" s="26">
        <f t="shared" si="23"/>
        <v>0</v>
      </c>
      <c r="E35" s="33" t="s">
        <v>18</v>
      </c>
      <c r="F35" s="26">
        <f t="shared" si="24"/>
        <v>0</v>
      </c>
      <c r="G35" s="26" t="s">
        <v>18</v>
      </c>
      <c r="H35" s="27">
        <f t="shared" si="25"/>
        <v>0</v>
      </c>
      <c r="I35" s="25" t="s">
        <v>74</v>
      </c>
      <c r="J35" s="26">
        <f t="shared" si="26"/>
        <v>-8.0555555555555554E-3</v>
      </c>
      <c r="K35" s="26" t="s">
        <v>75</v>
      </c>
      <c r="L35" s="26">
        <f t="shared" si="27"/>
        <v>-59.998888888888892</v>
      </c>
      <c r="M35" s="32" t="s">
        <v>76</v>
      </c>
      <c r="N35" s="27">
        <f t="shared" si="28"/>
        <v>-6.9444444444444441E-3</v>
      </c>
      <c r="P35">
        <f t="shared" si="29"/>
        <v>-29</v>
      </c>
      <c r="Q35">
        <f>((L35-F35)+60)*3600</f>
        <v>3.9999999999878355</v>
      </c>
      <c r="R35">
        <f t="shared" si="30"/>
        <v>-25</v>
      </c>
    </row>
    <row r="37" spans="1:18" ht="15" thickBot="1" x14ac:dyDescent="0.25"/>
    <row r="38" spans="1:18" x14ac:dyDescent="0.2">
      <c r="A38" s="49" t="s">
        <v>82</v>
      </c>
      <c r="B38" s="65"/>
      <c r="C38" s="50"/>
      <c r="I38" s="75" t="s">
        <v>573</v>
      </c>
      <c r="J38" s="51"/>
      <c r="K38" s="51"/>
      <c r="L38" s="51"/>
      <c r="M38" s="51"/>
      <c r="N38" s="51"/>
    </row>
    <row r="39" spans="1:18" ht="15" thickBot="1" x14ac:dyDescent="0.25">
      <c r="A39" s="66"/>
      <c r="B39" s="52"/>
      <c r="C39" s="67"/>
      <c r="I39" s="66"/>
      <c r="J39" s="52"/>
      <c r="K39" s="52"/>
      <c r="L39" s="52"/>
      <c r="M39" s="52"/>
      <c r="N39" s="52"/>
    </row>
    <row r="40" spans="1:18" ht="57" x14ac:dyDescent="0.2">
      <c r="A40" s="2" t="s">
        <v>4</v>
      </c>
      <c r="B40" s="2" t="s">
        <v>9</v>
      </c>
      <c r="C40" s="68" t="s">
        <v>14</v>
      </c>
      <c r="D40" s="69"/>
      <c r="E40" s="69"/>
      <c r="F40" s="69"/>
      <c r="G40" s="69"/>
      <c r="H40" s="70"/>
      <c r="I40" s="51" t="s">
        <v>19</v>
      </c>
      <c r="J40" s="51"/>
      <c r="K40" s="51"/>
      <c r="L40" s="51"/>
      <c r="M40" s="51"/>
      <c r="N40" s="51"/>
    </row>
    <row r="41" spans="1:18" x14ac:dyDescent="0.2">
      <c r="C41" s="15" t="s">
        <v>10</v>
      </c>
      <c r="E41" t="s">
        <v>11</v>
      </c>
      <c r="G41" s="5" t="s">
        <v>12</v>
      </c>
      <c r="H41" s="16"/>
      <c r="I41" t="s">
        <v>10</v>
      </c>
      <c r="K41" t="s">
        <v>11</v>
      </c>
      <c r="M41" s="5" t="s">
        <v>12</v>
      </c>
      <c r="P41" s="3" t="s">
        <v>10</v>
      </c>
      <c r="Q41" s="3" t="s">
        <v>11</v>
      </c>
      <c r="R41" s="3" t="s">
        <v>12</v>
      </c>
    </row>
    <row r="42" spans="1:18" x14ac:dyDescent="0.2">
      <c r="A42" t="s">
        <v>77</v>
      </c>
      <c r="B42" t="s">
        <v>5</v>
      </c>
      <c r="C42" s="17" t="s">
        <v>53</v>
      </c>
      <c r="D42" s="1">
        <f>IF(LEFT(C42,1)="-",-(MID(C42,2,FIND("°",C42)-2)+MID(C42,FIND("°",C42)+1,FIND("′",C42)-FIND("°",C42)-1)/60+MID(C42,FIND("′",C42)+1,FIND("″",C42)-FIND("′",C42)-1)/3600),LEFT(C42,FIND("°",C42)-1)+MID(C42,FIND("°",C42)+1,FIND("′",C42)-FIND("°",C42)-1)/60+MID(C42,FIND("′",C42)+1,FIND("″",C42)-FIND("′",C42)-1)/3600)</f>
        <v>-5.5555555555555556E-4</v>
      </c>
      <c r="E42" s="1" t="s">
        <v>16</v>
      </c>
      <c r="F42" s="1">
        <f>IF(LEFT(E42,1)="-",-(MID(E42,2,FIND("°",E42)-2)+MID(E42,FIND("°",E42)+1,FIND("′",E42)-FIND("°",E42)-1)/60+MID(E42,FIND("′",E42)+1,FIND("″",E42)-FIND("′",E42)-1)/3600),LEFT(E42,FIND("°",E42)-1)+MID(E42,FIND("°",E42)+1,FIND("′",E42)-FIND("°",E42)-1)/60+MID(E42,FIND("′",E42)+1,FIND("″",E42)-FIND("′",E42)-1)/3600)</f>
        <v>0</v>
      </c>
      <c r="G42" s="1" t="s">
        <v>53</v>
      </c>
      <c r="H42" s="18">
        <f>IF(LEFT(G42,1)="-",-(MID(G42,2,FIND("°",G42)-2)+MID(G42,FIND("°",G42)+1,FIND("′",G42)-FIND("°",G42)-1)/60+MID(G42,FIND("′",G42)+1,FIND("″",G42)-FIND("′",G42)-1)/3600),LEFT(G42,FIND("°",G42)-1)+MID(G42,FIND("°",G42)+1,FIND("′",G42)-FIND("°",G42)-1)/60+MID(G42,FIND("′",G42)+1,FIND("″",G42)-FIND("′",G42)-1)/3600)</f>
        <v>-5.5555555555555556E-4</v>
      </c>
      <c r="I42" s="1" t="s">
        <v>83</v>
      </c>
      <c r="J42" s="1">
        <f>IF(LEFT(I42,1)="-",-(MID(I42,2,FIND("°",I42)-2)+MID(I42,FIND("°",I42)+1,FIND("′",I42)-FIND("°",I42)-1)/60+MID(I42,FIND("′",I42)+1,FIND("″",I42)-FIND("′",I42)-1)/3600),LEFT(I42,FIND("°",I42)-1)+MID(I42,FIND("°",I42)+1,FIND("′",I42)-FIND("°",I42)-1)/60+MID(I42,FIND("′",I42)+1,FIND("″",I42)-FIND("′",I42)-1)/3600)</f>
        <v>90.000277777777782</v>
      </c>
      <c r="K42" s="1" t="s">
        <v>84</v>
      </c>
      <c r="L42" s="1">
        <f>IF(LEFT(K42,1)="-",-(MID(K42,2,FIND("°",K42)-2)+MID(K42,FIND("°",K42)+1,FIND("′",K42)-FIND("°",K42)-1)/60+MID(K42,FIND("′",K42)+1,FIND("″",K42)-FIND("′",K42)-1)/3600),LEFT(K42,FIND("°",K42)-1)+MID(K42,FIND("°",K42)+1,FIND("′",K42)-FIND("°",K42)-1)/60+MID(K42,FIND("′",K42)+1,FIND("″",K42)-FIND("′",K42)-1)/3600)</f>
        <v>-6.1111111111111114E-3</v>
      </c>
      <c r="M42" s="7" t="s">
        <v>16</v>
      </c>
      <c r="N42" s="1">
        <f>IF(LEFT(M42,1)="-",-(MID(M42,2,FIND("°",M42)-2)+MID(M42,FIND("°",M42)+1,FIND("′",M42)-FIND("°",M42)-1)/60+MID(M42,FIND("′",M42)+1,FIND("″",M42)-FIND("′",M42)-1)/3600),LEFT(M42,FIND("°",M42)-1)+MID(M42,FIND("°",M42)+1,FIND("′",M42)-FIND("°",M42)-1)/60+MID(M42,FIND("′",M42)+1,FIND("″",M42)-FIND("′",M42)-1)/3600)</f>
        <v>0</v>
      </c>
      <c r="P42">
        <f>((J42-D42)-90)*3600</f>
        <v>2.9999999999972715</v>
      </c>
      <c r="Q42">
        <f>(L42-F42)*3600</f>
        <v>-22</v>
      </c>
      <c r="R42">
        <f>(N42-H42)*3600</f>
        <v>2</v>
      </c>
    </row>
    <row r="43" spans="1:18" x14ac:dyDescent="0.2">
      <c r="A43" t="s">
        <v>78</v>
      </c>
      <c r="B43" t="s">
        <v>6</v>
      </c>
      <c r="C43" s="17" t="s">
        <v>16</v>
      </c>
      <c r="D43" s="1">
        <f t="shared" ref="D43:D45" si="31">IF(LEFT(C43,1)="-",-(MID(C43,2,FIND("°",C43)-2)+MID(C43,FIND("°",C43)+1,FIND("′",C43)-FIND("°",C43)-1)/60+MID(C43,FIND("′",C43)+1,FIND("″",C43)-FIND("′",C43)-1)/3600),LEFT(C43,FIND("°",C43)-1)+MID(C43,FIND("°",C43)+1,FIND("′",C43)-FIND("°",C43)-1)/60+MID(C43,FIND("′",C43)+1,FIND("″",C43)-FIND("′",C43)-1)/3600)</f>
        <v>0</v>
      </c>
      <c r="E43" s="1" t="s">
        <v>13</v>
      </c>
      <c r="F43" s="1">
        <f t="shared" ref="F43:F45" si="32">IF(LEFT(E43,1)="-",-(MID(E43,2,FIND("°",E43)-2)+MID(E43,FIND("°",E43)+1,FIND("′",E43)-FIND("°",E43)-1)/60+MID(E43,FIND("′",E43)+1,FIND("″",E43)-FIND("′",E43)-1)/3600),LEFT(E43,FIND("°",E43)-1)+MID(E43,FIND("°",E43)+1,FIND("′",E43)-FIND("°",E43)-1)/60+MID(E43,FIND("′",E43)+1,FIND("″",E43)-FIND("′",E43)-1)/3600)</f>
        <v>-2.7777777777777778E-4</v>
      </c>
      <c r="G43" s="1" t="s">
        <v>53</v>
      </c>
      <c r="H43" s="18">
        <f t="shared" ref="H43:H45" si="33">IF(LEFT(G43,1)="-",-(MID(G43,2,FIND("°",G43)-2)+MID(G43,FIND("°",G43)+1,FIND("′",G43)-FIND("°",G43)-1)/60+MID(G43,FIND("′",G43)+1,FIND("″",G43)-FIND("′",G43)-1)/3600),LEFT(G43,FIND("°",G43)-1)+MID(G43,FIND("°",G43)+1,FIND("′",G43)-FIND("°",G43)-1)/60+MID(G43,FIND("′",G43)+1,FIND("″",G43)-FIND("′",G43)-1)/3600)</f>
        <v>-5.5555555555555556E-4</v>
      </c>
      <c r="I43" s="1" t="s">
        <v>85</v>
      </c>
      <c r="J43" s="1">
        <f t="shared" ref="J43:J45" si="34">IF(LEFT(I43,1)="-",-(MID(I43,2,FIND("°",I43)-2)+MID(I43,FIND("°",I43)+1,FIND("′",I43)-FIND("°",I43)-1)/60+MID(I43,FIND("′",I43)+1,FIND("″",I43)-FIND("′",I43)-1)/3600),LEFT(I43,FIND("°",I43)-1)+MID(I43,FIND("°",I43)+1,FIND("′",I43)-FIND("°",I43)-1)/60+MID(I43,FIND("′",I43)+1,FIND("″",I43)-FIND("′",I43)-1)/3600)</f>
        <v>-179.9997222222222</v>
      </c>
      <c r="K43" s="1" t="s">
        <v>86</v>
      </c>
      <c r="L43" s="1">
        <f t="shared" ref="L43:L45" si="35">IF(LEFT(K43,1)="-",-(MID(K43,2,FIND("°",K43)-2)+MID(K43,FIND("°",K43)+1,FIND("′",K43)-FIND("°",K43)-1)/60+MID(K43,FIND("′",K43)+1,FIND("″",K43)-FIND("′",K43)-1)/3600),LEFT(K43,FIND("°",K43)-1)+MID(K43,FIND("°",K43)+1,FIND("′",K43)-FIND("°",K43)-1)/60+MID(K43,FIND("′",K43)+1,FIND("″",K43)-FIND("′",K43)-1)/3600)</f>
        <v>-4.7222222222222223E-3</v>
      </c>
      <c r="M43" s="1" t="s">
        <v>87</v>
      </c>
      <c r="N43" s="1">
        <f t="shared" ref="N43:N45" si="36">IF(LEFT(M43,1)="-",-(MID(M43,2,FIND("°",M43)-2)+MID(M43,FIND("°",M43)+1,FIND("′",M43)-FIND("°",M43)-1)/60+MID(M43,FIND("′",M43)+1,FIND("″",M43)-FIND("′",M43)-1)/3600),LEFT(M43,FIND("°",M43)-1)+MID(M43,FIND("°",M43)+1,FIND("′",M43)-FIND("°",M43)-1)/60+MID(M43,FIND("′",M43)+1,FIND("″",M43)-FIND("′",M43)-1)/3600)</f>
        <v>5.8333333333333336E-3</v>
      </c>
      <c r="P43">
        <f>((J43-D43+360)-180)*3600</f>
        <v>1.0000000000673026</v>
      </c>
      <c r="Q43">
        <f t="shared" ref="Q43:Q45" si="37">(L43-F43)*3600</f>
        <v>-16</v>
      </c>
      <c r="R43">
        <f>(N43-H43)*3600</f>
        <v>23</v>
      </c>
    </row>
    <row r="44" spans="1:18" x14ac:dyDescent="0.2">
      <c r="A44" t="s">
        <v>79</v>
      </c>
      <c r="B44" t="s">
        <v>7</v>
      </c>
      <c r="C44" s="17" t="s">
        <v>18</v>
      </c>
      <c r="D44" s="1">
        <f t="shared" si="31"/>
        <v>0</v>
      </c>
      <c r="E44" s="6" t="s">
        <v>18</v>
      </c>
      <c r="F44" s="1">
        <f t="shared" si="32"/>
        <v>0</v>
      </c>
      <c r="G44" s="6" t="s">
        <v>18</v>
      </c>
      <c r="H44" s="18">
        <f t="shared" si="33"/>
        <v>0</v>
      </c>
      <c r="I44" s="1" t="s">
        <v>88</v>
      </c>
      <c r="J44" s="1">
        <f t="shared" si="34"/>
        <v>-89.998611111111117</v>
      </c>
      <c r="K44" s="1" t="s">
        <v>16</v>
      </c>
      <c r="L44" s="1">
        <f t="shared" si="35"/>
        <v>0</v>
      </c>
      <c r="M44" s="1" t="s">
        <v>89</v>
      </c>
      <c r="N44" s="1">
        <f t="shared" si="36"/>
        <v>4.7222222222222223E-3</v>
      </c>
      <c r="P44">
        <f>((J44-D44+360)-270)*3600</f>
        <v>4.9999999999272404</v>
      </c>
      <c r="Q44">
        <f t="shared" si="37"/>
        <v>0</v>
      </c>
      <c r="R44">
        <f>(N44-H44)*3600</f>
        <v>17</v>
      </c>
    </row>
    <row r="45" spans="1:18" ht="15" thickBot="1" x14ac:dyDescent="0.25">
      <c r="A45" t="s">
        <v>80</v>
      </c>
      <c r="B45" t="s">
        <v>8</v>
      </c>
      <c r="C45" s="25" t="s">
        <v>18</v>
      </c>
      <c r="D45" s="26">
        <f t="shared" si="31"/>
        <v>0</v>
      </c>
      <c r="E45" s="33" t="s">
        <v>18</v>
      </c>
      <c r="F45" s="26">
        <f t="shared" si="32"/>
        <v>0</v>
      </c>
      <c r="G45" s="32" t="s">
        <v>18</v>
      </c>
      <c r="H45" s="27">
        <f t="shared" si="33"/>
        <v>0</v>
      </c>
      <c r="I45" s="1" t="s">
        <v>16</v>
      </c>
      <c r="J45" s="1">
        <f t="shared" si="34"/>
        <v>0</v>
      </c>
      <c r="K45" s="9" t="s">
        <v>13</v>
      </c>
      <c r="L45" s="1">
        <f t="shared" si="35"/>
        <v>-2.7777777777777778E-4</v>
      </c>
      <c r="M45" s="10" t="s">
        <v>53</v>
      </c>
      <c r="N45" s="1">
        <f t="shared" si="36"/>
        <v>-5.5555555555555556E-4</v>
      </c>
      <c r="P45">
        <f>((J45-D45+360)-360)*3600</f>
        <v>0</v>
      </c>
      <c r="Q45">
        <f t="shared" si="37"/>
        <v>-1</v>
      </c>
      <c r="R45">
        <f>(N45-H45)*3600</f>
        <v>-2</v>
      </c>
    </row>
    <row r="46" spans="1:18" x14ac:dyDescent="0.2">
      <c r="I46" s="75" t="s">
        <v>573</v>
      </c>
      <c r="J46" s="51"/>
      <c r="K46" s="51"/>
      <c r="L46" s="51"/>
      <c r="M46" s="51"/>
      <c r="N46" s="51"/>
    </row>
    <row r="47" spans="1:18" ht="15" thickBot="1" x14ac:dyDescent="0.25">
      <c r="I47" s="66"/>
      <c r="J47" s="52"/>
      <c r="K47" s="52"/>
      <c r="L47" s="52"/>
      <c r="M47" s="52"/>
      <c r="N47" s="52"/>
    </row>
    <row r="48" spans="1:18" ht="57" x14ac:dyDescent="0.2">
      <c r="A48" s="2" t="s">
        <v>4</v>
      </c>
      <c r="B48" s="2" t="s">
        <v>9</v>
      </c>
      <c r="C48" s="68" t="s">
        <v>14</v>
      </c>
      <c r="D48" s="69"/>
      <c r="E48" s="69"/>
      <c r="F48" s="69"/>
      <c r="G48" s="69"/>
      <c r="H48" s="70"/>
      <c r="I48" s="49" t="s">
        <v>19</v>
      </c>
      <c r="J48" s="65"/>
      <c r="K48" s="65"/>
      <c r="L48" s="65"/>
      <c r="M48" s="65"/>
      <c r="N48" s="50"/>
    </row>
    <row r="49" spans="1:18" x14ac:dyDescent="0.2">
      <c r="C49" s="15" t="s">
        <v>10</v>
      </c>
      <c r="E49" t="s">
        <v>11</v>
      </c>
      <c r="G49" t="s">
        <v>12</v>
      </c>
      <c r="H49" s="16"/>
      <c r="I49" s="15" t="s">
        <v>10</v>
      </c>
      <c r="K49" t="s">
        <v>11</v>
      </c>
      <c r="M49" s="5" t="s">
        <v>12</v>
      </c>
      <c r="N49" s="16"/>
      <c r="P49" s="3" t="s">
        <v>10</v>
      </c>
      <c r="Q49" s="3" t="s">
        <v>11</v>
      </c>
      <c r="R49" s="3" t="s">
        <v>12</v>
      </c>
    </row>
    <row r="50" spans="1:18" x14ac:dyDescent="0.2">
      <c r="A50" t="s">
        <v>90</v>
      </c>
      <c r="B50" t="s">
        <v>94</v>
      </c>
      <c r="C50" s="17" t="s">
        <v>16</v>
      </c>
      <c r="D50" s="1">
        <f>IF(LEFT(C50,1)="-",-(MID(C50,2,FIND("°",C50)-2)+MID(C50,FIND("°",C50)+1,FIND("′",C50)-FIND("°",C50)-1)/60+MID(C50,FIND("′",C50)+1,FIND("″",C50)-FIND("′",C50)-1)/3600),LEFT(C50,FIND("°",C50)-1)+MID(C50,FIND("°",C50)+1,FIND("′",C50)-FIND("°",C50)-1)/60+MID(C50,FIND("′",C50)+1,FIND("″",C50)-FIND("′",C50)-1)/3600)</f>
        <v>0</v>
      </c>
      <c r="E50" s="1" t="s">
        <v>16</v>
      </c>
      <c r="F50" s="1">
        <f>IF(LEFT(E50,1)="-",-(MID(E50,2,FIND("°",E50)-2)+MID(E50,FIND("°",E50)+1,FIND("′",E50)-FIND("°",E50)-1)/60+MID(E50,FIND("′",E50)+1,FIND("″",E50)-FIND("′",E50)-1)/3600),LEFT(E50,FIND("°",E50)-1)+MID(E50,FIND("°",E50)+1,FIND("′",E50)-FIND("°",E50)-1)/60+MID(E50,FIND("′",E50)+1,FIND("″",E50)-FIND("′",E50)-1)/3600)</f>
        <v>0</v>
      </c>
      <c r="G50" s="1" t="s">
        <v>26</v>
      </c>
      <c r="H50" s="18">
        <f>IF(LEFT(G50,1)="-",-(MID(G50,2,FIND("°",G50)-2)+MID(G50,FIND("°",G50)+1,FIND("′",G50)-FIND("°",G50)-1)/60+MID(G50,FIND("′",G50)+1,FIND("″",G50)-FIND("′",G50)-1)/3600),LEFT(G50,FIND("°",G50)-1)+MID(G50,FIND("°",G50)+1,FIND("′",G50)-FIND("°",G50)-1)/60+MID(G50,FIND("′",G50)+1,FIND("″",G50)-FIND("′",G50)-1)/3600)</f>
        <v>5.5555555555555556E-4</v>
      </c>
      <c r="I50" s="17" t="s">
        <v>56</v>
      </c>
      <c r="J50" s="1">
        <f>IF(LEFT(I50,1)="-",-(MID(I50,2,FIND("°",I50)-2)+MID(I50,FIND("°",I50)+1,FIND("′",I50)-FIND("°",I50)-1)/60+MID(I50,FIND("′",I50)+1,FIND("″",I50)-FIND("′",I50)-1)/3600),LEFT(I50,FIND("°",I50)-1)+MID(I50,FIND("°",I50)+1,FIND("′",I50)-FIND("°",I50)-1)/60+MID(I50,FIND("′",I50)+1,FIND("″",I50)-FIND("′",I50)-1)/3600)</f>
        <v>1.1111111111111111E-3</v>
      </c>
      <c r="K50" s="1" t="s">
        <v>16</v>
      </c>
      <c r="L50" s="1">
        <f>IF(LEFT(K50,1)="-",-(MID(K50,2,FIND("°",K50)-2)+MID(K50,FIND("°",K50)+1,FIND("′",K50)-FIND("°",K50)-1)/60+MID(K50,FIND("′",K50)+1,FIND("″",K50)-FIND("′",K50)-1)/3600),LEFT(K50,FIND("°",K50)-1)+MID(K50,FIND("°",K50)+1,FIND("′",K50)-FIND("°",K50)-1)/60+MID(K50,FIND("′",K50)+1,FIND("″",K50)-FIND("′",K50)-1)/3600)</f>
        <v>0</v>
      </c>
      <c r="M50" s="7" t="s">
        <v>98</v>
      </c>
      <c r="N50" s="18">
        <f>IF(LEFT(M50,1)="-",-(MID(M50,2,FIND("°",M50)-2)+MID(M50,FIND("°",M50)+1,FIND("′",M50)-FIND("°",M50)-1)/60+MID(M50,FIND("′",M50)+1,FIND("″",M50)-FIND("′",M50)-1)/3600),LEFT(M50,FIND("°",M50)-1)+MID(M50,FIND("°",M50)+1,FIND("′",M50)-FIND("°",M50)-1)/60+MID(M50,FIND("′",M50)+1,FIND("″",M50)-FIND("′",M50)-1)/3600)</f>
        <v>15.000833333333333</v>
      </c>
      <c r="P50">
        <f>(J50-D50)*3600</f>
        <v>4</v>
      </c>
      <c r="Q50">
        <f>(L50-F50)*3600</f>
        <v>0</v>
      </c>
      <c r="R50">
        <f>((N50-H50)-15)*3600</f>
        <v>0.99999999999695888</v>
      </c>
    </row>
    <row r="51" spans="1:18" x14ac:dyDescent="0.2">
      <c r="A51" t="s">
        <v>91</v>
      </c>
      <c r="B51" t="s">
        <v>95</v>
      </c>
      <c r="C51" s="17" t="s">
        <v>16</v>
      </c>
      <c r="D51" s="1">
        <f t="shared" ref="D51:D53" si="38">IF(LEFT(C51,1)="-",-(MID(C51,2,FIND("°",C51)-2)+MID(C51,FIND("°",C51)+1,FIND("′",C51)-FIND("°",C51)-1)/60+MID(C51,FIND("′",C51)+1,FIND("″",C51)-FIND("′",C51)-1)/3600),LEFT(C51,FIND("°",C51)-1)+MID(C51,FIND("°",C51)+1,FIND("′",C51)-FIND("°",C51)-1)/60+MID(C51,FIND("′",C51)+1,FIND("″",C51)-FIND("′",C51)-1)/3600)</f>
        <v>0</v>
      </c>
      <c r="E51" s="6" t="s">
        <v>16</v>
      </c>
      <c r="F51" s="1">
        <f t="shared" ref="F51:F53" si="39">IF(LEFT(E51,1)="-",-(MID(E51,2,FIND("°",E51)-2)+MID(E51,FIND("°",E51)+1,FIND("′",E51)-FIND("°",E51)-1)/60+MID(E51,FIND("′",E51)+1,FIND("″",E51)-FIND("′",E51)-1)/3600),LEFT(E51,FIND("°",E51)-1)+MID(E51,FIND("°",E51)+1,FIND("′",E51)-FIND("°",E51)-1)/60+MID(E51,FIND("′",E51)+1,FIND("″",E51)-FIND("′",E51)-1)/3600)</f>
        <v>0</v>
      </c>
      <c r="G51" s="1" t="s">
        <v>53</v>
      </c>
      <c r="H51" s="18">
        <f t="shared" ref="H51:H53" si="40">IF(LEFT(G51,1)="-",-(MID(G51,2,FIND("°",G51)-2)+MID(G51,FIND("°",G51)+1,FIND("′",G51)-FIND("°",G51)-1)/60+MID(G51,FIND("′",G51)+1,FIND("″",G51)-FIND("′",G51)-1)/3600),LEFT(G51,FIND("°",G51)-1)+MID(G51,FIND("°",G51)+1,FIND("′",G51)-FIND("°",G51)-1)/60+MID(G51,FIND("′",G51)+1,FIND("″",G51)-FIND("′",G51)-1)/3600)</f>
        <v>-5.5555555555555556E-4</v>
      </c>
      <c r="I51" s="17" t="s">
        <v>38</v>
      </c>
      <c r="J51" s="1">
        <f t="shared" ref="J51:J53" si="41">IF(LEFT(I51,1)="-",-(MID(I51,2,FIND("°",I51)-2)+MID(I51,FIND("°",I51)+1,FIND("′",I51)-FIND("°",I51)-1)/60+MID(I51,FIND("′",I51)+1,FIND("″",I51)-FIND("′",I51)-1)/3600),LEFT(I51,FIND("°",I51)-1)+MID(I51,FIND("°",I51)+1,FIND("′",I51)-FIND("°",I51)-1)/60+MID(I51,FIND("′",I51)+1,FIND("″",I51)-FIND("′",I51)-1)/3600)</f>
        <v>1.6666666666666668E-3</v>
      </c>
      <c r="K51" s="1" t="s">
        <v>23</v>
      </c>
      <c r="L51" s="1">
        <f t="shared" ref="L51:L53" si="42">IF(LEFT(K51,1)="-",-(MID(K51,2,FIND("°",K51)-2)+MID(K51,FIND("°",K51)+1,FIND("′",K51)-FIND("°",K51)-1)/60+MID(K51,FIND("′",K51)+1,FIND("″",K51)-FIND("′",K51)-1)/3600),LEFT(K51,FIND("°",K51)-1)+MID(K51,FIND("°",K51)+1,FIND("′",K51)-FIND("°",K51)-1)/60+MID(K51,FIND("′",K51)+1,FIND("″",K51)-FIND("′",K51)-1)/3600)</f>
        <v>2.7777777777777778E-4</v>
      </c>
      <c r="M51" s="7" t="s">
        <v>99</v>
      </c>
      <c r="N51" s="18">
        <f t="shared" ref="N51:N53" si="43">IF(LEFT(M51,1)="-",-(MID(M51,2,FIND("°",M51)-2)+MID(M51,FIND("°",M51)+1,FIND("′",M51)-FIND("°",M51)-1)/60+MID(M51,FIND("′",M51)+1,FIND("″",M51)-FIND("′",M51)-1)/3600),LEFT(M51,FIND("°",M51)-1)+MID(M51,FIND("°",M51)+1,FIND("′",M51)-FIND("°",M51)-1)/60+MID(M51,FIND("′",M51)+1,FIND("″",M51)-FIND("′",M51)-1)/3600)</f>
        <v>29.999166666666667</v>
      </c>
      <c r="P51">
        <f t="shared" ref="P51:P53" si="44">(J51-D51)*3600</f>
        <v>6</v>
      </c>
      <c r="Q51">
        <f t="shared" ref="Q51:Q53" si="45">(L51-F51)*3600</f>
        <v>1</v>
      </c>
      <c r="R51">
        <f>((N51-H51)-30)*3600</f>
        <v>-1.0000000000033538</v>
      </c>
    </row>
    <row r="52" spans="1:18" x14ac:dyDescent="0.2">
      <c r="A52" t="s">
        <v>92</v>
      </c>
      <c r="B52" t="s">
        <v>96</v>
      </c>
      <c r="C52" s="17" t="s">
        <v>18</v>
      </c>
      <c r="D52" s="1">
        <f t="shared" si="38"/>
        <v>0</v>
      </c>
      <c r="E52" s="6" t="s">
        <v>16</v>
      </c>
      <c r="F52" s="1">
        <f t="shared" si="39"/>
        <v>0</v>
      </c>
      <c r="G52" s="6" t="s">
        <v>16</v>
      </c>
      <c r="H52" s="18">
        <f t="shared" si="40"/>
        <v>0</v>
      </c>
      <c r="I52" s="17" t="s">
        <v>40</v>
      </c>
      <c r="J52" s="1">
        <f t="shared" si="41"/>
        <v>2.5000000000000001E-3</v>
      </c>
      <c r="K52" s="1" t="s">
        <v>100</v>
      </c>
      <c r="L52" s="1">
        <f t="shared" si="42"/>
        <v>1.3888888888888889E-3</v>
      </c>
      <c r="M52" s="7" t="s">
        <v>101</v>
      </c>
      <c r="N52" s="18">
        <f t="shared" si="43"/>
        <v>45</v>
      </c>
      <c r="P52">
        <f t="shared" si="44"/>
        <v>9</v>
      </c>
      <c r="Q52">
        <f t="shared" si="45"/>
        <v>5</v>
      </c>
      <c r="R52">
        <f>((N52-H52)-45)*3600</f>
        <v>0</v>
      </c>
    </row>
    <row r="53" spans="1:18" ht="15" thickBot="1" x14ac:dyDescent="0.25">
      <c r="A53" t="s">
        <v>93</v>
      </c>
      <c r="B53" t="s">
        <v>97</v>
      </c>
      <c r="C53" s="25" t="s">
        <v>18</v>
      </c>
      <c r="D53" s="26">
        <f t="shared" si="38"/>
        <v>0</v>
      </c>
      <c r="E53" s="33" t="s">
        <v>18</v>
      </c>
      <c r="F53" s="26">
        <f t="shared" si="39"/>
        <v>0</v>
      </c>
      <c r="G53" s="26" t="s">
        <v>18</v>
      </c>
      <c r="H53" s="27">
        <f t="shared" si="40"/>
        <v>0</v>
      </c>
      <c r="I53" s="25" t="s">
        <v>102</v>
      </c>
      <c r="J53" s="26">
        <f t="shared" si="41"/>
        <v>3.0555555555555557E-3</v>
      </c>
      <c r="K53" s="26" t="s">
        <v>40</v>
      </c>
      <c r="L53" s="26">
        <f t="shared" si="42"/>
        <v>2.5000000000000001E-3</v>
      </c>
      <c r="M53" s="32" t="s">
        <v>103</v>
      </c>
      <c r="N53" s="27">
        <f t="shared" si="43"/>
        <v>60</v>
      </c>
      <c r="P53">
        <f t="shared" si="44"/>
        <v>11</v>
      </c>
      <c r="Q53">
        <f t="shared" si="45"/>
        <v>9</v>
      </c>
      <c r="R53">
        <f>((N53-H53)-60)*3600</f>
        <v>0</v>
      </c>
    </row>
    <row r="55" spans="1:18" ht="15" thickBot="1" x14ac:dyDescent="0.25"/>
    <row r="56" spans="1:18" x14ac:dyDescent="0.2">
      <c r="A56" s="49" t="s">
        <v>104</v>
      </c>
      <c r="B56" s="65"/>
      <c r="C56" s="50"/>
      <c r="J56" s="75" t="s">
        <v>573</v>
      </c>
      <c r="K56" s="51"/>
      <c r="L56" s="51"/>
      <c r="M56" s="51"/>
      <c r="N56" s="51"/>
      <c r="O56" s="51"/>
    </row>
    <row r="57" spans="1:18" ht="15" thickBot="1" x14ac:dyDescent="0.25">
      <c r="A57" s="66"/>
      <c r="B57" s="52"/>
      <c r="C57" s="67"/>
      <c r="J57" s="66"/>
      <c r="K57" s="52"/>
      <c r="L57" s="52"/>
      <c r="M57" s="52"/>
      <c r="N57" s="52"/>
      <c r="O57" s="52"/>
    </row>
    <row r="58" spans="1:18" ht="57" x14ac:dyDescent="0.2">
      <c r="A58" s="2" t="s">
        <v>4</v>
      </c>
      <c r="B58" s="2" t="s">
        <v>9</v>
      </c>
      <c r="C58" s="68" t="s">
        <v>14</v>
      </c>
      <c r="D58" s="69"/>
      <c r="E58" s="69"/>
      <c r="F58" s="69"/>
      <c r="G58" s="69"/>
      <c r="H58" s="70"/>
      <c r="I58" s="49" t="s">
        <v>19</v>
      </c>
      <c r="J58" s="65"/>
      <c r="K58" s="65"/>
      <c r="L58" s="65"/>
      <c r="M58" s="65"/>
      <c r="N58" s="50"/>
    </row>
    <row r="59" spans="1:18" x14ac:dyDescent="0.2">
      <c r="C59" s="15" t="s">
        <v>10</v>
      </c>
      <c r="E59" t="s">
        <v>11</v>
      </c>
      <c r="G59" t="s">
        <v>12</v>
      </c>
      <c r="H59" s="16"/>
      <c r="I59" s="15" t="s">
        <v>10</v>
      </c>
      <c r="K59" t="s">
        <v>11</v>
      </c>
      <c r="M59" s="5" t="s">
        <v>12</v>
      </c>
      <c r="N59" s="16"/>
      <c r="P59" s="3" t="s">
        <v>10</v>
      </c>
      <c r="Q59" s="3" t="s">
        <v>11</v>
      </c>
      <c r="R59" s="3" t="s">
        <v>12</v>
      </c>
    </row>
    <row r="60" spans="1:18" x14ac:dyDescent="0.2">
      <c r="A60" t="s">
        <v>105</v>
      </c>
      <c r="B60" t="s">
        <v>49</v>
      </c>
      <c r="C60" s="17" t="s">
        <v>53</v>
      </c>
      <c r="D60" s="1">
        <f t="shared" ref="D60:D63" si="46">IF(LEFT(C60,1)="-",-(MID(C60,2,FIND("°",C60)-2)+MID(C60,FIND("°",C60)+1,FIND("′",C60)-FIND("°",C60)-1)/60+MID(C60,FIND("′",C60)+1,FIND("″",C60)-FIND("′",C60)-1)/3600),LEFT(C60,FIND("°",C60)-1)+MID(C60,FIND("°",C60)+1,FIND("′",C60)-FIND("°",C60)-1)/60+MID(C60,FIND("′",C60)+1,FIND("″",C60)-FIND("′",C60)-1)/3600)</f>
        <v>-5.5555555555555556E-4</v>
      </c>
      <c r="E60" s="1" t="s">
        <v>16</v>
      </c>
      <c r="F60" s="1">
        <f t="shared" ref="F60:F63" si="47">IF(LEFT(E60,1)="-",-(MID(E60,2,FIND("°",E60)-2)+MID(E60,FIND("°",E60)+1,FIND("′",E60)-FIND("°",E60)-1)/60+MID(E60,FIND("′",E60)+1,FIND("″",E60)-FIND("′",E60)-1)/3600),LEFT(E60,FIND("°",E60)-1)+MID(E60,FIND("°",E60)+1,FIND("′",E60)-FIND("°",E60)-1)/60+MID(E60,FIND("′",E60)+1,FIND("″",E60)-FIND("′",E60)-1)/3600)</f>
        <v>0</v>
      </c>
      <c r="G60" s="1" t="s">
        <v>53</v>
      </c>
      <c r="H60" s="18">
        <f t="shared" ref="H60:H63" si="48">IF(LEFT(G60,1)="-",-(MID(G60,2,FIND("°",G60)-2)+MID(G60,FIND("°",G60)+1,FIND("′",G60)-FIND("°",G60)-1)/60+MID(G60,FIND("′",G60)+1,FIND("″",G60)-FIND("′",G60)-1)/3600),LEFT(G60,FIND("°",G60)-1)+MID(G60,FIND("°",G60)+1,FIND("′",G60)-FIND("°",G60)-1)/60+MID(G60,FIND("′",G60)+1,FIND("″",G60)-FIND("′",G60)-1)/3600)</f>
        <v>-5.5555555555555556E-4</v>
      </c>
      <c r="I60" s="17" t="s">
        <v>109</v>
      </c>
      <c r="J60" s="1">
        <f t="shared" ref="J60:J63" si="49">IF(LEFT(I60,1)="-",-(MID(I60,2,FIND("°",I60)-2)+MID(I60,FIND("°",I60)+1,FIND("′",I60)-FIND("°",I60)-1)/60+MID(I60,FIND("′",I60)+1,FIND("″",I60)-FIND("′",I60)-1)/3600),LEFT(I60,FIND("°",I60)-1)+MID(I60,FIND("°",I60)+1,FIND("′",I60)-FIND("°",I60)-1)/60+MID(I60,FIND("′",I60)+1,FIND("″",I60)-FIND("′",I60)-1)/3600)</f>
        <v>-90.001388888888883</v>
      </c>
      <c r="K60" s="1" t="s">
        <v>23</v>
      </c>
      <c r="L60" s="1">
        <f t="shared" ref="L60:L63" si="50">IF(LEFT(K60,1)="-",-(MID(K60,2,FIND("°",K60)-2)+MID(K60,FIND("°",K60)+1,FIND("′",K60)-FIND("°",K60)-1)/60+MID(K60,FIND("′",K60)+1,FIND("″",K60)-FIND("′",K60)-1)/3600),LEFT(K60,FIND("°",K60)-1)+MID(K60,FIND("°",K60)+1,FIND("′",K60)-FIND("°",K60)-1)/60+MID(K60,FIND("′",K60)+1,FIND("″",K60)-FIND("′",K60)-1)/3600)</f>
        <v>2.7777777777777778E-4</v>
      </c>
      <c r="M60" s="7" t="s">
        <v>110</v>
      </c>
      <c r="N60" s="18">
        <f t="shared" ref="N60:N63" si="51">IF(LEFT(M60,1)="-",-(MID(M60,2,FIND("°",M60)-2)+MID(M60,FIND("°",M60)+1,FIND("′",M60)-FIND("°",M60)-1)/60+MID(M60,FIND("′",M60)+1,FIND("″",M60)-FIND("′",M60)-1)/3600),LEFT(M60,FIND("°",M60)-1)+MID(M60,FIND("°",M60)+1,FIND("′",M60)-FIND("°",M60)-1)/60+MID(M60,FIND("′",M60)+1,FIND("″",M60)-FIND("′",M60)-1)/3600)</f>
        <v>5.0000000000000001E-3</v>
      </c>
      <c r="P60">
        <f>((J60-D60)+90)*3600</f>
        <v>-2.9999999999972715</v>
      </c>
      <c r="Q60">
        <f>(L60-F60)*3600</f>
        <v>1</v>
      </c>
      <c r="R60">
        <f>(N60-H60)*3600</f>
        <v>20</v>
      </c>
    </row>
    <row r="61" spans="1:18" x14ac:dyDescent="0.2">
      <c r="A61" t="s">
        <v>106</v>
      </c>
      <c r="B61" t="s">
        <v>50</v>
      </c>
      <c r="C61" s="17" t="s">
        <v>16</v>
      </c>
      <c r="D61" s="1">
        <f t="shared" si="46"/>
        <v>0</v>
      </c>
      <c r="E61" s="6" t="s">
        <v>16</v>
      </c>
      <c r="F61" s="1">
        <f t="shared" si="47"/>
        <v>0</v>
      </c>
      <c r="G61" s="1" t="s">
        <v>26</v>
      </c>
      <c r="H61" s="18">
        <f t="shared" si="48"/>
        <v>5.5555555555555556E-4</v>
      </c>
      <c r="I61" s="17" t="s">
        <v>111</v>
      </c>
      <c r="J61" s="1">
        <f t="shared" si="49"/>
        <v>-180</v>
      </c>
      <c r="K61" s="1" t="s">
        <v>112</v>
      </c>
      <c r="L61" s="1">
        <f t="shared" si="50"/>
        <v>-5.5555555555555558E-3</v>
      </c>
      <c r="M61" s="7" t="s">
        <v>113</v>
      </c>
      <c r="N61" s="18">
        <f t="shared" si="51"/>
        <v>4.4444444444444444E-3</v>
      </c>
      <c r="P61">
        <f>((J61-D61)+180)*3600</f>
        <v>0</v>
      </c>
      <c r="Q61">
        <f t="shared" ref="Q61:Q63" si="52">(L61-F61)*3600</f>
        <v>-20</v>
      </c>
      <c r="R61">
        <f t="shared" ref="R61:R63" si="53">(N61-H61)*3600</f>
        <v>14</v>
      </c>
    </row>
    <row r="62" spans="1:18" x14ac:dyDescent="0.2">
      <c r="A62" t="s">
        <v>107</v>
      </c>
      <c r="B62" t="s">
        <v>51</v>
      </c>
      <c r="C62" s="17" t="s">
        <v>18</v>
      </c>
      <c r="D62" s="1">
        <f t="shared" si="46"/>
        <v>0</v>
      </c>
      <c r="E62" s="6" t="s">
        <v>16</v>
      </c>
      <c r="F62" s="1">
        <f t="shared" si="47"/>
        <v>0</v>
      </c>
      <c r="G62" s="1" t="s">
        <v>100</v>
      </c>
      <c r="H62" s="18">
        <f t="shared" si="48"/>
        <v>1.3888888888888889E-3</v>
      </c>
      <c r="I62" s="17" t="s">
        <v>114</v>
      </c>
      <c r="J62" s="1">
        <f t="shared" si="49"/>
        <v>89.999722222222218</v>
      </c>
      <c r="K62" s="1" t="s">
        <v>115</v>
      </c>
      <c r="L62" s="1">
        <f t="shared" si="50"/>
        <v>-3.8888888888888888E-3</v>
      </c>
      <c r="M62" s="7" t="s">
        <v>13</v>
      </c>
      <c r="N62" s="18">
        <f t="shared" si="51"/>
        <v>-2.7777777777777778E-4</v>
      </c>
      <c r="P62">
        <f>((J62-D62-360)+270)*3600</f>
        <v>-1.0000000000673026</v>
      </c>
      <c r="Q62">
        <f t="shared" si="52"/>
        <v>-14</v>
      </c>
      <c r="R62">
        <f t="shared" si="53"/>
        <v>-6</v>
      </c>
    </row>
    <row r="63" spans="1:18" ht="15" thickBot="1" x14ac:dyDescent="0.25">
      <c r="A63" t="s">
        <v>108</v>
      </c>
      <c r="B63" t="s">
        <v>52</v>
      </c>
      <c r="C63" s="25" t="s">
        <v>18</v>
      </c>
      <c r="D63" s="26">
        <f t="shared" si="46"/>
        <v>0</v>
      </c>
      <c r="E63" s="33" t="s">
        <v>18</v>
      </c>
      <c r="F63" s="26">
        <f t="shared" si="47"/>
        <v>0</v>
      </c>
      <c r="G63" s="26" t="s">
        <v>18</v>
      </c>
      <c r="H63" s="27">
        <f t="shared" si="48"/>
        <v>0</v>
      </c>
      <c r="I63" s="25" t="s">
        <v>23</v>
      </c>
      <c r="J63" s="26">
        <f t="shared" si="49"/>
        <v>2.7777777777777778E-4</v>
      </c>
      <c r="K63" s="26" t="s">
        <v>28</v>
      </c>
      <c r="L63" s="26">
        <f t="shared" si="50"/>
        <v>0</v>
      </c>
      <c r="M63" s="32" t="s">
        <v>53</v>
      </c>
      <c r="N63" s="27">
        <f t="shared" si="51"/>
        <v>-5.5555555555555556E-4</v>
      </c>
      <c r="P63">
        <f>((J63-D63-360)+360)*3600</f>
        <v>1.0000000000673026</v>
      </c>
      <c r="Q63">
        <f t="shared" si="52"/>
        <v>0</v>
      </c>
      <c r="R63">
        <f t="shared" si="53"/>
        <v>-2</v>
      </c>
    </row>
    <row r="64" spans="1:18" x14ac:dyDescent="0.2">
      <c r="I64" s="75" t="s">
        <v>573</v>
      </c>
      <c r="J64" s="51"/>
      <c r="K64" s="51"/>
      <c r="L64" s="51"/>
      <c r="M64" s="51"/>
      <c r="N64" s="51"/>
    </row>
    <row r="65" spans="1:18" ht="15" thickBot="1" x14ac:dyDescent="0.25">
      <c r="I65" s="66"/>
      <c r="J65" s="52"/>
      <c r="K65" s="52"/>
      <c r="L65" s="52"/>
      <c r="M65" s="52"/>
      <c r="N65" s="52"/>
    </row>
    <row r="66" spans="1:18" ht="57" x14ac:dyDescent="0.2">
      <c r="A66" s="2" t="s">
        <v>4</v>
      </c>
      <c r="B66" s="2" t="s">
        <v>9</v>
      </c>
      <c r="C66" s="68" t="s">
        <v>14</v>
      </c>
      <c r="D66" s="69"/>
      <c r="E66" s="69"/>
      <c r="F66" s="69"/>
      <c r="G66" s="69"/>
      <c r="H66" s="70"/>
      <c r="I66" s="49" t="s">
        <v>19</v>
      </c>
      <c r="J66" s="65"/>
      <c r="K66" s="65"/>
      <c r="L66" s="65"/>
      <c r="M66" s="65"/>
      <c r="N66" s="50"/>
    </row>
    <row r="67" spans="1:18" x14ac:dyDescent="0.2">
      <c r="C67" s="15" t="s">
        <v>10</v>
      </c>
      <c r="E67" t="s">
        <v>11</v>
      </c>
      <c r="G67" t="s">
        <v>12</v>
      </c>
      <c r="H67" s="16"/>
      <c r="I67" s="15" t="s">
        <v>10</v>
      </c>
      <c r="K67" t="s">
        <v>11</v>
      </c>
      <c r="M67" s="5" t="s">
        <v>12</v>
      </c>
      <c r="N67" s="16"/>
      <c r="P67" s="3" t="s">
        <v>10</v>
      </c>
      <c r="Q67" s="3" t="s">
        <v>11</v>
      </c>
      <c r="R67" s="3" t="s">
        <v>12</v>
      </c>
    </row>
    <row r="68" spans="1:18" x14ac:dyDescent="0.2">
      <c r="A68" t="s">
        <v>116</v>
      </c>
      <c r="B68" t="s">
        <v>120</v>
      </c>
      <c r="C68" s="17" t="s">
        <v>17</v>
      </c>
      <c r="D68" s="1">
        <f t="shared" ref="D68:D71" si="54">IF(LEFT(C68,1)="-",-(MID(C68,2,FIND("°",C68)-2)+MID(C68,FIND("°",C68)+1,FIND("′",C68)-FIND("°",C68)-1)/60+MID(C68,FIND("′",C68)+1,FIND("″",C68)-FIND("′",C68)-1)/3600),LEFT(C68,FIND("°",C68)-1)+MID(C68,FIND("°",C68)+1,FIND("′",C68)-FIND("°",C68)-1)/60+MID(C68,FIND("′",C68)+1,FIND("″",C68)-FIND("′",C68)-1)/3600)</f>
        <v>0</v>
      </c>
      <c r="E68" s="1" t="s">
        <v>17</v>
      </c>
      <c r="F68" s="1">
        <f t="shared" ref="F68:F71" si="55">IF(LEFT(E68,1)="-",-(MID(E68,2,FIND("°",E68)-2)+MID(E68,FIND("°",E68)+1,FIND("′",E68)-FIND("°",E68)-1)/60+MID(E68,FIND("′",E68)+1,FIND("″",E68)-FIND("′",E68)-1)/3600),LEFT(E68,FIND("°",E68)-1)+MID(E68,FIND("°",E68)+1,FIND("′",E68)-FIND("°",E68)-1)/60+MID(E68,FIND("′",E68)+1,FIND("″",E68)-FIND("′",E68)-1)/3600)</f>
        <v>0</v>
      </c>
      <c r="G68" s="1" t="s">
        <v>17</v>
      </c>
      <c r="H68" s="18">
        <f t="shared" ref="H68:H71" si="56">IF(LEFT(G68,1)="-",-(MID(G68,2,FIND("°",G68)-2)+MID(G68,FIND("°",G68)+1,FIND("′",G68)-FIND("°",G68)-1)/60+MID(G68,FIND("′",G68)+1,FIND("″",G68)-FIND("′",G68)-1)/3600),LEFT(G68,FIND("°",G68)-1)+MID(G68,FIND("°",G68)+1,FIND("′",G68)-FIND("°",G68)-1)/60+MID(G68,FIND("′",G68)+1,FIND("″",G68)-FIND("′",G68)-1)/3600)</f>
        <v>0</v>
      </c>
      <c r="I68" s="17" t="s">
        <v>15</v>
      </c>
      <c r="J68" s="1">
        <f t="shared" ref="J68:J71" si="57">IF(LEFT(I68,1)="-",-(MID(I68,2,FIND("°",I68)-2)+MID(I68,FIND("°",I68)+1,FIND("′",I68)-FIND("°",I68)-1)/60+MID(I68,FIND("′",I68)+1,FIND("″",I68)-FIND("′",I68)-1)/3600),LEFT(I68,FIND("°",I68)-1)+MID(I68,FIND("°",I68)+1,FIND("′",I68)-FIND("°",I68)-1)/60+MID(I68,FIND("′",I68)+1,FIND("″",I68)-FIND("′",I68)-1)/3600)</f>
        <v>-8.3333333333333339E-4</v>
      </c>
      <c r="K68" s="1" t="s">
        <v>16</v>
      </c>
      <c r="L68" s="1">
        <f t="shared" ref="L68:L71" si="58">IF(LEFT(K68,1)="-",-(MID(K68,2,FIND("°",K68)-2)+MID(K68,FIND("°",K68)+1,FIND("′",K68)-FIND("°",K68)-1)/60+MID(K68,FIND("′",K68)+1,FIND("″",K68)-FIND("′",K68)-1)/3600),LEFT(K68,FIND("°",K68)-1)+MID(K68,FIND("°",K68)+1,FIND("′",K68)-FIND("°",K68)-1)/60+MID(K68,FIND("′",K68)+1,FIND("″",K68)-FIND("′",K68)-1)/3600)</f>
        <v>0</v>
      </c>
      <c r="M68" s="7" t="s">
        <v>124</v>
      </c>
      <c r="N68" s="18">
        <f t="shared" ref="N68:N71" si="59">IF(LEFT(M68,1)="-",-(MID(M68,2,FIND("°",M68)-2)+MID(M68,FIND("°",M68)+1,FIND("′",M68)-FIND("°",M68)-1)/60+MID(M68,FIND("′",M68)+1,FIND("″",M68)-FIND("′",M68)-1)/3600),LEFT(M68,FIND("°",M68)-1)+MID(M68,FIND("°",M68)+1,FIND("′",M68)-FIND("°",M68)-1)/60+MID(M68,FIND("′",M68)+1,FIND("″",M68)-FIND("′",M68)-1)/3600)</f>
        <v>-15</v>
      </c>
      <c r="P68">
        <f>(J68-D68)*3600</f>
        <v>-3</v>
      </c>
      <c r="Q68">
        <f>(L68-F68)*3600</f>
        <v>0</v>
      </c>
      <c r="R68">
        <f>((N68-H68)+15)*3600</f>
        <v>0</v>
      </c>
    </row>
    <row r="69" spans="1:18" x14ac:dyDescent="0.2">
      <c r="A69" t="s">
        <v>117</v>
      </c>
      <c r="B69" t="s">
        <v>121</v>
      </c>
      <c r="C69" s="17" t="s">
        <v>16</v>
      </c>
      <c r="D69" s="1">
        <f t="shared" si="54"/>
        <v>0</v>
      </c>
      <c r="E69" s="6" t="s">
        <v>16</v>
      </c>
      <c r="F69" s="1">
        <f t="shared" si="55"/>
        <v>0</v>
      </c>
      <c r="G69" s="1" t="s">
        <v>17</v>
      </c>
      <c r="H69" s="18">
        <f t="shared" si="56"/>
        <v>0</v>
      </c>
      <c r="I69" s="17" t="s">
        <v>125</v>
      </c>
      <c r="J69" s="1">
        <f t="shared" si="57"/>
        <v>-1.9444444444444444E-3</v>
      </c>
      <c r="K69" s="1" t="s">
        <v>24</v>
      </c>
      <c r="L69" s="1">
        <f t="shared" si="58"/>
        <v>8.3333333333333339E-4</v>
      </c>
      <c r="M69" s="7" t="s">
        <v>69</v>
      </c>
      <c r="N69" s="18">
        <f t="shared" si="59"/>
        <v>-30</v>
      </c>
      <c r="P69">
        <f t="shared" ref="P69:P71" si="60">(J69-D69)*3600</f>
        <v>-7</v>
      </c>
      <c r="Q69">
        <f t="shared" ref="Q69:Q71" si="61">(L69-F69)*3600</f>
        <v>3</v>
      </c>
      <c r="R69">
        <f>((N69-H69)+30)*3600</f>
        <v>0</v>
      </c>
    </row>
    <row r="70" spans="1:18" x14ac:dyDescent="0.2">
      <c r="A70" t="s">
        <v>118</v>
      </c>
      <c r="B70" t="s">
        <v>122</v>
      </c>
      <c r="C70" s="17" t="s">
        <v>18</v>
      </c>
      <c r="D70" s="1">
        <f t="shared" si="54"/>
        <v>0</v>
      </c>
      <c r="E70" s="6" t="s">
        <v>16</v>
      </c>
      <c r="F70" s="1">
        <f t="shared" si="55"/>
        <v>0</v>
      </c>
      <c r="G70" s="1" t="s">
        <v>17</v>
      </c>
      <c r="H70" s="18">
        <f t="shared" si="56"/>
        <v>0</v>
      </c>
      <c r="I70" s="17" t="s">
        <v>68</v>
      </c>
      <c r="J70" s="1">
        <f t="shared" si="57"/>
        <v>-2.5000000000000001E-3</v>
      </c>
      <c r="K70" s="1" t="s">
        <v>38</v>
      </c>
      <c r="L70" s="1">
        <f t="shared" si="58"/>
        <v>1.6666666666666668E-3</v>
      </c>
      <c r="M70" s="7" t="s">
        <v>126</v>
      </c>
      <c r="N70" s="18">
        <f t="shared" si="59"/>
        <v>-45</v>
      </c>
      <c r="P70">
        <f t="shared" si="60"/>
        <v>-9</v>
      </c>
      <c r="Q70">
        <f t="shared" si="61"/>
        <v>6</v>
      </c>
      <c r="R70">
        <f>((N70-H70)+45)*3600</f>
        <v>0</v>
      </c>
    </row>
    <row r="71" spans="1:18" ht="15" thickBot="1" x14ac:dyDescent="0.25">
      <c r="A71" t="s">
        <v>119</v>
      </c>
      <c r="B71" t="s">
        <v>123</v>
      </c>
      <c r="C71" s="25" t="s">
        <v>18</v>
      </c>
      <c r="D71" s="26">
        <f t="shared" si="54"/>
        <v>0</v>
      </c>
      <c r="E71" s="33" t="s">
        <v>18</v>
      </c>
      <c r="F71" s="26">
        <f t="shared" si="55"/>
        <v>0</v>
      </c>
      <c r="G71" s="26" t="s">
        <v>18</v>
      </c>
      <c r="H71" s="27">
        <f t="shared" si="56"/>
        <v>0</v>
      </c>
      <c r="I71" s="25" t="s">
        <v>73</v>
      </c>
      <c r="J71" s="26">
        <f t="shared" si="57"/>
        <v>-3.0555555555555557E-3</v>
      </c>
      <c r="K71" s="26" t="s">
        <v>40</v>
      </c>
      <c r="L71" s="26">
        <f t="shared" si="58"/>
        <v>2.5000000000000001E-3</v>
      </c>
      <c r="M71" s="32" t="s">
        <v>127</v>
      </c>
      <c r="N71" s="27">
        <f t="shared" si="59"/>
        <v>-59.999722222222225</v>
      </c>
      <c r="P71">
        <f t="shared" si="60"/>
        <v>-11</v>
      </c>
      <c r="Q71">
        <f t="shared" si="61"/>
        <v>9</v>
      </c>
      <c r="R71">
        <f>((N71-H71)+60)*3600</f>
        <v>0.99999999999056399</v>
      </c>
    </row>
    <row r="75" spans="1:18" x14ac:dyDescent="0.2">
      <c r="A75" s="58" t="s">
        <v>128</v>
      </c>
      <c r="B75" s="54"/>
      <c r="C75" s="54"/>
      <c r="D75" s="54"/>
      <c r="E75" s="54"/>
      <c r="F75" s="54"/>
      <c r="G75" s="54"/>
      <c r="H75" s="55"/>
      <c r="I75" s="75" t="s">
        <v>574</v>
      </c>
      <c r="J75" s="51"/>
      <c r="K75" s="51"/>
      <c r="L75" s="51"/>
      <c r="M75" s="51"/>
      <c r="N75" s="51"/>
    </row>
    <row r="76" spans="1:18" ht="15" thickBot="1" x14ac:dyDescent="0.25">
      <c r="A76" s="59"/>
      <c r="B76" s="60"/>
      <c r="C76" s="51"/>
      <c r="D76" s="51"/>
      <c r="E76" s="51"/>
      <c r="F76" s="51"/>
      <c r="G76" s="51"/>
      <c r="H76" s="57"/>
      <c r="I76" s="66"/>
      <c r="J76" s="52"/>
      <c r="K76" s="52"/>
      <c r="L76" s="52"/>
      <c r="M76" s="52"/>
      <c r="N76" s="52"/>
    </row>
    <row r="77" spans="1:18" ht="57" x14ac:dyDescent="0.2">
      <c r="A77" s="2" t="s">
        <v>4</v>
      </c>
      <c r="B77" s="2" t="s">
        <v>9</v>
      </c>
      <c r="C77" s="68" t="s">
        <v>14</v>
      </c>
      <c r="D77" s="69"/>
      <c r="E77" s="69"/>
      <c r="F77" s="69"/>
      <c r="G77" s="69"/>
      <c r="H77" s="70"/>
      <c r="I77" s="51" t="s">
        <v>19</v>
      </c>
      <c r="J77" s="51"/>
      <c r="K77" s="51"/>
      <c r="L77" s="51"/>
      <c r="M77" s="51"/>
      <c r="N77" s="51"/>
    </row>
    <row r="78" spans="1:18" x14ac:dyDescent="0.2">
      <c r="C78" s="15" t="s">
        <v>10</v>
      </c>
      <c r="E78" t="s">
        <v>11</v>
      </c>
      <c r="G78" s="5" t="s">
        <v>12</v>
      </c>
      <c r="H78" s="16"/>
      <c r="I78" t="s">
        <v>10</v>
      </c>
      <c r="K78" t="s">
        <v>11</v>
      </c>
      <c r="M78" s="5" t="s">
        <v>12</v>
      </c>
      <c r="P78" s="3" t="s">
        <v>10</v>
      </c>
      <c r="Q78" s="3" t="s">
        <v>11</v>
      </c>
      <c r="R78" s="3" t="s">
        <v>12</v>
      </c>
    </row>
    <row r="79" spans="1:18" x14ac:dyDescent="0.2">
      <c r="A79" s="1" t="s">
        <v>129</v>
      </c>
      <c r="B79" s="1" t="s">
        <v>94</v>
      </c>
      <c r="C79" s="17" t="s">
        <v>16</v>
      </c>
      <c r="D79" s="1">
        <f t="shared" ref="D79:N94" si="62">IF(LEFT(C79,1)="-",-(MID(C79,2,FIND("°",C79)-2)+MID(C79,FIND("°",C79)+1,FIND("′",C79)-FIND("°",C79)-1)/60+MID(C79,FIND("′",C79)+1,FIND("″",C79)-FIND("′",C79)-1)/3600),LEFT(C79,FIND("°",C79)-1)+MID(C79,FIND("°",C79)+1,FIND("′",C79)-FIND("°",C79)-1)/60+MID(C79,FIND("′",C79)+1,FIND("″",C79)-FIND("′",C79)-1)/3600)</f>
        <v>0</v>
      </c>
      <c r="E79" s="6" t="s">
        <v>53</v>
      </c>
      <c r="F79" s="1">
        <f t="shared" si="62"/>
        <v>-5.5555555555555556E-4</v>
      </c>
      <c r="G79" s="7" t="s">
        <v>53</v>
      </c>
      <c r="H79" s="18">
        <f t="shared" si="62"/>
        <v>-5.5555555555555556E-4</v>
      </c>
      <c r="I79" s="1" t="s">
        <v>16</v>
      </c>
      <c r="J79" s="1">
        <f t="shared" si="62"/>
        <v>0</v>
      </c>
      <c r="K79" s="1" t="s">
        <v>153</v>
      </c>
      <c r="L79" s="1">
        <f t="shared" si="62"/>
        <v>-1.3888888888888889E-3</v>
      </c>
      <c r="M79" s="7" t="s">
        <v>154</v>
      </c>
      <c r="N79" s="1">
        <f t="shared" si="62"/>
        <v>14.998888888888889</v>
      </c>
      <c r="P79">
        <f>(J79-D79)*3600</f>
        <v>0</v>
      </c>
      <c r="Q79">
        <f>(L79-F79)*3600</f>
        <v>-3</v>
      </c>
      <c r="R79">
        <f>((N79-H79)-15)*3600</f>
        <v>-2.0000000000003126</v>
      </c>
    </row>
    <row r="80" spans="1:18" x14ac:dyDescent="0.2">
      <c r="A80" s="1" t="s">
        <v>130</v>
      </c>
      <c r="B80" s="1" t="s">
        <v>95</v>
      </c>
      <c r="C80" s="17" t="s">
        <v>16</v>
      </c>
      <c r="D80" s="1">
        <f t="shared" si="62"/>
        <v>0</v>
      </c>
      <c r="E80" s="6" t="s">
        <v>16</v>
      </c>
      <c r="F80" s="1">
        <f t="shared" ref="F80" si="63">IF(LEFT(E80,1)="-",-(MID(E80,2,FIND("°",E80)-2)+MID(E80,FIND("°",E80)+1,FIND("′",E80)-FIND("°",E80)-1)/60+MID(E80,FIND("′",E80)+1,FIND("″",E80)-FIND("′",E80)-1)/3600),LEFT(E80,FIND("°",E80)-1)+MID(E80,FIND("°",E80)+1,FIND("′",E80)-FIND("°",E80)-1)/60+MID(E80,FIND("′",E80)+1,FIND("″",E80)-FIND("′",E80)-1)/3600)</f>
        <v>0</v>
      </c>
      <c r="G80" s="11" t="s">
        <v>16</v>
      </c>
      <c r="H80" s="18">
        <f t="shared" ref="H80" si="64">IF(LEFT(G80,1)="-",-(MID(G80,2,FIND("°",G80)-2)+MID(G80,FIND("°",G80)+1,FIND("′",G80)-FIND("°",G80)-1)/60+MID(G80,FIND("′",G80)+1,FIND("″",G80)-FIND("′",G80)-1)/3600),LEFT(G80,FIND("°",G80)-1)+MID(G80,FIND("°",G80)+1,FIND("′",G80)-FIND("°",G80)-1)/60+MID(G80,FIND("′",G80)+1,FIND("″",G80)-FIND("′",G80)-1)/3600)</f>
        <v>0</v>
      </c>
      <c r="I80" s="1" t="s">
        <v>16</v>
      </c>
      <c r="J80" s="1">
        <f t="shared" ref="J80" si="65">IF(LEFT(I80,1)="-",-(MID(I80,2,FIND("°",I80)-2)+MID(I80,FIND("°",I80)+1,FIND("′",I80)-FIND("°",I80)-1)/60+MID(I80,FIND("′",I80)+1,FIND("″",I80)-FIND("′",I80)-1)/3600),LEFT(I80,FIND("°",I80)-1)+MID(I80,FIND("°",I80)+1,FIND("′",I80)-FIND("°",I80)-1)/60+MID(I80,FIND("′",I80)+1,FIND("″",I80)-FIND("′",I80)-1)/3600)</f>
        <v>0</v>
      </c>
      <c r="K80" s="1" t="s">
        <v>16</v>
      </c>
      <c r="L80" s="1">
        <f t="shared" ref="L80" si="66">IF(LEFT(K80,1)="-",-(MID(K80,2,FIND("°",K80)-2)+MID(K80,FIND("°",K80)+1,FIND("′",K80)-FIND("°",K80)-1)/60+MID(K80,FIND("′",K80)+1,FIND("″",K80)-FIND("′",K80)-1)/3600),LEFT(K80,FIND("°",K80)-1)+MID(K80,FIND("°",K80)+1,FIND("′",K80)-FIND("°",K80)-1)/60+MID(K80,FIND("′",K80)+1,FIND("″",K80)-FIND("′",K80)-1)/3600)</f>
        <v>0</v>
      </c>
      <c r="M80" s="7" t="s">
        <v>155</v>
      </c>
      <c r="N80" s="1">
        <f t="shared" ref="N80" si="67">IF(LEFT(M80,1)="-",-(MID(M80,2,FIND("°",M80)-2)+MID(M80,FIND("°",M80)+1,FIND("′",M80)-FIND("°",M80)-1)/60+MID(M80,FIND("′",M80)+1,FIND("″",M80)-FIND("′",M80)-1)/3600),LEFT(M80,FIND("°",M80)-1)+MID(M80,FIND("°",M80)+1,FIND("′",M80)-FIND("°",M80)-1)/60+MID(M80,FIND("′",M80)+1,FIND("″",M80)-FIND("′",M80)-1)/3600)</f>
        <v>29.999722222222225</v>
      </c>
      <c r="P80">
        <f t="shared" ref="P80:P94" si="68">(J80-D80)*3600</f>
        <v>0</v>
      </c>
      <c r="Q80">
        <f t="shared" ref="Q80:Q94" si="69">(L80-F80)*3600</f>
        <v>0</v>
      </c>
      <c r="R80">
        <f>((N80-H80)-30)*3600</f>
        <v>-0.99999999999056399</v>
      </c>
    </row>
    <row r="81" spans="1:18" x14ac:dyDescent="0.2">
      <c r="A81" s="1" t="s">
        <v>131</v>
      </c>
      <c r="B81" s="1" t="s">
        <v>96</v>
      </c>
      <c r="C81" s="17" t="s">
        <v>18</v>
      </c>
      <c r="D81" s="1">
        <f t="shared" si="62"/>
        <v>0</v>
      </c>
      <c r="E81" s="6" t="s">
        <v>16</v>
      </c>
      <c r="F81" s="1">
        <f t="shared" ref="F81" si="70">IF(LEFT(E81,1)="-",-(MID(E81,2,FIND("°",E81)-2)+MID(E81,FIND("°",E81)+1,FIND("′",E81)-FIND("°",E81)-1)/60+MID(E81,FIND("′",E81)+1,FIND("″",E81)-FIND("′",E81)-1)/3600),LEFT(E81,FIND("°",E81)-1)+MID(E81,FIND("°",E81)+1,FIND("′",E81)-FIND("°",E81)-1)/60+MID(E81,FIND("′",E81)+1,FIND("″",E81)-FIND("′",E81)-1)/3600)</f>
        <v>0</v>
      </c>
      <c r="G81" s="11" t="s">
        <v>16</v>
      </c>
      <c r="H81" s="18">
        <f t="shared" ref="H81" si="71">IF(LEFT(G81,1)="-",-(MID(G81,2,FIND("°",G81)-2)+MID(G81,FIND("°",G81)+1,FIND("′",G81)-FIND("°",G81)-1)/60+MID(G81,FIND("′",G81)+1,FIND("″",G81)-FIND("′",G81)-1)/3600),LEFT(G81,FIND("°",G81)-1)+MID(G81,FIND("°",G81)+1,FIND("′",G81)-FIND("°",G81)-1)/60+MID(G81,FIND("′",G81)+1,FIND("″",G81)-FIND("′",G81)-1)/3600)</f>
        <v>0</v>
      </c>
      <c r="I81" s="1" t="s">
        <v>13</v>
      </c>
      <c r="J81" s="1">
        <f t="shared" ref="J81" si="72">IF(LEFT(I81,1)="-",-(MID(I81,2,FIND("°",I81)-2)+MID(I81,FIND("°",I81)+1,FIND("′",I81)-FIND("°",I81)-1)/60+MID(I81,FIND("′",I81)+1,FIND("″",I81)-FIND("′",I81)-1)/3600),LEFT(I81,FIND("°",I81)-1)+MID(I81,FIND("°",I81)+1,FIND("′",I81)-FIND("°",I81)-1)/60+MID(I81,FIND("′",I81)+1,FIND("″",I81)-FIND("′",I81)-1)/3600)</f>
        <v>-2.7777777777777778E-4</v>
      </c>
      <c r="K81" s="1" t="s">
        <v>16</v>
      </c>
      <c r="L81" s="1">
        <f t="shared" ref="L81" si="73">IF(LEFT(K81,1)="-",-(MID(K81,2,FIND("°",K81)-2)+MID(K81,FIND("°",K81)+1,FIND("′",K81)-FIND("°",K81)-1)/60+MID(K81,FIND("′",K81)+1,FIND("″",K81)-FIND("′",K81)-1)/3600),LEFT(K81,FIND("°",K81)-1)+MID(K81,FIND("°",K81)+1,FIND("′",K81)-FIND("°",K81)-1)/60+MID(K81,FIND("′",K81)+1,FIND("″",K81)-FIND("′",K81)-1)/3600)</f>
        <v>0</v>
      </c>
      <c r="M81" s="7" t="s">
        <v>156</v>
      </c>
      <c r="N81" s="1">
        <f t="shared" ref="N81" si="74">IF(LEFT(M81,1)="-",-(MID(M81,2,FIND("°",M81)-2)+MID(M81,FIND("°",M81)+1,FIND("′",M81)-FIND("°",M81)-1)/60+MID(M81,FIND("′",M81)+1,FIND("″",M81)-FIND("′",M81)-1)/3600),LEFT(M81,FIND("°",M81)-1)+MID(M81,FIND("°",M81)+1,FIND("′",M81)-FIND("°",M81)-1)/60+MID(M81,FIND("′",M81)+1,FIND("″",M81)-FIND("′",M81)-1)/3600)</f>
        <v>44.999444444444443</v>
      </c>
      <c r="P81">
        <f t="shared" si="68"/>
        <v>-1</v>
      </c>
      <c r="Q81">
        <f t="shared" si="69"/>
        <v>0</v>
      </c>
      <c r="R81">
        <f>((N81-H81)-45)*3600</f>
        <v>-2.0000000000067075</v>
      </c>
    </row>
    <row r="82" spans="1:18" x14ac:dyDescent="0.2">
      <c r="A82" s="1" t="s">
        <v>132</v>
      </c>
      <c r="B82" s="1" t="s">
        <v>97</v>
      </c>
      <c r="C82" s="17" t="s">
        <v>18</v>
      </c>
      <c r="D82" s="1">
        <f t="shared" si="62"/>
        <v>0</v>
      </c>
      <c r="E82" s="6" t="s">
        <v>18</v>
      </c>
      <c r="F82" s="1">
        <f t="shared" ref="F82" si="75">IF(LEFT(E82,1)="-",-(MID(E82,2,FIND("°",E82)-2)+MID(E82,FIND("°",E82)+1,FIND("′",E82)-FIND("°",E82)-1)/60+MID(E82,FIND("′",E82)+1,FIND("″",E82)-FIND("′",E82)-1)/3600),LEFT(E82,FIND("°",E82)-1)+MID(E82,FIND("°",E82)+1,FIND("′",E82)-FIND("°",E82)-1)/60+MID(E82,FIND("′",E82)+1,FIND("″",E82)-FIND("′",E82)-1)/3600)</f>
        <v>0</v>
      </c>
      <c r="G82" s="7" t="s">
        <v>18</v>
      </c>
      <c r="H82" s="18">
        <f t="shared" ref="H82" si="76">IF(LEFT(G82,1)="-",-(MID(G82,2,FIND("°",G82)-2)+MID(G82,FIND("°",G82)+1,FIND("′",G82)-FIND("°",G82)-1)/60+MID(G82,FIND("′",G82)+1,FIND("″",G82)-FIND("′",G82)-1)/3600),LEFT(G82,FIND("°",G82)-1)+MID(G82,FIND("°",G82)+1,FIND("′",G82)-FIND("°",G82)-1)/60+MID(G82,FIND("′",G82)+1,FIND("″",G82)-FIND("′",G82)-1)/3600)</f>
        <v>0</v>
      </c>
      <c r="I82" s="1" t="s">
        <v>53</v>
      </c>
      <c r="J82" s="1">
        <f t="shared" ref="J82" si="77">IF(LEFT(I82,1)="-",-(MID(I82,2,FIND("°",I82)-2)+MID(I82,FIND("°",I82)+1,FIND("′",I82)-FIND("°",I82)-1)/60+MID(I82,FIND("′",I82)+1,FIND("″",I82)-FIND("′",I82)-1)/3600),LEFT(I82,FIND("°",I82)-1)+MID(I82,FIND("°",I82)+1,FIND("′",I82)-FIND("°",I82)-1)/60+MID(I82,FIND("′",I82)+1,FIND("″",I82)-FIND("′",I82)-1)/3600)</f>
        <v>-5.5555555555555556E-4</v>
      </c>
      <c r="K82" s="1" t="s">
        <v>28</v>
      </c>
      <c r="L82" s="1">
        <f t="shared" ref="L82" si="78">IF(LEFT(K82,1)="-",-(MID(K82,2,FIND("°",K82)-2)+MID(K82,FIND("°",K82)+1,FIND("′",K82)-FIND("°",K82)-1)/60+MID(K82,FIND("′",K82)+1,FIND("″",K82)-FIND("′",K82)-1)/3600),LEFT(K82,FIND("°",K82)-1)+MID(K82,FIND("°",K82)+1,FIND("′",K82)-FIND("°",K82)-1)/60+MID(K82,FIND("′",K82)+1,FIND("″",K82)-FIND("′",K82)-1)/3600)</f>
        <v>0</v>
      </c>
      <c r="M82" s="7" t="s">
        <v>157</v>
      </c>
      <c r="N82" s="1">
        <f t="shared" ref="N82" si="79">IF(LEFT(M82,1)="-",-(MID(M82,2,FIND("°",M82)-2)+MID(M82,FIND("°",M82)+1,FIND("′",M82)-FIND("°",M82)-1)/60+MID(M82,FIND("′",M82)+1,FIND("″",M82)-FIND("′",M82)-1)/3600),LEFT(M82,FIND("°",M82)-1)+MID(M82,FIND("°",M82)+1,FIND("′",M82)-FIND("°",M82)-1)/60+MID(M82,FIND("′",M82)+1,FIND("″",M82)-FIND("′",M82)-1)/3600)</f>
        <v>59.999722222222225</v>
      </c>
      <c r="P82">
        <f t="shared" si="68"/>
        <v>-2</v>
      </c>
      <c r="Q82">
        <f t="shared" si="69"/>
        <v>0</v>
      </c>
      <c r="R82">
        <f>((N82-H82)-60)*3600</f>
        <v>-0.99999999999056399</v>
      </c>
    </row>
    <row r="83" spans="1:18" x14ac:dyDescent="0.2">
      <c r="A83" t="s">
        <v>133</v>
      </c>
      <c r="B83" t="s">
        <v>137</v>
      </c>
      <c r="C83" s="17" t="s">
        <v>16</v>
      </c>
      <c r="D83" s="1">
        <f t="shared" si="62"/>
        <v>0</v>
      </c>
      <c r="E83" s="6" t="s">
        <v>16</v>
      </c>
      <c r="F83" s="1">
        <f t="shared" ref="F83" si="80">IF(LEFT(E83,1)="-",-(MID(E83,2,FIND("°",E83)-2)+MID(E83,FIND("°",E83)+1,FIND("′",E83)-FIND("°",E83)-1)/60+MID(E83,FIND("′",E83)+1,FIND("″",E83)-FIND("′",E83)-1)/3600),LEFT(E83,FIND("°",E83)-1)+MID(E83,FIND("°",E83)+1,FIND("′",E83)-FIND("°",E83)-1)/60+MID(E83,FIND("′",E83)+1,FIND("″",E83)-FIND("′",E83)-1)/3600)</f>
        <v>0</v>
      </c>
      <c r="G83" s="11" t="s">
        <v>16</v>
      </c>
      <c r="H83" s="18">
        <f t="shared" ref="H83" si="81">IF(LEFT(G83,1)="-",-(MID(G83,2,FIND("°",G83)-2)+MID(G83,FIND("°",G83)+1,FIND("′",G83)-FIND("°",G83)-1)/60+MID(G83,FIND("′",G83)+1,FIND("″",G83)-FIND("′",G83)-1)/3600),LEFT(G83,FIND("°",G83)-1)+MID(G83,FIND("°",G83)+1,FIND("′",G83)-FIND("°",G83)-1)/60+MID(G83,FIND("′",G83)+1,FIND("″",G83)-FIND("′",G83)-1)/3600)</f>
        <v>0</v>
      </c>
      <c r="I83" s="1" t="s">
        <v>16</v>
      </c>
      <c r="J83" s="1">
        <f t="shared" ref="J83" si="82">IF(LEFT(I83,1)="-",-(MID(I83,2,FIND("°",I83)-2)+MID(I83,FIND("°",I83)+1,FIND("′",I83)-FIND("°",I83)-1)/60+MID(I83,FIND("′",I83)+1,FIND("″",I83)-FIND("′",I83)-1)/3600),LEFT(I83,FIND("°",I83)-1)+MID(I83,FIND("°",I83)+1,FIND("′",I83)-FIND("°",I83)-1)/60+MID(I83,FIND("′",I83)+1,FIND("″",I83)-FIND("′",I83)-1)/3600)</f>
        <v>0</v>
      </c>
      <c r="K83" s="1" t="s">
        <v>13</v>
      </c>
      <c r="L83" s="1">
        <f t="shared" ref="L83" si="83">IF(LEFT(K83,1)="-",-(MID(K83,2,FIND("°",K83)-2)+MID(K83,FIND("°",K83)+1,FIND("′",K83)-FIND("°",K83)-1)/60+MID(K83,FIND("′",K83)+1,FIND("″",K83)-FIND("′",K83)-1)/3600),LEFT(K83,FIND("°",K83)-1)+MID(K83,FIND("°",K83)+1,FIND("′",K83)-FIND("°",K83)-1)/60+MID(K83,FIND("′",K83)+1,FIND("″",K83)-FIND("′",K83)-1)/3600)</f>
        <v>-2.7777777777777778E-4</v>
      </c>
      <c r="M83" s="7" t="s">
        <v>83</v>
      </c>
      <c r="N83" s="1">
        <f t="shared" ref="N83" si="84">IF(LEFT(M83,1)="-",-(MID(M83,2,FIND("°",M83)-2)+MID(M83,FIND("°",M83)+1,FIND("′",M83)-FIND("°",M83)-1)/60+MID(M83,FIND("′",M83)+1,FIND("″",M83)-FIND("′",M83)-1)/3600),LEFT(M83,FIND("°",M83)-1)+MID(M83,FIND("°",M83)+1,FIND("′",M83)-FIND("°",M83)-1)/60+MID(M83,FIND("′",M83)+1,FIND("″",M83)-FIND("′",M83)-1)/3600)</f>
        <v>90.000277777777782</v>
      </c>
      <c r="P83">
        <f t="shared" si="68"/>
        <v>0</v>
      </c>
      <c r="Q83">
        <f t="shared" si="69"/>
        <v>-1</v>
      </c>
      <c r="R83">
        <f>((N83-H83)-90)*3600</f>
        <v>1.0000000000161435</v>
      </c>
    </row>
    <row r="84" spans="1:18" x14ac:dyDescent="0.2">
      <c r="A84" t="s">
        <v>134</v>
      </c>
      <c r="B84" t="s">
        <v>138</v>
      </c>
      <c r="C84" s="17" t="s">
        <v>16</v>
      </c>
      <c r="D84" s="1">
        <f t="shared" si="62"/>
        <v>0</v>
      </c>
      <c r="E84" s="6" t="s">
        <v>16</v>
      </c>
      <c r="F84" s="1">
        <f t="shared" ref="F84" si="85">IF(LEFT(E84,1)="-",-(MID(E84,2,FIND("°",E84)-2)+MID(E84,FIND("°",E84)+1,FIND("′",E84)-FIND("°",E84)-1)/60+MID(E84,FIND("′",E84)+1,FIND("″",E84)-FIND("′",E84)-1)/3600),LEFT(E84,FIND("°",E84)-1)+MID(E84,FIND("°",E84)+1,FIND("′",E84)-FIND("°",E84)-1)/60+MID(E84,FIND("′",E84)+1,FIND("″",E84)-FIND("′",E84)-1)/3600)</f>
        <v>0</v>
      </c>
      <c r="G84" s="11" t="s">
        <v>16</v>
      </c>
      <c r="H84" s="18">
        <f t="shared" ref="H84" si="86">IF(LEFT(G84,1)="-",-(MID(G84,2,FIND("°",G84)-2)+MID(G84,FIND("°",G84)+1,FIND("′",G84)-FIND("°",G84)-1)/60+MID(G84,FIND("′",G84)+1,FIND("″",G84)-FIND("′",G84)-1)/3600),LEFT(G84,FIND("°",G84)-1)+MID(G84,FIND("°",G84)+1,FIND("′",G84)-FIND("°",G84)-1)/60+MID(G84,FIND("′",G84)+1,FIND("″",G84)-FIND("′",G84)-1)/3600)</f>
        <v>0</v>
      </c>
      <c r="I84" s="1" t="s">
        <v>16</v>
      </c>
      <c r="J84" s="1">
        <f t="shared" ref="J84" si="87">IF(LEFT(I84,1)="-",-(MID(I84,2,FIND("°",I84)-2)+MID(I84,FIND("°",I84)+1,FIND("′",I84)-FIND("°",I84)-1)/60+MID(I84,FIND("′",I84)+1,FIND("″",I84)-FIND("′",I84)-1)/3600),LEFT(I84,FIND("°",I84)-1)+MID(I84,FIND("°",I84)+1,FIND("′",I84)-FIND("°",I84)-1)/60+MID(I84,FIND("′",I84)+1,FIND("″",I84)-FIND("′",I84)-1)/3600)</f>
        <v>0</v>
      </c>
      <c r="K84" s="1" t="s">
        <v>15</v>
      </c>
      <c r="L84" s="1">
        <f t="shared" ref="L84" si="88">IF(LEFT(K84,1)="-",-(MID(K84,2,FIND("°",K84)-2)+MID(K84,FIND("°",K84)+1,FIND("′",K84)-FIND("°",K84)-1)/60+MID(K84,FIND("′",K84)+1,FIND("″",K84)-FIND("′",K84)-1)/3600),LEFT(K84,FIND("°",K84)-1)+MID(K84,FIND("°",K84)+1,FIND("′",K84)-FIND("°",K84)-1)/60+MID(K84,FIND("′",K84)+1,FIND("″",K84)-FIND("′",K84)-1)/3600)</f>
        <v>-8.3333333333333339E-4</v>
      </c>
      <c r="M84" s="7" t="s">
        <v>158</v>
      </c>
      <c r="N84" s="1">
        <f t="shared" ref="N84" si="89">IF(LEFT(M84,1)="-",-(MID(M84,2,FIND("°",M84)-2)+MID(M84,FIND("°",M84)+1,FIND("′",M84)-FIND("°",M84)-1)/60+MID(M84,FIND("′",M84)+1,FIND("″",M84)-FIND("′",M84)-1)/3600),LEFT(M84,FIND("°",M84)-1)+MID(M84,FIND("°",M84)+1,FIND("′",M84)-FIND("°",M84)-1)/60+MID(M84,FIND("′",M84)+1,FIND("″",M84)-FIND("′",M84)-1)/3600)</f>
        <v>179.9997222222222</v>
      </c>
      <c r="P84">
        <f t="shared" si="68"/>
        <v>0</v>
      </c>
      <c r="Q84">
        <f t="shared" si="69"/>
        <v>-3</v>
      </c>
      <c r="R84">
        <f>((N84-H84)-180)*3600</f>
        <v>-1.0000000000673026</v>
      </c>
    </row>
    <row r="85" spans="1:18" x14ac:dyDescent="0.2">
      <c r="A85" t="s">
        <v>135</v>
      </c>
      <c r="B85" t="s">
        <v>139</v>
      </c>
      <c r="C85" s="17" t="s">
        <v>18</v>
      </c>
      <c r="D85" s="1">
        <f t="shared" si="62"/>
        <v>0</v>
      </c>
      <c r="E85" s="6" t="s">
        <v>18</v>
      </c>
      <c r="F85" s="1">
        <f t="shared" ref="F85" si="90">IF(LEFT(E85,1)="-",-(MID(E85,2,FIND("°",E85)-2)+MID(E85,FIND("°",E85)+1,FIND("′",E85)-FIND("°",E85)-1)/60+MID(E85,FIND("′",E85)+1,FIND("″",E85)-FIND("′",E85)-1)/3600),LEFT(E85,FIND("°",E85)-1)+MID(E85,FIND("°",E85)+1,FIND("′",E85)-FIND("°",E85)-1)/60+MID(E85,FIND("′",E85)+1,FIND("″",E85)-FIND("′",E85)-1)/3600)</f>
        <v>0</v>
      </c>
      <c r="G85" s="11" t="s">
        <v>18</v>
      </c>
      <c r="H85" s="18">
        <f t="shared" ref="H85" si="91">IF(LEFT(G85,1)="-",-(MID(G85,2,FIND("°",G85)-2)+MID(G85,FIND("°",G85)+1,FIND("′",G85)-FIND("°",G85)-1)/60+MID(G85,FIND("′",G85)+1,FIND("″",G85)-FIND("′",G85)-1)/3600),LEFT(G85,FIND("°",G85)-1)+MID(G85,FIND("°",G85)+1,FIND("′",G85)-FIND("°",G85)-1)/60+MID(G85,FIND("′",G85)+1,FIND("″",G85)-FIND("′",G85)-1)/3600)</f>
        <v>0</v>
      </c>
      <c r="I85" s="1" t="s">
        <v>478</v>
      </c>
      <c r="J85" s="1">
        <f t="shared" ref="J85" si="92">IF(LEFT(I85,1)="-",-(MID(I85,2,FIND("°",I85)-2)+MID(I85,FIND("°",I85)+1,FIND("′",I85)-FIND("°",I85)-1)/60+MID(I85,FIND("′",I85)+1,FIND("″",I85)-FIND("′",I85)-1)/3600),LEFT(I85,FIND("°",I85)-1)+MID(I85,FIND("°",I85)+1,FIND("′",I85)-FIND("°",I85)-1)/60+MID(I85,FIND("′",I85)+1,FIND("″",I85)-FIND("′",I85)-1)/3600)</f>
        <v>8.3333333333333339E-4</v>
      </c>
      <c r="K85" s="1" t="s">
        <v>13</v>
      </c>
      <c r="L85" s="1">
        <f t="shared" ref="L85" si="93">IF(LEFT(K85,1)="-",-(MID(K85,2,FIND("°",K85)-2)+MID(K85,FIND("°",K85)+1,FIND("′",K85)-FIND("°",K85)-1)/60+MID(K85,FIND("′",K85)+1,FIND("″",K85)-FIND("′",K85)-1)/3600),LEFT(K85,FIND("°",K85)-1)+MID(K85,FIND("°",K85)+1,FIND("′",K85)-FIND("°",K85)-1)/60+MID(K85,FIND("′",K85)+1,FIND("″",K85)-FIND("′",K85)-1)/3600)</f>
        <v>-2.7777777777777778E-4</v>
      </c>
      <c r="M85" s="7" t="s">
        <v>160</v>
      </c>
      <c r="N85" s="1">
        <f t="shared" ref="N85" si="94">IF(LEFT(M85,1)="-",-(MID(M85,2,FIND("°",M85)-2)+MID(M85,FIND("°",M85)+1,FIND("′",M85)-FIND("°",M85)-1)/60+MID(M85,FIND("′",M85)+1,FIND("″",M85)-FIND("′",M85)-1)/3600),LEFT(M85,FIND("°",M85)-1)+MID(M85,FIND("°",M85)+1,FIND("′",M85)-FIND("°",M85)-1)/60+MID(M85,FIND("′",M85)+1,FIND("″",M85)-FIND("′",M85)-1)/3600)</f>
        <v>-89.999722222222218</v>
      </c>
      <c r="P85">
        <f t="shared" si="68"/>
        <v>3</v>
      </c>
      <c r="Q85">
        <f t="shared" si="69"/>
        <v>-1</v>
      </c>
      <c r="R85">
        <f>((N85-H85+360)-270)*3600</f>
        <v>1.0000000000673026</v>
      </c>
    </row>
    <row r="86" spans="1:18" x14ac:dyDescent="0.2">
      <c r="A86" t="s">
        <v>136</v>
      </c>
      <c r="B86" t="s">
        <v>140</v>
      </c>
      <c r="C86" s="17" t="s">
        <v>18</v>
      </c>
      <c r="D86" s="1">
        <f t="shared" si="62"/>
        <v>0</v>
      </c>
      <c r="E86" s="6" t="s">
        <v>18</v>
      </c>
      <c r="F86" s="1">
        <f t="shared" ref="F86" si="95">IF(LEFT(E86,1)="-",-(MID(E86,2,FIND("°",E86)-2)+MID(E86,FIND("°",E86)+1,FIND("′",E86)-FIND("°",E86)-1)/60+MID(E86,FIND("′",E86)+1,FIND("″",E86)-FIND("′",E86)-1)/3600),LEFT(E86,FIND("°",E86)-1)+MID(E86,FIND("°",E86)+1,FIND("′",E86)-FIND("°",E86)-1)/60+MID(E86,FIND("′",E86)+1,FIND("″",E86)-FIND("′",E86)-1)/3600)</f>
        <v>0</v>
      </c>
      <c r="G86" s="11" t="s">
        <v>18</v>
      </c>
      <c r="H86" s="18">
        <f t="shared" ref="H86" si="96">IF(LEFT(G86,1)="-",-(MID(G86,2,FIND("°",G86)-2)+MID(G86,FIND("°",G86)+1,FIND("′",G86)-FIND("°",G86)-1)/60+MID(G86,FIND("′",G86)+1,FIND("″",G86)-FIND("′",G86)-1)/3600),LEFT(G86,FIND("°",G86)-1)+MID(G86,FIND("°",G86)+1,FIND("′",G86)-FIND("°",G86)-1)/60+MID(G86,FIND("′",G86)+1,FIND("″",G86)-FIND("′",G86)-1)/3600)</f>
        <v>0</v>
      </c>
      <c r="I86" s="1" t="s">
        <v>23</v>
      </c>
      <c r="J86" s="1">
        <f t="shared" ref="J86" si="97">IF(LEFT(I86,1)="-",-(MID(I86,2,FIND("°",I86)-2)+MID(I86,FIND("°",I86)+1,FIND("′",I86)-FIND("°",I86)-1)/60+MID(I86,FIND("′",I86)+1,FIND("″",I86)-FIND("′",I86)-1)/3600),LEFT(I86,FIND("°",I86)-1)+MID(I86,FIND("°",I86)+1,FIND("′",I86)-FIND("°",I86)-1)/60+MID(I86,FIND("′",I86)+1,FIND("″",I86)-FIND("′",I86)-1)/3600)</f>
        <v>2.7777777777777778E-4</v>
      </c>
      <c r="K86" s="6" t="s">
        <v>16</v>
      </c>
      <c r="L86" s="1">
        <f t="shared" ref="L86" si="98">IF(LEFT(K86,1)="-",-(MID(K86,2,FIND("°",K86)-2)+MID(K86,FIND("°",K86)+1,FIND("′",K86)-FIND("°",K86)-1)/60+MID(K86,FIND("′",K86)+1,FIND("″",K86)-FIND("′",K86)-1)/3600),LEFT(K86,FIND("°",K86)-1)+MID(K86,FIND("°",K86)+1,FIND("′",K86)-FIND("°",K86)-1)/60+MID(K86,FIND("′",K86)+1,FIND("″",K86)-FIND("′",K86)-1)/3600)</f>
        <v>0</v>
      </c>
      <c r="M86" s="7" t="s">
        <v>53</v>
      </c>
      <c r="N86" s="1">
        <f t="shared" ref="N86" si="99">IF(LEFT(M86,1)="-",-(MID(M86,2,FIND("°",M86)-2)+MID(M86,FIND("°",M86)+1,FIND("′",M86)-FIND("°",M86)-1)/60+MID(M86,FIND("′",M86)+1,FIND("″",M86)-FIND("′",M86)-1)/3600),LEFT(M86,FIND("°",M86)-1)+MID(M86,FIND("°",M86)+1,FIND("′",M86)-FIND("°",M86)-1)/60+MID(M86,FIND("′",M86)+1,FIND("″",M86)-FIND("′",M86)-1)/3600)</f>
        <v>-5.5555555555555556E-4</v>
      </c>
      <c r="P86">
        <f t="shared" si="68"/>
        <v>1</v>
      </c>
      <c r="Q86">
        <f t="shared" si="69"/>
        <v>0</v>
      </c>
      <c r="R86">
        <f>((N86-H86+360)-360)*3600</f>
        <v>-1.9999999999299689</v>
      </c>
    </row>
    <row r="87" spans="1:18" x14ac:dyDescent="0.2">
      <c r="A87" t="s">
        <v>141</v>
      </c>
      <c r="B87" t="s">
        <v>120</v>
      </c>
      <c r="C87" s="17" t="s">
        <v>16</v>
      </c>
      <c r="D87" s="1">
        <f t="shared" si="62"/>
        <v>0</v>
      </c>
      <c r="E87" s="6" t="s">
        <v>53</v>
      </c>
      <c r="F87" s="1">
        <f t="shared" ref="F87" si="100">IF(LEFT(E87,1)="-",-(MID(E87,2,FIND("°",E87)-2)+MID(E87,FIND("°",E87)+1,FIND("′",E87)-FIND("°",E87)-1)/60+MID(E87,FIND("′",E87)+1,FIND("″",E87)-FIND("′",E87)-1)/3600),LEFT(E87,FIND("°",E87)-1)+MID(E87,FIND("°",E87)+1,FIND("′",E87)-FIND("°",E87)-1)/60+MID(E87,FIND("′",E87)+1,FIND("″",E87)-FIND("′",E87)-1)/3600)</f>
        <v>-5.5555555555555556E-4</v>
      </c>
      <c r="G87" s="7" t="s">
        <v>53</v>
      </c>
      <c r="H87" s="18">
        <f t="shared" ref="H87" si="101">IF(LEFT(G87,1)="-",-(MID(G87,2,FIND("°",G87)-2)+MID(G87,FIND("°",G87)+1,FIND("′",G87)-FIND("°",G87)-1)/60+MID(G87,FIND("′",G87)+1,FIND("″",G87)-FIND("′",G87)-1)/3600),LEFT(G87,FIND("°",G87)-1)+MID(G87,FIND("°",G87)+1,FIND("′",G87)-FIND("°",G87)-1)/60+MID(G87,FIND("′",G87)+1,FIND("″",G87)-FIND("′",G87)-1)/3600)</f>
        <v>-5.5555555555555556E-4</v>
      </c>
      <c r="I87" s="1" t="s">
        <v>16</v>
      </c>
      <c r="J87" s="1">
        <f t="shared" ref="J87" si="102">IF(LEFT(I87,1)="-",-(MID(I87,2,FIND("°",I87)-2)+MID(I87,FIND("°",I87)+1,FIND("′",I87)-FIND("°",I87)-1)/60+MID(I87,FIND("′",I87)+1,FIND("″",I87)-FIND("′",I87)-1)/3600),LEFT(I87,FIND("°",I87)-1)+MID(I87,FIND("°",I87)+1,FIND("′",I87)-FIND("°",I87)-1)/60+MID(I87,FIND("′",I87)+1,FIND("″",I87)-FIND("′",I87)-1)/3600)</f>
        <v>0</v>
      </c>
      <c r="K87" s="1" t="s">
        <v>15</v>
      </c>
      <c r="L87" s="1">
        <f t="shared" ref="L87" si="103">IF(LEFT(K87,1)="-",-(MID(K87,2,FIND("°",K87)-2)+MID(K87,FIND("°",K87)+1,FIND("′",K87)-FIND("°",K87)-1)/60+MID(K87,FIND("′",K87)+1,FIND("″",K87)-FIND("′",K87)-1)/3600),LEFT(K87,FIND("°",K87)-1)+MID(K87,FIND("°",K87)+1,FIND("′",K87)-FIND("°",K87)-1)/60+MID(K87,FIND("′",K87)+1,FIND("″",K87)-FIND("′",K87)-1)/3600)</f>
        <v>-8.3333333333333339E-4</v>
      </c>
      <c r="M87" s="7" t="s">
        <v>161</v>
      </c>
      <c r="N87" s="1">
        <f t="shared" ref="N87" si="104">IF(LEFT(M87,1)="-",-(MID(M87,2,FIND("°",M87)-2)+MID(M87,FIND("°",M87)+1,FIND("′",M87)-FIND("°",M87)-1)/60+MID(M87,FIND("′",M87)+1,FIND("″",M87)-FIND("′",M87)-1)/3600),LEFT(M87,FIND("°",M87)-1)+MID(M87,FIND("°",M87)+1,FIND("′",M87)-FIND("°",M87)-1)/60+MID(M87,FIND("′",M87)+1,FIND("″",M87)-FIND("′",M87)-1)/3600)</f>
        <v>-15.000277777777777</v>
      </c>
      <c r="P87">
        <f t="shared" si="68"/>
        <v>0</v>
      </c>
      <c r="Q87">
        <f t="shared" si="69"/>
        <v>-1.0000000000000002</v>
      </c>
      <c r="R87">
        <f>((N87-H87)+15)*3600</f>
        <v>1.0000000000033538</v>
      </c>
    </row>
    <row r="88" spans="1:18" x14ac:dyDescent="0.2">
      <c r="A88" t="s">
        <v>142</v>
      </c>
      <c r="B88" t="s">
        <v>121</v>
      </c>
      <c r="C88" s="17" t="s">
        <v>18</v>
      </c>
      <c r="D88" s="1">
        <f t="shared" si="62"/>
        <v>0</v>
      </c>
      <c r="E88" s="6" t="s">
        <v>18</v>
      </c>
      <c r="F88" s="1">
        <f t="shared" ref="F88" si="105">IF(LEFT(E88,1)="-",-(MID(E88,2,FIND("°",E88)-2)+MID(E88,FIND("°",E88)+1,FIND("′",E88)-FIND("°",E88)-1)/60+MID(E88,FIND("′",E88)+1,FIND("″",E88)-FIND("′",E88)-1)/3600),LEFT(E88,FIND("°",E88)-1)+MID(E88,FIND("°",E88)+1,FIND("′",E88)-FIND("°",E88)-1)/60+MID(E88,FIND("′",E88)+1,FIND("″",E88)-FIND("′",E88)-1)/3600)</f>
        <v>0</v>
      </c>
      <c r="G88" s="11" t="s">
        <v>18</v>
      </c>
      <c r="H88" s="18">
        <f t="shared" ref="H88" si="106">IF(LEFT(G88,1)="-",-(MID(G88,2,FIND("°",G88)-2)+MID(G88,FIND("°",G88)+1,FIND("′",G88)-FIND("°",G88)-1)/60+MID(G88,FIND("′",G88)+1,FIND("″",G88)-FIND("′",G88)-1)/3600),LEFT(G88,FIND("°",G88)-1)+MID(G88,FIND("°",G88)+1,FIND("′",G88)-FIND("°",G88)-1)/60+MID(G88,FIND("′",G88)+1,FIND("″",G88)-FIND("′",G88)-1)/3600)</f>
        <v>0</v>
      </c>
      <c r="I88" s="1" t="s">
        <v>16</v>
      </c>
      <c r="J88" s="1">
        <f t="shared" ref="J88" si="107">IF(LEFT(I88,1)="-",-(MID(I88,2,FIND("°",I88)-2)+MID(I88,FIND("°",I88)+1,FIND("′",I88)-FIND("°",I88)-1)/60+MID(I88,FIND("′",I88)+1,FIND("″",I88)-FIND("′",I88)-1)/3600),LEFT(I88,FIND("°",I88)-1)+MID(I88,FIND("°",I88)+1,FIND("′",I88)-FIND("°",I88)-1)/60+MID(I88,FIND("′",I88)+1,FIND("″",I88)-FIND("′",I88)-1)/3600)</f>
        <v>0</v>
      </c>
      <c r="K88" s="1" t="s">
        <v>16</v>
      </c>
      <c r="L88" s="1">
        <f t="shared" ref="L88" si="108">IF(LEFT(K88,1)="-",-(MID(K88,2,FIND("°",K88)-2)+MID(K88,FIND("°",K88)+1,FIND("′",K88)-FIND("°",K88)-1)/60+MID(K88,FIND("′",K88)+1,FIND("″",K88)-FIND("′",K88)-1)/3600),LEFT(K88,FIND("°",K88)-1)+MID(K88,FIND("°",K88)+1,FIND("′",K88)-FIND("°",K88)-1)/60+MID(K88,FIND("′",K88)+1,FIND("″",K88)-FIND("′",K88)-1)/3600)</f>
        <v>0</v>
      </c>
      <c r="M88" s="7" t="s">
        <v>162</v>
      </c>
      <c r="N88" s="1">
        <f t="shared" ref="N88" si="109">IF(LEFT(M88,1)="-",-(MID(M88,2,FIND("°",M88)-2)+MID(M88,FIND("°",M88)+1,FIND("′",M88)-FIND("°",M88)-1)/60+MID(M88,FIND("′",M88)+1,FIND("″",M88)-FIND("′",M88)-1)/3600),LEFT(M88,FIND("°",M88)-1)+MID(M88,FIND("°",M88)+1,FIND("′",M88)-FIND("°",M88)-1)/60+MID(M88,FIND("′",M88)+1,FIND("″",M88)-FIND("′",M88)-1)/3600)</f>
        <v>-29.999722222222225</v>
      </c>
      <c r="P88">
        <f t="shared" si="68"/>
        <v>0</v>
      </c>
      <c r="Q88">
        <f t="shared" si="69"/>
        <v>0</v>
      </c>
      <c r="R88">
        <f>((N88-H88)+30)*3600</f>
        <v>0.99999999999056399</v>
      </c>
    </row>
    <row r="89" spans="1:18" x14ac:dyDescent="0.2">
      <c r="A89" t="s">
        <v>143</v>
      </c>
      <c r="B89" t="s">
        <v>122</v>
      </c>
      <c r="C89" s="17" t="s">
        <v>18</v>
      </c>
      <c r="D89" s="1">
        <f t="shared" si="62"/>
        <v>0</v>
      </c>
      <c r="E89" s="6" t="s">
        <v>18</v>
      </c>
      <c r="F89" s="1">
        <f t="shared" ref="F89" si="110">IF(LEFT(E89,1)="-",-(MID(E89,2,FIND("°",E89)-2)+MID(E89,FIND("°",E89)+1,FIND("′",E89)-FIND("°",E89)-1)/60+MID(E89,FIND("′",E89)+1,FIND("″",E89)-FIND("′",E89)-1)/3600),LEFT(E89,FIND("°",E89)-1)+MID(E89,FIND("°",E89)+1,FIND("′",E89)-FIND("°",E89)-1)/60+MID(E89,FIND("′",E89)+1,FIND("″",E89)-FIND("′",E89)-1)/3600)</f>
        <v>0</v>
      </c>
      <c r="G89" s="11" t="s">
        <v>18</v>
      </c>
      <c r="H89" s="18">
        <f t="shared" ref="H89" si="111">IF(LEFT(G89,1)="-",-(MID(G89,2,FIND("°",G89)-2)+MID(G89,FIND("°",G89)+1,FIND("′",G89)-FIND("°",G89)-1)/60+MID(G89,FIND("′",G89)+1,FIND("″",G89)-FIND("′",G89)-1)/3600),LEFT(G89,FIND("°",G89)-1)+MID(G89,FIND("°",G89)+1,FIND("′",G89)-FIND("°",G89)-1)/60+MID(G89,FIND("′",G89)+1,FIND("″",G89)-FIND("′",G89)-1)/3600)</f>
        <v>0</v>
      </c>
      <c r="I89" s="1" t="s">
        <v>16</v>
      </c>
      <c r="J89" s="1">
        <f t="shared" ref="J89" si="112">IF(LEFT(I89,1)="-",-(MID(I89,2,FIND("°",I89)-2)+MID(I89,FIND("°",I89)+1,FIND("′",I89)-FIND("°",I89)-1)/60+MID(I89,FIND("′",I89)+1,FIND("″",I89)-FIND("′",I89)-1)/3600),LEFT(I89,FIND("°",I89)-1)+MID(I89,FIND("°",I89)+1,FIND("′",I89)-FIND("°",I89)-1)/60+MID(I89,FIND("′",I89)+1,FIND("″",I89)-FIND("′",I89)-1)/3600)</f>
        <v>0</v>
      </c>
      <c r="K89" s="1" t="s">
        <v>16</v>
      </c>
      <c r="L89" s="1">
        <f t="shared" ref="L89" si="113">IF(LEFT(K89,1)="-",-(MID(K89,2,FIND("°",K89)-2)+MID(K89,FIND("°",K89)+1,FIND("′",K89)-FIND("°",K89)-1)/60+MID(K89,FIND("′",K89)+1,FIND("″",K89)-FIND("′",K89)-1)/3600),LEFT(K89,FIND("°",K89)-1)+MID(K89,FIND("°",K89)+1,FIND("′",K89)-FIND("°",K89)-1)/60+MID(K89,FIND("′",K89)+1,FIND("″",K89)-FIND("′",K89)-1)/3600)</f>
        <v>0</v>
      </c>
      <c r="M89" s="7" t="s">
        <v>163</v>
      </c>
      <c r="N89" s="1">
        <f t="shared" ref="N89" si="114">IF(LEFT(M89,1)="-",-(MID(M89,2,FIND("°",M89)-2)+MID(M89,FIND("°",M89)+1,FIND("′",M89)-FIND("°",M89)-1)/60+MID(M89,FIND("′",M89)+1,FIND("″",M89)-FIND("′",M89)-1)/3600),LEFT(M89,FIND("°",M89)-1)+MID(M89,FIND("°",M89)+1,FIND("′",M89)-FIND("°",M89)-1)/60+MID(M89,FIND("′",M89)+1,FIND("″",M89)-FIND("′",M89)-1)/3600)</f>
        <v>-45.000277777777775</v>
      </c>
      <c r="P89">
        <f t="shared" si="68"/>
        <v>0</v>
      </c>
      <c r="Q89">
        <f t="shared" si="69"/>
        <v>0</v>
      </c>
      <c r="R89">
        <f>((N89-H89)+45)*3600</f>
        <v>-0.99999999999056399</v>
      </c>
    </row>
    <row r="90" spans="1:18" x14ac:dyDescent="0.2">
      <c r="A90" t="s">
        <v>144</v>
      </c>
      <c r="B90" t="s">
        <v>123</v>
      </c>
      <c r="C90" s="17" t="s">
        <v>18</v>
      </c>
      <c r="D90" s="1">
        <f t="shared" si="62"/>
        <v>0</v>
      </c>
      <c r="E90" s="6" t="s">
        <v>18</v>
      </c>
      <c r="F90" s="1">
        <f t="shared" ref="F90" si="115">IF(LEFT(E90,1)="-",-(MID(E90,2,FIND("°",E90)-2)+MID(E90,FIND("°",E90)+1,FIND("′",E90)-FIND("°",E90)-1)/60+MID(E90,FIND("′",E90)+1,FIND("″",E90)-FIND("′",E90)-1)/3600),LEFT(E90,FIND("°",E90)-1)+MID(E90,FIND("°",E90)+1,FIND("′",E90)-FIND("°",E90)-1)/60+MID(E90,FIND("′",E90)+1,FIND("″",E90)-FIND("′",E90)-1)/3600)</f>
        <v>0</v>
      </c>
      <c r="G90" s="11" t="s">
        <v>18</v>
      </c>
      <c r="H90" s="18">
        <f t="shared" ref="H90" si="116">IF(LEFT(G90,1)="-",-(MID(G90,2,FIND("°",G90)-2)+MID(G90,FIND("°",G90)+1,FIND("′",G90)-FIND("°",G90)-1)/60+MID(G90,FIND("′",G90)+1,FIND("″",G90)-FIND("′",G90)-1)/3600),LEFT(G90,FIND("°",G90)-1)+MID(G90,FIND("°",G90)+1,FIND("′",G90)-FIND("°",G90)-1)/60+MID(G90,FIND("′",G90)+1,FIND("″",G90)-FIND("′",G90)-1)/3600)</f>
        <v>0</v>
      </c>
      <c r="I90" s="1" t="s">
        <v>16</v>
      </c>
      <c r="J90" s="1">
        <f t="shared" ref="J90" si="117">IF(LEFT(I90,1)="-",-(MID(I90,2,FIND("°",I90)-2)+MID(I90,FIND("°",I90)+1,FIND("′",I90)-FIND("°",I90)-1)/60+MID(I90,FIND("′",I90)+1,FIND("″",I90)-FIND("′",I90)-1)/3600),LEFT(I90,FIND("°",I90)-1)+MID(I90,FIND("°",I90)+1,FIND("′",I90)-FIND("°",I90)-1)/60+MID(I90,FIND("′",I90)+1,FIND("″",I90)-FIND("′",I90)-1)/3600)</f>
        <v>0</v>
      </c>
      <c r="K90" s="1" t="s">
        <v>16</v>
      </c>
      <c r="L90" s="1">
        <f t="shared" ref="L90" si="118">IF(LEFT(K90,1)="-",-(MID(K90,2,FIND("°",K90)-2)+MID(K90,FIND("°",K90)+1,FIND("′",K90)-FIND("°",K90)-1)/60+MID(K90,FIND("′",K90)+1,FIND("″",K90)-FIND("′",K90)-1)/3600),LEFT(K90,FIND("°",K90)-1)+MID(K90,FIND("°",K90)+1,FIND("′",K90)-FIND("°",K90)-1)/60+MID(K90,FIND("′",K90)+1,FIND("″",K90)-FIND("′",K90)-1)/3600)</f>
        <v>0</v>
      </c>
      <c r="M90" s="7" t="s">
        <v>164</v>
      </c>
      <c r="N90" s="1">
        <f t="shared" ref="N90" si="119">IF(LEFT(M90,1)="-",-(MID(M90,2,FIND("°",M90)-2)+MID(M90,FIND("°",M90)+1,FIND("′",M90)-FIND("°",M90)-1)/60+MID(M90,FIND("′",M90)+1,FIND("″",M90)-FIND("′",M90)-1)/3600),LEFT(M90,FIND("°",M90)-1)+MID(M90,FIND("°",M90)+1,FIND("′",M90)-FIND("°",M90)-1)/60+MID(M90,FIND("′",M90)+1,FIND("″",M90)-FIND("′",M90)-1)/3600)</f>
        <v>-60</v>
      </c>
      <c r="P90">
        <f t="shared" si="68"/>
        <v>0</v>
      </c>
      <c r="Q90">
        <f t="shared" si="69"/>
        <v>0</v>
      </c>
      <c r="R90">
        <f>((N90-H90)+60)*3600</f>
        <v>0</v>
      </c>
    </row>
    <row r="91" spans="1:18" x14ac:dyDescent="0.2">
      <c r="A91" t="s">
        <v>145</v>
      </c>
      <c r="B91" t="s">
        <v>149</v>
      </c>
      <c r="C91" s="17" t="s">
        <v>16</v>
      </c>
      <c r="D91" s="1">
        <f t="shared" si="62"/>
        <v>0</v>
      </c>
      <c r="E91" s="6" t="s">
        <v>16</v>
      </c>
      <c r="F91" s="1">
        <f t="shared" ref="F91" si="120">IF(LEFT(E91,1)="-",-(MID(E91,2,FIND("°",E91)-2)+MID(E91,FIND("°",E91)+1,FIND("′",E91)-FIND("°",E91)-1)/60+MID(E91,FIND("′",E91)+1,FIND("″",E91)-FIND("′",E91)-1)/3600),LEFT(E91,FIND("°",E91)-1)+MID(E91,FIND("°",E91)+1,FIND("′",E91)-FIND("°",E91)-1)/60+MID(E91,FIND("′",E91)+1,FIND("″",E91)-FIND("′",E91)-1)/3600)</f>
        <v>0</v>
      </c>
      <c r="G91" s="11" t="s">
        <v>16</v>
      </c>
      <c r="H91" s="18">
        <f t="shared" ref="H91" si="121">IF(LEFT(G91,1)="-",-(MID(G91,2,FIND("°",G91)-2)+MID(G91,FIND("°",G91)+1,FIND("′",G91)-FIND("°",G91)-1)/60+MID(G91,FIND("′",G91)+1,FIND("″",G91)-FIND("′",G91)-1)/3600),LEFT(G91,FIND("°",G91)-1)+MID(G91,FIND("°",G91)+1,FIND("′",G91)-FIND("°",G91)-1)/60+MID(G91,FIND("′",G91)+1,FIND("″",G91)-FIND("′",G91)-1)/3600)</f>
        <v>0</v>
      </c>
      <c r="I91" s="1" t="s">
        <v>16</v>
      </c>
      <c r="J91" s="1">
        <f t="shared" ref="J91" si="122">IF(LEFT(I91,1)="-",-(MID(I91,2,FIND("°",I91)-2)+MID(I91,FIND("°",I91)+1,FIND("′",I91)-FIND("°",I91)-1)/60+MID(I91,FIND("′",I91)+1,FIND("″",I91)-FIND("′",I91)-1)/3600),LEFT(I91,FIND("°",I91)-1)+MID(I91,FIND("°",I91)+1,FIND("′",I91)-FIND("°",I91)-1)/60+MID(I91,FIND("′",I91)+1,FIND("″",I91)-FIND("′",I91)-1)/3600)</f>
        <v>0</v>
      </c>
      <c r="K91" s="6" t="s">
        <v>16</v>
      </c>
      <c r="L91" s="1">
        <f t="shared" ref="L91" si="123">IF(LEFT(K91,1)="-",-(MID(K91,2,FIND("°",K91)-2)+MID(K91,FIND("°",K91)+1,FIND("′",K91)-FIND("°",K91)-1)/60+MID(K91,FIND("′",K91)+1,FIND("″",K91)-FIND("′",K91)-1)/3600),LEFT(K91,FIND("°",K91)-1)+MID(K91,FIND("°",K91)+1,FIND("′",K91)-FIND("°",K91)-1)/60+MID(K91,FIND("′",K91)+1,FIND("″",K91)-FIND("′",K91)-1)/3600)</f>
        <v>0</v>
      </c>
      <c r="M91" s="7" t="s">
        <v>54</v>
      </c>
      <c r="N91" s="1">
        <f t="shared" ref="N91" si="124">IF(LEFT(M91,1)="-",-(MID(M91,2,FIND("°",M91)-2)+MID(M91,FIND("°",M91)+1,FIND("′",M91)-FIND("°",M91)-1)/60+MID(M91,FIND("′",M91)+1,FIND("″",M91)-FIND("′",M91)-1)/3600),LEFT(M91,FIND("°",M91)-1)+MID(M91,FIND("°",M91)+1,FIND("′",M91)-FIND("°",M91)-1)/60+MID(M91,FIND("′",M91)+1,FIND("″",M91)-FIND("′",M91)-1)/3600)</f>
        <v>-90.00055555555555</v>
      </c>
      <c r="P91">
        <f t="shared" si="68"/>
        <v>0</v>
      </c>
      <c r="Q91">
        <f t="shared" si="69"/>
        <v>0</v>
      </c>
      <c r="R91">
        <f>((N91-H91)+90)*3600</f>
        <v>-1.999999999981128</v>
      </c>
    </row>
    <row r="92" spans="1:18" x14ac:dyDescent="0.2">
      <c r="A92" t="s">
        <v>146</v>
      </c>
      <c r="B92" t="s">
        <v>150</v>
      </c>
      <c r="C92" s="17" t="s">
        <v>18</v>
      </c>
      <c r="D92" s="1">
        <f t="shared" si="62"/>
        <v>0</v>
      </c>
      <c r="E92" s="6" t="s">
        <v>18</v>
      </c>
      <c r="F92" s="1">
        <f t="shared" ref="F92" si="125">IF(LEFT(E92,1)="-",-(MID(E92,2,FIND("°",E92)-2)+MID(E92,FIND("°",E92)+1,FIND("′",E92)-FIND("°",E92)-1)/60+MID(E92,FIND("′",E92)+1,FIND("″",E92)-FIND("′",E92)-1)/3600),LEFT(E92,FIND("°",E92)-1)+MID(E92,FIND("°",E92)+1,FIND("′",E92)-FIND("°",E92)-1)/60+MID(E92,FIND("′",E92)+1,FIND("″",E92)-FIND("′",E92)-1)/3600)</f>
        <v>0</v>
      </c>
      <c r="G92" s="7" t="s">
        <v>13</v>
      </c>
      <c r="H92" s="18">
        <f t="shared" ref="H92" si="126">IF(LEFT(G92,1)="-",-(MID(G92,2,FIND("°",G92)-2)+MID(G92,FIND("°",G92)+1,FIND("′",G92)-FIND("°",G92)-1)/60+MID(G92,FIND("′",G92)+1,FIND("″",G92)-FIND("′",G92)-1)/3600),LEFT(G92,FIND("°",G92)-1)+MID(G92,FIND("°",G92)+1,FIND("′",G92)-FIND("°",G92)-1)/60+MID(G92,FIND("′",G92)+1,FIND("″",G92)-FIND("′",G92)-1)/3600)</f>
        <v>-2.7777777777777778E-4</v>
      </c>
      <c r="I92" s="1" t="s">
        <v>26</v>
      </c>
      <c r="J92" s="1">
        <f t="shared" ref="J92" si="127">IF(LEFT(I92,1)="-",-(MID(I92,2,FIND("°",I92)-2)+MID(I92,FIND("°",I92)+1,FIND("′",I92)-FIND("°",I92)-1)/60+MID(I92,FIND("′",I92)+1,FIND("″",I92)-FIND("′",I92)-1)/3600),LEFT(I92,FIND("°",I92)-1)+MID(I92,FIND("°",I92)+1,FIND("′",I92)-FIND("°",I92)-1)/60+MID(I92,FIND("′",I92)+1,FIND("″",I92)-FIND("′",I92)-1)/3600)</f>
        <v>5.5555555555555556E-4</v>
      </c>
      <c r="K92" s="1" t="s">
        <v>13</v>
      </c>
      <c r="L92" s="1">
        <f t="shared" ref="L92" si="128">IF(LEFT(K92,1)="-",-(MID(K92,2,FIND("°",K92)-2)+MID(K92,FIND("°",K92)+1,FIND("′",K92)-FIND("°",K92)-1)/60+MID(K92,FIND("′",K92)+1,FIND("″",K92)-FIND("′",K92)-1)/3600),LEFT(K92,FIND("°",K92)-1)+MID(K92,FIND("°",K92)+1,FIND("′",K92)-FIND("°",K92)-1)/60+MID(K92,FIND("′",K92)+1,FIND("″",K92)-FIND("′",K92)-1)/3600)</f>
        <v>-2.7777777777777778E-4</v>
      </c>
      <c r="M92" s="7" t="s">
        <v>165</v>
      </c>
      <c r="N92" s="1">
        <f t="shared" ref="N92" si="129">IF(LEFT(M92,1)="-",-(MID(M92,2,FIND("°",M92)-2)+MID(M92,FIND("°",M92)+1,FIND("′",M92)-FIND("°",M92)-1)/60+MID(M92,FIND("′",M92)+1,FIND("″",M92)-FIND("′",M92)-1)/3600),LEFT(M92,FIND("°",M92)-1)+MID(M92,FIND("°",M92)+1,FIND("′",M92)-FIND("°",M92)-1)/60+MID(M92,FIND("′",M92)+1,FIND("″",M92)-FIND("′",M92)-1)/3600)</f>
        <v>179.9986111111111</v>
      </c>
      <c r="P92">
        <f t="shared" si="68"/>
        <v>2</v>
      </c>
      <c r="Q92">
        <f t="shared" si="69"/>
        <v>-1</v>
      </c>
      <c r="R92">
        <f>((N92-H92-360)+180)*3600</f>
        <v>-4.0000000000645741</v>
      </c>
    </row>
    <row r="93" spans="1:18" x14ac:dyDescent="0.2">
      <c r="A93" t="s">
        <v>147</v>
      </c>
      <c r="B93" t="s">
        <v>151</v>
      </c>
      <c r="C93" s="17" t="s">
        <v>18</v>
      </c>
      <c r="D93" s="1">
        <f t="shared" si="62"/>
        <v>0</v>
      </c>
      <c r="E93" s="6" t="s">
        <v>18</v>
      </c>
      <c r="F93" s="1">
        <f t="shared" ref="F93" si="130">IF(LEFT(E93,1)="-",-(MID(E93,2,FIND("°",E93)-2)+MID(E93,FIND("°",E93)+1,FIND("′",E93)-FIND("°",E93)-1)/60+MID(E93,FIND("′",E93)+1,FIND("″",E93)-FIND("′",E93)-1)/3600),LEFT(E93,FIND("°",E93)-1)+MID(E93,FIND("°",E93)+1,FIND("′",E93)-FIND("°",E93)-1)/60+MID(E93,FIND("′",E93)+1,FIND("″",E93)-FIND("′",E93)-1)/3600)</f>
        <v>0</v>
      </c>
      <c r="G93" s="11" t="s">
        <v>18</v>
      </c>
      <c r="H93" s="18">
        <f t="shared" ref="H93" si="131">IF(LEFT(G93,1)="-",-(MID(G93,2,FIND("°",G93)-2)+MID(G93,FIND("°",G93)+1,FIND("′",G93)-FIND("°",G93)-1)/60+MID(G93,FIND("′",G93)+1,FIND("″",G93)-FIND("′",G93)-1)/3600),LEFT(G93,FIND("°",G93)-1)+MID(G93,FIND("°",G93)+1,FIND("′",G93)-FIND("°",G93)-1)/60+MID(G93,FIND("′",G93)+1,FIND("″",G93)-FIND("′",G93)-1)/3600)</f>
        <v>0</v>
      </c>
      <c r="I93" s="1" t="s">
        <v>16</v>
      </c>
      <c r="J93" s="1">
        <f t="shared" ref="J93" si="132">IF(LEFT(I93,1)="-",-(MID(I93,2,FIND("°",I93)-2)+MID(I93,FIND("°",I93)+1,FIND("′",I93)-FIND("°",I93)-1)/60+MID(I93,FIND("′",I93)+1,FIND("″",I93)-FIND("′",I93)-1)/3600),LEFT(I93,FIND("°",I93)-1)+MID(I93,FIND("°",I93)+1,FIND("′",I93)-FIND("°",I93)-1)/60+MID(I93,FIND("′",I93)+1,FIND("″",I93)-FIND("′",I93)-1)/3600)</f>
        <v>0</v>
      </c>
      <c r="K93" s="1" t="s">
        <v>53</v>
      </c>
      <c r="L93" s="1">
        <f t="shared" ref="L93" si="133">IF(LEFT(K93,1)="-",-(MID(K93,2,FIND("°",K93)-2)+MID(K93,FIND("°",K93)+1,FIND("′",K93)-FIND("°",K93)-1)/60+MID(K93,FIND("′",K93)+1,FIND("″",K93)-FIND("′",K93)-1)/3600),LEFT(K93,FIND("°",K93)-1)+MID(K93,FIND("°",K93)+1,FIND("′",K93)-FIND("°",K93)-1)/60+MID(K93,FIND("′",K93)+1,FIND("″",K93)-FIND("′",K93)-1)/3600)</f>
        <v>-5.5555555555555556E-4</v>
      </c>
      <c r="M93" s="7" t="s">
        <v>166</v>
      </c>
      <c r="N93" s="1">
        <f t="shared" ref="N93" si="134">IF(LEFT(M93,1)="-",-(MID(M93,2,FIND("°",M93)-2)+MID(M93,FIND("°",M93)+1,FIND("′",M93)-FIND("°",M93)-1)/60+MID(M93,FIND("′",M93)+1,FIND("″",M93)-FIND("′",M93)-1)/3600),LEFT(M93,FIND("°",M93)-1)+MID(M93,FIND("°",M93)+1,FIND("′",M93)-FIND("°",M93)-1)/60+MID(M93,FIND("′",M93)+1,FIND("″",M93)-FIND("′",M93)-1)/3600)</f>
        <v>89.999166666666667</v>
      </c>
      <c r="P93">
        <f t="shared" si="68"/>
        <v>0</v>
      </c>
      <c r="Q93">
        <f t="shared" si="69"/>
        <v>-2</v>
      </c>
      <c r="R93">
        <f>((N93-H93-360)+270)*3600</f>
        <v>-2.9999999999972715</v>
      </c>
    </row>
    <row r="94" spans="1:18" ht="15" thickBot="1" x14ac:dyDescent="0.25">
      <c r="A94" t="s">
        <v>148</v>
      </c>
      <c r="B94" t="s">
        <v>152</v>
      </c>
      <c r="C94" s="25" t="s">
        <v>18</v>
      </c>
      <c r="D94" s="26">
        <f t="shared" si="62"/>
        <v>0</v>
      </c>
      <c r="E94" s="33" t="s">
        <v>18</v>
      </c>
      <c r="F94" s="26">
        <f t="shared" ref="F94" si="135">IF(LEFT(E94,1)="-",-(MID(E94,2,FIND("°",E94)-2)+MID(E94,FIND("°",E94)+1,FIND("′",E94)-FIND("°",E94)-1)/60+MID(E94,FIND("′",E94)+1,FIND("″",E94)-FIND("′",E94)-1)/3600),LEFT(E94,FIND("°",E94)-1)+MID(E94,FIND("°",E94)+1,FIND("′",E94)-FIND("°",E94)-1)/60+MID(E94,FIND("′",E94)+1,FIND("″",E94)-FIND("′",E94)-1)/3600)</f>
        <v>0</v>
      </c>
      <c r="G94" s="35" t="s">
        <v>18</v>
      </c>
      <c r="H94" s="27">
        <f t="shared" ref="H94" si="136">IF(LEFT(G94,1)="-",-(MID(G94,2,FIND("°",G94)-2)+MID(G94,FIND("°",G94)+1,FIND("′",G94)-FIND("°",G94)-1)/60+MID(G94,FIND("′",G94)+1,FIND("″",G94)-FIND("′",G94)-1)/3600),LEFT(G94,FIND("°",G94)-1)+MID(G94,FIND("°",G94)+1,FIND("′",G94)-FIND("°",G94)-1)/60+MID(G94,FIND("′",G94)+1,FIND("″",G94)-FIND("′",G94)-1)/3600)</f>
        <v>0</v>
      </c>
      <c r="I94" s="9" t="s">
        <v>26</v>
      </c>
      <c r="J94" s="1">
        <f t="shared" ref="J94" si="137">IF(LEFT(I94,1)="-",-(MID(I94,2,FIND("°",I94)-2)+MID(I94,FIND("°",I94)+1,FIND("′",I94)-FIND("°",I94)-1)/60+MID(I94,FIND("′",I94)+1,FIND("″",I94)-FIND("′",I94)-1)/3600),LEFT(I94,FIND("°",I94)-1)+MID(I94,FIND("°",I94)+1,FIND("′",I94)-FIND("°",I94)-1)/60+MID(I94,FIND("′",I94)+1,FIND("″",I94)-FIND("′",I94)-1)/3600)</f>
        <v>5.5555555555555556E-4</v>
      </c>
      <c r="K94" s="9" t="s">
        <v>53</v>
      </c>
      <c r="L94" s="1">
        <f t="shared" ref="L94" si="138">IF(LEFT(K94,1)="-",-(MID(K94,2,FIND("°",K94)-2)+MID(K94,FIND("°",K94)+1,FIND("′",K94)-FIND("°",K94)-1)/60+MID(K94,FIND("′",K94)+1,FIND("″",K94)-FIND("′",K94)-1)/3600),LEFT(K94,FIND("°",K94)-1)+MID(K94,FIND("°",K94)+1,FIND("′",K94)-FIND("°",K94)-1)/60+MID(K94,FIND("′",K94)+1,FIND("″",K94)-FIND("′",K94)-1)/3600)</f>
        <v>-5.5555555555555556E-4</v>
      </c>
      <c r="M94" s="10" t="s">
        <v>26</v>
      </c>
      <c r="N94" s="1">
        <f t="shared" ref="N94" si="139">IF(LEFT(M94,1)="-",-(MID(M94,2,FIND("°",M94)-2)+MID(M94,FIND("°",M94)+1,FIND("′",M94)-FIND("°",M94)-1)/60+MID(M94,FIND("′",M94)+1,FIND("″",M94)-FIND("′",M94)-1)/3600),LEFT(M94,FIND("°",M94)-1)+MID(M94,FIND("°",M94)+1,FIND("′",M94)-FIND("°",M94)-1)/60+MID(M94,FIND("′",M94)+1,FIND("″",M94)-FIND("′",M94)-1)/3600)</f>
        <v>5.5555555555555556E-4</v>
      </c>
      <c r="P94">
        <f t="shared" si="68"/>
        <v>2</v>
      </c>
      <c r="Q94">
        <f t="shared" si="69"/>
        <v>-2</v>
      </c>
      <c r="R94">
        <f>(N94-H94)*3600</f>
        <v>2</v>
      </c>
    </row>
    <row r="97" spans="1:18" x14ac:dyDescent="0.2">
      <c r="A97" s="58" t="s">
        <v>167</v>
      </c>
      <c r="B97" s="54"/>
      <c r="C97" s="54"/>
      <c r="D97" s="54"/>
      <c r="E97" s="54"/>
      <c r="F97" s="54"/>
      <c r="G97" s="54"/>
      <c r="H97" s="55"/>
      <c r="I97" s="75" t="s">
        <v>576</v>
      </c>
      <c r="J97" s="51"/>
      <c r="K97" s="51"/>
      <c r="L97" s="51"/>
      <c r="M97" s="51"/>
      <c r="N97" s="51"/>
    </row>
    <row r="98" spans="1:18" ht="15" thickBot="1" x14ac:dyDescent="0.25">
      <c r="A98" s="59"/>
      <c r="B98" s="60"/>
      <c r="C98" s="51"/>
      <c r="D98" s="51"/>
      <c r="E98" s="51"/>
      <c r="F98" s="51"/>
      <c r="G98" s="51"/>
      <c r="H98" s="57"/>
      <c r="I98" s="66"/>
      <c r="J98" s="52"/>
      <c r="K98" s="52"/>
      <c r="L98" s="52"/>
      <c r="M98" s="52"/>
      <c r="N98" s="52"/>
    </row>
    <row r="99" spans="1:18" ht="57" x14ac:dyDescent="0.2">
      <c r="A99" s="2" t="s">
        <v>4</v>
      </c>
      <c r="B99" s="2" t="s">
        <v>9</v>
      </c>
      <c r="C99" s="68" t="s">
        <v>14</v>
      </c>
      <c r="D99" s="69"/>
      <c r="E99" s="69"/>
      <c r="F99" s="69"/>
      <c r="G99" s="69"/>
      <c r="H99" s="70"/>
      <c r="I99" s="51" t="s">
        <v>19</v>
      </c>
      <c r="J99" s="51"/>
      <c r="K99" s="51"/>
      <c r="L99" s="51"/>
      <c r="M99" s="51"/>
      <c r="N99" s="51"/>
    </row>
    <row r="100" spans="1:18" x14ac:dyDescent="0.2">
      <c r="C100" s="15" t="s">
        <v>10</v>
      </c>
      <c r="E100" t="s">
        <v>11</v>
      </c>
      <c r="G100" s="5" t="s">
        <v>12</v>
      </c>
      <c r="H100" s="16"/>
      <c r="I100" t="s">
        <v>10</v>
      </c>
      <c r="K100" t="s">
        <v>11</v>
      </c>
      <c r="M100" s="5" t="s">
        <v>12</v>
      </c>
      <c r="P100" s="3" t="s">
        <v>10</v>
      </c>
      <c r="Q100" s="3" t="s">
        <v>11</v>
      </c>
      <c r="R100" s="3" t="s">
        <v>12</v>
      </c>
    </row>
    <row r="101" spans="1:18" x14ac:dyDescent="0.2">
      <c r="A101" t="s">
        <v>168</v>
      </c>
      <c r="B101" t="s">
        <v>33</v>
      </c>
      <c r="C101" s="17" t="s">
        <v>16</v>
      </c>
      <c r="D101" s="1">
        <f t="shared" ref="D101:D108" si="140">IF(LEFT(C101,1)="-",-(MID(C101,2,FIND("°",C101)-2)+MID(C101,FIND("°",C101)+1,FIND("′",C101)-FIND("°",C101)-1)/60+MID(C101,FIND("′",C101)+1,FIND("″",C101)-FIND("′",C101)-1)/3600),LEFT(C101,FIND("°",C101)-1)+MID(C101,FIND("°",C101)+1,FIND("′",C101)-FIND("°",C101)-1)/60+MID(C101,FIND("′",C101)+1,FIND("″",C101)-FIND("′",C101)-1)/3600)</f>
        <v>0</v>
      </c>
      <c r="E101" s="1" t="s">
        <v>53</v>
      </c>
      <c r="F101" s="1">
        <f t="shared" ref="F101:F108" si="141">IF(LEFT(E101,1)="-",-(MID(E101,2,FIND("°",E101)-2)+MID(E101,FIND("°",E101)+1,FIND("′",E101)-FIND("°",E101)-1)/60+MID(E101,FIND("′",E101)+1,FIND("″",E101)-FIND("′",E101)-1)/3600),LEFT(E101,FIND("°",E101)-1)+MID(E101,FIND("°",E101)+1,FIND("′",E101)-FIND("°",E101)-1)/60+MID(E101,FIND("′",E101)+1,FIND("″",E101)-FIND("′",E101)-1)/3600)</f>
        <v>-5.5555555555555556E-4</v>
      </c>
      <c r="G101" s="7" t="s">
        <v>53</v>
      </c>
      <c r="H101" s="18">
        <f t="shared" ref="H101:H108" si="142">IF(LEFT(G101,1)="-",-(MID(G101,2,FIND("°",G101)-2)+MID(G101,FIND("°",G101)+1,FIND("′",G101)-FIND("°",G101)-1)/60+MID(G101,FIND("′",G101)+1,FIND("″",G101)-FIND("′",G101)-1)/3600),LEFT(G101,FIND("°",G101)-1)+MID(G101,FIND("°",G101)+1,FIND("′",G101)-FIND("°",G101)-1)/60+MID(G101,FIND("′",G101)+1,FIND("″",G101)-FIND("′",G101)-1)/3600)</f>
        <v>-5.5555555555555556E-4</v>
      </c>
      <c r="I101" s="1" t="s">
        <v>56</v>
      </c>
      <c r="J101" s="1">
        <f t="shared" ref="J101:J108" si="143">IF(LEFT(I101,1)="-",-(MID(I101,2,FIND("°",I101)-2)+MID(I101,FIND("°",I101)+1,FIND("′",I101)-FIND("°",I101)-1)/60+MID(I101,FIND("′",I101)+1,FIND("″",I101)-FIND("′",I101)-1)/3600),LEFT(I101,FIND("°",I101)-1)+MID(I101,FIND("°",I101)+1,FIND("′",I101)-FIND("°",I101)-1)/60+MID(I101,FIND("′",I101)+1,FIND("″",I101)-FIND("′",I101)-1)/3600)</f>
        <v>1.1111111111111111E-3</v>
      </c>
      <c r="K101" s="1" t="s">
        <v>170</v>
      </c>
      <c r="L101" s="1">
        <f t="shared" ref="L101:L108" si="144">IF(LEFT(K101,1)="-",-(MID(K101,2,FIND("°",K101)-2)+MID(K101,FIND("°",K101)+1,FIND("′",K101)-FIND("°",K101)-1)/60+MID(K101,FIND("′",K101)+1,FIND("″",K101)-FIND("′",K101)-1)/3600),LEFT(K101,FIND("°",K101)-1)+MID(K101,FIND("°",K101)+1,FIND("′",K101)-FIND("°",K101)-1)/60+MID(K101,FIND("′",K101)+1,FIND("″",K101)-FIND("′",K101)-1)/3600)</f>
        <v>15</v>
      </c>
      <c r="M101" s="1" t="s">
        <v>53</v>
      </c>
      <c r="N101" s="1">
        <f t="shared" ref="N101:N108" si="145">IF(LEFT(M101,1)="-",-(MID(M101,2,FIND("°",M101)-2)+MID(M101,FIND("°",M101)+1,FIND("′",M101)-FIND("°",M101)-1)/60+MID(M101,FIND("′",M101)+1,FIND("″",M101)-FIND("′",M101)-1)/3600),LEFT(M101,FIND("°",M101)-1)+MID(M101,FIND("°",M101)+1,FIND("′",M101)-FIND("°",M101)-1)/60+MID(M101,FIND("′",M101)+1,FIND("″",M101)-FIND("′",M101)-1)/3600)</f>
        <v>-5.5555555555555556E-4</v>
      </c>
      <c r="P101">
        <f>(J101-D101)*3600</f>
        <v>4</v>
      </c>
      <c r="Q101">
        <f>((L101-F101)-15)*3600</f>
        <v>2.0000000000003126</v>
      </c>
      <c r="R101">
        <f>(N101-H101)*3600</f>
        <v>0</v>
      </c>
    </row>
    <row r="102" spans="1:18" x14ac:dyDescent="0.2">
      <c r="A102" t="s">
        <v>66</v>
      </c>
      <c r="B102" t="s">
        <v>34</v>
      </c>
      <c r="C102" s="17" t="s">
        <v>16</v>
      </c>
      <c r="D102" s="1">
        <f t="shared" si="140"/>
        <v>0</v>
      </c>
      <c r="E102" s="1" t="s">
        <v>16</v>
      </c>
      <c r="F102" s="1">
        <f t="shared" si="141"/>
        <v>0</v>
      </c>
      <c r="G102" s="7" t="s">
        <v>16</v>
      </c>
      <c r="H102" s="18">
        <f t="shared" si="142"/>
        <v>0</v>
      </c>
      <c r="I102" s="1" t="s">
        <v>38</v>
      </c>
      <c r="J102" s="1">
        <f t="shared" si="143"/>
        <v>1.6666666666666668E-3</v>
      </c>
      <c r="K102" s="1" t="s">
        <v>171</v>
      </c>
      <c r="L102" s="1">
        <f t="shared" si="144"/>
        <v>30.002222222222223</v>
      </c>
      <c r="M102" s="1" t="s">
        <v>23</v>
      </c>
      <c r="N102" s="1">
        <f t="shared" si="145"/>
        <v>2.7777777777777778E-4</v>
      </c>
      <c r="P102">
        <f t="shared" ref="P102:P108" si="146">(J102-D102)*3600</f>
        <v>6</v>
      </c>
      <c r="Q102">
        <f>((L102-F102)-30)*3600</f>
        <v>8.0000000000012506</v>
      </c>
      <c r="R102">
        <f t="shared" ref="R102:R108" si="147">(N102-H102)*3600</f>
        <v>1</v>
      </c>
    </row>
    <row r="103" spans="1:18" x14ac:dyDescent="0.2">
      <c r="A103" t="s">
        <v>65</v>
      </c>
      <c r="B103" t="s">
        <v>35</v>
      </c>
      <c r="C103" s="17" t="s">
        <v>18</v>
      </c>
      <c r="D103" s="1">
        <f t="shared" si="140"/>
        <v>0</v>
      </c>
      <c r="E103" s="1" t="s">
        <v>16</v>
      </c>
      <c r="F103" s="1">
        <f t="shared" si="141"/>
        <v>0</v>
      </c>
      <c r="G103" s="7" t="s">
        <v>16</v>
      </c>
      <c r="H103" s="18">
        <f t="shared" si="142"/>
        <v>0</v>
      </c>
      <c r="I103" s="1" t="s">
        <v>40</v>
      </c>
      <c r="J103" s="1">
        <f t="shared" si="143"/>
        <v>2.5000000000000001E-3</v>
      </c>
      <c r="K103" s="1" t="s">
        <v>172</v>
      </c>
      <c r="L103" s="1">
        <f t="shared" si="144"/>
        <v>45.003055555555555</v>
      </c>
      <c r="M103" s="1" t="s">
        <v>23</v>
      </c>
      <c r="N103" s="1">
        <f t="shared" si="145"/>
        <v>2.7777777777777778E-4</v>
      </c>
      <c r="P103">
        <f t="shared" si="146"/>
        <v>9</v>
      </c>
      <c r="Q103">
        <f>((L103-F103)-45)*3600</f>
        <v>10.999999999998522</v>
      </c>
      <c r="R103">
        <f t="shared" si="147"/>
        <v>1</v>
      </c>
    </row>
    <row r="104" spans="1:18" x14ac:dyDescent="0.2">
      <c r="A104" t="s">
        <v>64</v>
      </c>
      <c r="B104" t="s">
        <v>36</v>
      </c>
      <c r="C104" s="17" t="s">
        <v>18</v>
      </c>
      <c r="D104" s="1">
        <f t="shared" si="140"/>
        <v>0</v>
      </c>
      <c r="E104" s="1" t="s">
        <v>18</v>
      </c>
      <c r="F104" s="1">
        <f t="shared" si="141"/>
        <v>0</v>
      </c>
      <c r="G104" s="7" t="s">
        <v>18</v>
      </c>
      <c r="H104" s="18">
        <f t="shared" si="142"/>
        <v>0</v>
      </c>
      <c r="I104" s="1" t="s">
        <v>173</v>
      </c>
      <c r="J104" s="1">
        <f t="shared" si="143"/>
        <v>3.8888888888888888E-3</v>
      </c>
      <c r="K104" s="1" t="s">
        <v>174</v>
      </c>
      <c r="L104" s="1">
        <f t="shared" si="144"/>
        <v>60.00416666666667</v>
      </c>
      <c r="M104" s="1" t="s">
        <v>16</v>
      </c>
      <c r="N104" s="1">
        <f t="shared" si="145"/>
        <v>0</v>
      </c>
      <c r="P104">
        <f t="shared" si="146"/>
        <v>14</v>
      </c>
      <c r="Q104">
        <f>((L104-F104)-60)*3600</f>
        <v>15.000000000011937</v>
      </c>
      <c r="R104">
        <f t="shared" si="147"/>
        <v>0</v>
      </c>
    </row>
    <row r="105" spans="1:18" x14ac:dyDescent="0.2">
      <c r="A105" t="s">
        <v>169</v>
      </c>
      <c r="B105" t="s">
        <v>63</v>
      </c>
      <c r="C105" s="17" t="s">
        <v>16</v>
      </c>
      <c r="D105" s="1">
        <f t="shared" si="140"/>
        <v>0</v>
      </c>
      <c r="E105" s="1" t="s">
        <v>16</v>
      </c>
      <c r="F105" s="1">
        <f t="shared" si="141"/>
        <v>0</v>
      </c>
      <c r="G105" s="7" t="s">
        <v>16</v>
      </c>
      <c r="H105" s="18">
        <f t="shared" si="142"/>
        <v>0</v>
      </c>
      <c r="I105" s="1" t="s">
        <v>15</v>
      </c>
      <c r="J105" s="1">
        <f t="shared" si="143"/>
        <v>-8.3333333333333339E-4</v>
      </c>
      <c r="K105" s="1" t="s">
        <v>176</v>
      </c>
      <c r="L105" s="1">
        <f t="shared" si="144"/>
        <v>-15.000833333333333</v>
      </c>
      <c r="M105" s="1" t="s">
        <v>13</v>
      </c>
      <c r="N105" s="1">
        <f t="shared" si="145"/>
        <v>-2.7777777777777778E-4</v>
      </c>
      <c r="P105">
        <f t="shared" si="146"/>
        <v>-3</v>
      </c>
      <c r="Q105">
        <f>((L105-F105)+15)*3600</f>
        <v>-2.9999999999972715</v>
      </c>
      <c r="R105">
        <f t="shared" si="147"/>
        <v>-1</v>
      </c>
    </row>
    <row r="106" spans="1:18" x14ac:dyDescent="0.2">
      <c r="A106" t="s">
        <v>32</v>
      </c>
      <c r="B106" t="s">
        <v>64</v>
      </c>
      <c r="C106" s="17" t="s">
        <v>16</v>
      </c>
      <c r="D106" s="1">
        <f t="shared" si="140"/>
        <v>0</v>
      </c>
      <c r="E106" s="1" t="s">
        <v>16</v>
      </c>
      <c r="F106" s="1">
        <f t="shared" si="141"/>
        <v>0</v>
      </c>
      <c r="G106" s="7" t="s">
        <v>16</v>
      </c>
      <c r="H106" s="18">
        <f t="shared" si="142"/>
        <v>0</v>
      </c>
      <c r="I106" s="1" t="s">
        <v>177</v>
      </c>
      <c r="J106" s="1">
        <f t="shared" si="143"/>
        <v>-2.2222222222222222E-3</v>
      </c>
      <c r="K106" s="1" t="s">
        <v>178</v>
      </c>
      <c r="L106" s="1">
        <f t="shared" si="144"/>
        <v>-30.002222222222223</v>
      </c>
      <c r="M106" s="1" t="s">
        <v>179</v>
      </c>
      <c r="N106" s="1">
        <f t="shared" si="145"/>
        <v>-1.1111111111111111E-3</v>
      </c>
      <c r="P106">
        <f t="shared" si="146"/>
        <v>-8</v>
      </c>
      <c r="Q106">
        <f>((L106-F106)+30)*3600</f>
        <v>-8.0000000000012506</v>
      </c>
      <c r="R106">
        <f t="shared" si="147"/>
        <v>-4</v>
      </c>
    </row>
    <row r="107" spans="1:18" x14ac:dyDescent="0.2">
      <c r="A107" t="s">
        <v>31</v>
      </c>
      <c r="B107" t="s">
        <v>65</v>
      </c>
      <c r="C107" s="17" t="s">
        <v>18</v>
      </c>
      <c r="D107" s="1">
        <f t="shared" si="140"/>
        <v>0</v>
      </c>
      <c r="E107" s="1" t="s">
        <v>18</v>
      </c>
      <c r="F107" s="1">
        <f t="shared" si="141"/>
        <v>0</v>
      </c>
      <c r="G107" s="7" t="s">
        <v>18</v>
      </c>
      <c r="H107" s="18">
        <f t="shared" si="142"/>
        <v>0</v>
      </c>
      <c r="I107" s="1" t="s">
        <v>71</v>
      </c>
      <c r="J107" s="1">
        <f t="shared" si="143"/>
        <v>-4.1666666666666666E-3</v>
      </c>
      <c r="K107" s="1" t="s">
        <v>180</v>
      </c>
      <c r="L107" s="1">
        <f t="shared" si="144"/>
        <v>-45.003055555555555</v>
      </c>
      <c r="M107" s="1" t="s">
        <v>58</v>
      </c>
      <c r="N107" s="1">
        <f t="shared" si="145"/>
        <v>-2.7777777777777779E-3</v>
      </c>
      <c r="P107">
        <f t="shared" si="146"/>
        <v>-15</v>
      </c>
      <c r="Q107">
        <f>((L107-F107)+45)*3600</f>
        <v>-10.999999999998522</v>
      </c>
      <c r="R107">
        <f t="shared" si="147"/>
        <v>-10</v>
      </c>
    </row>
    <row r="108" spans="1:18" ht="15" thickBot="1" x14ac:dyDescent="0.25">
      <c r="A108" t="s">
        <v>30</v>
      </c>
      <c r="B108" t="s">
        <v>66</v>
      </c>
      <c r="C108" s="25" t="s">
        <v>25</v>
      </c>
      <c r="D108" s="26">
        <f t="shared" si="140"/>
        <v>2.7777777777777778E-4</v>
      </c>
      <c r="E108" s="26" t="s">
        <v>13</v>
      </c>
      <c r="F108" s="26">
        <f t="shared" si="141"/>
        <v>-2.7777777777777778E-4</v>
      </c>
      <c r="G108" s="32" t="s">
        <v>18</v>
      </c>
      <c r="H108" s="27">
        <f t="shared" si="142"/>
        <v>0</v>
      </c>
      <c r="I108" s="1" t="s">
        <v>76</v>
      </c>
      <c r="J108" s="1">
        <f t="shared" si="143"/>
        <v>-6.9444444444444441E-3</v>
      </c>
      <c r="K108" s="1" t="s">
        <v>181</v>
      </c>
      <c r="L108" s="1">
        <f t="shared" si="144"/>
        <v>-60.004444444444445</v>
      </c>
      <c r="M108" s="1" t="s">
        <v>182</v>
      </c>
      <c r="N108" s="1">
        <f t="shared" si="145"/>
        <v>-6.3888888888888893E-3</v>
      </c>
      <c r="P108">
        <f t="shared" si="146"/>
        <v>-26</v>
      </c>
      <c r="Q108">
        <f>((L108-F108)+60)*3600</f>
        <v>-15.000000000011937</v>
      </c>
      <c r="R108">
        <f t="shared" si="147"/>
        <v>-23</v>
      </c>
    </row>
    <row r="109" spans="1:18" x14ac:dyDescent="0.2">
      <c r="C109" s="1"/>
      <c r="D109" s="1"/>
      <c r="E109" s="1"/>
      <c r="F109" s="1"/>
      <c r="G109" s="1"/>
      <c r="H109" s="1"/>
    </row>
    <row r="110" spans="1:18" x14ac:dyDescent="0.2">
      <c r="C110" s="1"/>
      <c r="D110" s="1"/>
      <c r="E110" s="1"/>
      <c r="F110" s="1"/>
      <c r="G110" s="1"/>
      <c r="H110" s="1"/>
    </row>
    <row r="111" spans="1:18" x14ac:dyDescent="0.2">
      <c r="A111" s="58" t="s">
        <v>183</v>
      </c>
      <c r="B111" s="54"/>
      <c r="C111" s="54"/>
      <c r="D111" s="54"/>
      <c r="E111" s="54"/>
      <c r="F111" s="54"/>
      <c r="G111" s="54"/>
      <c r="H111" s="55"/>
      <c r="I111" s="75" t="s">
        <v>575</v>
      </c>
      <c r="J111" s="51"/>
      <c r="K111" s="51"/>
      <c r="L111" s="51"/>
      <c r="M111" s="51"/>
      <c r="N111" s="51"/>
    </row>
    <row r="112" spans="1:18" ht="15" thickBot="1" x14ac:dyDescent="0.25">
      <c r="A112" s="59"/>
      <c r="B112" s="60"/>
      <c r="C112" s="51"/>
      <c r="D112" s="51"/>
      <c r="E112" s="51"/>
      <c r="F112" s="51"/>
      <c r="G112" s="51"/>
      <c r="H112" s="57"/>
      <c r="I112" s="66"/>
      <c r="J112" s="52"/>
      <c r="K112" s="52"/>
      <c r="L112" s="52"/>
      <c r="M112" s="52"/>
      <c r="N112" s="52"/>
    </row>
    <row r="113" spans="1:18" ht="57" x14ac:dyDescent="0.2">
      <c r="A113" s="2" t="s">
        <v>4</v>
      </c>
      <c r="B113" s="2" t="s">
        <v>9</v>
      </c>
      <c r="C113" s="68" t="s">
        <v>14</v>
      </c>
      <c r="D113" s="69"/>
      <c r="E113" s="69"/>
      <c r="F113" s="69"/>
      <c r="G113" s="69"/>
      <c r="H113" s="70"/>
      <c r="I113" s="51" t="s">
        <v>19</v>
      </c>
      <c r="J113" s="51"/>
      <c r="K113" s="51"/>
      <c r="L113" s="51"/>
      <c r="M113" s="51"/>
      <c r="N113" s="51"/>
    </row>
    <row r="114" spans="1:18" x14ac:dyDescent="0.2">
      <c r="C114" s="15" t="s">
        <v>10</v>
      </c>
      <c r="E114" t="s">
        <v>11</v>
      </c>
      <c r="G114" s="5" t="s">
        <v>12</v>
      </c>
      <c r="H114" s="16"/>
      <c r="I114" t="s">
        <v>10</v>
      </c>
      <c r="K114" t="s">
        <v>11</v>
      </c>
      <c r="M114" s="5" t="s">
        <v>12</v>
      </c>
      <c r="P114" s="3" t="s">
        <v>10</v>
      </c>
      <c r="Q114" s="3" t="s">
        <v>11</v>
      </c>
      <c r="R114" s="3" t="s">
        <v>12</v>
      </c>
    </row>
    <row r="115" spans="1:18" x14ac:dyDescent="0.2">
      <c r="A115" t="s">
        <v>184</v>
      </c>
      <c r="B115" t="s">
        <v>33</v>
      </c>
      <c r="C115" s="17" t="s">
        <v>16</v>
      </c>
      <c r="D115" s="1">
        <f t="shared" ref="D115:D122" si="148">IF(LEFT(C115,1)="-",-(MID(C115,2,FIND("°",C115)-2)+MID(C115,FIND("°",C115)+1,FIND("′",C115)-FIND("°",C115)-1)/60+MID(C115,FIND("′",C115)+1,FIND("″",C115)-FIND("′",C115)-1)/3600),LEFT(C115,FIND("°",C115)-1)+MID(C115,FIND("°",C115)+1,FIND("′",C115)-FIND("°",C115)-1)/60+MID(C115,FIND("′",C115)+1,FIND("″",C115)-FIND("′",C115)-1)/3600)</f>
        <v>0</v>
      </c>
      <c r="E115" s="1" t="s">
        <v>53</v>
      </c>
      <c r="F115" s="1">
        <f t="shared" ref="F115:F122" si="149">IF(LEFT(E115,1)="-",-(MID(E115,2,FIND("°",E115)-2)+MID(E115,FIND("°",E115)+1,FIND("′",E115)-FIND("°",E115)-1)/60+MID(E115,FIND("′",E115)+1,FIND("″",E115)-FIND("′",E115)-1)/3600),LEFT(E115,FIND("°",E115)-1)+MID(E115,FIND("°",E115)+1,FIND("′",E115)-FIND("°",E115)-1)/60+MID(E115,FIND("′",E115)+1,FIND("″",E115)-FIND("′",E115)-1)/3600)</f>
        <v>-5.5555555555555556E-4</v>
      </c>
      <c r="G115" s="1" t="s">
        <v>26</v>
      </c>
      <c r="H115" s="18">
        <f t="shared" ref="H115:H122" si="150">IF(LEFT(G115,1)="-",-(MID(G115,2,FIND("°",G115)-2)+MID(G115,FIND("°",G115)+1,FIND("′",G115)-FIND("°",G115)-1)/60+MID(G115,FIND("′",G115)+1,FIND("″",G115)-FIND("′",G115)-1)/3600),LEFT(G115,FIND("°",G115)-1)+MID(G115,FIND("°",G115)+1,FIND("′",G115)-FIND("°",G115)-1)/60+MID(G115,FIND("′",G115)+1,FIND("″",G115)-FIND("′",G115)-1)/3600)</f>
        <v>5.5555555555555556E-4</v>
      </c>
      <c r="I115" s="1" t="s">
        <v>16</v>
      </c>
      <c r="J115" s="1">
        <f t="shared" ref="J115:J122" si="151">IF(LEFT(I115,1)="-",-(MID(I115,2,FIND("°",I115)-2)+MID(I115,FIND("°",I115)+1,FIND("′",I115)-FIND("°",I115)-1)/60+MID(I115,FIND("′",I115)+1,FIND("″",I115)-FIND("′",I115)-1)/3600),LEFT(I115,FIND("°",I115)-1)+MID(I115,FIND("°",I115)+1,FIND("′",I115)-FIND("°",I115)-1)/60+MID(I115,FIND("′",I115)+1,FIND("″",I115)-FIND("′",I115)-1)/3600)</f>
        <v>0</v>
      </c>
      <c r="K115" s="1" t="s">
        <v>154</v>
      </c>
      <c r="L115" s="1">
        <f t="shared" ref="L115:L122" si="152">IF(LEFT(K115,1)="-",-(MID(K115,2,FIND("°",K115)-2)+MID(K115,FIND("°",K115)+1,FIND("′",K115)-FIND("°",K115)-1)/60+MID(K115,FIND("′",K115)+1,FIND("″",K115)-FIND("′",K115)-1)/3600),LEFT(K115,FIND("°",K115)-1)+MID(K115,FIND("°",K115)+1,FIND("′",K115)-FIND("°",K115)-1)/60+MID(K115,FIND("′",K115)+1,FIND("″",K115)-FIND("′",K115)-1)/3600)</f>
        <v>14.998888888888889</v>
      </c>
      <c r="M115" s="1" t="s">
        <v>26</v>
      </c>
      <c r="N115" s="1">
        <f t="shared" ref="N115:N122" si="153">IF(LEFT(M115,1)="-",-(MID(M115,2,FIND("°",M115)-2)+MID(M115,FIND("°",M115)+1,FIND("′",M115)-FIND("°",M115)-1)/60+MID(M115,FIND("′",M115)+1,FIND("″",M115)-FIND("′",M115)-1)/3600),LEFT(M115,FIND("°",M115)-1)+MID(M115,FIND("°",M115)+1,FIND("′",M115)-FIND("°",M115)-1)/60+MID(M115,FIND("′",M115)+1,FIND("″",M115)-FIND("′",M115)-1)/3600)</f>
        <v>5.5555555555555556E-4</v>
      </c>
      <c r="P115">
        <f>(J115-D115)*3600</f>
        <v>0</v>
      </c>
      <c r="Q115">
        <f>((L115-F115)-15)*3600</f>
        <v>-2.0000000000003126</v>
      </c>
      <c r="R115">
        <f>(N115-H115)*3600</f>
        <v>0</v>
      </c>
    </row>
    <row r="116" spans="1:18" x14ac:dyDescent="0.2">
      <c r="A116" t="s">
        <v>185</v>
      </c>
      <c r="B116" t="s">
        <v>34</v>
      </c>
      <c r="C116" s="17" t="s">
        <v>16</v>
      </c>
      <c r="D116" s="1">
        <f t="shared" si="148"/>
        <v>0</v>
      </c>
      <c r="E116" s="1" t="s">
        <v>16</v>
      </c>
      <c r="F116" s="1">
        <f t="shared" si="149"/>
        <v>0</v>
      </c>
      <c r="G116" s="7" t="s">
        <v>16</v>
      </c>
      <c r="H116" s="18">
        <f t="shared" si="150"/>
        <v>0</v>
      </c>
      <c r="I116" s="1" t="s">
        <v>16</v>
      </c>
      <c r="J116" s="1">
        <f t="shared" si="151"/>
        <v>0</v>
      </c>
      <c r="K116" s="1" t="s">
        <v>192</v>
      </c>
      <c r="L116" s="1">
        <f t="shared" si="152"/>
        <v>30</v>
      </c>
      <c r="M116" s="1" t="s">
        <v>16</v>
      </c>
      <c r="N116" s="1">
        <f t="shared" si="153"/>
        <v>0</v>
      </c>
      <c r="P116">
        <f t="shared" ref="P116:P122" si="154">(J116-D116)*3600</f>
        <v>0</v>
      </c>
      <c r="Q116">
        <f>((L116-F116)-30)*3600</f>
        <v>0</v>
      </c>
      <c r="R116">
        <f t="shared" ref="R116:R122" si="155">(N116-H116)*3600</f>
        <v>0</v>
      </c>
    </row>
    <row r="117" spans="1:18" x14ac:dyDescent="0.2">
      <c r="A117" t="s">
        <v>186</v>
      </c>
      <c r="B117" t="s">
        <v>35</v>
      </c>
      <c r="C117" s="17" t="s">
        <v>18</v>
      </c>
      <c r="D117" s="1">
        <f t="shared" si="148"/>
        <v>0</v>
      </c>
      <c r="E117" s="1" t="s">
        <v>16</v>
      </c>
      <c r="F117" s="1">
        <f t="shared" si="149"/>
        <v>0</v>
      </c>
      <c r="G117" s="7" t="s">
        <v>16</v>
      </c>
      <c r="H117" s="18">
        <f t="shared" si="150"/>
        <v>0</v>
      </c>
      <c r="I117" s="1" t="s">
        <v>16</v>
      </c>
      <c r="J117" s="1">
        <f t="shared" si="151"/>
        <v>0</v>
      </c>
      <c r="K117" s="1" t="s">
        <v>193</v>
      </c>
      <c r="L117" s="1">
        <f t="shared" si="152"/>
        <v>45.000277777777775</v>
      </c>
      <c r="M117" s="1" t="s">
        <v>16</v>
      </c>
      <c r="N117" s="1">
        <f t="shared" si="153"/>
        <v>0</v>
      </c>
      <c r="P117">
        <f t="shared" si="154"/>
        <v>0</v>
      </c>
      <c r="Q117">
        <f>((L117-F117)-45)*3600</f>
        <v>0.99999999999056399</v>
      </c>
      <c r="R117">
        <f t="shared" si="155"/>
        <v>0</v>
      </c>
    </row>
    <row r="118" spans="1:18" x14ac:dyDescent="0.2">
      <c r="A118" t="s">
        <v>187</v>
      </c>
      <c r="B118" t="s">
        <v>36</v>
      </c>
      <c r="C118" s="17" t="s">
        <v>18</v>
      </c>
      <c r="D118" s="1">
        <f t="shared" si="148"/>
        <v>0</v>
      </c>
      <c r="E118" s="1" t="s">
        <v>18</v>
      </c>
      <c r="F118" s="1">
        <f t="shared" si="149"/>
        <v>0</v>
      </c>
      <c r="G118" s="7" t="s">
        <v>18</v>
      </c>
      <c r="H118" s="18">
        <f t="shared" si="150"/>
        <v>0</v>
      </c>
      <c r="I118" s="1" t="s">
        <v>173</v>
      </c>
      <c r="J118" s="1">
        <f t="shared" si="151"/>
        <v>3.8888888888888888E-3</v>
      </c>
      <c r="K118" s="1" t="s">
        <v>194</v>
      </c>
      <c r="L118" s="1">
        <f t="shared" si="152"/>
        <v>60.000555555555557</v>
      </c>
      <c r="M118" s="1" t="s">
        <v>16</v>
      </c>
      <c r="N118" s="1">
        <f t="shared" si="153"/>
        <v>0</v>
      </c>
      <c r="P118">
        <f t="shared" si="154"/>
        <v>14</v>
      </c>
      <c r="Q118">
        <f>((L118-F118)-60)*3600</f>
        <v>2.0000000000067075</v>
      </c>
      <c r="R118">
        <f t="shared" si="155"/>
        <v>0</v>
      </c>
    </row>
    <row r="119" spans="1:18" x14ac:dyDescent="0.2">
      <c r="A119" t="s">
        <v>188</v>
      </c>
      <c r="B119" t="s">
        <v>63</v>
      </c>
      <c r="C119" s="17" t="s">
        <v>16</v>
      </c>
      <c r="D119" s="1">
        <f t="shared" si="148"/>
        <v>0</v>
      </c>
      <c r="E119" s="1" t="s">
        <v>16</v>
      </c>
      <c r="F119" s="1">
        <f t="shared" si="149"/>
        <v>0</v>
      </c>
      <c r="G119" s="7" t="s">
        <v>16</v>
      </c>
      <c r="H119" s="18">
        <f t="shared" si="150"/>
        <v>0</v>
      </c>
      <c r="I119" s="7" t="s">
        <v>16</v>
      </c>
      <c r="J119" s="1">
        <f t="shared" si="151"/>
        <v>0</v>
      </c>
      <c r="K119" s="1" t="s">
        <v>124</v>
      </c>
      <c r="L119" s="1">
        <f t="shared" si="152"/>
        <v>-15</v>
      </c>
      <c r="M119" s="7" t="s">
        <v>16</v>
      </c>
      <c r="N119" s="1">
        <f t="shared" si="153"/>
        <v>0</v>
      </c>
      <c r="P119">
        <f t="shared" si="154"/>
        <v>0</v>
      </c>
      <c r="Q119">
        <f>((L119-F119)+15)*3600</f>
        <v>0</v>
      </c>
      <c r="R119">
        <f t="shared" si="155"/>
        <v>0</v>
      </c>
    </row>
    <row r="120" spans="1:18" x14ac:dyDescent="0.2">
      <c r="A120" t="s">
        <v>189</v>
      </c>
      <c r="B120" t="s">
        <v>64</v>
      </c>
      <c r="C120" s="17" t="s">
        <v>13</v>
      </c>
      <c r="D120" s="1">
        <f t="shared" si="148"/>
        <v>-2.7777777777777778E-4</v>
      </c>
      <c r="E120" s="1" t="s">
        <v>16</v>
      </c>
      <c r="F120" s="1">
        <f t="shared" si="149"/>
        <v>0</v>
      </c>
      <c r="G120" s="7" t="s">
        <v>16</v>
      </c>
      <c r="H120" s="18">
        <f t="shared" si="150"/>
        <v>0</v>
      </c>
      <c r="I120" s="1" t="s">
        <v>13</v>
      </c>
      <c r="J120" s="1">
        <f t="shared" si="151"/>
        <v>-2.7777777777777778E-4</v>
      </c>
      <c r="K120" s="1" t="s">
        <v>196</v>
      </c>
      <c r="L120" s="1">
        <f t="shared" si="152"/>
        <v>-30.000555555555554</v>
      </c>
      <c r="M120" s="7" t="s">
        <v>16</v>
      </c>
      <c r="N120" s="1">
        <f t="shared" si="153"/>
        <v>0</v>
      </c>
      <c r="P120">
        <f t="shared" si="154"/>
        <v>0</v>
      </c>
      <c r="Q120">
        <f>((L120-F120)+30)*3600</f>
        <v>-1.9999999999939178</v>
      </c>
      <c r="R120">
        <f t="shared" si="155"/>
        <v>0</v>
      </c>
    </row>
    <row r="121" spans="1:18" x14ac:dyDescent="0.2">
      <c r="A121" t="s">
        <v>190</v>
      </c>
      <c r="B121" t="s">
        <v>65</v>
      </c>
      <c r="C121" s="17" t="s">
        <v>18</v>
      </c>
      <c r="D121" s="1">
        <f t="shared" si="148"/>
        <v>0</v>
      </c>
      <c r="E121" s="1" t="s">
        <v>18</v>
      </c>
      <c r="F121" s="1">
        <f t="shared" si="149"/>
        <v>0</v>
      </c>
      <c r="G121" s="7" t="s">
        <v>18</v>
      </c>
      <c r="H121" s="18">
        <f t="shared" si="150"/>
        <v>0</v>
      </c>
      <c r="I121" s="1" t="s">
        <v>13</v>
      </c>
      <c r="J121" s="1">
        <f t="shared" si="151"/>
        <v>-2.7777777777777778E-4</v>
      </c>
      <c r="K121" s="1" t="s">
        <v>197</v>
      </c>
      <c r="L121" s="1">
        <f t="shared" si="152"/>
        <v>-45.000555555555557</v>
      </c>
      <c r="M121" s="7" t="s">
        <v>17</v>
      </c>
      <c r="N121" s="1">
        <f t="shared" si="153"/>
        <v>0</v>
      </c>
      <c r="P121">
        <f t="shared" si="154"/>
        <v>-1</v>
      </c>
      <c r="Q121">
        <f>((L121-F121)+45)*3600</f>
        <v>-2.0000000000067075</v>
      </c>
      <c r="R121">
        <f t="shared" si="155"/>
        <v>0</v>
      </c>
    </row>
    <row r="122" spans="1:18" ht="15" thickBot="1" x14ac:dyDescent="0.25">
      <c r="A122" t="s">
        <v>191</v>
      </c>
      <c r="B122" t="s">
        <v>66</v>
      </c>
      <c r="C122" s="25" t="s">
        <v>18</v>
      </c>
      <c r="D122" s="26">
        <f t="shared" si="148"/>
        <v>0</v>
      </c>
      <c r="E122" s="33" t="s">
        <v>18</v>
      </c>
      <c r="F122" s="26">
        <f t="shared" si="149"/>
        <v>0</v>
      </c>
      <c r="G122" s="32" t="s">
        <v>18</v>
      </c>
      <c r="H122" s="27">
        <f t="shared" si="150"/>
        <v>0</v>
      </c>
      <c r="I122" s="1" t="s">
        <v>53</v>
      </c>
      <c r="J122" s="1">
        <f t="shared" si="151"/>
        <v>-5.5555555555555556E-4</v>
      </c>
      <c r="K122" s="1" t="s">
        <v>198</v>
      </c>
      <c r="L122" s="1">
        <f t="shared" si="152"/>
        <v>-60.000833333333333</v>
      </c>
      <c r="M122" s="1" t="s">
        <v>53</v>
      </c>
      <c r="N122" s="1">
        <f t="shared" si="153"/>
        <v>-5.5555555555555556E-4</v>
      </c>
      <c r="P122">
        <f t="shared" si="154"/>
        <v>-2</v>
      </c>
      <c r="Q122">
        <f>((L122-F122)+60)*3600</f>
        <v>-2.9999999999972715</v>
      </c>
      <c r="R122">
        <f t="shared" si="155"/>
        <v>-2</v>
      </c>
    </row>
    <row r="126" spans="1:18" x14ac:dyDescent="0.2">
      <c r="A126" s="58" t="s">
        <v>199</v>
      </c>
      <c r="B126" s="54"/>
      <c r="C126" s="54"/>
      <c r="D126" s="54"/>
      <c r="E126" s="54"/>
      <c r="F126" s="54"/>
      <c r="G126" s="54"/>
      <c r="H126" s="55"/>
      <c r="J126" s="75" t="s">
        <v>577</v>
      </c>
      <c r="K126" s="51"/>
      <c r="L126" s="51"/>
      <c r="M126" s="51"/>
      <c r="N126" s="51"/>
      <c r="O126" s="51"/>
    </row>
    <row r="127" spans="1:18" ht="15" thickBot="1" x14ac:dyDescent="0.25">
      <c r="A127" s="59"/>
      <c r="B127" s="60"/>
      <c r="C127" s="51"/>
      <c r="D127" s="51"/>
      <c r="E127" s="51"/>
      <c r="F127" s="51"/>
      <c r="G127" s="51"/>
      <c r="H127" s="57"/>
      <c r="J127" s="66"/>
      <c r="K127" s="52"/>
      <c r="L127" s="52"/>
      <c r="M127" s="52"/>
      <c r="N127" s="52"/>
      <c r="O127" s="52"/>
    </row>
    <row r="128" spans="1:18" ht="57" x14ac:dyDescent="0.2">
      <c r="A128" s="2" t="s">
        <v>4</v>
      </c>
      <c r="B128" s="2" t="s">
        <v>9</v>
      </c>
      <c r="C128" s="68" t="s">
        <v>14</v>
      </c>
      <c r="D128" s="69"/>
      <c r="E128" s="69"/>
      <c r="F128" s="69"/>
      <c r="G128" s="69"/>
      <c r="H128" s="70"/>
      <c r="I128" s="51" t="s">
        <v>19</v>
      </c>
      <c r="J128" s="51"/>
      <c r="K128" s="51"/>
      <c r="L128" s="51"/>
      <c r="M128" s="51"/>
      <c r="N128" s="51"/>
      <c r="O128" s="51"/>
    </row>
    <row r="129" spans="1:18" x14ac:dyDescent="0.2">
      <c r="C129" s="15" t="s">
        <v>10</v>
      </c>
      <c r="E129" t="s">
        <v>11</v>
      </c>
      <c r="G129" s="5" t="s">
        <v>12</v>
      </c>
      <c r="H129" s="16"/>
      <c r="I129" t="s">
        <v>10</v>
      </c>
      <c r="K129" t="s">
        <v>11</v>
      </c>
      <c r="M129" s="5" t="s">
        <v>12</v>
      </c>
      <c r="P129" s="3" t="s">
        <v>10</v>
      </c>
      <c r="Q129" s="3" t="s">
        <v>11</v>
      </c>
      <c r="R129" s="3" t="s">
        <v>12</v>
      </c>
    </row>
    <row r="130" spans="1:18" x14ac:dyDescent="0.2">
      <c r="A130" t="s">
        <v>200</v>
      </c>
      <c r="B130" t="s">
        <v>204</v>
      </c>
      <c r="C130" s="17" t="s">
        <v>16</v>
      </c>
      <c r="D130" s="1">
        <f t="shared" ref="D130:D145" si="156">IF(LEFT(C130,1)="-",-(MID(C130,2,FIND("°",C130)-2)+MID(C130,FIND("°",C130)+1,FIND("′",C130)-FIND("°",C130)-1)/60+MID(C130,FIND("′",C130)+1,FIND("″",C130)-FIND("′",C130)-1)/3600),LEFT(C130,FIND("°",C130)-1)+MID(C130,FIND("°",C130)+1,FIND("′",C130)-FIND("°",C130)-1)/60+MID(C130,FIND("′",C130)+1,FIND("″",C130)-FIND("′",C130)-1)/3600)</f>
        <v>0</v>
      </c>
      <c r="E130" s="1" t="s">
        <v>15</v>
      </c>
      <c r="F130" s="1">
        <f t="shared" ref="F130:F145" si="157">IF(LEFT(E130,1)="-",-(MID(E130,2,FIND("°",E130)-2)+MID(E130,FIND("°",E130)+1,FIND("′",E130)-FIND("°",E130)-1)/60+MID(E130,FIND("′",E130)+1,FIND("″",E130)-FIND("′",E130)-1)/3600),LEFT(E130,FIND("°",E130)-1)+MID(E130,FIND("°",E130)+1,FIND("′",E130)-FIND("°",E130)-1)/60+MID(E130,FIND("′",E130)+1,FIND("″",E130)-FIND("′",E130)-1)/3600)</f>
        <v>-8.3333333333333339E-4</v>
      </c>
      <c r="G130" s="7" t="s">
        <v>53</v>
      </c>
      <c r="H130" s="18">
        <f t="shared" ref="H130:H145" si="158">IF(LEFT(G130,1)="-",-(MID(G130,2,FIND("°",G130)-2)+MID(G130,FIND("°",G130)+1,FIND("′",G130)-FIND("°",G130)-1)/60+MID(G130,FIND("′",G130)+1,FIND("″",G130)-FIND("′",G130)-1)/3600),LEFT(G130,FIND("°",G130)-1)+MID(G130,FIND("°",G130)+1,FIND("′",G130)-FIND("°",G130)-1)/60+MID(G130,FIND("′",G130)+1,FIND("″",G130)-FIND("′",G130)-1)/3600)</f>
        <v>-5.5555555555555556E-4</v>
      </c>
      <c r="I130" s="1" t="s">
        <v>224</v>
      </c>
      <c r="J130" s="1">
        <f t="shared" ref="J130:J145" si="159">IF(LEFT(I130,1)="-",-(MID(I130,2,FIND("°",I130)-2)+MID(I130,FIND("°",I130)+1,FIND("′",I130)-FIND("°",I130)-1)/60+MID(I130,FIND("′",I130)+1,FIND("″",I130)-FIND("′",I130)-1)/3600),LEFT(I130,FIND("°",I130)-1)+MID(I130,FIND("°",I130)+1,FIND("′",I130)-FIND("°",I130)-1)/60+MID(I130,FIND("′",I130)+1,FIND("″",I130)-FIND("′",I130)-1)/3600)</f>
        <v>15.000277777777777</v>
      </c>
      <c r="K130" s="1" t="s">
        <v>15</v>
      </c>
      <c r="L130" s="1">
        <f t="shared" ref="L130:L145" si="160">IF(LEFT(K130,1)="-",-(MID(K130,2,FIND("°",K130)-2)+MID(K130,FIND("°",K130)+1,FIND("′",K130)-FIND("°",K130)-1)/60+MID(K130,FIND("′",K130)+1,FIND("″",K130)-FIND("′",K130)-1)/3600),LEFT(K130,FIND("°",K130)-1)+MID(K130,FIND("°",K130)+1,FIND("′",K130)-FIND("°",K130)-1)/60+MID(K130,FIND("′",K130)+1,FIND("″",K130)-FIND("′",K130)-1)/3600)</f>
        <v>-8.3333333333333339E-4</v>
      </c>
      <c r="M130" s="7" t="s">
        <v>13</v>
      </c>
      <c r="N130" s="1">
        <f t="shared" ref="N130:N145" si="161">IF(LEFT(M130,1)="-",-(MID(M130,2,FIND("°",M130)-2)+MID(M130,FIND("°",M130)+1,FIND("′",M130)-FIND("°",M130)-1)/60+MID(M130,FIND("′",M130)+1,FIND("″",M130)-FIND("′",M130)-1)/3600),LEFT(M130,FIND("°",M130)-1)+MID(M130,FIND("°",M130)+1,FIND("′",M130)-FIND("°",M130)-1)/60+MID(M130,FIND("′",M130)+1,FIND("″",M130)-FIND("′",M130)-1)/3600)</f>
        <v>-2.7777777777777778E-4</v>
      </c>
      <c r="P130">
        <f>((J130-D130)-15)*3600</f>
        <v>0.99999999999695888</v>
      </c>
      <c r="Q130">
        <f>(L130-F130)*3600</f>
        <v>0</v>
      </c>
      <c r="R130">
        <f>(N130-H130)*3600</f>
        <v>1</v>
      </c>
    </row>
    <row r="131" spans="1:18" x14ac:dyDescent="0.2">
      <c r="A131" t="s">
        <v>201</v>
      </c>
      <c r="B131" t="s">
        <v>205</v>
      </c>
      <c r="C131" s="17" t="s">
        <v>16</v>
      </c>
      <c r="D131" s="1">
        <f t="shared" si="156"/>
        <v>0</v>
      </c>
      <c r="E131" s="6" t="s">
        <v>17</v>
      </c>
      <c r="F131" s="1">
        <f t="shared" si="157"/>
        <v>0</v>
      </c>
      <c r="G131" s="11" t="s">
        <v>16</v>
      </c>
      <c r="H131" s="18">
        <f t="shared" si="158"/>
        <v>0</v>
      </c>
      <c r="I131" s="1" t="s">
        <v>225</v>
      </c>
      <c r="J131" s="1">
        <f t="shared" si="159"/>
        <v>30.001111111111111</v>
      </c>
      <c r="K131" s="1" t="s">
        <v>16</v>
      </c>
      <c r="L131" s="1">
        <f t="shared" si="160"/>
        <v>0</v>
      </c>
      <c r="M131" s="7" t="s">
        <v>16</v>
      </c>
      <c r="N131" s="1">
        <f t="shared" si="161"/>
        <v>0</v>
      </c>
      <c r="P131">
        <f>((J131-D131)-30)*3600</f>
        <v>4.0000000000006253</v>
      </c>
      <c r="Q131">
        <f t="shared" ref="Q131:Q145" si="162">(L131-F131)*3600</f>
        <v>0</v>
      </c>
      <c r="R131">
        <f t="shared" ref="R131:R145" si="163">(N131-H131)*3600</f>
        <v>0</v>
      </c>
    </row>
    <row r="132" spans="1:18" x14ac:dyDescent="0.2">
      <c r="A132" t="s">
        <v>202</v>
      </c>
      <c r="B132" t="s">
        <v>206</v>
      </c>
      <c r="C132" s="17" t="s">
        <v>18</v>
      </c>
      <c r="D132" s="1">
        <f t="shared" si="156"/>
        <v>0</v>
      </c>
      <c r="E132" s="6" t="s">
        <v>18</v>
      </c>
      <c r="F132" s="1">
        <f t="shared" si="157"/>
        <v>0</v>
      </c>
      <c r="G132" s="7" t="s">
        <v>13</v>
      </c>
      <c r="H132" s="18">
        <f t="shared" si="158"/>
        <v>-2.7777777777777778E-4</v>
      </c>
      <c r="I132" s="1" t="s">
        <v>41</v>
      </c>
      <c r="J132" s="1">
        <f t="shared" si="159"/>
        <v>45.00138888888889</v>
      </c>
      <c r="K132" s="1" t="s">
        <v>16</v>
      </c>
      <c r="L132" s="1">
        <f t="shared" si="160"/>
        <v>0</v>
      </c>
      <c r="M132" s="7" t="s">
        <v>16</v>
      </c>
      <c r="N132" s="1">
        <f t="shared" si="161"/>
        <v>0</v>
      </c>
      <c r="P132">
        <f>((J132-D132)-45)*3600</f>
        <v>5.000000000003979</v>
      </c>
      <c r="Q132">
        <f t="shared" si="162"/>
        <v>0</v>
      </c>
      <c r="R132">
        <f t="shared" si="163"/>
        <v>1</v>
      </c>
    </row>
    <row r="133" spans="1:18" x14ac:dyDescent="0.2">
      <c r="A133" t="s">
        <v>203</v>
      </c>
      <c r="B133" t="s">
        <v>207</v>
      </c>
      <c r="C133" s="17" t="s">
        <v>18</v>
      </c>
      <c r="D133" s="1">
        <f t="shared" si="156"/>
        <v>0</v>
      </c>
      <c r="E133" s="6" t="s">
        <v>18</v>
      </c>
      <c r="F133" s="1">
        <f t="shared" si="157"/>
        <v>0</v>
      </c>
      <c r="G133" s="11" t="s">
        <v>18</v>
      </c>
      <c r="H133" s="18">
        <f t="shared" si="158"/>
        <v>0</v>
      </c>
      <c r="I133" s="1" t="s">
        <v>226</v>
      </c>
      <c r="J133" s="1">
        <f t="shared" si="159"/>
        <v>60.00138888888889</v>
      </c>
      <c r="K133" s="1" t="s">
        <v>28</v>
      </c>
      <c r="L133" s="1">
        <f t="shared" si="160"/>
        <v>0</v>
      </c>
      <c r="M133" s="7" t="s">
        <v>28</v>
      </c>
      <c r="N133" s="1">
        <f t="shared" si="161"/>
        <v>0</v>
      </c>
      <c r="P133">
        <f>((J133-D133)-60)*3600</f>
        <v>5.000000000003979</v>
      </c>
      <c r="Q133">
        <f t="shared" si="162"/>
        <v>0</v>
      </c>
      <c r="R133">
        <f t="shared" si="163"/>
        <v>0</v>
      </c>
    </row>
    <row r="134" spans="1:18" x14ac:dyDescent="0.2">
      <c r="A134" t="s">
        <v>208</v>
      </c>
      <c r="B134" t="s">
        <v>5</v>
      </c>
      <c r="C134" s="17" t="s">
        <v>16</v>
      </c>
      <c r="D134" s="1">
        <f t="shared" si="156"/>
        <v>0</v>
      </c>
      <c r="E134" s="6" t="s">
        <v>16</v>
      </c>
      <c r="F134" s="1">
        <f t="shared" si="157"/>
        <v>0</v>
      </c>
      <c r="G134" s="7" t="s">
        <v>23</v>
      </c>
      <c r="H134" s="18">
        <f t="shared" si="158"/>
        <v>2.7777777777777778E-4</v>
      </c>
      <c r="I134" s="1" t="s">
        <v>227</v>
      </c>
      <c r="J134" s="1">
        <f t="shared" si="159"/>
        <v>90.00277777777778</v>
      </c>
      <c r="K134" s="1" t="s">
        <v>56</v>
      </c>
      <c r="L134" s="1">
        <f t="shared" si="160"/>
        <v>1.1111111111111111E-3</v>
      </c>
      <c r="M134" s="7" t="s">
        <v>26</v>
      </c>
      <c r="N134" s="1">
        <f t="shared" si="161"/>
        <v>5.5555555555555556E-4</v>
      </c>
      <c r="P134">
        <f>((J134-D134)-90)*3600</f>
        <v>10.000000000007958</v>
      </c>
      <c r="Q134">
        <f t="shared" si="162"/>
        <v>4</v>
      </c>
      <c r="R134">
        <f t="shared" si="163"/>
        <v>1</v>
      </c>
    </row>
    <row r="135" spans="1:18" x14ac:dyDescent="0.2">
      <c r="A135" t="s">
        <v>209</v>
      </c>
      <c r="B135" t="s">
        <v>6</v>
      </c>
      <c r="C135" s="17" t="s">
        <v>16</v>
      </c>
      <c r="D135" s="1">
        <f t="shared" si="156"/>
        <v>0</v>
      </c>
      <c r="E135" s="6" t="s">
        <v>16</v>
      </c>
      <c r="F135" s="1">
        <f t="shared" si="157"/>
        <v>0</v>
      </c>
      <c r="G135" s="11" t="s">
        <v>16</v>
      </c>
      <c r="H135" s="18">
        <f t="shared" si="158"/>
        <v>0</v>
      </c>
      <c r="I135" s="1" t="s">
        <v>228</v>
      </c>
      <c r="J135" s="1">
        <f t="shared" si="159"/>
        <v>179.99916666666667</v>
      </c>
      <c r="K135" s="1" t="s">
        <v>38</v>
      </c>
      <c r="L135" s="1">
        <f t="shared" si="160"/>
        <v>1.6666666666666668E-3</v>
      </c>
      <c r="M135" s="7" t="s">
        <v>53</v>
      </c>
      <c r="N135" s="1">
        <f t="shared" si="161"/>
        <v>-5.5555555555555556E-4</v>
      </c>
      <c r="P135">
        <f>((J135-D135)-180)*3600</f>
        <v>-2.9999999999972715</v>
      </c>
      <c r="Q135">
        <f t="shared" si="162"/>
        <v>6</v>
      </c>
      <c r="R135">
        <f t="shared" si="163"/>
        <v>-2</v>
      </c>
    </row>
    <row r="136" spans="1:18" x14ac:dyDescent="0.2">
      <c r="A136" t="s">
        <v>210</v>
      </c>
      <c r="B136" t="s">
        <v>7</v>
      </c>
      <c r="C136" s="17" t="s">
        <v>18</v>
      </c>
      <c r="D136" s="1">
        <f t="shared" si="156"/>
        <v>0</v>
      </c>
      <c r="E136" s="6" t="s">
        <v>18</v>
      </c>
      <c r="F136" s="1">
        <f t="shared" si="157"/>
        <v>0</v>
      </c>
      <c r="G136" s="11" t="s">
        <v>18</v>
      </c>
      <c r="H136" s="18">
        <f t="shared" si="158"/>
        <v>0</v>
      </c>
      <c r="I136" s="1" t="s">
        <v>229</v>
      </c>
      <c r="J136" s="1">
        <f t="shared" si="159"/>
        <v>-90.001666666666665</v>
      </c>
      <c r="K136" s="1" t="s">
        <v>13</v>
      </c>
      <c r="L136" s="1">
        <f t="shared" si="160"/>
        <v>-2.7777777777777778E-4</v>
      </c>
      <c r="M136" s="7" t="s">
        <v>53</v>
      </c>
      <c r="N136" s="1">
        <f t="shared" si="161"/>
        <v>-5.5555555555555556E-4</v>
      </c>
      <c r="P136">
        <f>((J136-D136)+90)*3600</f>
        <v>-5.999999999994543</v>
      </c>
      <c r="Q136">
        <f t="shared" si="162"/>
        <v>-1</v>
      </c>
      <c r="R136">
        <f t="shared" si="163"/>
        <v>-2</v>
      </c>
    </row>
    <row r="137" spans="1:18" x14ac:dyDescent="0.2">
      <c r="A137" t="s">
        <v>211</v>
      </c>
      <c r="B137" t="s">
        <v>8</v>
      </c>
      <c r="C137" s="17" t="s">
        <v>18</v>
      </c>
      <c r="D137" s="1">
        <f t="shared" si="156"/>
        <v>0</v>
      </c>
      <c r="E137" s="6" t="s">
        <v>18</v>
      </c>
      <c r="F137" s="1">
        <f t="shared" si="157"/>
        <v>0</v>
      </c>
      <c r="G137" s="11" t="s">
        <v>18</v>
      </c>
      <c r="H137" s="18">
        <f t="shared" si="158"/>
        <v>0</v>
      </c>
      <c r="I137" s="1" t="s">
        <v>179</v>
      </c>
      <c r="J137" s="1">
        <f t="shared" si="159"/>
        <v>-1.1111111111111111E-3</v>
      </c>
      <c r="K137" s="1" t="s">
        <v>53</v>
      </c>
      <c r="L137" s="1">
        <f t="shared" si="160"/>
        <v>-5.5555555555555556E-4</v>
      </c>
      <c r="M137" s="7" t="s">
        <v>26</v>
      </c>
      <c r="N137" s="1">
        <f t="shared" si="161"/>
        <v>5.5555555555555556E-4</v>
      </c>
      <c r="P137">
        <f>((J137-D137))*3600</f>
        <v>-4</v>
      </c>
      <c r="Q137">
        <f t="shared" si="162"/>
        <v>-2</v>
      </c>
      <c r="R137">
        <f t="shared" si="163"/>
        <v>2</v>
      </c>
    </row>
    <row r="138" spans="1:18" x14ac:dyDescent="0.2">
      <c r="A138" t="s">
        <v>212</v>
      </c>
      <c r="B138" t="s">
        <v>216</v>
      </c>
      <c r="C138" s="17" t="s">
        <v>16</v>
      </c>
      <c r="D138" s="1">
        <f t="shared" si="156"/>
        <v>0</v>
      </c>
      <c r="E138" s="1" t="s">
        <v>53</v>
      </c>
      <c r="F138" s="1">
        <f t="shared" si="157"/>
        <v>-5.5555555555555556E-4</v>
      </c>
      <c r="G138" s="7" t="s">
        <v>13</v>
      </c>
      <c r="H138" s="18">
        <f t="shared" si="158"/>
        <v>-2.7777777777777778E-4</v>
      </c>
      <c r="I138" s="1" t="s">
        <v>161</v>
      </c>
      <c r="J138" s="1">
        <f t="shared" si="159"/>
        <v>-15.000277777777777</v>
      </c>
      <c r="K138" s="1" t="s">
        <v>53</v>
      </c>
      <c r="L138" s="1">
        <f t="shared" si="160"/>
        <v>-5.5555555555555556E-4</v>
      </c>
      <c r="M138" s="7" t="s">
        <v>13</v>
      </c>
      <c r="N138" s="1">
        <f t="shared" si="161"/>
        <v>-2.7777777777777778E-4</v>
      </c>
      <c r="P138">
        <f>((J138-D138)+15)*3600</f>
        <v>-0.99999999999695888</v>
      </c>
      <c r="Q138">
        <f t="shared" si="162"/>
        <v>0</v>
      </c>
      <c r="R138">
        <f t="shared" si="163"/>
        <v>0</v>
      </c>
    </row>
    <row r="139" spans="1:18" x14ac:dyDescent="0.2">
      <c r="A139" t="s">
        <v>213</v>
      </c>
      <c r="B139" t="s">
        <v>217</v>
      </c>
      <c r="C139" s="17" t="s">
        <v>18</v>
      </c>
      <c r="D139" s="1">
        <f t="shared" si="156"/>
        <v>0</v>
      </c>
      <c r="E139" s="6" t="s">
        <v>18</v>
      </c>
      <c r="F139" s="1">
        <f t="shared" si="157"/>
        <v>0</v>
      </c>
      <c r="G139" s="11" t="s">
        <v>18</v>
      </c>
      <c r="H139" s="18">
        <f t="shared" si="158"/>
        <v>0</v>
      </c>
      <c r="I139" s="1" t="s">
        <v>196</v>
      </c>
      <c r="J139" s="1">
        <f t="shared" si="159"/>
        <v>-30.000555555555554</v>
      </c>
      <c r="K139" s="1" t="s">
        <v>16</v>
      </c>
      <c r="L139" s="1">
        <f t="shared" si="160"/>
        <v>0</v>
      </c>
      <c r="M139" s="7" t="s">
        <v>16</v>
      </c>
      <c r="N139" s="1">
        <f t="shared" si="161"/>
        <v>0</v>
      </c>
      <c r="P139">
        <f>((J139-D139)+30)*3600</f>
        <v>-1.9999999999939178</v>
      </c>
      <c r="Q139">
        <f t="shared" si="162"/>
        <v>0</v>
      </c>
      <c r="R139">
        <f t="shared" si="163"/>
        <v>0</v>
      </c>
    </row>
    <row r="140" spans="1:18" x14ac:dyDescent="0.2">
      <c r="A140" t="s">
        <v>214</v>
      </c>
      <c r="B140" t="s">
        <v>218</v>
      </c>
      <c r="C140" s="17" t="s">
        <v>18</v>
      </c>
      <c r="D140" s="1">
        <f t="shared" si="156"/>
        <v>0</v>
      </c>
      <c r="E140" s="6" t="s">
        <v>18</v>
      </c>
      <c r="F140" s="1">
        <f t="shared" si="157"/>
        <v>0</v>
      </c>
      <c r="G140" s="7" t="s">
        <v>23</v>
      </c>
      <c r="H140" s="18">
        <f t="shared" si="158"/>
        <v>2.7777777777777778E-4</v>
      </c>
      <c r="I140" s="1" t="s">
        <v>230</v>
      </c>
      <c r="J140" s="1">
        <f t="shared" si="159"/>
        <v>-45.000833333333333</v>
      </c>
      <c r="K140" s="1" t="s">
        <v>13</v>
      </c>
      <c r="L140" s="1">
        <f t="shared" si="160"/>
        <v>-2.7777777777777778E-4</v>
      </c>
      <c r="M140" s="7" t="s">
        <v>16</v>
      </c>
      <c r="N140" s="1">
        <f t="shared" si="161"/>
        <v>0</v>
      </c>
      <c r="P140">
        <f>((J140-D140)+45)*3600</f>
        <v>-2.9999999999972715</v>
      </c>
      <c r="Q140">
        <f t="shared" si="162"/>
        <v>-1</v>
      </c>
      <c r="R140">
        <f t="shared" si="163"/>
        <v>-1</v>
      </c>
    </row>
    <row r="141" spans="1:18" x14ac:dyDescent="0.2">
      <c r="A141" t="s">
        <v>215</v>
      </c>
      <c r="B141" t="s">
        <v>219</v>
      </c>
      <c r="C141" s="17" t="s">
        <v>18</v>
      </c>
      <c r="D141" s="1">
        <f t="shared" si="156"/>
        <v>0</v>
      </c>
      <c r="E141" s="6" t="s">
        <v>18</v>
      </c>
      <c r="F141" s="1">
        <f t="shared" si="157"/>
        <v>0</v>
      </c>
      <c r="G141" s="11" t="s">
        <v>18</v>
      </c>
      <c r="H141" s="18">
        <f t="shared" si="158"/>
        <v>0</v>
      </c>
      <c r="I141" s="1" t="s">
        <v>231</v>
      </c>
      <c r="J141" s="1">
        <f t="shared" si="159"/>
        <v>-60.001666666666665</v>
      </c>
      <c r="K141" s="1" t="s">
        <v>16</v>
      </c>
      <c r="L141" s="1">
        <f t="shared" si="160"/>
        <v>0</v>
      </c>
      <c r="M141" s="7" t="s">
        <v>13</v>
      </c>
      <c r="N141" s="1">
        <f t="shared" si="161"/>
        <v>-2.7777777777777778E-4</v>
      </c>
      <c r="P141">
        <f>((J141-D141)+60)*3600</f>
        <v>-5.999999999994543</v>
      </c>
      <c r="Q141">
        <f t="shared" si="162"/>
        <v>0</v>
      </c>
      <c r="R141">
        <f t="shared" si="163"/>
        <v>-1</v>
      </c>
    </row>
    <row r="142" spans="1:18" x14ac:dyDescent="0.2">
      <c r="A142" t="s">
        <v>220</v>
      </c>
      <c r="B142" t="s">
        <v>49</v>
      </c>
      <c r="C142" s="17" t="s">
        <v>16</v>
      </c>
      <c r="D142" s="1">
        <f t="shared" si="156"/>
        <v>0</v>
      </c>
      <c r="E142" s="6" t="s">
        <v>16</v>
      </c>
      <c r="F142" s="1">
        <f t="shared" si="157"/>
        <v>0</v>
      </c>
      <c r="G142" s="11" t="s">
        <v>16</v>
      </c>
      <c r="H142" s="18">
        <f t="shared" si="158"/>
        <v>0</v>
      </c>
      <c r="I142" s="1" t="s">
        <v>232</v>
      </c>
      <c r="J142" s="1">
        <f t="shared" si="159"/>
        <v>-90.002222222222215</v>
      </c>
      <c r="K142" s="1" t="s">
        <v>23</v>
      </c>
      <c r="L142" s="1">
        <f t="shared" si="160"/>
        <v>2.7777777777777778E-4</v>
      </c>
      <c r="M142" s="7" t="s">
        <v>13</v>
      </c>
      <c r="N142" s="1">
        <f t="shared" si="161"/>
        <v>-2.7777777777777778E-4</v>
      </c>
      <c r="P142">
        <f>((J142-D142)+90)*3600</f>
        <v>-7.999999999975671</v>
      </c>
      <c r="Q142">
        <f t="shared" si="162"/>
        <v>1</v>
      </c>
      <c r="R142">
        <f t="shared" si="163"/>
        <v>-1</v>
      </c>
    </row>
    <row r="143" spans="1:18" x14ac:dyDescent="0.2">
      <c r="A143" t="s">
        <v>221</v>
      </c>
      <c r="B143" t="s">
        <v>50</v>
      </c>
      <c r="C143" s="17" t="s">
        <v>18</v>
      </c>
      <c r="D143" s="1">
        <f t="shared" si="156"/>
        <v>0</v>
      </c>
      <c r="E143" s="6" t="s">
        <v>18</v>
      </c>
      <c r="F143" s="1">
        <f t="shared" si="157"/>
        <v>0</v>
      </c>
      <c r="G143" s="11" t="s">
        <v>18</v>
      </c>
      <c r="H143" s="18">
        <f t="shared" si="158"/>
        <v>0</v>
      </c>
      <c r="I143" s="1" t="s">
        <v>233</v>
      </c>
      <c r="J143" s="1">
        <f t="shared" si="159"/>
        <v>-179.99888888888887</v>
      </c>
      <c r="K143" s="1" t="s">
        <v>100</v>
      </c>
      <c r="L143" s="1">
        <f t="shared" si="160"/>
        <v>1.3888888888888889E-3</v>
      </c>
      <c r="M143" s="7" t="s">
        <v>23</v>
      </c>
      <c r="N143" s="1">
        <f t="shared" si="161"/>
        <v>2.7777777777777778E-4</v>
      </c>
      <c r="P143">
        <f>((J143-D143)+180)*3600</f>
        <v>4.0000000000645741</v>
      </c>
      <c r="Q143">
        <f t="shared" si="162"/>
        <v>5</v>
      </c>
      <c r="R143">
        <f t="shared" si="163"/>
        <v>1</v>
      </c>
    </row>
    <row r="144" spans="1:18" x14ac:dyDescent="0.2">
      <c r="A144" t="s">
        <v>222</v>
      </c>
      <c r="B144" t="s">
        <v>51</v>
      </c>
      <c r="C144" s="17" t="s">
        <v>18</v>
      </c>
      <c r="D144" s="1">
        <f t="shared" si="156"/>
        <v>0</v>
      </c>
      <c r="E144" s="6" t="s">
        <v>18</v>
      </c>
      <c r="F144" s="1">
        <f t="shared" si="157"/>
        <v>0</v>
      </c>
      <c r="G144" s="11" t="s">
        <v>18</v>
      </c>
      <c r="H144" s="18">
        <f t="shared" si="158"/>
        <v>0</v>
      </c>
      <c r="I144" s="1" t="s">
        <v>234</v>
      </c>
      <c r="J144" s="1">
        <f t="shared" si="159"/>
        <v>90.001944444444447</v>
      </c>
      <c r="K144" s="1" t="s">
        <v>17</v>
      </c>
      <c r="L144" s="1">
        <f t="shared" si="160"/>
        <v>0</v>
      </c>
      <c r="M144" s="7" t="s">
        <v>26</v>
      </c>
      <c r="N144" s="1">
        <f t="shared" si="161"/>
        <v>5.5555555555555556E-4</v>
      </c>
      <c r="P144">
        <f>((J144-D144)-90)*3600</f>
        <v>7.0000000000106866</v>
      </c>
      <c r="Q144">
        <f t="shared" si="162"/>
        <v>0</v>
      </c>
      <c r="R144">
        <f t="shared" si="163"/>
        <v>2</v>
      </c>
    </row>
    <row r="145" spans="1:27" ht="15" thickBot="1" x14ac:dyDescent="0.25">
      <c r="A145" t="s">
        <v>223</v>
      </c>
      <c r="B145" t="s">
        <v>52</v>
      </c>
      <c r="C145" s="25" t="s">
        <v>18</v>
      </c>
      <c r="D145" s="1">
        <f t="shared" si="156"/>
        <v>0</v>
      </c>
      <c r="E145" s="33" t="s">
        <v>18</v>
      </c>
      <c r="F145" s="1">
        <f t="shared" si="157"/>
        <v>0</v>
      </c>
      <c r="G145" s="32" t="s">
        <v>23</v>
      </c>
      <c r="H145" s="18">
        <f t="shared" si="158"/>
        <v>2.7777777777777778E-4</v>
      </c>
      <c r="I145" s="9" t="s">
        <v>235</v>
      </c>
      <c r="J145" s="1">
        <f t="shared" si="159"/>
        <v>1.9444444444444444E-3</v>
      </c>
      <c r="K145" s="8" t="s">
        <v>18</v>
      </c>
      <c r="L145" s="1">
        <f t="shared" si="160"/>
        <v>0</v>
      </c>
      <c r="M145" s="12" t="s">
        <v>18</v>
      </c>
      <c r="N145" s="1">
        <f t="shared" si="161"/>
        <v>0</v>
      </c>
      <c r="P145">
        <f>((J145-D145))*3600</f>
        <v>7</v>
      </c>
      <c r="Q145">
        <f t="shared" si="162"/>
        <v>0</v>
      </c>
      <c r="R145">
        <f t="shared" si="163"/>
        <v>-1</v>
      </c>
    </row>
    <row r="149" spans="1:27" x14ac:dyDescent="0.2">
      <c r="A149" s="53" t="s">
        <v>236</v>
      </c>
      <c r="B149" s="54"/>
      <c r="C149" s="54"/>
      <c r="D149" s="54"/>
      <c r="E149" s="54"/>
      <c r="F149" s="54"/>
      <c r="G149" s="54"/>
      <c r="H149" s="55"/>
    </row>
    <row r="150" spans="1:27" ht="15" thickBot="1" x14ac:dyDescent="0.25">
      <c r="A150" s="59"/>
      <c r="B150" s="60"/>
      <c r="C150" s="51"/>
      <c r="D150" s="51"/>
      <c r="E150" s="51"/>
      <c r="F150" s="51"/>
      <c r="G150" s="51"/>
      <c r="H150" s="57"/>
    </row>
    <row r="151" spans="1:27" ht="57" x14ac:dyDescent="0.2">
      <c r="A151" s="2" t="s">
        <v>4</v>
      </c>
      <c r="B151" s="2" t="s">
        <v>238</v>
      </c>
      <c r="C151" s="68" t="s">
        <v>237</v>
      </c>
      <c r="D151" s="69"/>
      <c r="E151" s="69"/>
      <c r="F151" s="69"/>
      <c r="G151" s="69"/>
      <c r="H151" s="70"/>
      <c r="I151" s="49" t="s">
        <v>19</v>
      </c>
      <c r="J151" s="65"/>
      <c r="K151" s="65"/>
      <c r="L151" s="65"/>
      <c r="M151" s="65"/>
      <c r="N151" s="50"/>
    </row>
    <row r="152" spans="1:27" x14ac:dyDescent="0.2">
      <c r="C152" s="15" t="s">
        <v>10</v>
      </c>
      <c r="E152" t="s">
        <v>11</v>
      </c>
      <c r="G152" s="16" t="s">
        <v>12</v>
      </c>
      <c r="H152" s="16"/>
      <c r="I152" s="15" t="s">
        <v>10</v>
      </c>
      <c r="K152" t="s">
        <v>11</v>
      </c>
      <c r="M152" s="16" t="s">
        <v>12</v>
      </c>
      <c r="N152" s="16"/>
      <c r="AA152">
        <v>27.906685700688602</v>
      </c>
    </row>
    <row r="153" spans="1:27" x14ac:dyDescent="0.2">
      <c r="A153" t="s">
        <v>239</v>
      </c>
      <c r="B153" t="s">
        <v>244</v>
      </c>
      <c r="C153" s="17" t="s">
        <v>269</v>
      </c>
      <c r="D153" s="1">
        <f t="shared" ref="D153:D167" si="164">IF(LEFT(C153,1)="-",-(MID(C153,2,FIND("°",C153)-2)+MID(C153,FIND("°",C153)+1,FIND("′",C153)-FIND("°",C153)-1)/60+MID(C153,FIND("′",C153)+1,FIND("″",C153)-FIND("′",C153)-1)/3600),LEFT(C153,FIND("°",C153)-1)+MID(C153,FIND("°",C153)+1,FIND("′",C153)-FIND("°",C153)-1)/60+MID(C153,FIND("′",C153)+1,FIND("″",C153)-FIND("′",C153)-1)/3600)</f>
        <v>-41.458333333333336</v>
      </c>
      <c r="E153" s="1" t="s">
        <v>270</v>
      </c>
      <c r="F153" s="1">
        <f t="shared" ref="F153:F167" si="165">IF(LEFT(E153,1)="-",-(MID(E153,2,FIND("°",E153)-2)+MID(E153,FIND("°",E153)+1,FIND("′",E153)-FIND("°",E153)-1)/60+MID(E153,FIND("′",E153)+1,FIND("″",E153)-FIND("′",E153)-1)/3600),LEFT(E153,FIND("°",E153)-1)+MID(E153,FIND("°",E153)+1,FIND("′",E153)-FIND("°",E153)-1)/60+MID(E153,FIND("′",E153)+1,FIND("″",E153)-FIND("′",E153)-1)/3600)</f>
        <v>-21.691666666666666</v>
      </c>
      <c r="G153" s="18" t="s">
        <v>271</v>
      </c>
      <c r="H153" s="18">
        <f t="shared" ref="H153:H167" si="166">IF(LEFT(G153,1)="-",-(MID(G153,2,FIND("°",G153)-2)+MID(G153,FIND("°",G153)+1,FIND("′",G153)-FIND("°",G153)-1)/60+MID(G153,FIND("′",G153)+1,FIND("″",G153)-FIND("′",G153)-1)/3600),LEFT(G153,FIND("°",G153)-1)+MID(G153,FIND("°",G153)+1,FIND("′",G153)-FIND("°",G153)-1)/60+MID(G153,FIND("′",G153)+1,FIND("″",G153)-FIND("′",G153)-1)/3600)</f>
        <v>-57.444999999999993</v>
      </c>
      <c r="I153" s="17" t="s">
        <v>480</v>
      </c>
      <c r="J153" s="1">
        <f t="shared" ref="J153:N153" si="167">IF(LEFT(I153,1)="-",-(MID(I153,2,FIND("°",I153)-2)+MID(I153,FIND("°",I153)+1,FIND("′",I153)-FIND("°",I153)-1)/60+MID(I153,FIND("′",I153)+1,FIND("″",I153)-FIND("′",I153)-1)/3600),LEFT(I153,FIND("°",I153)-1)+MID(I153,FIND("°",I153)+1,FIND("′",I153)-FIND("°",I153)-1)/60+MID(I153,FIND("′",I153)+1,FIND("″",I153)-FIND("′",I153)-1)/3600)</f>
        <v>-41.463611111111113</v>
      </c>
      <c r="K153" s="13" t="s">
        <v>481</v>
      </c>
      <c r="L153" s="1">
        <f t="shared" si="167"/>
        <v>-21.692222222222224</v>
      </c>
      <c r="M153" s="18" t="s">
        <v>286</v>
      </c>
      <c r="N153" s="18">
        <f t="shared" si="167"/>
        <v>-57.451388888888893</v>
      </c>
      <c r="AA153">
        <v>41.712797548540202</v>
      </c>
    </row>
    <row r="154" spans="1:27" x14ac:dyDescent="0.2">
      <c r="A154" t="s">
        <v>240</v>
      </c>
      <c r="B154" t="s">
        <v>245</v>
      </c>
      <c r="C154" s="17" t="s">
        <v>272</v>
      </c>
      <c r="D154" s="1">
        <f t="shared" si="164"/>
        <v>-26.550555555555555</v>
      </c>
      <c r="E154" s="1" t="s">
        <v>273</v>
      </c>
      <c r="F154" s="1">
        <f t="shared" si="165"/>
        <v>-38.880000000000003</v>
      </c>
      <c r="G154" s="18" t="s">
        <v>274</v>
      </c>
      <c r="H154" s="18">
        <f t="shared" si="166"/>
        <v>-28.670833333333334</v>
      </c>
      <c r="I154" s="17" t="s">
        <v>287</v>
      </c>
      <c r="J154" s="1">
        <f t="shared" ref="J154" si="168">IF(LEFT(I154,1)="-",-(MID(I154,2,FIND("°",I154)-2)+MID(I154,FIND("°",I154)+1,FIND("′",I154)-FIND("°",I154)-1)/60+MID(I154,FIND("′",I154)+1,FIND("″",I154)-FIND("′",I154)-1)/3600),LEFT(I154,FIND("°",I154)-1)+MID(I154,FIND("°",I154)+1,FIND("′",I154)-FIND("°",I154)-1)/60+MID(I154,FIND("′",I154)+1,FIND("″",I154)-FIND("′",I154)-1)/3600)</f>
        <v>-26.558611111111112</v>
      </c>
      <c r="K154" s="1" t="s">
        <v>288</v>
      </c>
      <c r="L154" s="1">
        <f t="shared" ref="L154" si="169">IF(LEFT(K154,1)="-",-(MID(K154,2,FIND("°",K154)-2)+MID(K154,FIND("°",K154)+1,FIND("′",K154)-FIND("°",K154)-1)/60+MID(K154,FIND("′",K154)+1,FIND("″",K154)-FIND("′",K154)-1)/3600),LEFT(K154,FIND("°",K154)-1)+MID(K154,FIND("°",K154)+1,FIND("′",K154)-FIND("°",K154)-1)/60+MID(K154,FIND("′",K154)+1,FIND("″",K154)-FIND("′",K154)-1)/3600)</f>
        <v>-38.8825</v>
      </c>
      <c r="M154" s="18" t="s">
        <v>289</v>
      </c>
      <c r="N154" s="18">
        <f t="shared" ref="N154" si="170">IF(LEFT(M154,1)="-",-(MID(M154,2,FIND("°",M154)-2)+MID(M154,FIND("°",M154)+1,FIND("′",M154)-FIND("°",M154)-1)/60+MID(M154,FIND("′",M154)+1,FIND("″",M154)-FIND("′",M154)-1)/3600),LEFT(M154,FIND("°",M154)-1)+MID(M154,FIND("°",M154)+1,FIND("′",M154)-FIND("°",M154)-1)/60+MID(M154,FIND("′",M154)+1,FIND("″",M154)-FIND("′",M154)-1)/3600)</f>
        <v>-28.68</v>
      </c>
      <c r="AA154">
        <v>5.1310831836556599</v>
      </c>
    </row>
    <row r="155" spans="1:27" x14ac:dyDescent="0.2">
      <c r="A155" t="s">
        <v>241</v>
      </c>
      <c r="B155" t="s">
        <v>246</v>
      </c>
      <c r="C155" s="17" t="s">
        <v>275</v>
      </c>
      <c r="D155" s="1">
        <f t="shared" si="164"/>
        <v>-38.789722222222217</v>
      </c>
      <c r="E155" s="1" t="s">
        <v>276</v>
      </c>
      <c r="F155" s="1">
        <f t="shared" si="165"/>
        <v>18.319722222222222</v>
      </c>
      <c r="G155" s="18" t="s">
        <v>277</v>
      </c>
      <c r="H155" s="18">
        <f t="shared" si="166"/>
        <v>-43.988333333333337</v>
      </c>
      <c r="I155" s="17" t="s">
        <v>290</v>
      </c>
      <c r="J155" s="1">
        <f t="shared" ref="J155" si="171">IF(LEFT(I155,1)="-",-(MID(I155,2,FIND("°",I155)-2)+MID(I155,FIND("°",I155)+1,FIND("′",I155)-FIND("°",I155)-1)/60+MID(I155,FIND("′",I155)+1,FIND("″",I155)-FIND("′",I155)-1)/3600),LEFT(I155,FIND("°",I155)-1)+MID(I155,FIND("°",I155)+1,FIND("′",I155)-FIND("°",I155)-1)/60+MID(I155,FIND("′",I155)+1,FIND("″",I155)-FIND("′",I155)-1)/3600)</f>
        <v>-38.789444444444442</v>
      </c>
      <c r="K155" s="1" t="s">
        <v>291</v>
      </c>
      <c r="L155" s="1">
        <f t="shared" ref="L155" si="172">IF(LEFT(K155,1)="-",-(MID(K155,2,FIND("°",K155)-2)+MID(K155,FIND("°",K155)+1,FIND("′",K155)-FIND("°",K155)-1)/60+MID(K155,FIND("′",K155)+1,FIND("″",K155)-FIND("′",K155)-1)/3600),LEFT(K155,FIND("°",K155)-1)+MID(K155,FIND("°",K155)+1,FIND("′",K155)-FIND("°",K155)-1)/60+MID(K155,FIND("′",K155)+1,FIND("″",K155)-FIND("′",K155)-1)/3600)</f>
        <v>18.32</v>
      </c>
      <c r="M155" s="18" t="s">
        <v>292</v>
      </c>
      <c r="N155" s="18">
        <f t="shared" ref="N155" si="173">IF(LEFT(M155,1)="-",-(MID(M155,2,FIND("°",M155)-2)+MID(M155,FIND("°",M155)+1,FIND("′",M155)-FIND("°",M155)-1)/60+MID(M155,FIND("′",M155)+1,FIND("″",M155)-FIND("′",M155)-1)/3600),LEFT(M155,FIND("°",M155)-1)+MID(M155,FIND("°",M155)+1,FIND("′",M155)-FIND("°",M155)-1)/60+MID(M155,FIND("′",M155)+1,FIND("″",M155)-FIND("′",M155)-1)/3600)</f>
        <v>-43.995555555555555</v>
      </c>
      <c r="AA155">
        <v>12.713420004879399</v>
      </c>
    </row>
    <row r="156" spans="1:27" x14ac:dyDescent="0.2">
      <c r="A156" t="s">
        <v>242</v>
      </c>
      <c r="B156" t="s">
        <v>247</v>
      </c>
      <c r="C156" s="17" t="s">
        <v>278</v>
      </c>
      <c r="D156" s="1">
        <f t="shared" si="164"/>
        <v>-60.648611111111109</v>
      </c>
      <c r="E156" s="1" t="s">
        <v>279</v>
      </c>
      <c r="F156" s="1">
        <f t="shared" si="165"/>
        <v>-16.553611111111113</v>
      </c>
      <c r="G156" s="18" t="s">
        <v>280</v>
      </c>
      <c r="H156" s="18">
        <f t="shared" si="166"/>
        <v>31.898333333333333</v>
      </c>
      <c r="I156" s="17" t="s">
        <v>293</v>
      </c>
      <c r="J156" s="1">
        <f t="shared" ref="J156" si="174">IF(LEFT(I156,1)="-",-(MID(I156,2,FIND("°",I156)-2)+MID(I156,FIND("°",I156)+1,FIND("′",I156)-FIND("°",I156)-1)/60+MID(I156,FIND("′",I156)+1,FIND("″",I156)-FIND("′",I156)-1)/3600),LEFT(I156,FIND("°",I156)-1)+MID(I156,FIND("°",I156)+1,FIND("′",I156)-FIND("°",I156)-1)/60+MID(I156,FIND("′",I156)+1,FIND("″",I156)-FIND("′",I156)-1)/3600)</f>
        <v>-60.656666666666666</v>
      </c>
      <c r="K156" s="1" t="s">
        <v>294</v>
      </c>
      <c r="L156" s="1">
        <f t="shared" ref="L156" si="175">IF(LEFT(K156,1)="-",-(MID(K156,2,FIND("°",K156)-2)+MID(K156,FIND("°",K156)+1,FIND("′",K156)-FIND("°",K156)-1)/60+MID(K156,FIND("′",K156)+1,FIND("″",K156)-FIND("′",K156)-1)/3600),LEFT(K156,FIND("°",K156)-1)+MID(K156,FIND("°",K156)+1,FIND("′",K156)-FIND("°",K156)-1)/60+MID(K156,FIND("′",K156)+1,FIND("″",K156)-FIND("′",K156)-1)/3600)</f>
        <v>-16.550277777777779</v>
      </c>
      <c r="M156" s="18" t="s">
        <v>295</v>
      </c>
      <c r="N156" s="18">
        <f t="shared" ref="N156" si="176">IF(LEFT(M156,1)="-",-(MID(M156,2,FIND("°",M156)-2)+MID(M156,FIND("°",M156)+1,FIND("′",M156)-FIND("°",M156)-1)/60+MID(M156,FIND("′",M156)+1,FIND("″",M156)-FIND("′",M156)-1)/3600),LEFT(M156,FIND("°",M156)-1)+MID(M156,FIND("°",M156)+1,FIND("′",M156)-FIND("°",M156)-1)/60+MID(M156,FIND("′",M156)+1,FIND("″",M156)-FIND("′",M156)-1)/3600)</f>
        <v>31.89</v>
      </c>
      <c r="AA156">
        <v>48.702376148621703</v>
      </c>
    </row>
    <row r="157" spans="1:27" x14ac:dyDescent="0.2">
      <c r="A157" t="s">
        <v>243</v>
      </c>
      <c r="B157" t="s">
        <v>248</v>
      </c>
      <c r="C157" s="17" t="s">
        <v>281</v>
      </c>
      <c r="D157" s="1">
        <f t="shared" si="164"/>
        <v>-46.287222222222219</v>
      </c>
      <c r="E157" s="1" t="s">
        <v>282</v>
      </c>
      <c r="F157" s="1">
        <f t="shared" si="165"/>
        <v>-47.163055555555552</v>
      </c>
      <c r="G157" s="18" t="s">
        <v>283</v>
      </c>
      <c r="H157" s="18">
        <f t="shared" si="166"/>
        <v>12.236666666666666</v>
      </c>
      <c r="I157" s="19" t="s">
        <v>296</v>
      </c>
      <c r="J157" s="1">
        <f t="shared" ref="J157" si="177">IF(LEFT(I157,1)="-",-(MID(I157,2,FIND("°",I157)-2)+MID(I157,FIND("°",I157)+1,FIND("′",I157)-FIND("°",I157)-1)/60+MID(I157,FIND("′",I157)+1,FIND("″",I157)-FIND("′",I157)-1)/3600),LEFT(I157,FIND("°",I157)-1)+MID(I157,FIND("°",I157)+1,FIND("′",I157)-FIND("°",I157)-1)/60+MID(I157,FIND("′",I157)+1,FIND("″",I157)-FIND("′",I157)-1)/3600)</f>
        <v>90.00277777777778</v>
      </c>
      <c r="K157" s="14" t="s">
        <v>297</v>
      </c>
      <c r="L157" s="1">
        <f t="shared" ref="L157" si="178">IF(LEFT(K157,1)="-",-(MID(K157,2,FIND("°",K157)-2)+MID(K157,FIND("°",K157)+1,FIND("′",K157)-FIND("°",K157)-1)/60+MID(K157,FIND("′",K157)+1,FIND("″",K157)-FIND("′",K157)-1)/3600),LEFT(K157,FIND("°",K157)-1)+MID(K157,FIND("°",K157)+1,FIND("′",K157)-FIND("°",K157)-1)/60+MID(K157,FIND("′",K157)+1,FIND("″",K157)-FIND("′",K157)-1)/3600)</f>
        <v>1.1111111111111111E-3</v>
      </c>
      <c r="M157" s="20" t="s">
        <v>298</v>
      </c>
      <c r="N157" s="18">
        <f t="shared" ref="N157" si="179">IF(LEFT(M157,1)="-",-(MID(M157,2,FIND("°",M157)-2)+MID(M157,FIND("°",M157)+1,FIND("′",M157)-FIND("°",M157)-1)/60+MID(M157,FIND("′",M157)+1,FIND("″",M157)-FIND("′",M157)-1)/3600),LEFT(M157,FIND("°",M157)-1)+MID(M157,FIND("°",M157)+1,FIND("′",M157)-FIND("°",M157)-1)/60+MID(M157,FIND("′",M157)+1,FIND("″",M157)-FIND("′",M157)-1)/3600)</f>
        <v>5.5555555555555556E-4</v>
      </c>
      <c r="AA157">
        <v>6.2341368844743101</v>
      </c>
    </row>
    <row r="158" spans="1:27" x14ac:dyDescent="0.2">
      <c r="A158" t="s">
        <v>249</v>
      </c>
      <c r="B158" t="s">
        <v>254</v>
      </c>
      <c r="C158" s="17" t="s">
        <v>299</v>
      </c>
      <c r="D158" s="1">
        <f t="shared" si="164"/>
        <v>28.908055555555553</v>
      </c>
      <c r="E158" s="1" t="s">
        <v>300</v>
      </c>
      <c r="F158" s="1">
        <f t="shared" si="165"/>
        <v>-13.025833333333335</v>
      </c>
      <c r="G158" s="18" t="s">
        <v>301</v>
      </c>
      <c r="H158" s="18">
        <f t="shared" si="166"/>
        <v>51.05694444444444</v>
      </c>
      <c r="I158" s="17" t="s">
        <v>316</v>
      </c>
      <c r="J158" s="1">
        <f t="shared" ref="J158" si="180">IF(LEFT(I158,1)="-",-(MID(I158,2,FIND("°",I158)-2)+MID(I158,FIND("°",I158)+1,FIND("′",I158)-FIND("°",I158)-1)/60+MID(I158,FIND("′",I158)+1,FIND("″",I158)-FIND("′",I158)-1)/3600),LEFT(I158,FIND("°",I158)-1)+MID(I158,FIND("°",I158)+1,FIND("′",I158)-FIND("°",I158)-1)/60+MID(I158,FIND("′",I158)+1,FIND("″",I158)-FIND("′",I158)-1)/3600)</f>
        <v>28.908333333333331</v>
      </c>
      <c r="K158" s="1" t="s">
        <v>317</v>
      </c>
      <c r="L158" s="1">
        <f t="shared" ref="L158" si="181">IF(LEFT(K158,1)="-",-(MID(K158,2,FIND("°",K158)-2)+MID(K158,FIND("°",K158)+1,FIND("′",K158)-FIND("°",K158)-1)/60+MID(K158,FIND("′",K158)+1,FIND("″",K158)-FIND("′",K158)-1)/3600),LEFT(K158,FIND("°",K158)-1)+MID(K158,FIND("°",K158)+1,FIND("′",K158)-FIND("°",K158)-1)/60+MID(K158,FIND("′",K158)+1,FIND("″",K158)-FIND("′",K158)-1)/3600)</f>
        <v>-13.026944444444446</v>
      </c>
      <c r="M158" s="18" t="s">
        <v>318</v>
      </c>
      <c r="N158" s="18">
        <f t="shared" ref="N158" si="182">IF(LEFT(M158,1)="-",-(MID(M158,2,FIND("°",M158)-2)+MID(M158,FIND("°",M158)+1,FIND("′",M158)-FIND("°",M158)-1)/60+MID(M158,FIND("′",M158)+1,FIND("″",M158)-FIND("′",M158)-1)/3600),LEFT(M158,FIND("°",M158)-1)+MID(M158,FIND("°",M158)+1,FIND("′",M158)-FIND("°",M158)-1)/60+MID(M158,FIND("′",M158)+1,FIND("″",M158)-FIND("′",M158)-1)/3600)</f>
        <v>51.057499999999997</v>
      </c>
      <c r="AA158">
        <v>16.865948806226299</v>
      </c>
    </row>
    <row r="159" spans="1:27" x14ac:dyDescent="0.2">
      <c r="A159" t="s">
        <v>250</v>
      </c>
      <c r="B159" t="s">
        <v>255</v>
      </c>
      <c r="C159" s="17" t="s">
        <v>302</v>
      </c>
      <c r="D159" s="1">
        <f t="shared" si="164"/>
        <v>60.432777777777773</v>
      </c>
      <c r="E159" s="1" t="s">
        <v>303</v>
      </c>
      <c r="F159" s="1">
        <f t="shared" si="165"/>
        <v>3.7197222222222224</v>
      </c>
      <c r="G159" s="18" t="s">
        <v>304</v>
      </c>
      <c r="H159" s="18">
        <f t="shared" si="166"/>
        <v>13.616111111111111</v>
      </c>
      <c r="I159" s="17" t="s">
        <v>319</v>
      </c>
      <c r="J159" s="1">
        <f t="shared" ref="J159" si="183">IF(LEFT(I159,1)="-",-(MID(I159,2,FIND("°",I159)-2)+MID(I159,FIND("°",I159)+1,FIND("′",I159)-FIND("°",I159)-1)/60+MID(I159,FIND("′",I159)+1,FIND("″",I159)-FIND("′",I159)-1)/3600),LEFT(I159,FIND("°",I159)-1)+MID(I159,FIND("°",I159)+1,FIND("′",I159)-FIND("°",I159)-1)/60+MID(I159,FIND("′",I159)+1,FIND("″",I159)-FIND("′",I159)-1)/3600)</f>
        <v>60.433611111111105</v>
      </c>
      <c r="K159" s="1" t="s">
        <v>320</v>
      </c>
      <c r="L159" s="1">
        <f t="shared" ref="L159" si="184">IF(LEFT(K159,1)="-",-(MID(K159,2,FIND("°",K159)-2)+MID(K159,FIND("°",K159)+1,FIND("′",K159)-FIND("°",K159)-1)/60+MID(K159,FIND("′",K159)+1,FIND("″",K159)-FIND("′",K159)-1)/3600),LEFT(K159,FIND("°",K159)-1)+MID(K159,FIND("°",K159)+1,FIND("′",K159)-FIND("°",K159)-1)/60+MID(K159,FIND("′",K159)+1,FIND("″",K159)-FIND("′",K159)-1)/3600)</f>
        <v>3.7180555555555559</v>
      </c>
      <c r="M159" s="18" t="s">
        <v>321</v>
      </c>
      <c r="N159" s="18">
        <f t="shared" ref="N159" si="185">IF(LEFT(M159,1)="-",-(MID(M159,2,FIND("°",M159)-2)+MID(M159,FIND("°",M159)+1,FIND("′",M159)-FIND("°",M159)-1)/60+MID(M159,FIND("′",M159)+1,FIND("″",M159)-FIND("′",M159)-1)/3600),LEFT(M159,FIND("°",M159)-1)+MID(M159,FIND("°",M159)+1,FIND("′",M159)-FIND("°",M159)-1)/60+MID(M159,FIND("′",M159)+1,FIND("″",M159)-FIND("′",M159)-1)/3600)</f>
        <v>13.618055555555555</v>
      </c>
      <c r="AA159">
        <v>2.2273081940438302</v>
      </c>
    </row>
    <row r="160" spans="1:27" x14ac:dyDescent="0.2">
      <c r="A160" t="s">
        <v>251</v>
      </c>
      <c r="B160" t="s">
        <v>256</v>
      </c>
      <c r="C160" s="19" t="s">
        <v>305</v>
      </c>
      <c r="D160" s="1">
        <f t="shared" si="164"/>
        <v>20.089444444444442</v>
      </c>
      <c r="E160" s="14" t="s">
        <v>306</v>
      </c>
      <c r="F160" s="1">
        <f t="shared" si="165"/>
        <v>0.50722222222222224</v>
      </c>
      <c r="G160" s="20" t="s">
        <v>307</v>
      </c>
      <c r="H160" s="18">
        <f t="shared" si="166"/>
        <v>-4.4424999999999999</v>
      </c>
      <c r="I160" s="19" t="s">
        <v>308</v>
      </c>
      <c r="J160" s="1">
        <f t="shared" ref="J160" si="186">IF(LEFT(I160,1)="-",-(MID(I160,2,FIND("°",I160)-2)+MID(I160,FIND("°",I160)+1,FIND("′",I160)-FIND("°",I160)-1)/60+MID(I160,FIND("′",I160)+1,FIND("″",I160)-FIND("′",I160)-1)/3600),LEFT(I160,FIND("°",I160)-1)+MID(I160,FIND("°",I160)+1,FIND("′",I160)-FIND("°",I160)-1)/60+MID(I160,FIND("′",I160)+1,FIND("″",I160)-FIND("′",I160)-1)/3600)</f>
        <v>-1.1111111111111111E-3</v>
      </c>
      <c r="K160" s="14" t="s">
        <v>309</v>
      </c>
      <c r="L160" s="1">
        <f t="shared" ref="L160" si="187">IF(LEFT(K160,1)="-",-(MID(K160,2,FIND("°",K160)-2)+MID(K160,FIND("°",K160)+1,FIND("′",K160)-FIND("°",K160)-1)/60+MID(K160,FIND("′",K160)+1,FIND("″",K160)-FIND("′",K160)-1)/3600),LEFT(K160,FIND("°",K160)-1)+MID(K160,FIND("°",K160)+1,FIND("′",K160)-FIND("°",K160)-1)/60+MID(K160,FIND("′",K160)+1,FIND("″",K160)-FIND("′",K160)-1)/3600)</f>
        <v>-5.5555555555555556E-4</v>
      </c>
      <c r="M160" s="20" t="s">
        <v>298</v>
      </c>
      <c r="N160" s="18">
        <f t="shared" ref="N160" si="188">IF(LEFT(M160,1)="-",-(MID(M160,2,FIND("°",M160)-2)+MID(M160,FIND("°",M160)+1,FIND("′",M160)-FIND("°",M160)-1)/60+MID(M160,FIND("′",M160)+1,FIND("″",M160)-FIND("′",M160)-1)/3600),LEFT(M160,FIND("°",M160)-1)+MID(M160,FIND("°",M160)+1,FIND("′",M160)-FIND("°",M160)-1)/60+MID(M160,FIND("′",M160)+1,FIND("″",M160)-FIND("′",M160)-1)/3600)</f>
        <v>5.5555555555555556E-4</v>
      </c>
      <c r="AA160">
        <v>9.2177960674542998</v>
      </c>
    </row>
    <row r="161" spans="1:30" x14ac:dyDescent="0.2">
      <c r="A161" t="s">
        <v>252</v>
      </c>
      <c r="B161" t="s">
        <v>257</v>
      </c>
      <c r="C161" s="17" t="s">
        <v>310</v>
      </c>
      <c r="D161" s="1">
        <f t="shared" si="164"/>
        <v>-90</v>
      </c>
      <c r="E161" s="1" t="s">
        <v>311</v>
      </c>
      <c r="F161" s="1">
        <f t="shared" si="165"/>
        <v>-1</v>
      </c>
      <c r="G161" s="18" t="s">
        <v>312</v>
      </c>
      <c r="H161" s="18">
        <f t="shared" si="166"/>
        <v>0.99972222222222218</v>
      </c>
      <c r="I161" s="17" t="s">
        <v>310</v>
      </c>
      <c r="J161" s="1">
        <f t="shared" ref="J161" si="189">IF(LEFT(I161,1)="-",-(MID(I161,2,FIND("°",I161)-2)+MID(I161,FIND("°",I161)+1,FIND("′",I161)-FIND("°",I161)-1)/60+MID(I161,FIND("′",I161)+1,FIND("″",I161)-FIND("′",I161)-1)/3600),LEFT(I161,FIND("°",I161)-1)+MID(I161,FIND("°",I161)+1,FIND("′",I161)-FIND("°",I161)-1)/60+MID(I161,FIND("′",I161)+1,FIND("″",I161)-FIND("′",I161)-1)/3600)</f>
        <v>-90</v>
      </c>
      <c r="K161" s="1" t="s">
        <v>322</v>
      </c>
      <c r="L161" s="1">
        <f t="shared" ref="L161" si="190">IF(LEFT(K161,1)="-",-(MID(K161,2,FIND("°",K161)-2)+MID(K161,FIND("°",K161)+1,FIND("′",K161)-FIND("°",K161)-1)/60+MID(K161,FIND("′",K161)+1,FIND("″",K161)-FIND("′",K161)-1)/3600),LEFT(K161,FIND("°",K161)-1)+MID(K161,FIND("°",K161)+1,FIND("′",K161)-FIND("°",K161)-1)/60+MID(K161,FIND("′",K161)+1,FIND("″",K161)-FIND("′",K161)-1)/3600)</f>
        <v>-0.99888888888888883</v>
      </c>
      <c r="M161" s="18" t="s">
        <v>323</v>
      </c>
      <c r="N161" s="18">
        <f t="shared" ref="N161" si="191">IF(LEFT(M161,1)="-",-(MID(M161,2,FIND("°",M161)-2)+MID(M161,FIND("°",M161)+1,FIND("′",M161)-FIND("°",M161)-1)/60+MID(M161,FIND("′",M161)+1,FIND("″",M161)-FIND("′",M161)-1)/3600),LEFT(M161,FIND("°",M161)-1)+MID(M161,FIND("°",M161)+1,FIND("′",M161)-FIND("°",M161)-1)/60+MID(M161,FIND("′",M161)+1,FIND("″",M161)-FIND("′",M161)-1)/3600)</f>
        <v>0.99527777777777771</v>
      </c>
      <c r="AA161">
        <v>5.6343426398000798</v>
      </c>
    </row>
    <row r="162" spans="1:30" x14ac:dyDescent="0.2">
      <c r="A162" t="s">
        <v>253</v>
      </c>
      <c r="B162" t="s">
        <v>258</v>
      </c>
      <c r="C162" s="17" t="s">
        <v>313</v>
      </c>
      <c r="D162" s="1">
        <f t="shared" si="164"/>
        <v>37.298611111111107</v>
      </c>
      <c r="E162" s="1" t="s">
        <v>314</v>
      </c>
      <c r="F162" s="1">
        <f t="shared" si="165"/>
        <v>5.9222222222222225</v>
      </c>
      <c r="G162" s="18" t="s">
        <v>315</v>
      </c>
      <c r="H162" s="18">
        <f t="shared" si="166"/>
        <v>32.75333333333333</v>
      </c>
      <c r="I162" s="17" t="s">
        <v>324</v>
      </c>
      <c r="J162" s="1">
        <f t="shared" ref="J162" si="192">IF(LEFT(I162,1)="-",-(MID(I162,2,FIND("°",I162)-2)+MID(I162,FIND("°",I162)+1,FIND("′",I162)-FIND("°",I162)-1)/60+MID(I162,FIND("′",I162)+1,FIND("″",I162)-FIND("′",I162)-1)/3600),LEFT(I162,FIND("°",I162)-1)+MID(I162,FIND("°",I162)+1,FIND("′",I162)-FIND("°",I162)-1)/60+MID(I162,FIND("′",I162)+1,FIND("″",I162)-FIND("′",I162)-1)/3600)</f>
        <v>37.298333333333332</v>
      </c>
      <c r="K162" s="1" t="s">
        <v>325</v>
      </c>
      <c r="L162" s="1">
        <f t="shared" ref="L162" si="193">IF(LEFT(K162,1)="-",-(MID(K162,2,FIND("°",K162)-2)+MID(K162,FIND("°",K162)+1,FIND("′",K162)-FIND("°",K162)-1)/60+MID(K162,FIND("′",K162)+1,FIND("″",K162)-FIND("′",K162)-1)/3600),LEFT(K162,FIND("°",K162)-1)+MID(K162,FIND("°",K162)+1,FIND("′",K162)-FIND("°",K162)-1)/60+MID(K162,FIND("′",K162)+1,FIND("″",K162)-FIND("′",K162)-1)/3600)</f>
        <v>5.9163888888888891</v>
      </c>
      <c r="M162" s="18" t="s">
        <v>326</v>
      </c>
      <c r="N162" s="18">
        <f t="shared" ref="N162" si="194">IF(LEFT(M162,1)="-",-(MID(M162,2,FIND("°",M162)-2)+MID(M162,FIND("°",M162)+1,FIND("′",M162)-FIND("°",M162)-1)/60+MID(M162,FIND("′",M162)+1,FIND("″",M162)-FIND("′",M162)-1)/3600),LEFT(M162,FIND("°",M162)-1)+MID(M162,FIND("°",M162)+1,FIND("′",M162)-FIND("°",M162)-1)/60+MID(M162,FIND("′",M162)+1,FIND("″",M162)-FIND("′",M162)-1)/3600)</f>
        <v>32.755000000000003</v>
      </c>
      <c r="AA162">
        <v>1.96790113167434</v>
      </c>
    </row>
    <row r="163" spans="1:30" x14ac:dyDescent="0.2">
      <c r="A163" t="s">
        <v>259</v>
      </c>
      <c r="B163" t="s">
        <v>264</v>
      </c>
      <c r="C163" s="17" t="s">
        <v>327</v>
      </c>
      <c r="D163" s="1">
        <f t="shared" si="164"/>
        <v>64.983611111111117</v>
      </c>
      <c r="E163" s="1" t="s">
        <v>328</v>
      </c>
      <c r="F163" s="1">
        <f t="shared" si="165"/>
        <v>-2.2349999999999999</v>
      </c>
      <c r="G163" s="18" t="s">
        <v>329</v>
      </c>
      <c r="H163" s="18">
        <f t="shared" si="166"/>
        <v>6.0555555555555557E-2</v>
      </c>
      <c r="I163" s="17" t="s">
        <v>339</v>
      </c>
      <c r="J163" s="1">
        <f t="shared" ref="J163" si="195">IF(LEFT(I163,1)="-",-(MID(I163,2,FIND("°",I163)-2)+MID(I163,FIND("°",I163)+1,FIND("′",I163)-FIND("°",I163)-1)/60+MID(I163,FIND("′",I163)+1,FIND("″",I163)-FIND("′",I163)-1)/3600),LEFT(I163,FIND("°",I163)-1)+MID(I163,FIND("°",I163)+1,FIND("′",I163)-FIND("°",I163)-1)/60+MID(I163,FIND("′",I163)+1,FIND("″",I163)-FIND("′",I163)-1)/3600)</f>
        <v>64.985833333333332</v>
      </c>
      <c r="K163" s="1" t="s">
        <v>328</v>
      </c>
      <c r="L163" s="1">
        <f t="shared" ref="L163" si="196">IF(LEFT(K163,1)="-",-(MID(K163,2,FIND("°",K163)-2)+MID(K163,FIND("°",K163)+1,FIND("′",K163)-FIND("°",K163)-1)/60+MID(K163,FIND("′",K163)+1,FIND("″",K163)-FIND("′",K163)-1)/3600),LEFT(K163,FIND("°",K163)-1)+MID(K163,FIND("°",K163)+1,FIND("′",K163)-FIND("°",K163)-1)/60+MID(K163,FIND("′",K163)+1,FIND("″",K163)-FIND("′",K163)-1)/3600)</f>
        <v>-2.2349999999999999</v>
      </c>
      <c r="M163" s="18" t="s">
        <v>340</v>
      </c>
      <c r="N163" s="18">
        <f t="shared" ref="N163" si="197">IF(LEFT(M163,1)="-",-(MID(M163,2,FIND("°",M163)-2)+MID(M163,FIND("°",M163)+1,FIND("′",M163)-FIND("°",M163)-1)/60+MID(M163,FIND("′",M163)+1,FIND("″",M163)-FIND("′",M163)-1)/3600),LEFT(M163,FIND("°",M163)-1)+MID(M163,FIND("°",M163)+1,FIND("′",M163)-FIND("°",M163)-1)/60+MID(M163,FIND("′",M163)+1,FIND("″",M163)-FIND("′",M163)-1)/3600)</f>
        <v>6.1111111111111116E-2</v>
      </c>
      <c r="AA163">
        <v>6.5360233975188304</v>
      </c>
    </row>
    <row r="164" spans="1:30" x14ac:dyDescent="0.2">
      <c r="A164" t="s">
        <v>260</v>
      </c>
      <c r="B164" t="s">
        <v>265</v>
      </c>
      <c r="C164" s="17" t="s">
        <v>330</v>
      </c>
      <c r="D164" s="1">
        <f t="shared" si="164"/>
        <v>31.298055555555557</v>
      </c>
      <c r="E164" s="1" t="s">
        <v>331</v>
      </c>
      <c r="F164" s="1">
        <f t="shared" si="165"/>
        <v>-3.512777777777778</v>
      </c>
      <c r="G164" s="18" t="s">
        <v>332</v>
      </c>
      <c r="H164" s="18">
        <f t="shared" si="166"/>
        <v>13.67</v>
      </c>
      <c r="I164" s="17" t="s">
        <v>341</v>
      </c>
      <c r="J164" s="1">
        <f t="shared" ref="J164" si="198">IF(LEFT(I164,1)="-",-(MID(I164,2,FIND("°",I164)-2)+MID(I164,FIND("°",I164)+1,FIND("′",I164)-FIND("°",I164)-1)/60+MID(I164,FIND("′",I164)+1,FIND("″",I164)-FIND("′",I164)-1)/3600),LEFT(I164,FIND("°",I164)-1)+MID(I164,FIND("°",I164)+1,FIND("′",I164)-FIND("°",I164)-1)/60+MID(I164,FIND("′",I164)+1,FIND("″",I164)-FIND("′",I164)-1)/3600)</f>
        <v>31.301388888888891</v>
      </c>
      <c r="K164" s="1" t="s">
        <v>342</v>
      </c>
      <c r="L164" s="1">
        <f t="shared" ref="L164" si="199">IF(LEFT(K164,1)="-",-(MID(K164,2,FIND("°",K164)-2)+MID(K164,FIND("°",K164)+1,FIND("′",K164)-FIND("°",K164)-1)/60+MID(K164,FIND("′",K164)+1,FIND("″",K164)-FIND("′",K164)-1)/3600),LEFT(K164,FIND("°",K164)-1)+MID(K164,FIND("°",K164)+1,FIND("′",K164)-FIND("°",K164)-1)/60+MID(K164,FIND("′",K164)+1,FIND("″",K164)-FIND("′",K164)-1)/3600)</f>
        <v>-3.5144444444444445</v>
      </c>
      <c r="M164" s="18" t="s">
        <v>343</v>
      </c>
      <c r="N164" s="18">
        <f t="shared" ref="N164" si="200">IF(LEFT(M164,1)="-",-(MID(M164,2,FIND("°",M164)-2)+MID(M164,FIND("°",M164)+1,FIND("′",M164)-FIND("°",M164)-1)/60+MID(M164,FIND("′",M164)+1,FIND("″",M164)-FIND("′",M164)-1)/3600),LEFT(M164,FIND("°",M164)-1)+MID(M164,FIND("°",M164)+1,FIND("′",M164)-FIND("°",M164)-1)/60+MID(M164,FIND("′",M164)+1,FIND("″",M164)-FIND("′",M164)-1)/3600)</f>
        <v>13.670555555555556</v>
      </c>
      <c r="AA164">
        <v>2.7654341984341801</v>
      </c>
    </row>
    <row r="165" spans="1:30" x14ac:dyDescent="0.2">
      <c r="A165" t="s">
        <v>261</v>
      </c>
      <c r="B165" t="s">
        <v>266</v>
      </c>
      <c r="C165" s="17" t="s">
        <v>333</v>
      </c>
      <c r="D165" s="1">
        <f t="shared" si="164"/>
        <v>-30.167222222222222</v>
      </c>
      <c r="E165" s="1" t="s">
        <v>334</v>
      </c>
      <c r="F165" s="1">
        <f t="shared" si="165"/>
        <v>39.775555555555556</v>
      </c>
      <c r="G165" s="18" t="s">
        <v>335</v>
      </c>
      <c r="H165" s="18">
        <f t="shared" si="166"/>
        <v>-20.508055555555554</v>
      </c>
      <c r="I165" s="17" t="s">
        <v>344</v>
      </c>
      <c r="J165" s="1">
        <f t="shared" ref="J165" si="201">IF(LEFT(I165,1)="-",-(MID(I165,2,FIND("°",I165)-2)+MID(I165,FIND("°",I165)+1,FIND("′",I165)-FIND("°",I165)-1)/60+MID(I165,FIND("′",I165)+1,FIND("″",I165)-FIND("′",I165)-1)/3600),LEFT(I165,FIND("°",I165)-1)+MID(I165,FIND("°",I165)+1,FIND("′",I165)-FIND("°",I165)-1)/60+MID(I165,FIND("′",I165)+1,FIND("″",I165)-FIND("′",I165)-1)/3600)</f>
        <v>-30.161388888888887</v>
      </c>
      <c r="K165" s="1" t="s">
        <v>345</v>
      </c>
      <c r="L165" s="1">
        <f t="shared" ref="L165" si="202">IF(LEFT(K165,1)="-",-(MID(K165,2,FIND("°",K165)-2)+MID(K165,FIND("°",K165)+1,FIND("′",K165)-FIND("°",K165)-1)/60+MID(K165,FIND("′",K165)+1,FIND("″",K165)-FIND("′",K165)-1)/3600),LEFT(K165,FIND("°",K165)-1)+MID(K165,FIND("°",K165)+1,FIND("′",K165)-FIND("°",K165)-1)/60+MID(K165,FIND("′",K165)+1,FIND("″",K165)-FIND("′",K165)-1)/3600)</f>
        <v>39.774999999999999</v>
      </c>
      <c r="M165" s="18" t="s">
        <v>346</v>
      </c>
      <c r="N165" s="18">
        <f t="shared" ref="N165" si="203">IF(LEFT(M165,1)="-",-(MID(M165,2,FIND("°",M165)-2)+MID(M165,FIND("°",M165)+1,FIND("′",M165)-FIND("°",M165)-1)/60+MID(M165,FIND("′",M165)+1,FIND("″",M165)-FIND("′",M165)-1)/3600),LEFT(M165,FIND("°",M165)-1)+MID(M165,FIND("°",M165)+1,FIND("′",M165)-FIND("°",M165)-1)/60+MID(M165,FIND("′",M165)+1,FIND("″",M165)-FIND("′",M165)-1)/3600)</f>
        <v>-20.507777777777779</v>
      </c>
      <c r="AA165">
        <v>0.94919554446754895</v>
      </c>
    </row>
    <row r="166" spans="1:30" x14ac:dyDescent="0.2">
      <c r="A166" t="s">
        <v>262</v>
      </c>
      <c r="B166" t="s">
        <v>267</v>
      </c>
      <c r="C166" s="17" t="s">
        <v>336</v>
      </c>
      <c r="D166" s="1">
        <f t="shared" si="164"/>
        <v>-4.0363888888888884</v>
      </c>
      <c r="E166" s="1" t="s">
        <v>337</v>
      </c>
      <c r="F166" s="1">
        <f t="shared" si="165"/>
        <v>1.9249999999999998</v>
      </c>
      <c r="G166" s="18" t="s">
        <v>338</v>
      </c>
      <c r="H166" s="18">
        <f t="shared" si="166"/>
        <v>1.1375</v>
      </c>
      <c r="I166" s="17" t="s">
        <v>347</v>
      </c>
      <c r="J166" s="1">
        <f t="shared" ref="J166" si="204">IF(LEFT(I166,1)="-",-(MID(I166,2,FIND("°",I166)-2)+MID(I166,FIND("°",I166)+1,FIND("′",I166)-FIND("°",I166)-1)/60+MID(I166,FIND("′",I166)+1,FIND("″",I166)-FIND("′",I166)-1)/3600),LEFT(I166,FIND("°",I166)-1)+MID(I166,FIND("°",I166)+1,FIND("′",I166)-FIND("°",I166)-1)/60+MID(I166,FIND("′",I166)+1,FIND("″",I166)-FIND("′",I166)-1)/3600)</f>
        <v>-4.0483333333333329</v>
      </c>
      <c r="K166" s="1" t="s">
        <v>348</v>
      </c>
      <c r="L166" s="1">
        <f t="shared" ref="L166" si="205">IF(LEFT(K166,1)="-",-(MID(K166,2,FIND("°",K166)-2)+MID(K166,FIND("°",K166)+1,FIND("′",K166)-FIND("°",K166)-1)/60+MID(K166,FIND("′",K166)+1,FIND("″",K166)-FIND("′",K166)-1)/3600),LEFT(K166,FIND("°",K166)-1)+MID(K166,FIND("°",K166)+1,FIND("′",K166)-FIND("°",K166)-1)/60+MID(K166,FIND("′",K166)+1,FIND("″",K166)-FIND("′",K166)-1)/3600)</f>
        <v>1.9255555555555555</v>
      </c>
      <c r="M166" s="18" t="s">
        <v>349</v>
      </c>
      <c r="N166" s="18">
        <f t="shared" ref="N166" si="206">IF(LEFT(M166,1)="-",-(MID(M166,2,FIND("°",M166)-2)+MID(M166,FIND("°",M166)+1,FIND("′",M166)-FIND("°",M166)-1)/60+MID(M166,FIND("′",M166)+1,FIND("″",M166)-FIND("′",M166)-1)/3600),LEFT(M166,FIND("°",M166)-1)+MID(M166,FIND("°",M166)+1,FIND("′",M166)-FIND("°",M166)-1)/60+MID(M166,FIND("′",M166)+1,FIND("″",M166)-FIND("′",M166)-1)/3600)</f>
        <v>1.1369444444444443</v>
      </c>
      <c r="AA166">
        <v>8.2122858665784992</v>
      </c>
    </row>
    <row r="167" spans="1:30" ht="15" thickBot="1" x14ac:dyDescent="0.25">
      <c r="A167" t="s">
        <v>263</v>
      </c>
      <c r="B167" t="s">
        <v>268</v>
      </c>
      <c r="C167" s="22" t="s">
        <v>350</v>
      </c>
      <c r="D167" s="26">
        <f t="shared" si="164"/>
        <v>-59.638611111111111</v>
      </c>
      <c r="E167" s="23" t="s">
        <v>351</v>
      </c>
      <c r="F167" s="26">
        <f t="shared" si="165"/>
        <v>-8.4208333333333325</v>
      </c>
      <c r="G167" s="24" t="s">
        <v>352</v>
      </c>
      <c r="H167" s="27">
        <f t="shared" si="166"/>
        <v>59.638611111111111</v>
      </c>
      <c r="I167" s="22" t="s">
        <v>353</v>
      </c>
      <c r="J167" s="26">
        <f t="shared" ref="J167" si="207">IF(LEFT(I167,1)="-",-(MID(I167,2,FIND("°",I167)-2)+MID(I167,FIND("°",I167)+1,FIND("′",I167)-FIND("°",I167)-1)/60+MID(I167,FIND("′",I167)+1,FIND("″",I167)-FIND("′",I167)-1)/3600),LEFT(I167,FIND("°",I167)-1)+MID(I167,FIND("°",I167)+1,FIND("′",I167)-FIND("°",I167)-1)/60+MID(I167,FIND("′",I167)+1,FIND("″",I167)-FIND("′",I167)-1)/3600)</f>
        <v>-59.634999999999998</v>
      </c>
      <c r="K167" s="23" t="s">
        <v>354</v>
      </c>
      <c r="L167" s="26">
        <f t="shared" ref="L167" si="208">IF(LEFT(K167,1)="-",-(MID(K167,2,FIND("°",K167)-2)+MID(K167,FIND("°",K167)+1,FIND("′",K167)-FIND("°",K167)-1)/60+MID(K167,FIND("′",K167)+1,FIND("″",K167)-FIND("′",K167)-1)/3600),LEFT(K167,FIND("°",K167)-1)+MID(K167,FIND("°",K167)+1,FIND("′",K167)-FIND("°",K167)-1)/60+MID(K167,FIND("′",K167)+1,FIND("″",K167)-FIND("′",K167)-1)/3600)</f>
        <v>-8.4180555555555543</v>
      </c>
      <c r="M167" s="24" t="s">
        <v>355</v>
      </c>
      <c r="N167" s="27">
        <f t="shared" ref="N167" si="209">IF(LEFT(M167,1)="-",-(MID(M167,2,FIND("°",M167)-2)+MID(M167,FIND("°",M167)+1,FIND("′",M167)-FIND("°",M167)-1)/60+MID(M167,FIND("′",M167)+1,FIND("″",M167)-FIND("′",M167)-1)/3600),LEFT(M167,FIND("°",M167)-1)+MID(M167,FIND("°",M167)+1,FIND("′",M167)-FIND("°",M167)-1)/60+MID(M167,FIND("′",M167)+1,FIND("″",M167)-FIND("′",M167)-1)/3600)</f>
        <v>59.637777777777778</v>
      </c>
      <c r="AA167">
        <v>7.6948896340315196</v>
      </c>
    </row>
    <row r="168" spans="1:30" x14ac:dyDescent="0.2">
      <c r="C168" s="1"/>
      <c r="D168" s="1"/>
      <c r="E168" s="1"/>
      <c r="F168" s="1"/>
      <c r="G168" s="1"/>
      <c r="H168" s="1"/>
      <c r="AA168">
        <v>13.579636158080699</v>
      </c>
    </row>
    <row r="169" spans="1:30" x14ac:dyDescent="0.2">
      <c r="AA169">
        <v>38.882174498860799</v>
      </c>
    </row>
    <row r="170" spans="1:30" x14ac:dyDescent="0.2">
      <c r="A170" s="53" t="s">
        <v>356</v>
      </c>
      <c r="B170" s="54"/>
      <c r="C170" s="54"/>
      <c r="D170" s="54"/>
      <c r="E170" s="54"/>
      <c r="F170" s="54"/>
      <c r="G170" s="54"/>
      <c r="H170" s="55"/>
      <c r="AA170">
        <v>11.3811557849008</v>
      </c>
    </row>
    <row r="171" spans="1:30" ht="15" thickBot="1" x14ac:dyDescent="0.25">
      <c r="A171" s="59"/>
      <c r="B171" s="60"/>
      <c r="C171" s="51"/>
      <c r="D171" s="51"/>
      <c r="E171" s="51"/>
      <c r="F171" s="51"/>
      <c r="G171" s="51"/>
      <c r="H171" s="57"/>
      <c r="AA171">
        <v>10.081783699098001</v>
      </c>
    </row>
    <row r="172" spans="1:30" ht="57" x14ac:dyDescent="0.2">
      <c r="A172" s="2" t="s">
        <v>4</v>
      </c>
      <c r="B172" s="2" t="s">
        <v>238</v>
      </c>
      <c r="C172" s="68" t="s">
        <v>357</v>
      </c>
      <c r="D172" s="69"/>
      <c r="E172" s="69"/>
      <c r="F172" s="69"/>
      <c r="G172" s="69"/>
      <c r="H172" s="70"/>
      <c r="I172" s="49" t="s">
        <v>237</v>
      </c>
      <c r="J172" s="65"/>
      <c r="K172" s="65"/>
      <c r="L172" s="65"/>
      <c r="M172" s="65"/>
      <c r="N172" s="50"/>
      <c r="O172" s="49" t="s">
        <v>19</v>
      </c>
      <c r="P172" s="65"/>
      <c r="Q172" s="65"/>
      <c r="R172" s="65"/>
      <c r="S172" s="65"/>
      <c r="T172" s="50"/>
      <c r="V172" t="s">
        <v>580</v>
      </c>
      <c r="AA172">
        <v>11.068555737307801</v>
      </c>
      <c r="AB172" s="51"/>
      <c r="AC172" s="51"/>
      <c r="AD172" s="51"/>
    </row>
    <row r="173" spans="1:30" x14ac:dyDescent="0.2">
      <c r="C173" s="15" t="s">
        <v>10</v>
      </c>
      <c r="E173" t="s">
        <v>11</v>
      </c>
      <c r="G173" s="16" t="s">
        <v>12</v>
      </c>
      <c r="H173" s="16"/>
      <c r="I173" s="15" t="s">
        <v>10</v>
      </c>
      <c r="K173" t="s">
        <v>11</v>
      </c>
      <c r="M173" s="16" t="s">
        <v>12</v>
      </c>
      <c r="N173" s="16"/>
      <c r="O173" s="15" t="s">
        <v>10</v>
      </c>
      <c r="Q173" t="s">
        <v>11</v>
      </c>
      <c r="S173" s="16" t="s">
        <v>12</v>
      </c>
      <c r="T173" s="16"/>
      <c r="AA173">
        <v>17.086444815398501</v>
      </c>
    </row>
    <row r="174" spans="1:30" x14ac:dyDescent="0.2">
      <c r="A174" t="s">
        <v>239</v>
      </c>
      <c r="B174" t="s">
        <v>244</v>
      </c>
      <c r="C174" s="17" t="s">
        <v>26</v>
      </c>
      <c r="D174" s="1">
        <f t="shared" ref="D174:D188" si="210">IF(LEFT(C174,1)="-",-(MID(C174,2,FIND("°",C174)-2)+MID(C174,FIND("°",C174)+1,FIND("′",C174)-FIND("°",C174)-1)/60+MID(C174,FIND("′",C174)+1,FIND("″",C174)-FIND("′",C174)-1)/3600),LEFT(C174,FIND("°",C174)-1)+MID(C174,FIND("°",C174)+1,FIND("′",C174)-FIND("°",C174)-1)/60+MID(C174,FIND("′",C174)+1,FIND("″",C174)-FIND("′",C174)-1)/3600)</f>
        <v>5.5555555555555556E-4</v>
      </c>
      <c r="E174" s="1" t="s">
        <v>16</v>
      </c>
      <c r="F174" s="1">
        <f t="shared" ref="F174:F188" si="211">IF(LEFT(E174,1)="-",-(MID(E174,2,FIND("°",E174)-2)+MID(E174,FIND("°",E174)+1,FIND("′",E174)-FIND("°",E174)-1)/60+MID(E174,FIND("′",E174)+1,FIND("″",E174)-FIND("′",E174)-1)/3600),LEFT(E174,FIND("°",E174)-1)+MID(E174,FIND("°",E174)+1,FIND("′",E174)-FIND("°",E174)-1)/60+MID(E174,FIND("′",E174)+1,FIND("″",E174)-FIND("′",E174)-1)/3600)</f>
        <v>0</v>
      </c>
      <c r="G174" s="1" t="s">
        <v>16</v>
      </c>
      <c r="H174" s="18">
        <f t="shared" ref="H174:H188" si="212">IF(LEFT(G174,1)="-",-(MID(G174,2,FIND("°",G174)-2)+MID(G174,FIND("°",G174)+1,FIND("′",G174)-FIND("°",G174)-1)/60+MID(G174,FIND("′",G174)+1,FIND("″",G174)-FIND("′",G174)-1)/3600),LEFT(G174,FIND("°",G174)-1)+MID(G174,FIND("°",G174)+1,FIND("′",G174)-FIND("°",G174)-1)/60+MID(G174,FIND("′",G174)+1,FIND("″",G174)-FIND("′",G174)-1)/3600)</f>
        <v>0</v>
      </c>
      <c r="I174" s="17" t="s">
        <v>269</v>
      </c>
      <c r="J174" s="1">
        <f t="shared" ref="J174:J188" si="213">IF(LEFT(I174,1)="-",-(MID(I174,2,FIND("°",I174)-2)+MID(I174,FIND("°",I174)+1,FIND("′",I174)-FIND("°",I174)-1)/60+MID(I174,FIND("′",I174)+1,FIND("″",I174)-FIND("′",I174)-1)/3600),LEFT(I174,FIND("°",I174)-1)+MID(I174,FIND("°",I174)+1,FIND("′",I174)-FIND("°",I174)-1)/60+MID(I174,FIND("′",I174)+1,FIND("″",I174)-FIND("′",I174)-1)/3600)</f>
        <v>-41.458333333333336</v>
      </c>
      <c r="K174" s="1" t="s">
        <v>270</v>
      </c>
      <c r="L174" s="1">
        <f t="shared" ref="L174:L188" si="214">IF(LEFT(K174,1)="-",-(MID(K174,2,FIND("°",K174)-2)+MID(K174,FIND("°",K174)+1,FIND("′",K174)-FIND("°",K174)-1)/60+MID(K174,FIND("′",K174)+1,FIND("″",K174)-FIND("′",K174)-1)/3600),LEFT(K174,FIND("°",K174)-1)+MID(K174,FIND("°",K174)+1,FIND("′",K174)-FIND("°",K174)-1)/60+MID(K174,FIND("′",K174)+1,FIND("″",K174)-FIND("′",K174)-1)/3600)</f>
        <v>-21.691666666666666</v>
      </c>
      <c r="M174" s="18" t="s">
        <v>271</v>
      </c>
      <c r="N174" s="18">
        <f t="shared" ref="N174:N188" si="215">IF(LEFT(M174,1)="-",-(MID(M174,2,FIND("°",M174)-2)+MID(M174,FIND("°",M174)+1,FIND("′",M174)-FIND("°",M174)-1)/60+MID(M174,FIND("′",M174)+1,FIND("″",M174)-FIND("′",M174)-1)/3600),LEFT(M174,FIND("°",M174)-1)+MID(M174,FIND("°",M174)+1,FIND("′",M174)-FIND("°",M174)-1)/60+MID(M174,FIND("′",M174)+1,FIND("″",M174)-FIND("′",M174)-1)/3600)</f>
        <v>-57.444999999999993</v>
      </c>
      <c r="O174" s="17" t="s">
        <v>358</v>
      </c>
      <c r="P174" s="1">
        <f t="shared" ref="P174:P188" si="216">IF(LEFT(O174,1)="-",-(MID(O174,2,FIND("°",O174)-2)+MID(O174,FIND("°",O174)+1,FIND("′",O174)-FIND("°",O174)-1)/60+MID(O174,FIND("′",O174)+1,FIND("″",O174)-FIND("′",O174)-1)/3600),LEFT(O174,FIND("°",O174)-1)+MID(O174,FIND("°",O174)+1,FIND("′",O174)-FIND("°",O174)-1)/60+MID(O174,FIND("′",O174)+1,FIND("″",O174)-FIND("′",O174)-1)/3600)</f>
        <v>-41.463333333333338</v>
      </c>
      <c r="Q174" s="1" t="s">
        <v>270</v>
      </c>
      <c r="R174" s="1">
        <f t="shared" ref="R174:R188" si="217">IF(LEFT(Q174,1)="-",-(MID(Q174,2,FIND("°",Q174)-2)+MID(Q174,FIND("°",Q174)+1,FIND("′",Q174)-FIND("°",Q174)-1)/60+MID(Q174,FIND("′",Q174)+1,FIND("″",Q174)-FIND("′",Q174)-1)/3600),LEFT(Q174,FIND("°",Q174)-1)+MID(Q174,FIND("°",Q174)+1,FIND("′",Q174)-FIND("°",Q174)-1)/60+MID(Q174,FIND("′",Q174)+1,FIND("″",Q174)-FIND("′",Q174)-1)/3600)</f>
        <v>-21.691666666666666</v>
      </c>
      <c r="S174" s="18" t="s">
        <v>359</v>
      </c>
      <c r="T174" s="18">
        <f t="shared" ref="T174:T188" si="218">IF(LEFT(S174,1)="-",-(MID(S174,2,FIND("°",S174)-2)+MID(S174,FIND("°",S174)+1,FIND("′",S174)-FIND("°",S174)-1)/60+MID(S174,FIND("′",S174)+1,FIND("″",S174)-FIND("′",S174)-1)/3600),LEFT(S174,FIND("°",S174)-1)+MID(S174,FIND("°",S174)+1,FIND("′",S174)-FIND("°",S174)-1)/60+MID(S174,FIND("′",S174)+1,FIND("″",S174)-FIND("′",S174)-1)/3600)</f>
        <v>-57.45</v>
      </c>
      <c r="V174">
        <v>27.906685700688602</v>
      </c>
      <c r="AA174">
        <v>36.5394133326133</v>
      </c>
    </row>
    <row r="175" spans="1:30" x14ac:dyDescent="0.2">
      <c r="A175" t="s">
        <v>240</v>
      </c>
      <c r="B175" t="s">
        <v>245</v>
      </c>
      <c r="C175" s="17" t="s">
        <v>24</v>
      </c>
      <c r="D175" s="1">
        <f t="shared" si="210"/>
        <v>8.3333333333333339E-4</v>
      </c>
      <c r="E175" s="1" t="s">
        <v>13</v>
      </c>
      <c r="F175" s="1">
        <f t="shared" si="211"/>
        <v>-2.7777777777777778E-4</v>
      </c>
      <c r="G175" s="1" t="s">
        <v>16</v>
      </c>
      <c r="H175" s="18">
        <f t="shared" si="212"/>
        <v>0</v>
      </c>
      <c r="I175" s="17" t="s">
        <v>272</v>
      </c>
      <c r="J175" s="1">
        <f t="shared" si="213"/>
        <v>-26.550555555555555</v>
      </c>
      <c r="K175" s="1" t="s">
        <v>273</v>
      </c>
      <c r="L175" s="1">
        <f t="shared" si="214"/>
        <v>-38.880000000000003</v>
      </c>
      <c r="M175" s="18" t="s">
        <v>274</v>
      </c>
      <c r="N175" s="18">
        <f t="shared" si="215"/>
        <v>-28.670833333333334</v>
      </c>
      <c r="O175" s="17" t="s">
        <v>360</v>
      </c>
      <c r="P175" s="1">
        <f t="shared" si="216"/>
        <v>-26.556666666666668</v>
      </c>
      <c r="Q175" s="1" t="s">
        <v>361</v>
      </c>
      <c r="R175" s="1">
        <f t="shared" si="217"/>
        <v>-38.881666666666668</v>
      </c>
      <c r="S175" s="18" t="s">
        <v>362</v>
      </c>
      <c r="T175" s="18">
        <f t="shared" si="218"/>
        <v>-28.676666666666669</v>
      </c>
      <c r="V175">
        <v>41.712797548540202</v>
      </c>
      <c r="AA175">
        <v>17.445319637954601</v>
      </c>
    </row>
    <row r="176" spans="1:30" x14ac:dyDescent="0.2">
      <c r="A176" t="s">
        <v>241</v>
      </c>
      <c r="B176" t="s">
        <v>246</v>
      </c>
      <c r="C176" s="17" t="s">
        <v>16</v>
      </c>
      <c r="D176" s="1">
        <f t="shared" si="210"/>
        <v>0</v>
      </c>
      <c r="E176" s="1" t="s">
        <v>16</v>
      </c>
      <c r="F176" s="1">
        <f t="shared" si="211"/>
        <v>0</v>
      </c>
      <c r="G176" s="1" t="s">
        <v>16</v>
      </c>
      <c r="H176" s="18">
        <f t="shared" si="212"/>
        <v>0</v>
      </c>
      <c r="I176" s="17" t="s">
        <v>275</v>
      </c>
      <c r="J176" s="1">
        <f t="shared" si="213"/>
        <v>-38.789722222222217</v>
      </c>
      <c r="K176" s="1" t="s">
        <v>276</v>
      </c>
      <c r="L176" s="1">
        <f t="shared" si="214"/>
        <v>18.319722222222222</v>
      </c>
      <c r="M176" s="18" t="s">
        <v>277</v>
      </c>
      <c r="N176" s="18">
        <f t="shared" si="215"/>
        <v>-43.988333333333337</v>
      </c>
      <c r="O176" s="17" t="s">
        <v>363</v>
      </c>
      <c r="P176" s="1">
        <f t="shared" si="216"/>
        <v>-38.791944444444439</v>
      </c>
      <c r="Q176" s="1" t="s">
        <v>291</v>
      </c>
      <c r="R176" s="1">
        <f t="shared" si="217"/>
        <v>18.32</v>
      </c>
      <c r="S176" s="18" t="s">
        <v>364</v>
      </c>
      <c r="T176" s="18">
        <f t="shared" si="218"/>
        <v>-43.988611111111112</v>
      </c>
      <c r="V176">
        <v>5.1310831836556599</v>
      </c>
      <c r="AA176">
        <v>21.9576945204069</v>
      </c>
    </row>
    <row r="177" spans="1:27" x14ac:dyDescent="0.2">
      <c r="A177" t="s">
        <v>242</v>
      </c>
      <c r="B177" t="s">
        <v>247</v>
      </c>
      <c r="C177" s="17" t="s">
        <v>16</v>
      </c>
      <c r="D177" s="1">
        <f t="shared" si="210"/>
        <v>0</v>
      </c>
      <c r="E177" s="1" t="s">
        <v>16</v>
      </c>
      <c r="F177" s="1">
        <f t="shared" si="211"/>
        <v>0</v>
      </c>
      <c r="G177" s="1" t="s">
        <v>16</v>
      </c>
      <c r="H177" s="18">
        <f t="shared" si="212"/>
        <v>0</v>
      </c>
      <c r="I177" s="17" t="s">
        <v>278</v>
      </c>
      <c r="J177" s="1">
        <f t="shared" si="213"/>
        <v>-60.648611111111109</v>
      </c>
      <c r="K177" s="1" t="s">
        <v>279</v>
      </c>
      <c r="L177" s="1">
        <f t="shared" si="214"/>
        <v>-16.553611111111113</v>
      </c>
      <c r="M177" s="18" t="s">
        <v>280</v>
      </c>
      <c r="N177" s="18">
        <f t="shared" si="215"/>
        <v>31.898333333333333</v>
      </c>
      <c r="O177" s="17" t="s">
        <v>365</v>
      </c>
      <c r="P177" s="1">
        <f t="shared" si="216"/>
        <v>-60.651666666666664</v>
      </c>
      <c r="Q177" s="1" t="s">
        <v>366</v>
      </c>
      <c r="R177" s="1">
        <f t="shared" si="217"/>
        <v>-16.553055555555556</v>
      </c>
      <c r="S177" s="18" t="s">
        <v>367</v>
      </c>
      <c r="T177" s="18">
        <f t="shared" si="218"/>
        <v>31.896944444444443</v>
      </c>
      <c r="V177">
        <v>12.713420004879399</v>
      </c>
      <c r="AA177">
        <v>16.4138720971903</v>
      </c>
    </row>
    <row r="178" spans="1:27" x14ac:dyDescent="0.2">
      <c r="A178" t="s">
        <v>243</v>
      </c>
      <c r="B178" t="s">
        <v>248</v>
      </c>
      <c r="C178" s="17" t="s">
        <v>16</v>
      </c>
      <c r="D178" s="1">
        <f t="shared" si="210"/>
        <v>0</v>
      </c>
      <c r="E178" s="1" t="s">
        <v>16</v>
      </c>
      <c r="F178" s="1">
        <f t="shared" si="211"/>
        <v>0</v>
      </c>
      <c r="G178" s="1" t="s">
        <v>16</v>
      </c>
      <c r="H178" s="18">
        <f t="shared" si="212"/>
        <v>0</v>
      </c>
      <c r="I178" s="17" t="s">
        <v>281</v>
      </c>
      <c r="J178" s="1">
        <f t="shared" si="213"/>
        <v>-46.287222222222219</v>
      </c>
      <c r="K178" s="1" t="s">
        <v>282</v>
      </c>
      <c r="L178" s="1">
        <f t="shared" si="214"/>
        <v>-47.163055555555552</v>
      </c>
      <c r="M178" s="18" t="s">
        <v>283</v>
      </c>
      <c r="N178" s="18">
        <f t="shared" si="215"/>
        <v>12.236666666666666</v>
      </c>
      <c r="O178" s="17" t="s">
        <v>368</v>
      </c>
      <c r="P178" s="1">
        <f t="shared" si="216"/>
        <v>-46.295833333333334</v>
      </c>
      <c r="Q178" s="1" t="s">
        <v>369</v>
      </c>
      <c r="R178" s="1">
        <f t="shared" si="217"/>
        <v>-47.165833333333332</v>
      </c>
      <c r="S178" s="18" t="s">
        <v>370</v>
      </c>
      <c r="T178" s="18">
        <f t="shared" si="218"/>
        <v>12.230277777777777</v>
      </c>
      <c r="V178">
        <v>48.702376148621703</v>
      </c>
      <c r="AA178">
        <v>45.328362908685399</v>
      </c>
    </row>
    <row r="179" spans="1:27" x14ac:dyDescent="0.2">
      <c r="A179" t="s">
        <v>249</v>
      </c>
      <c r="B179" t="s">
        <v>254</v>
      </c>
      <c r="C179" s="17" t="s">
        <v>16</v>
      </c>
      <c r="D179" s="1">
        <f t="shared" si="210"/>
        <v>0</v>
      </c>
      <c r="E179" s="1" t="s">
        <v>53</v>
      </c>
      <c r="F179" s="1">
        <f t="shared" si="211"/>
        <v>-5.5555555555555556E-4</v>
      </c>
      <c r="G179" s="1" t="s">
        <v>53</v>
      </c>
      <c r="H179" s="18">
        <f t="shared" si="212"/>
        <v>-5.5555555555555556E-4</v>
      </c>
      <c r="I179" s="17" t="s">
        <v>299</v>
      </c>
      <c r="J179" s="1">
        <f t="shared" si="213"/>
        <v>28.908055555555553</v>
      </c>
      <c r="K179" s="1" t="s">
        <v>300</v>
      </c>
      <c r="L179" s="1">
        <f t="shared" si="214"/>
        <v>-13.025833333333335</v>
      </c>
      <c r="M179" s="18" t="s">
        <v>301</v>
      </c>
      <c r="N179" s="18">
        <f t="shared" si="215"/>
        <v>51.05694444444444</v>
      </c>
      <c r="O179" s="17" t="s">
        <v>371</v>
      </c>
      <c r="P179" s="1">
        <f t="shared" si="216"/>
        <v>28.90861111111111</v>
      </c>
      <c r="Q179" s="1" t="s">
        <v>372</v>
      </c>
      <c r="R179" s="1">
        <f t="shared" si="217"/>
        <v>-13.027777777777779</v>
      </c>
      <c r="S179" s="18" t="s">
        <v>373</v>
      </c>
      <c r="T179" s="18">
        <f t="shared" si="218"/>
        <v>51.057222222222222</v>
      </c>
      <c r="V179">
        <v>6.2341368844743101</v>
      </c>
      <c r="AA179">
        <v>55.360734773779598</v>
      </c>
    </row>
    <row r="180" spans="1:27" x14ac:dyDescent="0.2">
      <c r="A180" t="s">
        <v>250</v>
      </c>
      <c r="B180" t="s">
        <v>255</v>
      </c>
      <c r="C180" s="17" t="s">
        <v>16</v>
      </c>
      <c r="D180" s="1">
        <f t="shared" si="210"/>
        <v>0</v>
      </c>
      <c r="E180" s="1" t="s">
        <v>16</v>
      </c>
      <c r="F180" s="1">
        <f t="shared" si="211"/>
        <v>0</v>
      </c>
      <c r="G180" s="1" t="s">
        <v>16</v>
      </c>
      <c r="H180" s="18">
        <f t="shared" si="212"/>
        <v>0</v>
      </c>
      <c r="I180" s="17" t="s">
        <v>302</v>
      </c>
      <c r="J180" s="1">
        <f t="shared" si="213"/>
        <v>60.432777777777773</v>
      </c>
      <c r="K180" s="1" t="s">
        <v>303</v>
      </c>
      <c r="L180" s="1">
        <f t="shared" si="214"/>
        <v>3.7197222222222224</v>
      </c>
      <c r="M180" s="18" t="s">
        <v>304</v>
      </c>
      <c r="N180" s="18">
        <f t="shared" si="215"/>
        <v>13.616111111111111</v>
      </c>
      <c r="O180" s="17" t="s">
        <v>374</v>
      </c>
      <c r="P180" s="1">
        <f t="shared" si="216"/>
        <v>60.437777777777775</v>
      </c>
      <c r="Q180" s="1" t="s">
        <v>375</v>
      </c>
      <c r="R180" s="1">
        <f t="shared" si="217"/>
        <v>3.7205555555555558</v>
      </c>
      <c r="S180" s="18" t="s">
        <v>376</v>
      </c>
      <c r="T180" s="18">
        <f t="shared" si="218"/>
        <v>13.615555555555556</v>
      </c>
      <c r="V180">
        <v>16.865948806226299</v>
      </c>
      <c r="AA180">
        <v>23.9427446166229</v>
      </c>
    </row>
    <row r="181" spans="1:27" x14ac:dyDescent="0.2">
      <c r="A181" t="s">
        <v>251</v>
      </c>
      <c r="B181" t="s">
        <v>256</v>
      </c>
      <c r="C181" s="17" t="s">
        <v>16</v>
      </c>
      <c r="D181" s="1">
        <f t="shared" si="210"/>
        <v>0</v>
      </c>
      <c r="E181" s="1" t="s">
        <v>16</v>
      </c>
      <c r="F181" s="1">
        <f t="shared" si="211"/>
        <v>0</v>
      </c>
      <c r="G181" s="1" t="s">
        <v>16</v>
      </c>
      <c r="H181" s="18">
        <f t="shared" si="212"/>
        <v>0</v>
      </c>
      <c r="I181" s="19" t="s">
        <v>305</v>
      </c>
      <c r="J181" s="1">
        <f t="shared" si="213"/>
        <v>20.089444444444442</v>
      </c>
      <c r="K181" s="14" t="s">
        <v>306</v>
      </c>
      <c r="L181" s="1">
        <f t="shared" si="214"/>
        <v>0.50722222222222224</v>
      </c>
      <c r="M181" s="20" t="s">
        <v>307</v>
      </c>
      <c r="N181" s="18">
        <f t="shared" si="215"/>
        <v>-4.4424999999999999</v>
      </c>
      <c r="O181" s="17" t="s">
        <v>377</v>
      </c>
      <c r="P181" s="1">
        <f t="shared" si="216"/>
        <v>20.09</v>
      </c>
      <c r="Q181" s="1" t="s">
        <v>378</v>
      </c>
      <c r="R181" s="1">
        <f t="shared" si="217"/>
        <v>0.50722222222222224</v>
      </c>
      <c r="S181" s="18" t="s">
        <v>379</v>
      </c>
      <c r="T181" s="18">
        <f t="shared" si="218"/>
        <v>-4.4422222222222221</v>
      </c>
      <c r="V181">
        <v>2.2273081940438302</v>
      </c>
      <c r="AA181">
        <v>48.756179058388902</v>
      </c>
    </row>
    <row r="182" spans="1:27" x14ac:dyDescent="0.2">
      <c r="A182" t="s">
        <v>252</v>
      </c>
      <c r="B182" t="s">
        <v>257</v>
      </c>
      <c r="C182" s="17" t="s">
        <v>16</v>
      </c>
      <c r="D182" s="1">
        <f t="shared" si="210"/>
        <v>0</v>
      </c>
      <c r="E182" s="1" t="s">
        <v>16</v>
      </c>
      <c r="F182" s="1">
        <f t="shared" si="211"/>
        <v>0</v>
      </c>
      <c r="G182" s="1" t="s">
        <v>16</v>
      </c>
      <c r="H182" s="18">
        <f t="shared" si="212"/>
        <v>0</v>
      </c>
      <c r="I182" s="17" t="s">
        <v>310</v>
      </c>
      <c r="J182" s="1">
        <f t="shared" si="213"/>
        <v>-90</v>
      </c>
      <c r="K182" s="1" t="s">
        <v>311</v>
      </c>
      <c r="L182" s="1">
        <f t="shared" si="214"/>
        <v>-1</v>
      </c>
      <c r="M182" s="18" t="s">
        <v>312</v>
      </c>
      <c r="N182" s="18">
        <f t="shared" si="215"/>
        <v>0.99972222222222218</v>
      </c>
      <c r="O182" s="17" t="s">
        <v>380</v>
      </c>
      <c r="P182" s="1">
        <f t="shared" si="216"/>
        <v>-90.002499999999998</v>
      </c>
      <c r="Q182" s="1" t="s">
        <v>381</v>
      </c>
      <c r="R182" s="1">
        <f t="shared" si="217"/>
        <v>-0.99916666666666665</v>
      </c>
      <c r="S182" s="18" t="s">
        <v>382</v>
      </c>
      <c r="T182" s="18">
        <f t="shared" si="218"/>
        <v>0.99944444444444436</v>
      </c>
      <c r="V182">
        <v>9.2177960674542998</v>
      </c>
    </row>
    <row r="183" spans="1:27" x14ac:dyDescent="0.2">
      <c r="A183" t="s">
        <v>253</v>
      </c>
      <c r="B183" t="s">
        <v>258</v>
      </c>
      <c r="C183" s="17" t="s">
        <v>16</v>
      </c>
      <c r="D183" s="1">
        <f t="shared" si="210"/>
        <v>0</v>
      </c>
      <c r="E183" s="1" t="s">
        <v>16</v>
      </c>
      <c r="F183" s="1">
        <f t="shared" si="211"/>
        <v>0</v>
      </c>
      <c r="G183" s="1" t="s">
        <v>16</v>
      </c>
      <c r="H183" s="18">
        <f t="shared" si="212"/>
        <v>0</v>
      </c>
      <c r="I183" s="17" t="s">
        <v>313</v>
      </c>
      <c r="J183" s="1">
        <f t="shared" si="213"/>
        <v>37.298611111111107</v>
      </c>
      <c r="K183" s="1" t="s">
        <v>314</v>
      </c>
      <c r="L183" s="1">
        <f t="shared" si="214"/>
        <v>5.9222222222222225</v>
      </c>
      <c r="M183" s="18" t="s">
        <v>315</v>
      </c>
      <c r="N183" s="18">
        <f t="shared" si="215"/>
        <v>32.75333333333333</v>
      </c>
      <c r="O183" s="17" t="s">
        <v>383</v>
      </c>
      <c r="P183" s="1">
        <f t="shared" si="216"/>
        <v>37.300277777777772</v>
      </c>
      <c r="Q183" s="1" t="s">
        <v>384</v>
      </c>
      <c r="R183" s="1">
        <f t="shared" si="217"/>
        <v>5.9219444444444447</v>
      </c>
      <c r="S183" s="18" t="s">
        <v>385</v>
      </c>
      <c r="T183" s="18">
        <f t="shared" si="218"/>
        <v>32.753888888888888</v>
      </c>
      <c r="V183">
        <v>5.6343426398000798</v>
      </c>
    </row>
    <row r="184" spans="1:27" x14ac:dyDescent="0.2">
      <c r="A184" t="s">
        <v>259</v>
      </c>
      <c r="B184" t="s">
        <v>264</v>
      </c>
      <c r="C184" s="17" t="s">
        <v>16</v>
      </c>
      <c r="D184" s="1">
        <f t="shared" si="210"/>
        <v>0</v>
      </c>
      <c r="E184" s="1" t="s">
        <v>13</v>
      </c>
      <c r="F184" s="1">
        <f t="shared" si="211"/>
        <v>-2.7777777777777778E-4</v>
      </c>
      <c r="G184" s="1" t="s">
        <v>53</v>
      </c>
      <c r="H184" s="18">
        <f t="shared" si="212"/>
        <v>-5.5555555555555556E-4</v>
      </c>
      <c r="I184" s="17" t="s">
        <v>327</v>
      </c>
      <c r="J184" s="1">
        <f t="shared" si="213"/>
        <v>64.983611111111117</v>
      </c>
      <c r="K184" s="1" t="s">
        <v>328</v>
      </c>
      <c r="L184" s="1">
        <f t="shared" si="214"/>
        <v>-2.2349999999999999</v>
      </c>
      <c r="M184" s="18" t="s">
        <v>329</v>
      </c>
      <c r="N184" s="18">
        <f t="shared" si="215"/>
        <v>6.0555555555555557E-2</v>
      </c>
      <c r="O184" s="17" t="s">
        <v>327</v>
      </c>
      <c r="P184" s="1">
        <f t="shared" si="216"/>
        <v>64.983611111111117</v>
      </c>
      <c r="Q184" s="1" t="s">
        <v>328</v>
      </c>
      <c r="R184" s="1">
        <f t="shared" si="217"/>
        <v>-2.2349999999999999</v>
      </c>
      <c r="S184" s="18" t="s">
        <v>329</v>
      </c>
      <c r="T184" s="18">
        <f t="shared" si="218"/>
        <v>6.0555555555555557E-2</v>
      </c>
      <c r="V184">
        <v>1.96790113167434</v>
      </c>
    </row>
    <row r="185" spans="1:27" x14ac:dyDescent="0.2">
      <c r="A185" t="s">
        <v>260</v>
      </c>
      <c r="B185" t="s">
        <v>265</v>
      </c>
      <c r="C185" s="17" t="s">
        <v>16</v>
      </c>
      <c r="D185" s="1">
        <f t="shared" si="210"/>
        <v>0</v>
      </c>
      <c r="E185" s="1" t="s">
        <v>53</v>
      </c>
      <c r="F185" s="1">
        <f t="shared" si="211"/>
        <v>-5.5555555555555556E-4</v>
      </c>
      <c r="G185" s="1" t="s">
        <v>13</v>
      </c>
      <c r="H185" s="18">
        <f t="shared" si="212"/>
        <v>-2.7777777777777778E-4</v>
      </c>
      <c r="I185" s="17" t="s">
        <v>330</v>
      </c>
      <c r="J185" s="1">
        <f t="shared" si="213"/>
        <v>31.298055555555557</v>
      </c>
      <c r="K185" s="1" t="s">
        <v>331</v>
      </c>
      <c r="L185" s="1">
        <f t="shared" si="214"/>
        <v>-3.512777777777778</v>
      </c>
      <c r="M185" s="18" t="s">
        <v>332</v>
      </c>
      <c r="N185" s="18">
        <f t="shared" si="215"/>
        <v>13.67</v>
      </c>
      <c r="O185" s="17" t="s">
        <v>386</v>
      </c>
      <c r="P185" s="1">
        <f t="shared" si="216"/>
        <v>31.299444444444447</v>
      </c>
      <c r="Q185" s="1" t="s">
        <v>387</v>
      </c>
      <c r="R185" s="1">
        <f t="shared" si="217"/>
        <v>-3.5141666666666667</v>
      </c>
      <c r="S185" s="18" t="s">
        <v>343</v>
      </c>
      <c r="T185" s="18">
        <f t="shared" si="218"/>
        <v>13.670555555555556</v>
      </c>
      <c r="V185">
        <v>6.5360233975188304</v>
      </c>
    </row>
    <row r="186" spans="1:27" x14ac:dyDescent="0.2">
      <c r="A186" t="s">
        <v>261</v>
      </c>
      <c r="B186" t="s">
        <v>266</v>
      </c>
      <c r="C186" s="17" t="s">
        <v>16</v>
      </c>
      <c r="D186" s="1">
        <f t="shared" si="210"/>
        <v>0</v>
      </c>
      <c r="E186" s="1" t="s">
        <v>16</v>
      </c>
      <c r="F186" s="1">
        <f t="shared" si="211"/>
        <v>0</v>
      </c>
      <c r="G186" s="1" t="s">
        <v>16</v>
      </c>
      <c r="H186" s="18">
        <f t="shared" si="212"/>
        <v>0</v>
      </c>
      <c r="I186" s="17" t="s">
        <v>333</v>
      </c>
      <c r="J186" s="1">
        <f t="shared" si="213"/>
        <v>-30.167222222222222</v>
      </c>
      <c r="K186" s="1" t="s">
        <v>334</v>
      </c>
      <c r="L186" s="1">
        <f t="shared" si="214"/>
        <v>39.775555555555556</v>
      </c>
      <c r="M186" s="18" t="s">
        <v>335</v>
      </c>
      <c r="N186" s="18">
        <f t="shared" si="215"/>
        <v>-20.508055555555554</v>
      </c>
      <c r="O186" s="17" t="s">
        <v>388</v>
      </c>
      <c r="P186" s="1">
        <f t="shared" si="216"/>
        <v>-30.166666666666668</v>
      </c>
      <c r="Q186" s="1" t="s">
        <v>389</v>
      </c>
      <c r="R186" s="1">
        <f t="shared" si="217"/>
        <v>39.776666666666664</v>
      </c>
      <c r="S186" s="18" t="s">
        <v>346</v>
      </c>
      <c r="T186" s="18">
        <f t="shared" si="218"/>
        <v>-20.507777777777779</v>
      </c>
      <c r="V186">
        <v>2.7654341984341801</v>
      </c>
    </row>
    <row r="187" spans="1:27" x14ac:dyDescent="0.2">
      <c r="A187" t="s">
        <v>262</v>
      </c>
      <c r="B187" t="s">
        <v>267</v>
      </c>
      <c r="C187" s="17" t="s">
        <v>23</v>
      </c>
      <c r="D187" s="1">
        <f t="shared" si="210"/>
        <v>2.7777777777777778E-4</v>
      </c>
      <c r="E187" s="1" t="s">
        <v>16</v>
      </c>
      <c r="F187" s="1">
        <f t="shared" si="211"/>
        <v>0</v>
      </c>
      <c r="G187" s="1" t="s">
        <v>16</v>
      </c>
      <c r="H187" s="18">
        <f t="shared" si="212"/>
        <v>0</v>
      </c>
      <c r="I187" s="17" t="s">
        <v>336</v>
      </c>
      <c r="J187" s="1">
        <f t="shared" si="213"/>
        <v>-4.0363888888888884</v>
      </c>
      <c r="K187" s="1" t="s">
        <v>337</v>
      </c>
      <c r="L187" s="1">
        <f t="shared" si="214"/>
        <v>1.9249999999999998</v>
      </c>
      <c r="M187" s="18" t="s">
        <v>338</v>
      </c>
      <c r="N187" s="18">
        <f t="shared" si="215"/>
        <v>1.1375</v>
      </c>
      <c r="O187" s="17" t="s">
        <v>390</v>
      </c>
      <c r="P187" s="1">
        <f t="shared" si="216"/>
        <v>-4.0358333333333336</v>
      </c>
      <c r="Q187" s="1" t="s">
        <v>391</v>
      </c>
      <c r="R187" s="1">
        <f t="shared" si="217"/>
        <v>1.9252777777777776</v>
      </c>
      <c r="S187" s="18" t="s">
        <v>338</v>
      </c>
      <c r="T187" s="18">
        <f t="shared" si="218"/>
        <v>1.1375</v>
      </c>
      <c r="V187">
        <v>0.94919554446754895</v>
      </c>
    </row>
    <row r="188" spans="1:27" ht="15" thickBot="1" x14ac:dyDescent="0.25">
      <c r="A188" t="s">
        <v>263</v>
      </c>
      <c r="B188" t="s">
        <v>268</v>
      </c>
      <c r="C188" s="25" t="s">
        <v>16</v>
      </c>
      <c r="D188" s="26">
        <f t="shared" si="210"/>
        <v>0</v>
      </c>
      <c r="E188" s="26" t="s">
        <v>16</v>
      </c>
      <c r="F188" s="26">
        <f t="shared" si="211"/>
        <v>0</v>
      </c>
      <c r="G188" s="26" t="s">
        <v>16</v>
      </c>
      <c r="H188" s="27">
        <f t="shared" si="212"/>
        <v>0</v>
      </c>
      <c r="I188" s="22" t="s">
        <v>350</v>
      </c>
      <c r="J188" s="26">
        <f t="shared" si="213"/>
        <v>-59.638611111111111</v>
      </c>
      <c r="K188" s="23" t="s">
        <v>351</v>
      </c>
      <c r="L188" s="26">
        <f t="shared" si="214"/>
        <v>-8.4208333333333325</v>
      </c>
      <c r="M188" s="24" t="s">
        <v>352</v>
      </c>
      <c r="N188" s="27">
        <f t="shared" si="215"/>
        <v>59.638611111111111</v>
      </c>
      <c r="O188" s="25" t="s">
        <v>392</v>
      </c>
      <c r="P188" s="26">
        <f t="shared" si="216"/>
        <v>-59.64</v>
      </c>
      <c r="Q188" s="26" t="s">
        <v>393</v>
      </c>
      <c r="R188" s="26">
        <f t="shared" si="217"/>
        <v>-8.4194444444444443</v>
      </c>
      <c r="S188" s="27" t="s">
        <v>394</v>
      </c>
      <c r="T188" s="27">
        <f t="shared" si="218"/>
        <v>59.637500000000003</v>
      </c>
      <c r="V188">
        <v>8.2122858665784992</v>
      </c>
    </row>
    <row r="191" spans="1:27" x14ac:dyDescent="0.2">
      <c r="A191" s="53" t="s">
        <v>578</v>
      </c>
      <c r="B191" s="54"/>
      <c r="C191" s="54"/>
      <c r="D191" s="54"/>
      <c r="E191" s="54"/>
      <c r="F191" s="54"/>
      <c r="G191" s="54"/>
      <c r="H191" s="55"/>
    </row>
    <row r="192" spans="1:27" ht="15" thickBot="1" x14ac:dyDescent="0.25">
      <c r="A192" s="56"/>
      <c r="B192" s="51"/>
      <c r="C192" s="51"/>
      <c r="D192" s="51"/>
      <c r="E192" s="51"/>
      <c r="F192" s="51"/>
      <c r="G192" s="51"/>
      <c r="H192" s="57"/>
    </row>
    <row r="193" spans="1:30" ht="57" x14ac:dyDescent="0.2">
      <c r="A193" s="28" t="s">
        <v>4</v>
      </c>
      <c r="B193" s="29" t="s">
        <v>238</v>
      </c>
      <c r="C193" s="68" t="s">
        <v>237</v>
      </c>
      <c r="D193" s="69"/>
      <c r="E193" s="69"/>
      <c r="F193" s="69"/>
      <c r="G193" s="69"/>
      <c r="H193" s="70"/>
      <c r="I193" s="49" t="s">
        <v>397</v>
      </c>
      <c r="J193" s="65"/>
      <c r="K193" s="65"/>
      <c r="L193" s="65"/>
      <c r="M193" s="65"/>
      <c r="N193" s="50"/>
      <c r="O193" s="49" t="s">
        <v>398</v>
      </c>
      <c r="P193" s="65"/>
      <c r="Q193" s="65"/>
      <c r="R193" s="65"/>
      <c r="S193" s="65"/>
      <c r="T193" s="50"/>
    </row>
    <row r="194" spans="1:30" x14ac:dyDescent="0.2">
      <c r="A194" s="15"/>
      <c r="B194" s="16"/>
      <c r="C194" s="15" t="s">
        <v>10</v>
      </c>
      <c r="E194" t="s">
        <v>11</v>
      </c>
      <c r="G194" s="16" t="s">
        <v>12</v>
      </c>
      <c r="H194" s="16"/>
      <c r="I194" s="15" t="s">
        <v>10</v>
      </c>
      <c r="K194" t="s">
        <v>11</v>
      </c>
      <c r="M194" s="16" t="s">
        <v>12</v>
      </c>
      <c r="N194" s="16"/>
      <c r="O194" s="15" t="s">
        <v>10</v>
      </c>
      <c r="Q194" t="s">
        <v>11</v>
      </c>
      <c r="S194" s="16" t="s">
        <v>12</v>
      </c>
      <c r="T194" s="16"/>
      <c r="X194" s="51"/>
      <c r="Y194" s="51"/>
      <c r="Z194" s="51"/>
      <c r="AA194" s="51"/>
      <c r="AB194" s="51"/>
      <c r="AC194" s="51"/>
    </row>
    <row r="195" spans="1:30" x14ac:dyDescent="0.2">
      <c r="A195" s="15" t="s">
        <v>395</v>
      </c>
      <c r="B195" s="16" t="s">
        <v>255</v>
      </c>
      <c r="C195" s="17" t="s">
        <v>302</v>
      </c>
      <c r="D195" s="1">
        <f t="shared" ref="D195:D199" si="219">IF(LEFT(C195,1)="-",-(MID(C195,2,FIND("°",C195)-2)+MID(C195,FIND("°",C195)+1,FIND("′",C195)-FIND("°",C195)-1)/60+MID(C195,FIND("′",C195)+1,FIND("″",C195)-FIND("′",C195)-1)/3600),LEFT(C195,FIND("°",C195)-1)+MID(C195,FIND("°",C195)+1,FIND("′",C195)-FIND("°",C195)-1)/60+MID(C195,FIND("′",C195)+1,FIND("″",C195)-FIND("′",C195)-1)/3600)</f>
        <v>60.432777777777773</v>
      </c>
      <c r="E195" s="1" t="s">
        <v>303</v>
      </c>
      <c r="F195" s="1">
        <f t="shared" ref="F195:F199" si="220">IF(LEFT(E195,1)="-",-(MID(E195,2,FIND("°",E195)-2)+MID(E195,FIND("°",E195)+1,FIND("′",E195)-FIND("°",E195)-1)/60+MID(E195,FIND("′",E195)+1,FIND("″",E195)-FIND("′",E195)-1)/3600),LEFT(E195,FIND("°",E195)-1)+MID(E195,FIND("°",E195)+1,FIND("′",E195)-FIND("°",E195)-1)/60+MID(E195,FIND("′",E195)+1,FIND("″",E195)-FIND("′",E195)-1)/3600)</f>
        <v>3.7197222222222224</v>
      </c>
      <c r="G195" s="18" t="s">
        <v>304</v>
      </c>
      <c r="H195" s="18">
        <f t="shared" ref="H195:H199" si="221">IF(LEFT(G195,1)="-",-(MID(G195,2,FIND("°",G195)-2)+MID(G195,FIND("°",G195)+1,FIND("′",G195)-FIND("°",G195)-1)/60+MID(G195,FIND("′",G195)+1,FIND("″",G195)-FIND("′",G195)-1)/3600),LEFT(G195,FIND("°",G195)-1)+MID(G195,FIND("°",G195)+1,FIND("′",G195)-FIND("°",G195)-1)/60+MID(G195,FIND("′",G195)+1,FIND("″",G195)-FIND("′",G195)-1)/3600)</f>
        <v>13.616111111111111</v>
      </c>
      <c r="I195" s="17" t="s">
        <v>399</v>
      </c>
      <c r="J195" s="1">
        <f t="shared" ref="J195:J199" si="222">IF(LEFT(I195,1)="-",-(MID(I195,2,FIND("°",I195)-2)+MID(I195,FIND("°",I195)+1,FIND("′",I195)-FIND("°",I195)-1)/60+MID(I195,FIND("′",I195)+1,FIND("″",I195)-FIND("′",I195)-1)/3600),LEFT(I195,FIND("°",I195)-1)+MID(I195,FIND("°",I195)+1,FIND("′",I195)-FIND("°",I195)-1)/60+MID(I195,FIND("′",I195)+1,FIND("″",I195)-FIND("′",I195)-1)/3600)</f>
        <v>60.43472222222222</v>
      </c>
      <c r="K195" s="1" t="s">
        <v>400</v>
      </c>
      <c r="L195" s="1">
        <f t="shared" ref="L195:L199" si="223">IF(LEFT(K195,1)="-",-(MID(K195,2,FIND("°",K195)-2)+MID(K195,FIND("°",K195)+1,FIND("′",K195)-FIND("°",K195)-1)/60+MID(K195,FIND("′",K195)+1,FIND("″",K195)-FIND("′",K195)-1)/3600),LEFT(K195,FIND("°",K195)-1)+MID(K195,FIND("°",K195)+1,FIND("′",K195)-FIND("°",K195)-1)/60+MID(K195,FIND("′",K195)+1,FIND("″",K195)-FIND("′",K195)-1)/3600)</f>
        <v>3.7188888888888889</v>
      </c>
      <c r="M195" s="18" t="s">
        <v>401</v>
      </c>
      <c r="N195" s="18">
        <f t="shared" ref="N195:N199" si="224">IF(LEFT(M195,1)="-",-(MID(M195,2,FIND("°",M195)-2)+MID(M195,FIND("°",M195)+1,FIND("′",M195)-FIND("°",M195)-1)/60+MID(M195,FIND("′",M195)+1,FIND("″",M195)-FIND("′",M195)-1)/3600),LEFT(M195,FIND("°",M195)-1)+MID(M195,FIND("°",M195)+1,FIND("′",M195)-FIND("°",M195)-1)/60+MID(M195,FIND("′",M195)+1,FIND("″",M195)-FIND("′",M195)-1)/3600)</f>
        <v>13.616666666666667</v>
      </c>
      <c r="O195" s="17" t="s">
        <v>413</v>
      </c>
      <c r="P195" s="1">
        <f t="shared" ref="P195:P199" si="225">IF(LEFT(O195,1)="-",-(MID(O195,2,FIND("°",O195)-2)+MID(O195,FIND("°",O195)+1,FIND("′",O195)-FIND("°",O195)-1)/60+MID(O195,FIND("′",O195)+1,FIND("″",O195)-FIND("′",O195)-1)/3600),LEFT(O195,FIND("°",O195)-1)+MID(O195,FIND("°",O195)+1,FIND("′",O195)-FIND("°",O195)-1)/60+MID(O195,FIND("′",O195)+1,FIND("″",O195)-FIND("′",O195)-1)/3600)</f>
        <v>60.434166666666663</v>
      </c>
      <c r="Q195" s="1" t="s">
        <v>414</v>
      </c>
      <c r="R195" s="1">
        <f t="shared" ref="R195:R199" si="226">IF(LEFT(Q195,1)="-",-(MID(Q195,2,FIND("°",Q195)-2)+MID(Q195,FIND("°",Q195)+1,FIND("′",Q195)-FIND("°",Q195)-1)/60+MID(Q195,FIND("′",Q195)+1,FIND("″",Q195)-FIND("′",Q195)-1)/3600),LEFT(Q195,FIND("°",Q195)-1)+MID(Q195,FIND("°",Q195)+1,FIND("′",Q195)-FIND("°",Q195)-1)/60+MID(Q195,FIND("′",Q195)+1,FIND("″",Q195)-FIND("′",Q195)-1)/3600)</f>
        <v>3.7183333333333333</v>
      </c>
      <c r="S195" s="18" t="s">
        <v>415</v>
      </c>
      <c r="T195" s="18">
        <f t="shared" ref="T195:T199" si="227">IF(LEFT(S195,1)="-",-(MID(S195,2,FIND("°",S195)-2)+MID(S195,FIND("°",S195)+1,FIND("′",S195)-FIND("°",S195)-1)/60+MID(S195,FIND("′",S195)+1,FIND("″",S195)-FIND("′",S195)-1)/3600),LEFT(S195,FIND("°",S195)-1)+MID(S195,FIND("°",S195)+1,FIND("′",S195)-FIND("°",S195)-1)/60+MID(S195,FIND("′",S195)+1,FIND("″",S195)-FIND("′",S195)-1)/3600)</f>
        <v>13.61361111111111</v>
      </c>
      <c r="V195">
        <v>7.6948896340315196</v>
      </c>
      <c r="W195">
        <v>11.068555737307801</v>
      </c>
      <c r="X195">
        <f>W195-V195</f>
        <v>3.3736661032762809</v>
      </c>
      <c r="AD195" t="s">
        <v>579</v>
      </c>
    </row>
    <row r="196" spans="1:30" x14ac:dyDescent="0.2">
      <c r="A196" s="15" t="s">
        <v>261</v>
      </c>
      <c r="B196" s="16" t="s">
        <v>266</v>
      </c>
      <c r="C196" s="17" t="s">
        <v>333</v>
      </c>
      <c r="D196" s="1">
        <f t="shared" si="219"/>
        <v>-30.167222222222222</v>
      </c>
      <c r="E196" s="1" t="s">
        <v>334</v>
      </c>
      <c r="F196" s="1">
        <f t="shared" si="220"/>
        <v>39.775555555555556</v>
      </c>
      <c r="G196" s="18" t="s">
        <v>335</v>
      </c>
      <c r="H196" s="18">
        <f t="shared" si="221"/>
        <v>-20.508055555555554</v>
      </c>
      <c r="I196" s="17" t="s">
        <v>402</v>
      </c>
      <c r="J196" s="1">
        <f t="shared" si="222"/>
        <v>-30.16472222222222</v>
      </c>
      <c r="K196" s="1" t="s">
        <v>403</v>
      </c>
      <c r="L196" s="1">
        <f t="shared" si="223"/>
        <v>39.775833333333331</v>
      </c>
      <c r="M196" s="18" t="s">
        <v>404</v>
      </c>
      <c r="N196" s="18">
        <f t="shared" si="224"/>
        <v>-20.509722222222223</v>
      </c>
      <c r="O196" s="17" t="s">
        <v>416</v>
      </c>
      <c r="P196" s="1">
        <f t="shared" si="225"/>
        <v>-30.164166666666667</v>
      </c>
      <c r="Q196" s="1" t="s">
        <v>417</v>
      </c>
      <c r="R196" s="1">
        <f t="shared" si="226"/>
        <v>39.778888888888886</v>
      </c>
      <c r="S196" s="18" t="s">
        <v>418</v>
      </c>
      <c r="T196" s="18">
        <f t="shared" si="227"/>
        <v>-20.509444444444444</v>
      </c>
      <c r="V196">
        <v>13.579636158080699</v>
      </c>
      <c r="W196">
        <v>17.086444815398501</v>
      </c>
      <c r="X196">
        <f t="shared" ref="X196:X199" si="228">W196-V196</f>
        <v>3.5068086573178014</v>
      </c>
    </row>
    <row r="197" spans="1:30" x14ac:dyDescent="0.2">
      <c r="A197" s="15" t="s">
        <v>240</v>
      </c>
      <c r="B197" s="16" t="s">
        <v>245</v>
      </c>
      <c r="C197" s="17" t="s">
        <v>272</v>
      </c>
      <c r="D197" s="1">
        <f t="shared" si="219"/>
        <v>-26.550555555555555</v>
      </c>
      <c r="E197" s="1" t="s">
        <v>273</v>
      </c>
      <c r="F197" s="1">
        <f t="shared" si="220"/>
        <v>-38.880000000000003</v>
      </c>
      <c r="G197" s="18" t="s">
        <v>274</v>
      </c>
      <c r="H197" s="18">
        <f t="shared" si="221"/>
        <v>-28.670833333333334</v>
      </c>
      <c r="I197" s="17" t="s">
        <v>405</v>
      </c>
      <c r="J197" s="1">
        <f t="shared" si="222"/>
        <v>-26.557222222222222</v>
      </c>
      <c r="K197" s="1" t="s">
        <v>406</v>
      </c>
      <c r="L197" s="1">
        <f t="shared" si="223"/>
        <v>-38.87972222222222</v>
      </c>
      <c r="M197" s="18" t="s">
        <v>407</v>
      </c>
      <c r="N197" s="18">
        <f t="shared" si="224"/>
        <v>-28.676388888888891</v>
      </c>
      <c r="O197" s="17" t="s">
        <v>360</v>
      </c>
      <c r="P197" s="1">
        <f t="shared" si="225"/>
        <v>-26.556666666666668</v>
      </c>
      <c r="Q197" s="1" t="s">
        <v>419</v>
      </c>
      <c r="R197" s="1">
        <f t="shared" si="226"/>
        <v>-38.876111111111115</v>
      </c>
      <c r="S197" s="18" t="s">
        <v>362</v>
      </c>
      <c r="T197" s="18">
        <f t="shared" si="227"/>
        <v>-28.676666666666669</v>
      </c>
      <c r="V197">
        <v>38.882174498860799</v>
      </c>
      <c r="W197">
        <v>36.5394133326133</v>
      </c>
      <c r="X197">
        <f t="shared" si="228"/>
        <v>-2.3427611662474987</v>
      </c>
    </row>
    <row r="198" spans="1:30" x14ac:dyDescent="0.2">
      <c r="A198" s="15" t="s">
        <v>262</v>
      </c>
      <c r="B198" s="16" t="s">
        <v>267</v>
      </c>
      <c r="C198" s="17" t="s">
        <v>336</v>
      </c>
      <c r="D198" s="1">
        <f t="shared" si="219"/>
        <v>-4.0363888888888884</v>
      </c>
      <c r="E198" s="1" t="s">
        <v>337</v>
      </c>
      <c r="F198" s="1">
        <f t="shared" si="220"/>
        <v>1.9249999999999998</v>
      </c>
      <c r="G198" s="18" t="s">
        <v>338</v>
      </c>
      <c r="H198" s="18">
        <f t="shared" si="221"/>
        <v>1.1375</v>
      </c>
      <c r="I198" s="17" t="s">
        <v>408</v>
      </c>
      <c r="J198" s="1">
        <f t="shared" si="222"/>
        <v>-4.0372222222222218</v>
      </c>
      <c r="K198" s="1" t="s">
        <v>348</v>
      </c>
      <c r="L198" s="1">
        <f t="shared" si="223"/>
        <v>1.9255555555555555</v>
      </c>
      <c r="M198" s="18" t="s">
        <v>409</v>
      </c>
      <c r="N198" s="18">
        <f t="shared" si="224"/>
        <v>1.1344444444444444</v>
      </c>
      <c r="O198" s="17" t="s">
        <v>336</v>
      </c>
      <c r="P198" s="1">
        <f t="shared" si="225"/>
        <v>-4.0363888888888884</v>
      </c>
      <c r="Q198" s="1" t="s">
        <v>420</v>
      </c>
      <c r="R198" s="1">
        <f t="shared" si="226"/>
        <v>1.9288888888888887</v>
      </c>
      <c r="S198" s="18" t="s">
        <v>421</v>
      </c>
      <c r="T198" s="18">
        <f t="shared" si="227"/>
        <v>1.1327777777777779</v>
      </c>
      <c r="V198">
        <v>11.3811557849008</v>
      </c>
      <c r="W198">
        <v>17.445319637954601</v>
      </c>
      <c r="X198">
        <f t="shared" si="228"/>
        <v>6.0641638530538007</v>
      </c>
    </row>
    <row r="199" spans="1:30" ht="15" thickBot="1" x14ac:dyDescent="0.25">
      <c r="A199" s="30" t="s">
        <v>396</v>
      </c>
      <c r="B199" s="31" t="s">
        <v>258</v>
      </c>
      <c r="C199" s="25" t="s">
        <v>313</v>
      </c>
      <c r="D199" s="26">
        <f t="shared" si="219"/>
        <v>37.298611111111107</v>
      </c>
      <c r="E199" s="26" t="s">
        <v>314</v>
      </c>
      <c r="F199" s="26">
        <f t="shared" si="220"/>
        <v>5.9222222222222225</v>
      </c>
      <c r="G199" s="27" t="s">
        <v>315</v>
      </c>
      <c r="H199" s="27">
        <f t="shared" si="221"/>
        <v>32.75333333333333</v>
      </c>
      <c r="I199" s="25" t="s">
        <v>410</v>
      </c>
      <c r="J199" s="26">
        <f t="shared" si="222"/>
        <v>37.29944444444444</v>
      </c>
      <c r="K199" s="26" t="s">
        <v>411</v>
      </c>
      <c r="L199" s="26">
        <f t="shared" si="223"/>
        <v>5.9205555555555556</v>
      </c>
      <c r="M199" s="27" t="s">
        <v>412</v>
      </c>
      <c r="N199" s="27">
        <f t="shared" si="224"/>
        <v>32.751111111111108</v>
      </c>
      <c r="O199" s="25" t="s">
        <v>422</v>
      </c>
      <c r="P199" s="26">
        <f t="shared" si="225"/>
        <v>37.30083333333333</v>
      </c>
      <c r="Q199" s="26" t="s">
        <v>314</v>
      </c>
      <c r="R199" s="26">
        <f t="shared" si="226"/>
        <v>5.9222222222222225</v>
      </c>
      <c r="S199" s="27" t="s">
        <v>423</v>
      </c>
      <c r="T199" s="27">
        <f t="shared" si="227"/>
        <v>32.747777777777777</v>
      </c>
      <c r="V199">
        <v>10.081783699098001</v>
      </c>
      <c r="W199">
        <v>21.9576945204069</v>
      </c>
      <c r="X199">
        <f t="shared" si="228"/>
        <v>11.875910821308899</v>
      </c>
    </row>
    <row r="200" spans="1:30" x14ac:dyDescent="0.2">
      <c r="C200" s="1"/>
      <c r="D200" s="1"/>
      <c r="E200" s="1"/>
      <c r="F200" s="1"/>
      <c r="G200" s="1"/>
      <c r="H200" s="1"/>
      <c r="I200" s="1"/>
      <c r="J200" s="1"/>
      <c r="K200" s="1"/>
    </row>
    <row r="201" spans="1:30" x14ac:dyDescent="0.2">
      <c r="C201" s="1"/>
      <c r="D201" s="1"/>
      <c r="E201" s="1"/>
      <c r="F201" s="1"/>
      <c r="G201" s="1"/>
      <c r="H201" s="1"/>
      <c r="I201" s="1"/>
      <c r="J201" s="1"/>
      <c r="K201" s="1"/>
    </row>
    <row r="202" spans="1:30" ht="15" thickBot="1" x14ac:dyDescent="0.25">
      <c r="A202" s="53" t="s">
        <v>475</v>
      </c>
      <c r="B202" s="54"/>
      <c r="C202" s="54"/>
      <c r="D202" s="54"/>
      <c r="E202" s="54"/>
      <c r="F202" s="54"/>
      <c r="G202" s="54"/>
      <c r="H202" s="55"/>
      <c r="I202" s="1"/>
      <c r="J202" s="1"/>
      <c r="K202" s="1"/>
    </row>
    <row r="203" spans="1:30" ht="15" thickBot="1" x14ac:dyDescent="0.25">
      <c r="A203" s="56"/>
      <c r="B203" s="51"/>
      <c r="C203" s="51"/>
      <c r="D203" s="51"/>
      <c r="E203" s="51"/>
      <c r="F203" s="51"/>
      <c r="G203" s="51"/>
      <c r="H203" s="51"/>
      <c r="I203" s="36"/>
      <c r="J203" s="37"/>
      <c r="K203" s="37"/>
      <c r="L203" s="38"/>
      <c r="M203" s="38"/>
      <c r="N203" s="34"/>
    </row>
    <row r="204" spans="1:30" ht="57" x14ac:dyDescent="0.2">
      <c r="A204" s="28" t="s">
        <v>4</v>
      </c>
      <c r="B204" s="29" t="s">
        <v>238</v>
      </c>
      <c r="C204" s="68" t="s">
        <v>237</v>
      </c>
      <c r="D204" s="69"/>
      <c r="E204" s="69"/>
      <c r="F204" s="69"/>
      <c r="G204" s="69"/>
      <c r="H204" s="69"/>
      <c r="I204" s="76" t="s">
        <v>479</v>
      </c>
      <c r="J204" s="77"/>
      <c r="K204" s="77"/>
      <c r="L204" s="77"/>
      <c r="M204" s="77"/>
      <c r="N204" s="78"/>
    </row>
    <row r="205" spans="1:30" x14ac:dyDescent="0.2">
      <c r="A205" s="15"/>
      <c r="B205" s="16"/>
      <c r="C205" s="15" t="s">
        <v>10</v>
      </c>
      <c r="E205" t="s">
        <v>11</v>
      </c>
      <c r="G205" s="16" t="s">
        <v>12</v>
      </c>
      <c r="I205" s="15" t="s">
        <v>10</v>
      </c>
      <c r="K205" t="s">
        <v>11</v>
      </c>
      <c r="M205" s="16" t="s">
        <v>12</v>
      </c>
      <c r="N205" s="18"/>
      <c r="O205" s="15"/>
      <c r="Q205" s="16"/>
    </row>
    <row r="206" spans="1:30" x14ac:dyDescent="0.2">
      <c r="A206" s="15" t="s">
        <v>395</v>
      </c>
      <c r="B206" s="16" t="s">
        <v>255</v>
      </c>
      <c r="C206" s="17" t="s">
        <v>302</v>
      </c>
      <c r="D206" s="1">
        <f t="shared" ref="D206:D210" si="229">IF(LEFT(C206,1)="-",-(MID(C206,2,FIND("°",C206)-2)+MID(C206,FIND("°",C206)+1,FIND("′",C206)-FIND("°",C206)-1)/60+MID(C206,FIND("′",C206)+1,FIND("″",C206)-FIND("′",C206)-1)/3600),LEFT(C206,FIND("°",C206)-1)+MID(C206,FIND("°",C206)+1,FIND("′",C206)-FIND("°",C206)-1)/60+MID(C206,FIND("′",C206)+1,FIND("″",C206)-FIND("′",C206)-1)/3600)</f>
        <v>60.432777777777773</v>
      </c>
      <c r="E206" s="1" t="s">
        <v>303</v>
      </c>
      <c r="F206" s="1">
        <f t="shared" ref="F206:F210" si="230">IF(LEFT(E206,1)="-",-(MID(E206,2,FIND("°",E206)-2)+MID(E206,FIND("°",E206)+1,FIND("′",E206)-FIND("°",E206)-1)/60+MID(E206,FIND("′",E206)+1,FIND("″",E206)-FIND("′",E206)-1)/3600),LEFT(E206,FIND("°",E206)-1)+MID(E206,FIND("°",E206)+1,FIND("′",E206)-FIND("°",E206)-1)/60+MID(E206,FIND("′",E206)+1,FIND("″",E206)-FIND("′",E206)-1)/3600)</f>
        <v>3.7197222222222224</v>
      </c>
      <c r="G206" s="18" t="s">
        <v>304</v>
      </c>
      <c r="H206" s="1">
        <f t="shared" ref="H206:H210" si="231">IF(LEFT(G206,1)="-",-(MID(G206,2,FIND("°",G206)-2)+MID(G206,FIND("°",G206)+1,FIND("′",G206)-FIND("°",G206)-1)/60+MID(G206,FIND("′",G206)+1,FIND("″",G206)-FIND("′",G206)-1)/3600),LEFT(G206,FIND("°",G206)-1)+MID(G206,FIND("°",G206)+1,FIND("′",G206)-FIND("°",G206)-1)/60+MID(G206,FIND("′",G206)+1,FIND("″",G206)-FIND("′",G206)-1)/3600)</f>
        <v>13.616111111111111</v>
      </c>
      <c r="I206" s="17" t="s">
        <v>424</v>
      </c>
      <c r="J206" s="1">
        <f t="shared" ref="J206:J210" si="232">IF(LEFT(I206,1)="-",-(MID(I206,2,FIND("°",I206)-2)+MID(I206,FIND("°",I206)+1,FIND("′",I206)-FIND("°",I206)-1)/60+MID(I206,FIND("′",I206)+1,FIND("″",I206)-FIND("′",I206)-1)/3600),LEFT(I206,FIND("°",I206)-1)+MID(I206,FIND("°",I206)+1,FIND("′",I206)-FIND("°",I206)-1)/60+MID(I206,FIND("′",I206)+1,FIND("″",I206)-FIND("′",I206)-1)/3600)</f>
        <v>60.43611111111111</v>
      </c>
      <c r="K206" s="1" t="s">
        <v>425</v>
      </c>
      <c r="L206" s="1">
        <f t="shared" ref="L206:L210" si="233">IF(LEFT(K206,1)="-",-(MID(K206,2,FIND("°",K206)-2)+MID(K206,FIND("°",K206)+1,FIND("′",K206)-FIND("°",K206)-1)/60+MID(K206,FIND("′",K206)+1,FIND("″",K206)-FIND("′",K206)-1)/3600),LEFT(K206,FIND("°",K206)-1)+MID(K206,FIND("°",K206)+1,FIND("′",K206)-FIND("°",K206)-1)/60+MID(K206,FIND("′",K206)+1,FIND("″",K206)-FIND("′",K206)-1)/3600)</f>
        <v>3.7147222222222225</v>
      </c>
      <c r="M206" s="18" t="s">
        <v>401</v>
      </c>
      <c r="N206" s="18">
        <f t="shared" ref="N206:N210" si="234">IF(LEFT(M206,1)="-",-(MID(M206,2,FIND("°",M206)-2)+MID(M206,FIND("°",M206)+1,FIND("′",M206)-FIND("°",M206)-1)/60+MID(M206,FIND("′",M206)+1,FIND("″",M206)-FIND("′",M206)-1)/3600),LEFT(M206,FIND("°",M206)-1)+MID(M206,FIND("°",M206)+1,FIND("′",M206)-FIND("°",M206)-1)/60+MID(M206,FIND("′",M206)+1,FIND("″",M206)-FIND("′",M206)-1)/3600)</f>
        <v>13.616666666666667</v>
      </c>
      <c r="O206" s="1"/>
      <c r="P206">
        <v>16.4138720971903</v>
      </c>
      <c r="Q206">
        <f>P206/60</f>
        <v>0.27356453495317168</v>
      </c>
    </row>
    <row r="207" spans="1:30" x14ac:dyDescent="0.2">
      <c r="A207" s="15" t="s">
        <v>261</v>
      </c>
      <c r="B207" s="16" t="s">
        <v>266</v>
      </c>
      <c r="C207" s="17" t="s">
        <v>333</v>
      </c>
      <c r="D207" s="1">
        <f t="shared" si="229"/>
        <v>-30.167222222222222</v>
      </c>
      <c r="E207" s="1" t="s">
        <v>334</v>
      </c>
      <c r="F207" s="1">
        <f t="shared" si="230"/>
        <v>39.775555555555556</v>
      </c>
      <c r="G207" s="18" t="s">
        <v>335</v>
      </c>
      <c r="H207" s="1">
        <f t="shared" si="231"/>
        <v>-20.508055555555554</v>
      </c>
      <c r="I207" s="17" t="s">
        <v>426</v>
      </c>
      <c r="J207" s="1">
        <f t="shared" si="232"/>
        <v>-30.159444444444443</v>
      </c>
      <c r="K207" s="1" t="s">
        <v>427</v>
      </c>
      <c r="L207" s="1">
        <f t="shared" si="233"/>
        <v>39.775277777777774</v>
      </c>
      <c r="M207" s="18" t="s">
        <v>428</v>
      </c>
      <c r="N207" s="18">
        <f t="shared" si="234"/>
        <v>-20.514444444444443</v>
      </c>
      <c r="O207" s="1"/>
      <c r="P207">
        <v>45.328362908685399</v>
      </c>
      <c r="Q207">
        <f t="shared" ref="Q207:Q210" si="235">P207/60</f>
        <v>0.75547271514475667</v>
      </c>
    </row>
    <row r="208" spans="1:30" x14ac:dyDescent="0.2">
      <c r="A208" s="15" t="s">
        <v>240</v>
      </c>
      <c r="B208" s="16" t="s">
        <v>245</v>
      </c>
      <c r="C208" s="17" t="s">
        <v>272</v>
      </c>
      <c r="D208" s="1">
        <f t="shared" si="229"/>
        <v>-26.550555555555555</v>
      </c>
      <c r="E208" s="1" t="s">
        <v>273</v>
      </c>
      <c r="F208" s="1">
        <f t="shared" si="230"/>
        <v>-38.880000000000003</v>
      </c>
      <c r="G208" s="18" t="s">
        <v>274</v>
      </c>
      <c r="H208" s="1">
        <f t="shared" si="231"/>
        <v>-28.670833333333334</v>
      </c>
      <c r="I208" s="17" t="s">
        <v>429</v>
      </c>
      <c r="J208" s="1">
        <f t="shared" si="232"/>
        <v>-26.55777777777778</v>
      </c>
      <c r="K208" s="1" t="s">
        <v>430</v>
      </c>
      <c r="L208" s="1">
        <f t="shared" si="233"/>
        <v>-38.879444444444445</v>
      </c>
      <c r="M208" s="18" t="s">
        <v>431</v>
      </c>
      <c r="N208" s="18">
        <f t="shared" si="234"/>
        <v>-28.680833333333336</v>
      </c>
      <c r="O208" s="1"/>
      <c r="P208">
        <v>55.360734773779598</v>
      </c>
      <c r="Q208">
        <f t="shared" si="235"/>
        <v>0.92267891289632664</v>
      </c>
    </row>
    <row r="209" spans="1:17" x14ac:dyDescent="0.2">
      <c r="A209" s="15" t="s">
        <v>262</v>
      </c>
      <c r="B209" s="16" t="s">
        <v>267</v>
      </c>
      <c r="C209" s="17" t="s">
        <v>336</v>
      </c>
      <c r="D209" s="1">
        <f t="shared" si="229"/>
        <v>-4.0363888888888884</v>
      </c>
      <c r="E209" s="1" t="s">
        <v>337</v>
      </c>
      <c r="F209" s="1">
        <f t="shared" si="230"/>
        <v>1.9249999999999998</v>
      </c>
      <c r="G209" s="18" t="s">
        <v>338</v>
      </c>
      <c r="H209" s="1">
        <f t="shared" si="231"/>
        <v>1.1375</v>
      </c>
      <c r="I209" s="17" t="s">
        <v>432</v>
      </c>
      <c r="J209" s="1">
        <f t="shared" si="232"/>
        <v>-4.0347222222222223</v>
      </c>
      <c r="K209" s="1" t="s">
        <v>433</v>
      </c>
      <c r="L209" s="1">
        <f t="shared" si="233"/>
        <v>1.924722222222222</v>
      </c>
      <c r="M209" s="18" t="s">
        <v>434</v>
      </c>
      <c r="N209" s="18">
        <f t="shared" si="234"/>
        <v>1.1311111111111112</v>
      </c>
      <c r="O209" s="1"/>
      <c r="P209">
        <v>23.9427446166229</v>
      </c>
      <c r="Q209">
        <f t="shared" si="235"/>
        <v>0.39904574361038164</v>
      </c>
    </row>
    <row r="210" spans="1:17" ht="15" thickBot="1" x14ac:dyDescent="0.25">
      <c r="A210" s="30" t="s">
        <v>396</v>
      </c>
      <c r="B210" s="31" t="s">
        <v>258</v>
      </c>
      <c r="C210" s="25" t="s">
        <v>313</v>
      </c>
      <c r="D210" s="26">
        <f t="shared" si="229"/>
        <v>37.298611111111107</v>
      </c>
      <c r="E210" s="26" t="s">
        <v>314</v>
      </c>
      <c r="F210" s="26">
        <f t="shared" si="230"/>
        <v>5.9222222222222225</v>
      </c>
      <c r="G210" s="27" t="s">
        <v>315</v>
      </c>
      <c r="H210" s="26">
        <f t="shared" si="231"/>
        <v>32.75333333333333</v>
      </c>
      <c r="I210" s="25" t="s">
        <v>435</v>
      </c>
      <c r="J210" s="26">
        <f t="shared" si="232"/>
        <v>37.301944444444445</v>
      </c>
      <c r="K210" s="26" t="s">
        <v>436</v>
      </c>
      <c r="L210" s="26">
        <f t="shared" si="233"/>
        <v>5.9177777777777782</v>
      </c>
      <c r="M210" s="27" t="s">
        <v>437</v>
      </c>
      <c r="N210" s="27">
        <f t="shared" si="234"/>
        <v>32.766111111111108</v>
      </c>
      <c r="O210" s="1"/>
      <c r="P210">
        <v>48.756179058388902</v>
      </c>
      <c r="Q210">
        <f t="shared" si="235"/>
        <v>0.8126029843064817</v>
      </c>
    </row>
    <row r="211" spans="1:17" x14ac:dyDescent="0.2">
      <c r="D211">
        <v>0</v>
      </c>
      <c r="F211">
        <v>0</v>
      </c>
      <c r="H211">
        <v>0</v>
      </c>
      <c r="O211" s="1"/>
      <c r="P211" s="1"/>
    </row>
    <row r="214" spans="1:17" x14ac:dyDescent="0.2">
      <c r="A214" s="53" t="s">
        <v>446</v>
      </c>
      <c r="B214" s="54"/>
      <c r="C214" s="54"/>
      <c r="D214" s="54"/>
      <c r="E214" s="54"/>
      <c r="F214" s="54"/>
      <c r="G214" s="54"/>
      <c r="H214" s="55"/>
    </row>
    <row r="215" spans="1:17" ht="15" thickBot="1" x14ac:dyDescent="0.25">
      <c r="A215" s="56"/>
      <c r="B215" s="51"/>
      <c r="C215" s="51"/>
      <c r="D215" s="51"/>
      <c r="E215" s="51"/>
      <c r="F215" s="51"/>
      <c r="G215" s="51"/>
      <c r="H215" s="57"/>
    </row>
    <row r="216" spans="1:17" ht="57" x14ac:dyDescent="0.2">
      <c r="A216" s="28" t="s">
        <v>4</v>
      </c>
      <c r="B216" s="29" t="s">
        <v>238</v>
      </c>
      <c r="C216" s="68" t="s">
        <v>237</v>
      </c>
      <c r="D216" s="69"/>
      <c r="E216" s="69"/>
      <c r="F216" s="69"/>
      <c r="G216" s="69"/>
      <c r="H216" s="70"/>
      <c r="I216" s="49" t="s">
        <v>398</v>
      </c>
      <c r="J216" s="65"/>
      <c r="K216" s="65"/>
      <c r="L216" s="65"/>
      <c r="M216" s="65"/>
      <c r="N216" s="50"/>
    </row>
    <row r="217" spans="1:17" x14ac:dyDescent="0.2">
      <c r="A217" s="15"/>
      <c r="B217" s="16"/>
      <c r="C217" s="15" t="s">
        <v>10</v>
      </c>
      <c r="E217" t="s">
        <v>11</v>
      </c>
      <c r="G217" s="16" t="s">
        <v>12</v>
      </c>
      <c r="H217" s="16"/>
      <c r="I217" s="15" t="s">
        <v>10</v>
      </c>
      <c r="K217" t="s">
        <v>11</v>
      </c>
      <c r="M217" s="16" t="s">
        <v>12</v>
      </c>
      <c r="N217" s="16"/>
    </row>
    <row r="218" spans="1:17" x14ac:dyDescent="0.2">
      <c r="A218" s="15" t="s">
        <v>438</v>
      </c>
      <c r="B218" s="16" t="s">
        <v>442</v>
      </c>
      <c r="C218" s="17" t="s">
        <v>447</v>
      </c>
      <c r="D218" s="1">
        <f t="shared" ref="D218:D222" si="236">IF(LEFT(C218,1)="-",-(MID(C218,2,FIND("°",C218)-2)+MID(C218,FIND("°",C218)+1,FIND("′",C218)-FIND("°",C218)-1)/60+MID(C218,FIND("′",C218)+1,FIND("″",C218)-FIND("′",C218)-1)/3600),LEFT(C218,FIND("°",C218)-1)+MID(C218,FIND("°",C218)+1,FIND("′",C218)-FIND("°",C218)-1)/60+MID(C218,FIND("′",C218)+1,FIND("″",C218)-FIND("′",C218)-1)/3600)</f>
        <v>41.62972222222222</v>
      </c>
      <c r="E218" s="1" t="s">
        <v>448</v>
      </c>
      <c r="F218" s="1">
        <f t="shared" ref="F218:F222" si="237">IF(LEFT(E218,1)="-",-(MID(E218,2,FIND("°",E218)-2)+MID(E218,FIND("°",E218)+1,FIND("′",E218)-FIND("°",E218)-1)/60+MID(E218,FIND("′",E218)+1,FIND("″",E218)-FIND("′",E218)-1)/3600),LEFT(E218,FIND("°",E218)-1)+MID(E218,FIND("°",E218)+1,FIND("′",E218)-FIND("°",E218)-1)/60+MID(E218,FIND("′",E218)+1,FIND("″",E218)-FIND("′",E218)-1)/3600)</f>
        <v>-15.619722222222222</v>
      </c>
      <c r="G218" s="18" t="s">
        <v>449</v>
      </c>
      <c r="H218" s="18">
        <f t="shared" ref="H218:H222" si="238">IF(LEFT(G218,1)="-",-(MID(G218,2,FIND("°",G218)-2)+MID(G218,FIND("°",G218)+1,FIND("′",G218)-FIND("°",G218)-1)/60+MID(G218,FIND("′",G218)+1,FIND("″",G218)-FIND("′",G218)-1)/3600),LEFT(G218,FIND("°",G218)-1)+MID(G218,FIND("°",G218)+1,FIND("′",G218)-FIND("°",G218)-1)/60+MID(G218,FIND("′",G218)+1,FIND("″",G218)-FIND("′",G218)-1)/3600)</f>
        <v>-46.374166666666667</v>
      </c>
      <c r="I218" s="17" t="s">
        <v>461</v>
      </c>
      <c r="J218" s="1">
        <f t="shared" ref="J218:J222" si="239">IF(LEFT(I218,1)="-",-(MID(I218,2,FIND("°",I218)-2)+MID(I218,FIND("°",I218)+1,FIND("′",I218)-FIND("°",I218)-1)/60+MID(I218,FIND("′",I218)+1,FIND("″",I218)-FIND("′",I218)-1)/3600),LEFT(I218,FIND("°",I218)-1)+MID(I218,FIND("°",I218)+1,FIND("′",I218)-FIND("°",I218)-1)/60+MID(I218,FIND("′",I218)+1,FIND("″",I218)-FIND("′",I218)-1)/3600)</f>
        <v>41.62833333333333</v>
      </c>
      <c r="K218" s="1" t="s">
        <v>462</v>
      </c>
      <c r="L218" s="1">
        <f t="shared" ref="L218:L222" si="240">IF(LEFT(K218,1)="-",-(MID(K218,2,FIND("°",K218)-2)+MID(K218,FIND("°",K218)+1,FIND("′",K218)-FIND("°",K218)-1)/60+MID(K218,FIND("′",K218)+1,FIND("″",K218)-FIND("′",K218)-1)/3600),LEFT(K218,FIND("°",K218)-1)+MID(K218,FIND("°",K218)+1,FIND("′",K218)-FIND("°",K218)-1)/60+MID(K218,FIND("′",K218)+1,FIND("″",K218)-FIND("′",K218)-1)/3600)</f>
        <v>-15.624444444444444</v>
      </c>
      <c r="M218" s="18" t="s">
        <v>463</v>
      </c>
      <c r="N218" s="18">
        <f t="shared" ref="N218:N222" si="241">IF(LEFT(M218,1)="-",-(MID(M218,2,FIND("°",M218)-2)+MID(M218,FIND("°",M218)+1,FIND("′",M218)-FIND("°",M218)-1)/60+MID(M218,FIND("′",M218)+1,FIND("″",M218)-FIND("′",M218)-1)/3600),LEFT(M218,FIND("°",M218)-1)+MID(M218,FIND("°",M218)+1,FIND("′",M218)-FIND("°",M218)-1)/60+MID(M218,FIND("′",M218)+1,FIND("″",M218)-FIND("′",M218)-1)/3600)</f>
        <v>-46.373055555555553</v>
      </c>
    </row>
    <row r="219" spans="1:17" x14ac:dyDescent="0.2">
      <c r="A219" s="15" t="s">
        <v>439</v>
      </c>
      <c r="B219" s="16" t="s">
        <v>443</v>
      </c>
      <c r="C219" s="17" t="s">
        <v>450</v>
      </c>
      <c r="D219" s="1">
        <f t="shared" si="236"/>
        <v>-16.012777777777778</v>
      </c>
      <c r="E219" s="1" t="s">
        <v>451</v>
      </c>
      <c r="F219" s="1">
        <f t="shared" si="237"/>
        <v>15.682777777777778</v>
      </c>
      <c r="G219" s="18" t="s">
        <v>450</v>
      </c>
      <c r="H219" s="18">
        <f t="shared" si="238"/>
        <v>-16.012777777777778</v>
      </c>
      <c r="I219" s="17" t="s">
        <v>464</v>
      </c>
      <c r="J219" s="1">
        <f t="shared" si="239"/>
        <v>-16.013888888888889</v>
      </c>
      <c r="K219" s="1" t="s">
        <v>451</v>
      </c>
      <c r="L219" s="1">
        <f t="shared" si="240"/>
        <v>15.682777777777778</v>
      </c>
      <c r="M219" s="18" t="s">
        <v>465</v>
      </c>
      <c r="N219" s="18">
        <f t="shared" si="241"/>
        <v>-16.016944444444444</v>
      </c>
    </row>
    <row r="220" spans="1:17" x14ac:dyDescent="0.2">
      <c r="A220" s="15" t="s">
        <v>440</v>
      </c>
      <c r="B220" s="16" t="s">
        <v>444</v>
      </c>
      <c r="C220" s="17" t="s">
        <v>452</v>
      </c>
      <c r="D220" s="1">
        <f t="shared" si="236"/>
        <v>-10.016666666666667</v>
      </c>
      <c r="E220" s="1" t="s">
        <v>453</v>
      </c>
      <c r="F220" s="1">
        <f t="shared" si="237"/>
        <v>0.81083333333333341</v>
      </c>
      <c r="G220" s="18" t="s">
        <v>454</v>
      </c>
      <c r="H220" s="18">
        <f t="shared" si="238"/>
        <v>1.1583333333333332</v>
      </c>
      <c r="I220" s="17" t="s">
        <v>466</v>
      </c>
      <c r="J220" s="1">
        <f t="shared" si="239"/>
        <v>-10.019722222222223</v>
      </c>
      <c r="K220" s="1" t="s">
        <v>467</v>
      </c>
      <c r="L220" s="1">
        <f t="shared" si="240"/>
        <v>0.80833333333333335</v>
      </c>
      <c r="M220" s="18" t="s">
        <v>468</v>
      </c>
      <c r="N220" s="18">
        <f t="shared" si="241"/>
        <v>1.1538888888888887</v>
      </c>
    </row>
    <row r="221" spans="1:17" x14ac:dyDescent="0.2">
      <c r="A221" s="15" t="s">
        <v>441</v>
      </c>
      <c r="B221" s="16" t="s">
        <v>445</v>
      </c>
      <c r="C221" s="17" t="s">
        <v>455</v>
      </c>
      <c r="D221" s="1">
        <f t="shared" si="236"/>
        <v>20.015277777777779</v>
      </c>
      <c r="E221" s="1" t="s">
        <v>456</v>
      </c>
      <c r="F221" s="1">
        <f t="shared" si="237"/>
        <v>0.59750000000000003</v>
      </c>
      <c r="G221" s="18" t="s">
        <v>457</v>
      </c>
      <c r="H221" s="18">
        <f t="shared" si="238"/>
        <v>1.2816666666666665</v>
      </c>
      <c r="I221" s="17" t="s">
        <v>469</v>
      </c>
      <c r="J221" s="1">
        <f t="shared" si="239"/>
        <v>20.012777777777778</v>
      </c>
      <c r="K221" s="1" t="s">
        <v>470</v>
      </c>
      <c r="L221" s="1">
        <f t="shared" si="240"/>
        <v>-0.60138888888888886</v>
      </c>
      <c r="M221" s="18" t="s">
        <v>471</v>
      </c>
      <c r="N221" s="18">
        <f t="shared" si="241"/>
        <v>1.2788888888888887</v>
      </c>
    </row>
    <row r="222" spans="1:17" ht="15" thickBot="1" x14ac:dyDescent="0.25">
      <c r="A222" s="30" t="s">
        <v>396</v>
      </c>
      <c r="B222" s="31" t="s">
        <v>258</v>
      </c>
      <c r="C222" s="25" t="s">
        <v>458</v>
      </c>
      <c r="D222" s="26">
        <f t="shared" si="236"/>
        <v>37.299166666666665</v>
      </c>
      <c r="E222" s="26" t="s">
        <v>459</v>
      </c>
      <c r="F222" s="26">
        <f t="shared" si="237"/>
        <v>5.9194444444444452</v>
      </c>
      <c r="G222" s="27" t="s">
        <v>460</v>
      </c>
      <c r="H222" s="27">
        <f t="shared" si="238"/>
        <v>32.751666666666665</v>
      </c>
      <c r="I222" s="25" t="s">
        <v>472</v>
      </c>
      <c r="J222" s="26">
        <f t="shared" si="239"/>
        <v>37.298055555555557</v>
      </c>
      <c r="K222" s="26" t="s">
        <v>473</v>
      </c>
      <c r="L222" s="26">
        <f t="shared" si="240"/>
        <v>5.9175000000000004</v>
      </c>
      <c r="M222" s="27" t="s">
        <v>474</v>
      </c>
      <c r="N222" s="27">
        <f t="shared" si="241"/>
        <v>32.75416666666667</v>
      </c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ht="15" thickBot="1" x14ac:dyDescent="0.25">
      <c r="D229" s="26"/>
    </row>
  </sheetData>
  <mergeCells count="64">
    <mergeCell ref="X194:Z194"/>
    <mergeCell ref="AA194:AC194"/>
    <mergeCell ref="AB172:AD172"/>
    <mergeCell ref="I216:N216"/>
    <mergeCell ref="C216:H216"/>
    <mergeCell ref="A202:H203"/>
    <mergeCell ref="A214:H215"/>
    <mergeCell ref="I193:N193"/>
    <mergeCell ref="C193:H193"/>
    <mergeCell ref="A191:H192"/>
    <mergeCell ref="O193:T193"/>
    <mergeCell ref="I204:N204"/>
    <mergeCell ref="C204:H204"/>
    <mergeCell ref="I128:O128"/>
    <mergeCell ref="C128:H128"/>
    <mergeCell ref="I172:N172"/>
    <mergeCell ref="O172:T172"/>
    <mergeCell ref="C172:H172"/>
    <mergeCell ref="A170:H171"/>
    <mergeCell ref="I151:N151"/>
    <mergeCell ref="C151:H151"/>
    <mergeCell ref="A149:H150"/>
    <mergeCell ref="J56:O57"/>
    <mergeCell ref="I64:N65"/>
    <mergeCell ref="I75:N76"/>
    <mergeCell ref="I97:N98"/>
    <mergeCell ref="I111:N112"/>
    <mergeCell ref="A126:H127"/>
    <mergeCell ref="I77:N77"/>
    <mergeCell ref="C77:H77"/>
    <mergeCell ref="I99:N99"/>
    <mergeCell ref="C99:H99"/>
    <mergeCell ref="I113:N113"/>
    <mergeCell ref="C113:H113"/>
    <mergeCell ref="A97:H98"/>
    <mergeCell ref="A111:H112"/>
    <mergeCell ref="J126:O127"/>
    <mergeCell ref="A75:H76"/>
    <mergeCell ref="I13:N13"/>
    <mergeCell ref="C13:H13"/>
    <mergeCell ref="C66:H66"/>
    <mergeCell ref="I66:N66"/>
    <mergeCell ref="C58:H58"/>
    <mergeCell ref="I58:N58"/>
    <mergeCell ref="C48:H48"/>
    <mergeCell ref="I48:N48"/>
    <mergeCell ref="A56:C57"/>
    <mergeCell ref="C40:H40"/>
    <mergeCell ref="A20:C21"/>
    <mergeCell ref="C22:H22"/>
    <mergeCell ref="I22:M22"/>
    <mergeCell ref="A38:C39"/>
    <mergeCell ref="I40:N40"/>
    <mergeCell ref="H1:M2"/>
    <mergeCell ref="H11:M12"/>
    <mergeCell ref="I20:N21"/>
    <mergeCell ref="I38:N39"/>
    <mergeCell ref="I46:N47"/>
    <mergeCell ref="C3:H3"/>
    <mergeCell ref="B11:G12"/>
    <mergeCell ref="B1:G2"/>
    <mergeCell ref="I3:N3"/>
    <mergeCell ref="C30:H30"/>
    <mergeCell ref="I30:M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转为小数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2019-02-22T08:56:45Z</dcterms:created>
  <dcterms:modified xsi:type="dcterms:W3CDTF">2019-03-01T01:46:36Z</dcterms:modified>
</cp:coreProperties>
</file>