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6908" windowHeight="6396" tabRatio="843" activeTab="2"/>
  </bookViews>
  <sheets>
    <sheet name="Sim Runs" sheetId="29" r:id="rId1"/>
    <sheet name="Sim Runs (2)" sheetId="33" r:id="rId2"/>
    <sheet name="Output" sheetId="27" r:id="rId3"/>
    <sheet name="Zone1" sheetId="1" state="hidden" r:id="rId4"/>
    <sheet name="Resus" sheetId="21" r:id="rId5"/>
    <sheet name="ZONE (1) MAJOR" sheetId="23" r:id="rId6"/>
    <sheet name="Zone2" sheetId="2" state="hidden" r:id="rId7"/>
    <sheet name="AMAU" sheetId="31" r:id="rId8"/>
    <sheet name="Minor" sheetId="22" r:id="rId9"/>
    <sheet name="Zone3" sheetId="3" state="hidden" r:id="rId10"/>
    <sheet name="Discharge Waiting Time" sheetId="17" r:id="rId11"/>
    <sheet name="Other Processes Timing" sheetId="18" r:id="rId12"/>
    <sheet name="Resources" sheetId="4" r:id="rId13"/>
    <sheet name="Resources_AMAU" sheetId="30" r:id="rId14"/>
    <sheet name="Scans, Imaging and Tests" sheetId="28" r:id="rId15"/>
    <sheet name="Routes Patient Arrival" sheetId="11" r:id="rId16"/>
    <sheet name="Routes Triage" sheetId="10" r:id="rId17"/>
    <sheet name="Routes RAT" sheetId="9" state="hidden" r:id="rId18"/>
    <sheet name="Routes RESUS" sheetId="24" r:id="rId19"/>
    <sheet name="Routes Zone1" sheetId="6" state="hidden" r:id="rId20"/>
    <sheet name="Routes Zone (1) Major" sheetId="25" r:id="rId21"/>
    <sheet name="Routes Zone2" sheetId="7" state="hidden" r:id="rId22"/>
    <sheet name="Routes Minor" sheetId="26" r:id="rId23"/>
    <sheet name="Routes Zone3" sheetId="8" state="hidden" r:id="rId24"/>
    <sheet name="Routes AMAU" sheetId="32" r:id="rId25"/>
    <sheet name="Routes Discharge" sheetId="16" r:id="rId26"/>
  </sheets>
  <definedNames>
    <definedName name="Prob" localSheetId="7">#REF!</definedName>
    <definedName name="Prob" localSheetId="8">#REF!</definedName>
    <definedName name="Prob" localSheetId="13">#REF!</definedName>
    <definedName name="Prob" localSheetId="4">#REF!</definedName>
    <definedName name="Prob" localSheetId="24">#REF!</definedName>
    <definedName name="Prob" localSheetId="22">#REF!</definedName>
    <definedName name="Prob" localSheetId="18">#REF!</definedName>
    <definedName name="Prob" localSheetId="20">#REF!</definedName>
    <definedName name="Prob" localSheetId="14">#REF!</definedName>
    <definedName name="Prob" localSheetId="1">#REF!</definedName>
    <definedName name="Prob" localSheetId="5">#REF!</definedName>
    <definedName name="Prob">#REF!</definedName>
    <definedName name="Scans_Imaging_Tests_Routes" localSheetId="7">#REF!</definedName>
    <definedName name="Scans_Imaging_Tests_Routes" localSheetId="13">#REF!</definedName>
    <definedName name="Scans_Imaging_Tests_Routes" localSheetId="24">#REF!</definedName>
    <definedName name="Scans_Imaging_Tests_Routes" localSheetId="1">#REF!</definedName>
    <definedName name="Scans_Imaging_Tests_Routes">#REF!</definedName>
    <definedName name="Values" localSheetId="7">#REF!</definedName>
    <definedName name="Values" localSheetId="8">#REF!</definedName>
    <definedName name="Values" localSheetId="13">#REF!</definedName>
    <definedName name="Values" localSheetId="4">#REF!</definedName>
    <definedName name="Values" localSheetId="24">#REF!</definedName>
    <definedName name="Values" localSheetId="22">#REF!</definedName>
    <definedName name="Values" localSheetId="18">#REF!</definedName>
    <definedName name="Values" localSheetId="20">#REF!</definedName>
    <definedName name="Values" localSheetId="14">#REF!</definedName>
    <definedName name="Values" localSheetId="1">#REF!</definedName>
    <definedName name="Values" localSheetId="5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M21" i="31" l="1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AQ8" i="27" l="1"/>
  <c r="AQ7" i="27"/>
  <c r="AQ9" i="27"/>
  <c r="AV9" i="27"/>
  <c r="AV7" i="27"/>
  <c r="AV8" i="27"/>
  <c r="AS4" i="27" l="1"/>
  <c r="AS9" i="27" s="1"/>
  <c r="AT4" i="27"/>
  <c r="AT9" i="27" s="1"/>
  <c r="AU4" i="27"/>
  <c r="AU9" i="27" s="1"/>
  <c r="AR4" i="27"/>
  <c r="AR9" i="27" s="1"/>
  <c r="AP4" i="27"/>
  <c r="AP9" i="27" s="1"/>
  <c r="AO4" i="27"/>
  <c r="AO9" i="27" s="1"/>
  <c r="AO3" i="27"/>
  <c r="AO8" i="27" s="1"/>
  <c r="AP3" i="27"/>
  <c r="AP8" i="27" s="1"/>
  <c r="AR3" i="27"/>
  <c r="AR8" i="27" s="1"/>
  <c r="AS3" i="27"/>
  <c r="AS8" i="27" s="1"/>
  <c r="AT3" i="27"/>
  <c r="AT8" i="27" s="1"/>
  <c r="AU3" i="27"/>
  <c r="AU8" i="27" s="1"/>
  <c r="AS2" i="27"/>
  <c r="AS7" i="27" s="1"/>
  <c r="AT2" i="27"/>
  <c r="AT7" i="27" s="1"/>
  <c r="AU2" i="27"/>
  <c r="AU7" i="27" s="1"/>
  <c r="AR2" i="27"/>
  <c r="AR7" i="27" s="1"/>
  <c r="AP2" i="27"/>
  <c r="AP7" i="27" s="1"/>
  <c r="AO2" i="27"/>
  <c r="AO7" i="27" s="1"/>
  <c r="AX8" i="27" l="1"/>
  <c r="AY8" i="27" s="1"/>
  <c r="AX7" i="27"/>
  <c r="AY7" i="27" s="1"/>
  <c r="AX9" i="27"/>
  <c r="AY9" i="27" s="1"/>
  <c r="L8" i="27"/>
  <c r="M8" i="27" s="1"/>
  <c r="L9" i="27"/>
  <c r="M9" i="27" s="1"/>
  <c r="L7" i="27"/>
  <c r="M7" i="27" s="1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S13" i="33"/>
  <c r="B13" i="33" l="1"/>
  <c r="C13" i="33"/>
  <c r="D13" i="33"/>
  <c r="E13" i="33"/>
  <c r="F13" i="33"/>
  <c r="G13" i="33"/>
  <c r="I13" i="33"/>
  <c r="J13" i="33"/>
  <c r="K13" i="33"/>
  <c r="L13" i="33"/>
  <c r="D15" i="17" l="1"/>
  <c r="L15" i="17" l="1"/>
  <c r="K15" i="17"/>
  <c r="J15" i="17"/>
  <c r="C15" i="17"/>
  <c r="B15" i="17"/>
  <c r="M19" i="23" l="1"/>
  <c r="M20" i="23"/>
  <c r="M21" i="23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<sst xmlns="http://schemas.openxmlformats.org/spreadsheetml/2006/main" count="643" uniqueCount="196">
  <si>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</si>
  <si>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</si>
  <si>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</si>
  <si>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</si>
  <si>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</si>
  <si>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</si>
  <si>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</si>
  <si>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</si>
  <si>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</si>
  <si>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</si>
  <si>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</si>
  <si>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</si>
  <si>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</si>
  <si>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</si>
  <si>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</si>
  <si>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</si>
  <si>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</si>
  <si>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</si>
  <si>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</si>
  <si>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</si>
  <si>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</si>
  <si>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</si>
  <si>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</si>
  <si>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</si>
  <si>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</si>
  <si>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</si>
  <si>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</si>
  <si>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</si>
  <si>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</si>
  <si>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</si>
  <si>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</si>
  <si>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</si>
  <si>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</si>
  <si>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</si>
  <si>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</si>
  <si>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</si>
  <si>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</si>
  <si>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</si>
  <si>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</si>
  <si>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</si>
  <si>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</si>
  <si>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</si>
  <si>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</si>
  <si>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</si>
  <si>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</si>
  <si>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</si>
  <si>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</si>
  <si>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</si>
  <si>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</si>
  <si>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</si>
  <si>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</si>
  <si>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</si>
  <si>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</si>
  <si>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</si>
  <si>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</si>
  <si>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</si>
  <si>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</si>
  <si>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</si>
  <si>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</si>
  <si>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</si>
  <si>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</si>
  <si>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</si>
  <si>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</si>
  <si>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</si>
  <si>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</si>
  <si>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</si>
  <si>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</si>
  <si>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</si>
  <si>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</si>
  <si>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</si>
  <si>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</si>
  <si>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</si>
  <si>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</si>
  <si>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</si>
  <si>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</si>
  <si>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</si>
  <si>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</si>
  <si>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</si>
  <si>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</si>
  <si>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</si>
  <si>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</si>
  <si>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</si>
  <si>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</si>
  <si>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</si>
  <si>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</si>
  <si>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</si>
  <si>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</si>
  <si>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</si>
  <si>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</si>
  <si>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</si>
  <si>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</si>
  <si>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</si>
  <si>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</si>
  <si>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</si>
  <si>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</si>
  <si>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</si>
  <si>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</si>
  <si>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</si>
  <si>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</si>
  <si>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</si>
  <si>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</si>
  <si>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</si>
  <si>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</si>
  <si>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</si>
  <si>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</si>
  <si>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</si>
  <si>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</si>
  <si>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</si>
  <si>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</si>
  <si>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</si>
  <si>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</si>
  <si>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</si>
  <si>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</si>
  <si>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</si>
  <si>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</si>
  <si>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</si>
  <si>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</si>
  <si>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</si>
  <si>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</si>
  <si>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</si>
  <si>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</si>
  <si>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</si>
  <si>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</si>
  <si>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</si>
  <si>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</si>
  <si>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</si>
  <si>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</si>
  <si>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</si>
  <si>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</si>
  <si>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</si>
  <si>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</si>
  <si>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</si>
  <si>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</si>
  <si>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</si>
  <si>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</si>
  <si>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</si>
  <si>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</si>
  <si>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</si>
  <si>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</si>
  <si>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</si>
  <si>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</si>
  <si>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</si>
  <si>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</si>
  <si>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</si>
  <si>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</si>
  <si>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</si>
  <si>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</si>
  <si>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</si>
  <si>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</si>
  <si>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</si>
  <si>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</si>
  <si>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</si>
  <si>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</si>
  <si>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</si>
  <si>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</si>
  <si>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</si>
  <si>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</si>
  <si>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</si>
  <si>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</si>
  <si>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</si>
  <si>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</si>
  <si>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</si>
  <si>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</si>
  <si>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</si>
  <si>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</si>
  <si>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</si>
  <si>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</si>
  <si>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</si>
  <si>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</si>
  <si>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</si>
  <si>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</si>
  <si>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</si>
  <si>
    <t>Tests</t>
  </si>
  <si>
    <t>Hours</t>
  </si>
  <si>
    <t>Decision</t>
  </si>
  <si>
    <t>Blood</t>
  </si>
  <si>
    <t>Approve</t>
  </si>
  <si>
    <t>Patients</t>
  </si>
  <si>
    <t>Interview 2</t>
  </si>
  <si>
    <t>Interview 1</t>
  </si>
  <si>
    <t>Inter 2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</si>
  <si>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</si>
  <si>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</si>
  <si>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</si>
  <si>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</si>
  <si>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</si>
  <si>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</si>
  <si>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</si>
  <si>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</si>
  <si>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</si>
  <si>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</si>
  <si>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</si>
  <si>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</si>
  <si>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Cat2</t>
  </si>
  <si>
    <t>Cat3</t>
  </si>
  <si>
    <t>Renege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</si>
</sst>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1"/>
      <color theme="0"/>
      <name val="Garamond"/>
      <family val="1"/>
    </font>
    <font>
      <sz val="11"/>
      <color theme="1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b/>
      <sz val="11"/>
      <color theme="1"/>
      <name val="Garamond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164" fontId="0" fillId="0" borderId="0" xfId="0" applyNumberFormat="1"/>
    <xf numFmtId="9" fontId="0" fillId="0" borderId="0" xfId="4" applyFont="1"/>
    <xf numFmtId="0" fontId="23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2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2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2" fontId="25" fillId="0" borderId="0" xfId="0" applyNumberFormat="1" applyFont="1" applyAlignment="1">
      <alignment horizontal="center" vertical="center"/>
    </xf>
    <xf numFmtId="0" fontId="26" fillId="0" borderId="1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9" fontId="23" fillId="0" borderId="1" xfId="4" applyFont="1" applyFill="1" applyBorder="1" applyAlignment="1">
      <alignment horizontal="center"/>
    </xf>
    <xf numFmtId="9" fontId="23" fillId="0" borderId="1" xfId="4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2" fontId="23" fillId="0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1" fontId="23" fillId="0" borderId="0" xfId="0" applyNumberFormat="1" applyFont="1" applyAlignment="1">
      <alignment horizontal="left" vertical="center"/>
    </xf>
    <xf numFmtId="1" fontId="2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27" fillId="20" borderId="13" xfId="1" applyFont="1" applyBorder="1"/>
    <xf numFmtId="0" fontId="27" fillId="20" borderId="11" xfId="1" applyFont="1" applyBorder="1"/>
    <xf numFmtId="0" fontId="28" fillId="0" borderId="0" xfId="0" applyFont="1" applyAlignment="1">
      <alignment horizontal="center" vertical="center"/>
    </xf>
    <xf numFmtId="2" fontId="27" fillId="22" borderId="10" xfId="3" applyNumberFormat="1" applyFont="1" applyBorder="1" applyAlignment="1">
      <alignment horizontal="center" vertical="center"/>
    </xf>
    <xf numFmtId="1" fontId="27" fillId="22" borderId="10" xfId="3" applyNumberFormat="1" applyFont="1" applyBorder="1" applyAlignment="1">
      <alignment horizontal="center" vertical="center"/>
    </xf>
    <xf numFmtId="2" fontId="27" fillId="22" borderId="10" xfId="4" applyNumberFormat="1" applyFont="1" applyFill="1" applyBorder="1" applyAlignment="1">
      <alignment horizontal="center" vertical="center"/>
    </xf>
    <xf numFmtId="9" fontId="27" fillId="22" borderId="10" xfId="4" applyFont="1" applyFill="1" applyBorder="1" applyAlignment="1">
      <alignment horizontal="center" vertical="center"/>
    </xf>
    <xf numFmtId="0" fontId="28" fillId="0" borderId="0" xfId="0" applyFont="1"/>
    <xf numFmtId="2" fontId="28" fillId="0" borderId="0" xfId="0" applyNumberFormat="1" applyFont="1" applyAlignment="1">
      <alignment horizontal="center" vertical="center"/>
    </xf>
    <xf numFmtId="1" fontId="28" fillId="0" borderId="0" xfId="0" applyNumberFormat="1" applyFont="1"/>
    <xf numFmtId="2" fontId="27" fillId="21" borderId="12" xfId="2" applyNumberFormat="1" applyFont="1" applyBorder="1" applyAlignment="1">
      <alignment horizontal="center" vertical="center"/>
    </xf>
    <xf numFmtId="0" fontId="28" fillId="0" borderId="0" xfId="0" applyFont="1" applyFill="1" applyBorder="1"/>
    <xf numFmtId="2" fontId="27" fillId="0" borderId="0" xfId="2" applyNumberFormat="1" applyFont="1" applyFill="1" applyBorder="1" applyAlignment="1">
      <alignment horizontal="center" vertical="center"/>
    </xf>
    <xf numFmtId="9" fontId="27" fillId="0" borderId="0" xfId="4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zoomScaleNormal="100" workbookViewId="0">
      <selection activeCell="B13" sqref="B13"/>
    </sheetView>
  </sheetViews>
  <sheetFormatPr defaultRowHeight="14.4" x14ac:dyDescent="0.3"/>
  <cols>
    <col min="2" max="2" width="9.33203125" bestFit="1" customWidth="1"/>
    <col min="3" max="3" width="15.44140625" bestFit="1" customWidth="1"/>
    <col min="4" max="4" width="20.33203125" bestFit="1" customWidth="1"/>
    <col min="5" max="6" width="14.5546875" bestFit="1" customWidth="1"/>
    <col min="7" max="8" width="25.5546875" bestFit="1" customWidth="1"/>
    <col min="9" max="9" width="9.664062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8.8695440379536432</v>
      </c>
      <c r="C1" s="68">
        <v>15.495526867769216</v>
      </c>
      <c r="D1" s="68">
        <v>7.1071514397426228</v>
      </c>
      <c r="E1" s="68">
        <v>44.803563270899957</v>
      </c>
      <c r="F1" s="68">
        <v>55.978074683110655</v>
      </c>
      <c r="G1" s="68">
        <v>56.064767962989734</v>
      </c>
      <c r="H1" s="68">
        <v>67.533969355305004</v>
      </c>
      <c r="I1" s="68">
        <v>0.89543439513733381</v>
      </c>
      <c r="J1" s="68">
        <v>0.2513139253233399</v>
      </c>
      <c r="K1" s="68">
        <v>8.1303413920753159E-2</v>
      </c>
    </row>
    <row r="2" spans="2:11" x14ac:dyDescent="0.3"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2:1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2:11" x14ac:dyDescent="0.3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 x14ac:dyDescent="0.3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11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8.8695440379536432</v>
      </c>
      <c r="C13" s="67">
        <f t="shared" ref="C13:J13" si="0">AVERAGE(C1:C10)</f>
        <v>15.495526867769216</v>
      </c>
      <c r="D13" s="67">
        <f t="shared" si="0"/>
        <v>7.1071514397426228</v>
      </c>
      <c r="E13" s="67">
        <f t="shared" si="0"/>
        <v>44.803563270899957</v>
      </c>
      <c r="F13" s="67">
        <f t="shared" si="0"/>
        <v>55.978074683110655</v>
      </c>
      <c r="G13" s="67">
        <f t="shared" si="0"/>
        <v>56.064767962989734</v>
      </c>
      <c r="H13" s="67">
        <f t="shared" si="0"/>
        <v>67.533969355305004</v>
      </c>
      <c r="I13" s="67">
        <f t="shared" si="0"/>
        <v>0.89543439513733381</v>
      </c>
      <c r="J13" s="67">
        <f t="shared" si="0"/>
        <v>0.2513139253233399</v>
      </c>
      <c r="K13" s="67">
        <f>AVERAGE(K1:K10)</f>
        <v>8.1303413920753159E-2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5:11" ht="15" customHeight="1" x14ac:dyDescent="0.3">
      <c r="E17" s="71"/>
      <c r="F17" s="71"/>
      <c r="G17" s="71"/>
      <c r="H17" s="71"/>
      <c r="I17" s="71"/>
      <c r="J17" s="71"/>
      <c r="K17" s="7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10" t="s">
        <v>151</v>
      </c>
      <c r="C1" s="121"/>
      <c r="D1" s="111"/>
      <c r="J1" s="110" t="s">
        <v>152</v>
      </c>
      <c r="K1" s="121"/>
      <c r="L1" s="111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>C9/60</f>
        <v>1</v>
      </c>
      <c r="D15">
        <f>D9/60</f>
        <v>7</v>
      </c>
      <c r="J15">
        <f>J9/60</f>
        <v>1</v>
      </c>
      <c r="K15">
        <f>K9/60</f>
        <v>0.5</v>
      </c>
      <c r="L15">
        <f>L9/60</f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10" t="s">
        <v>49</v>
      </c>
      <c r="C1" s="121"/>
      <c r="D1" s="111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2" sqref="B2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73">
        <v>1</v>
      </c>
      <c r="D2" s="12">
        <v>1</v>
      </c>
      <c r="F2" s="12">
        <v>1</v>
      </c>
    </row>
    <row r="3" spans="1:6" x14ac:dyDescent="0.3">
      <c r="A3" s="7" t="s">
        <v>2</v>
      </c>
      <c r="B3" s="73">
        <v>7</v>
      </c>
      <c r="D3" s="12">
        <v>7</v>
      </c>
      <c r="F3" s="12">
        <v>7</v>
      </c>
    </row>
    <row r="4" spans="1:6" x14ac:dyDescent="0.3">
      <c r="A4" s="7" t="s">
        <v>3</v>
      </c>
      <c r="B4" s="73">
        <v>10</v>
      </c>
      <c r="D4" s="12">
        <v>10</v>
      </c>
      <c r="F4" s="12">
        <v>10</v>
      </c>
    </row>
    <row r="5" spans="1:6" x14ac:dyDescent="0.3">
      <c r="A5" s="7" t="s">
        <v>5</v>
      </c>
      <c r="B5" s="73">
        <v>8</v>
      </c>
      <c r="D5" s="12">
        <v>11</v>
      </c>
      <c r="F5" s="12">
        <v>8</v>
      </c>
    </row>
    <row r="6" spans="1:6" x14ac:dyDescent="0.3">
      <c r="A6" s="7" t="s">
        <v>6</v>
      </c>
      <c r="B6" s="73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73">
        <v>4</v>
      </c>
      <c r="D7" s="12">
        <v>4</v>
      </c>
      <c r="F7" s="12">
        <v>1</v>
      </c>
    </row>
    <row r="8" spans="1:6" x14ac:dyDescent="0.3">
      <c r="A8" s="7" t="s">
        <v>8</v>
      </c>
      <c r="B8" s="73">
        <v>14</v>
      </c>
      <c r="D8" s="12">
        <v>36</v>
      </c>
      <c r="F8" s="12">
        <v>14</v>
      </c>
    </row>
    <row r="9" spans="1:6" x14ac:dyDescent="0.3">
      <c r="A9" s="7" t="s">
        <v>9</v>
      </c>
      <c r="B9" s="73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73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73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73">
        <v>2</v>
      </c>
      <c r="D12" s="12">
        <v>1</v>
      </c>
      <c r="F12" s="12">
        <v>2</v>
      </c>
    </row>
    <row r="13" spans="1:6" x14ac:dyDescent="0.3">
      <c r="A13" s="7" t="s">
        <v>113</v>
      </c>
      <c r="B13" s="73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73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73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73">
        <v>5</v>
      </c>
      <c r="D16" s="12">
        <v>3</v>
      </c>
      <c r="F16" s="12">
        <v>5</v>
      </c>
    </row>
    <row r="17" spans="1:6" x14ac:dyDescent="0.3">
      <c r="A17" s="7" t="s">
        <v>116</v>
      </c>
      <c r="B17" s="73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73">
        <v>7</v>
      </c>
      <c r="D18" s="12">
        <v>7</v>
      </c>
      <c r="F18" s="12">
        <v>7</v>
      </c>
    </row>
    <row r="19" spans="1:6" x14ac:dyDescent="0.3">
      <c r="A19" s="7" t="s">
        <v>115</v>
      </c>
      <c r="B19" s="73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>
      <selection activeCell="H5" sqref="H5"/>
    </sheetView>
  </sheetViews>
  <sheetFormatPr defaultRowHeight="14.4" x14ac:dyDescent="0.3"/>
  <cols>
    <col min="1" max="1" width="33.33203125" bestFit="1" customWidth="1"/>
    <col min="19" max="20" width="12.6640625" customWidth="1"/>
  </cols>
  <sheetData>
    <row r="1" spans="1:22" ht="15" thickBot="1" x14ac:dyDescent="0.35">
      <c r="A1" s="17" t="s">
        <v>86</v>
      </c>
      <c r="B1" s="17" t="s">
        <v>24</v>
      </c>
      <c r="I1" s="123" t="s">
        <v>184</v>
      </c>
      <c r="J1" s="124"/>
      <c r="K1" s="94"/>
      <c r="L1" s="124" t="s">
        <v>185</v>
      </c>
      <c r="M1" s="124"/>
      <c r="N1" s="124" t="s">
        <v>186</v>
      </c>
      <c r="O1" s="124"/>
      <c r="P1" s="94"/>
      <c r="Q1" s="124" t="s">
        <v>187</v>
      </c>
      <c r="R1" s="124"/>
      <c r="S1" s="122" t="s">
        <v>188</v>
      </c>
      <c r="T1" s="122"/>
      <c r="U1" s="94"/>
      <c r="V1" s="95" t="s">
        <v>195</v>
      </c>
    </row>
    <row r="2" spans="1:22" x14ac:dyDescent="0.3">
      <c r="A2" s="7" t="s">
        <v>4</v>
      </c>
      <c r="B2" s="73">
        <v>1</v>
      </c>
      <c r="I2" s="93" t="s">
        <v>182</v>
      </c>
      <c r="J2" s="93" t="s">
        <v>183</v>
      </c>
      <c r="L2" s="125">
        <v>0</v>
      </c>
      <c r="M2" s="125"/>
      <c r="N2" s="125">
        <v>0</v>
      </c>
      <c r="O2" s="125"/>
      <c r="Q2">
        <v>12</v>
      </c>
      <c r="S2" s="93">
        <v>0</v>
      </c>
      <c r="T2" s="64">
        <v>0</v>
      </c>
      <c r="V2">
        <v>60</v>
      </c>
    </row>
    <row r="3" spans="1:22" x14ac:dyDescent="0.3">
      <c r="A3" s="7" t="s">
        <v>2</v>
      </c>
      <c r="B3" s="73">
        <v>2</v>
      </c>
      <c r="I3" s="64">
        <v>9</v>
      </c>
      <c r="J3" s="64">
        <v>18</v>
      </c>
      <c r="S3" s="64">
        <v>1</v>
      </c>
      <c r="T3" s="64">
        <v>1</v>
      </c>
    </row>
    <row r="4" spans="1:22" x14ac:dyDescent="0.3">
      <c r="A4" s="7" t="s">
        <v>3</v>
      </c>
      <c r="B4" s="73">
        <v>3</v>
      </c>
    </row>
    <row r="5" spans="1:22" x14ac:dyDescent="0.3">
      <c r="A5" s="7" t="s">
        <v>5</v>
      </c>
      <c r="B5" s="73">
        <v>4</v>
      </c>
    </row>
    <row r="6" spans="1:22" x14ac:dyDescent="0.3">
      <c r="A6" s="7" t="s">
        <v>6</v>
      </c>
      <c r="B6" s="73">
        <v>4</v>
      </c>
    </row>
    <row r="7" spans="1:22" x14ac:dyDescent="0.3">
      <c r="A7" s="7" t="s">
        <v>7</v>
      </c>
      <c r="B7" s="73">
        <v>4</v>
      </c>
    </row>
    <row r="8" spans="1:22" x14ac:dyDescent="0.3">
      <c r="A8" s="7" t="s">
        <v>8</v>
      </c>
      <c r="B8" s="73">
        <v>11</v>
      </c>
    </row>
    <row r="9" spans="1:22" x14ac:dyDescent="0.3">
      <c r="A9" s="7" t="s">
        <v>9</v>
      </c>
      <c r="B9" s="73">
        <v>100</v>
      </c>
    </row>
    <row r="10" spans="1:22" x14ac:dyDescent="0.3">
      <c r="A10" s="7" t="s">
        <v>10</v>
      </c>
      <c r="B10" s="73">
        <v>4</v>
      </c>
    </row>
    <row r="11" spans="1:22" x14ac:dyDescent="0.3">
      <c r="A11" s="7" t="s">
        <v>12</v>
      </c>
      <c r="B11" s="73">
        <v>11</v>
      </c>
    </row>
    <row r="12" spans="1:22" x14ac:dyDescent="0.3">
      <c r="A12" s="7" t="s">
        <v>25</v>
      </c>
      <c r="B12" s="73">
        <v>1</v>
      </c>
    </row>
    <row r="13" spans="1:22" x14ac:dyDescent="0.3">
      <c r="A13" s="7" t="s">
        <v>113</v>
      </c>
      <c r="B13" s="73">
        <v>10</v>
      </c>
    </row>
    <row r="14" spans="1:22" x14ac:dyDescent="0.3">
      <c r="A14" s="7" t="s">
        <v>114</v>
      </c>
      <c r="B14" s="73">
        <v>10</v>
      </c>
    </row>
    <row r="15" spans="1:22" x14ac:dyDescent="0.3">
      <c r="A15" s="7" t="s">
        <v>81</v>
      </c>
      <c r="B15" s="73">
        <v>100</v>
      </c>
    </row>
    <row r="16" spans="1:22" x14ac:dyDescent="0.3">
      <c r="A16" s="7" t="s">
        <v>112</v>
      </c>
      <c r="B16" s="73">
        <v>3</v>
      </c>
    </row>
    <row r="17" spans="1:2" x14ac:dyDescent="0.3">
      <c r="A17" s="7" t="s">
        <v>116</v>
      </c>
      <c r="B17" s="73">
        <v>10</v>
      </c>
    </row>
    <row r="18" spans="1:2" x14ac:dyDescent="0.3">
      <c r="A18" s="7" t="s">
        <v>88</v>
      </c>
      <c r="B18" s="73">
        <v>30</v>
      </c>
    </row>
    <row r="19" spans="1:2" x14ac:dyDescent="0.3">
      <c r="A19" s="7" t="s">
        <v>115</v>
      </c>
      <c r="B19" s="73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0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0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0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0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0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85" zoomScaleNormal="85" workbookViewId="0"/>
  </sheetViews>
  <sheetFormatPr defaultRowHeight="15.6" x14ac:dyDescent="0.3"/>
  <cols>
    <col min="1" max="1" width="8.88671875" style="103"/>
    <col min="2" max="2" width="15" style="103" bestFit="1" customWidth="1"/>
    <col min="3" max="3" width="17" style="103" bestFit="1" customWidth="1"/>
    <col min="4" max="4" width="18.5546875" style="103" bestFit="1" customWidth="1"/>
    <col min="5" max="5" width="15.6640625" style="103" bestFit="1" customWidth="1"/>
    <col min="6" max="6" width="17.109375" style="103" bestFit="1" customWidth="1"/>
    <col min="7" max="7" width="18.6640625" style="103" bestFit="1" customWidth="1"/>
    <col min="8" max="8" width="17.44140625" style="103" bestFit="1" customWidth="1"/>
    <col min="9" max="9" width="19.44140625" style="103" bestFit="1" customWidth="1"/>
    <col min="10" max="10" width="20.88671875" style="103" bestFit="1" customWidth="1"/>
    <col min="11" max="11" width="18.88671875" style="103" bestFit="1" customWidth="1"/>
    <col min="12" max="12" width="17.5546875" style="103" bestFit="1" customWidth="1"/>
    <col min="13" max="13" width="16.33203125" style="103" bestFit="1" customWidth="1"/>
    <col min="14" max="14" width="17.5546875" style="103" bestFit="1" customWidth="1"/>
    <col min="15" max="15" width="13" style="103" bestFit="1" customWidth="1"/>
    <col min="16" max="16" width="9.109375" style="103" bestFit="1" customWidth="1"/>
    <col min="17" max="17" width="11.33203125" style="103" bestFit="1" customWidth="1"/>
    <col min="18" max="18" width="17.5546875" style="103" bestFit="1" customWidth="1"/>
    <col min="19" max="19" width="14.6640625" style="103" bestFit="1" customWidth="1"/>
    <col min="20" max="16384" width="8.88671875" style="103"/>
  </cols>
  <sheetData>
    <row r="1" spans="1:19" s="98" customFormat="1" x14ac:dyDescent="0.3">
      <c r="A1" s="98" t="s">
        <v>192</v>
      </c>
      <c r="B1" s="99">
        <v>7.6071680468477831</v>
      </c>
      <c r="C1" s="99">
        <v>14.279018062317379</v>
      </c>
      <c r="D1" s="99">
        <v>5.832575599863608</v>
      </c>
      <c r="E1" s="99">
        <v>9.6480343308512069</v>
      </c>
      <c r="F1" s="99">
        <v>14.585429313843866</v>
      </c>
      <c r="G1" s="99">
        <v>7.7681371808624711</v>
      </c>
      <c r="H1" s="99">
        <v>4.523199568223748</v>
      </c>
      <c r="I1" s="99">
        <v>4.5678028353258373</v>
      </c>
      <c r="J1" s="99">
        <v>4.4707489318209559</v>
      </c>
      <c r="K1" s="100">
        <v>2188</v>
      </c>
      <c r="L1" s="100">
        <v>13088</v>
      </c>
      <c r="M1" s="100">
        <v>459</v>
      </c>
      <c r="N1" s="101">
        <v>83.238638768414916</v>
      </c>
      <c r="O1" s="101">
        <v>0.90726125393785428</v>
      </c>
      <c r="P1" s="101">
        <v>0.75915450293749465</v>
      </c>
      <c r="Q1" s="101">
        <v>78.791473861414474</v>
      </c>
      <c r="R1" s="102">
        <f>K1/L1</f>
        <v>0.16717603911980439</v>
      </c>
      <c r="S1" s="102">
        <f>M1/K1</f>
        <v>0.20978062157221206</v>
      </c>
    </row>
    <row r="2" spans="1:19" x14ac:dyDescent="0.3">
      <c r="B2" s="99"/>
      <c r="C2" s="99"/>
      <c r="D2" s="99"/>
      <c r="E2" s="99"/>
      <c r="F2" s="99"/>
      <c r="G2" s="99"/>
      <c r="H2" s="99"/>
      <c r="I2" s="99"/>
      <c r="J2" s="99"/>
      <c r="K2" s="100"/>
      <c r="L2" s="100"/>
      <c r="M2" s="100"/>
      <c r="N2" s="101"/>
      <c r="O2" s="101"/>
      <c r="P2" s="101"/>
      <c r="Q2" s="101"/>
      <c r="R2" s="102" t="e">
        <f>K2/L2</f>
        <v>#DIV/0!</v>
      </c>
      <c r="S2" s="102" t="e">
        <f>M2/K2</f>
        <v>#DIV/0!</v>
      </c>
    </row>
    <row r="3" spans="1:19" x14ac:dyDescent="0.3">
      <c r="B3" s="99"/>
      <c r="C3" s="99"/>
      <c r="D3" s="99"/>
      <c r="E3" s="99"/>
      <c r="F3" s="99"/>
      <c r="G3" s="99"/>
      <c r="H3" s="99"/>
      <c r="I3" s="99"/>
      <c r="J3" s="99"/>
      <c r="K3" s="100"/>
      <c r="L3" s="100"/>
      <c r="M3" s="100"/>
      <c r="N3" s="101"/>
      <c r="O3" s="101"/>
      <c r="P3" s="101"/>
      <c r="Q3" s="101"/>
      <c r="R3" s="102" t="e">
        <f>K3/L3</f>
        <v>#DIV/0!</v>
      </c>
      <c r="S3" s="102" t="e">
        <f>M3/K3</f>
        <v>#DIV/0!</v>
      </c>
    </row>
    <row r="4" spans="1:19" x14ac:dyDescent="0.3">
      <c r="B4" s="99"/>
      <c r="C4" s="99"/>
      <c r="D4" s="99"/>
      <c r="E4" s="99"/>
      <c r="F4" s="99"/>
      <c r="G4" s="99"/>
      <c r="H4" s="99"/>
      <c r="I4" s="99"/>
      <c r="J4" s="99"/>
      <c r="K4" s="100"/>
      <c r="L4" s="100"/>
      <c r="M4" s="100"/>
      <c r="N4" s="101"/>
      <c r="O4" s="101"/>
      <c r="P4" s="101"/>
      <c r="Q4" s="101"/>
      <c r="R4" s="102"/>
      <c r="S4" s="102"/>
    </row>
    <row r="5" spans="1:19" x14ac:dyDescent="0.3">
      <c r="B5" s="99"/>
      <c r="C5" s="99"/>
      <c r="D5" s="99"/>
      <c r="E5" s="99"/>
      <c r="F5" s="99"/>
      <c r="G5" s="99"/>
      <c r="H5" s="99"/>
      <c r="I5" s="99"/>
      <c r="J5" s="99"/>
      <c r="K5" s="100"/>
      <c r="L5" s="100"/>
      <c r="M5" s="100"/>
      <c r="N5" s="101"/>
      <c r="O5" s="101"/>
      <c r="P5" s="101"/>
      <c r="Q5" s="101"/>
      <c r="R5" s="102"/>
      <c r="S5" s="102"/>
    </row>
    <row r="6" spans="1:19" x14ac:dyDescent="0.3">
      <c r="B6" s="99"/>
      <c r="C6" s="99"/>
      <c r="D6" s="99"/>
      <c r="E6" s="99"/>
      <c r="F6" s="99"/>
      <c r="G6" s="99"/>
      <c r="H6" s="99"/>
      <c r="I6" s="99"/>
      <c r="J6" s="99"/>
      <c r="K6" s="100"/>
      <c r="L6" s="100"/>
      <c r="M6" s="100"/>
      <c r="N6" s="101"/>
      <c r="O6" s="101"/>
      <c r="P6" s="101"/>
      <c r="Q6" s="101"/>
      <c r="R6" s="102"/>
      <c r="S6" s="102"/>
    </row>
    <row r="7" spans="1:19" x14ac:dyDescent="0.3">
      <c r="B7" s="99"/>
      <c r="C7" s="99"/>
      <c r="D7" s="99"/>
      <c r="E7" s="99"/>
      <c r="F7" s="99"/>
      <c r="G7" s="99"/>
      <c r="H7" s="99"/>
      <c r="I7" s="99"/>
      <c r="J7" s="99"/>
      <c r="K7" s="100"/>
      <c r="L7" s="100"/>
      <c r="M7" s="100"/>
      <c r="N7" s="101"/>
      <c r="O7" s="101"/>
      <c r="P7" s="101"/>
      <c r="Q7" s="101"/>
      <c r="R7" s="102"/>
      <c r="S7" s="102"/>
    </row>
    <row r="8" spans="1:19" x14ac:dyDescent="0.3">
      <c r="B8" s="99"/>
      <c r="C8" s="99"/>
      <c r="D8" s="99"/>
      <c r="E8" s="99"/>
      <c r="F8" s="99"/>
      <c r="G8" s="99"/>
      <c r="H8" s="99"/>
      <c r="I8" s="99"/>
      <c r="J8" s="99"/>
      <c r="K8" s="100"/>
      <c r="L8" s="100"/>
      <c r="M8" s="100"/>
      <c r="N8" s="101"/>
      <c r="O8" s="101"/>
      <c r="P8" s="101"/>
      <c r="Q8" s="101"/>
      <c r="R8" s="102"/>
      <c r="S8" s="102"/>
    </row>
    <row r="9" spans="1:19" x14ac:dyDescent="0.3">
      <c r="B9" s="99"/>
      <c r="C9" s="99"/>
      <c r="D9" s="99"/>
      <c r="E9" s="99"/>
      <c r="F9" s="99"/>
      <c r="G9" s="99"/>
      <c r="H9" s="99"/>
      <c r="I9" s="99"/>
      <c r="J9" s="99"/>
      <c r="K9" s="100"/>
      <c r="L9" s="100"/>
      <c r="M9" s="100"/>
      <c r="N9" s="101"/>
      <c r="O9" s="101"/>
      <c r="P9" s="101"/>
      <c r="Q9" s="101"/>
      <c r="R9" s="102"/>
      <c r="S9" s="102"/>
    </row>
    <row r="10" spans="1:19" x14ac:dyDescent="0.3"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0"/>
      <c r="M10" s="100"/>
      <c r="N10" s="101"/>
      <c r="O10" s="101"/>
      <c r="P10" s="101"/>
      <c r="Q10" s="101"/>
      <c r="R10" s="102"/>
      <c r="S10" s="102"/>
    </row>
    <row r="11" spans="1:19" x14ac:dyDescent="0.3">
      <c r="B11" s="104"/>
      <c r="C11" s="104"/>
      <c r="D11" s="104"/>
      <c r="E11" s="104"/>
      <c r="F11" s="104"/>
      <c r="G11" s="104"/>
      <c r="H11" s="104"/>
      <c r="I11" s="104"/>
      <c r="J11" s="104"/>
      <c r="K11" s="105"/>
    </row>
    <row r="12" spans="1:19" x14ac:dyDescent="0.3">
      <c r="B12" s="104"/>
      <c r="C12" s="104"/>
      <c r="D12" s="104"/>
      <c r="E12" s="104"/>
      <c r="F12" s="104"/>
      <c r="G12" s="104"/>
      <c r="H12" s="104"/>
      <c r="I12" s="104"/>
      <c r="J12" s="104"/>
      <c r="K12" s="105"/>
    </row>
    <row r="13" spans="1:19" x14ac:dyDescent="0.3">
      <c r="B13" s="106">
        <f t="shared" ref="B13:L13" si="0">AVERAGE(B1:B10)</f>
        <v>7.6071680468477831</v>
      </c>
      <c r="C13" s="106">
        <f t="shared" si="0"/>
        <v>14.279018062317379</v>
      </c>
      <c r="D13" s="106">
        <f t="shared" si="0"/>
        <v>5.832575599863608</v>
      </c>
      <c r="E13" s="106">
        <f t="shared" si="0"/>
        <v>9.6480343308512069</v>
      </c>
      <c r="F13" s="106">
        <f t="shared" si="0"/>
        <v>14.585429313843866</v>
      </c>
      <c r="G13" s="106">
        <f t="shared" si="0"/>
        <v>7.7681371808624711</v>
      </c>
      <c r="H13" s="106">
        <f t="shared" si="0"/>
        <v>4.523199568223748</v>
      </c>
      <c r="I13" s="106">
        <f t="shared" si="0"/>
        <v>4.5678028353258373</v>
      </c>
      <c r="J13" s="106">
        <f t="shared" si="0"/>
        <v>4.4707489318209559</v>
      </c>
      <c r="K13" s="106">
        <f t="shared" si="0"/>
        <v>2188</v>
      </c>
      <c r="L13" s="106">
        <f t="shared" si="0"/>
        <v>13088</v>
      </c>
      <c r="M13" s="106">
        <f t="shared" ref="M13:S13" si="1">AVERAGE(M1:M10)</f>
        <v>459</v>
      </c>
      <c r="N13" s="106">
        <f t="shared" si="1"/>
        <v>83.238638768414916</v>
      </c>
      <c r="O13" s="106">
        <f t="shared" si="1"/>
        <v>0.90726125393785428</v>
      </c>
      <c r="P13" s="106">
        <f t="shared" si="1"/>
        <v>0.75915450293749465</v>
      </c>
      <c r="Q13" s="106">
        <f t="shared" si="1"/>
        <v>78.791473861414474</v>
      </c>
      <c r="R13" s="106" t="e">
        <f t="shared" si="1"/>
        <v>#DIV/0!</v>
      </c>
      <c r="S13" s="106" t="e">
        <f t="shared" si="1"/>
        <v>#DIV/0!</v>
      </c>
    </row>
    <row r="14" spans="1:19" s="107" customFormat="1" x14ac:dyDescent="0.3"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R14" s="109"/>
      <c r="S14" s="109"/>
    </row>
    <row r="15" spans="1:19" s="107" customFormat="1" x14ac:dyDescent="0.3"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R15" s="109"/>
      <c r="S15" s="109"/>
    </row>
    <row r="16" spans="1:19" x14ac:dyDescent="0.3">
      <c r="B16" s="96" t="s">
        <v>142</v>
      </c>
      <c r="C16" s="96" t="s">
        <v>143</v>
      </c>
      <c r="D16" s="96" t="s">
        <v>144</v>
      </c>
      <c r="E16" s="96" t="s">
        <v>145</v>
      </c>
      <c r="F16" s="96" t="s">
        <v>146</v>
      </c>
      <c r="G16" s="96" t="s">
        <v>147</v>
      </c>
      <c r="H16" s="96" t="s">
        <v>148</v>
      </c>
      <c r="I16" s="96" t="s">
        <v>149</v>
      </c>
      <c r="J16" s="96" t="s">
        <v>150</v>
      </c>
      <c r="K16" s="97" t="s">
        <v>154</v>
      </c>
      <c r="L16" s="97" t="s">
        <v>155</v>
      </c>
      <c r="M16" s="97" t="s">
        <v>156</v>
      </c>
      <c r="N16" s="97" t="s">
        <v>181</v>
      </c>
      <c r="O16" s="97" t="s">
        <v>189</v>
      </c>
      <c r="P16" s="97" t="s">
        <v>190</v>
      </c>
      <c r="Q16" s="97" t="s">
        <v>191</v>
      </c>
      <c r="R16" s="97" t="s">
        <v>153</v>
      </c>
      <c r="S16" s="97" t="s">
        <v>165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activeCell="I8" sqref="I8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3320312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19"/>
  <sheetViews>
    <sheetView tabSelected="1" zoomScaleNormal="100" workbookViewId="0">
      <selection activeCell="AC32" sqref="E32:AC38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9" max="9" width="0" hidden="1" customWidth="1"/>
    <col min="10" max="10" width="13.88671875" hidden="1" customWidth="1"/>
    <col min="11" max="11" width="10.109375" hidden="1" customWidth="1"/>
    <col min="12" max="13" width="9" hidden="1" customWidth="1"/>
    <col min="14" max="14" width="0" hidden="1" customWidth="1"/>
    <col min="15" max="15" width="9.6640625" hidden="1" customWidth="1"/>
    <col min="16" max="16" width="10.109375" hidden="1" customWidth="1"/>
    <col min="17" max="17" width="9.33203125" hidden="1" customWidth="1"/>
    <col min="18" max="18" width="9" hidden="1" customWidth="1"/>
    <col min="19" max="19" width="0" hidden="1" customWidth="1"/>
    <col min="20" max="20" width="9.6640625" hidden="1" customWidth="1"/>
    <col min="21" max="21" width="10.109375" hidden="1" customWidth="1"/>
    <col min="22" max="23" width="9" hidden="1" customWidth="1"/>
    <col min="24" max="24" width="0" hidden="1" customWidth="1"/>
    <col min="25" max="25" width="9.5546875" bestFit="1" customWidth="1"/>
    <col min="29" max="29" width="9.5546875" bestFit="1" customWidth="1"/>
    <col min="40" max="40" width="10.109375" bestFit="1" customWidth="1"/>
    <col min="51" max="51" width="10.5546875" bestFit="1" customWidth="1"/>
  </cols>
  <sheetData>
    <row r="1" spans="1:51" ht="18" x14ac:dyDescent="0.3">
      <c r="A1" s="110" t="s">
        <v>69</v>
      </c>
      <c r="B1" s="111"/>
      <c r="C1" s="112" t="s">
        <v>68</v>
      </c>
      <c r="D1" s="113"/>
      <c r="E1" s="114" t="s">
        <v>72</v>
      </c>
      <c r="F1" s="115"/>
      <c r="G1" t="s">
        <v>122</v>
      </c>
      <c r="J1" s="77" t="s">
        <v>94</v>
      </c>
      <c r="K1" s="72" t="s">
        <v>159</v>
      </c>
      <c r="L1" s="72" t="s">
        <v>158</v>
      </c>
      <c r="M1" s="72" t="s">
        <v>122</v>
      </c>
      <c r="N1" s="72"/>
      <c r="O1" s="77" t="s">
        <v>157</v>
      </c>
      <c r="P1" s="72" t="s">
        <v>159</v>
      </c>
      <c r="Q1" s="72" t="s">
        <v>158</v>
      </c>
      <c r="R1" s="72" t="s">
        <v>122</v>
      </c>
      <c r="S1" s="72"/>
      <c r="T1" s="77" t="s">
        <v>163</v>
      </c>
      <c r="U1" s="72" t="s">
        <v>159</v>
      </c>
      <c r="V1" s="72" t="s">
        <v>158</v>
      </c>
      <c r="W1" s="72" t="s">
        <v>122</v>
      </c>
      <c r="X1" s="72"/>
      <c r="Y1" s="77" t="s">
        <v>103</v>
      </c>
      <c r="Z1" s="74">
        <v>10356.450554116163</v>
      </c>
      <c r="AA1" s="74">
        <v>22655.165239217458</v>
      </c>
      <c r="AB1" s="74">
        <v>39469.210658896482</v>
      </c>
      <c r="AC1" s="74">
        <v>16108.901233098004</v>
      </c>
      <c r="AD1" s="74">
        <v>23644.020855242852</v>
      </c>
      <c r="AE1" s="74">
        <v>0</v>
      </c>
      <c r="AF1" s="74">
        <v>58985.811934737721</v>
      </c>
      <c r="AG1" s="74">
        <v>84817.446780191967</v>
      </c>
      <c r="AH1" s="74">
        <v>0</v>
      </c>
      <c r="AI1" s="74">
        <v>63482.221381987911</v>
      </c>
      <c r="AJ1" s="74">
        <v>8406.3002351741306</v>
      </c>
      <c r="AK1" s="74">
        <v>8663.5925989528187</v>
      </c>
      <c r="AL1" s="92">
        <v>2188</v>
      </c>
      <c r="AO1" s="72" t="s">
        <v>169</v>
      </c>
      <c r="AP1" s="72" t="s">
        <v>79</v>
      </c>
      <c r="AQ1" s="72" t="s">
        <v>178</v>
      </c>
      <c r="AR1" s="72" t="s">
        <v>16</v>
      </c>
      <c r="AS1" s="72" t="s">
        <v>17</v>
      </c>
      <c r="AT1" s="72" t="s">
        <v>19</v>
      </c>
      <c r="AU1" s="72" t="s">
        <v>18</v>
      </c>
      <c r="AV1" s="72" t="s">
        <v>172</v>
      </c>
      <c r="AW1" s="72"/>
    </row>
    <row r="2" spans="1:51" x14ac:dyDescent="0.3">
      <c r="A2" s="21" t="s">
        <v>64</v>
      </c>
      <c r="B2" s="38">
        <v>0</v>
      </c>
      <c r="C2" s="21" t="s">
        <v>4</v>
      </c>
      <c r="D2" s="36">
        <v>0.29775326001485131</v>
      </c>
      <c r="E2" s="21" t="s">
        <v>80</v>
      </c>
      <c r="F2" s="37">
        <v>532.17264227721864</v>
      </c>
      <c r="G2">
        <f>F2/1440</f>
        <v>0.36956433491473517</v>
      </c>
      <c r="J2" s="76" t="s">
        <v>160</v>
      </c>
      <c r="K2" s="74">
        <v>2152.1972656762227</v>
      </c>
      <c r="L2" s="74">
        <f>K2/60</f>
        <v>35.869954427937046</v>
      </c>
      <c r="M2" s="74">
        <f>L2/24</f>
        <v>1.4945814344973769</v>
      </c>
      <c r="N2" s="74"/>
      <c r="O2" s="75" t="s">
        <v>160</v>
      </c>
      <c r="P2" s="74">
        <v>78266.307111595524</v>
      </c>
      <c r="Q2" s="74">
        <f>P2/60</f>
        <v>1304.4384518599254</v>
      </c>
      <c r="R2" s="74">
        <f>Q2/24</f>
        <v>54.351602160830225</v>
      </c>
      <c r="S2" s="74"/>
      <c r="T2" s="75" t="s">
        <v>160</v>
      </c>
      <c r="U2" s="74">
        <v>55027.095113567775</v>
      </c>
      <c r="V2" s="74">
        <f>U2/60</f>
        <v>917.11825189279625</v>
      </c>
      <c r="W2" s="74">
        <f>V2/24</f>
        <v>38.213260495533177</v>
      </c>
      <c r="X2" s="72"/>
      <c r="Y2" s="91">
        <v>2</v>
      </c>
      <c r="Z2" s="74">
        <v>17984.265147980768</v>
      </c>
      <c r="AA2" s="74">
        <v>37015.437092862558</v>
      </c>
      <c r="AB2" s="74">
        <v>33750.521522958297</v>
      </c>
      <c r="AC2" s="74">
        <v>25978.317019304959</v>
      </c>
      <c r="AD2" s="74">
        <v>41269.551060012309</v>
      </c>
      <c r="AE2" s="74">
        <v>0</v>
      </c>
      <c r="AF2" s="74">
        <v>143157.97347906162</v>
      </c>
      <c r="AG2" s="74">
        <v>48282.364704015199</v>
      </c>
      <c r="AH2" s="74">
        <v>0</v>
      </c>
      <c r="AI2" s="74">
        <v>62644.507620013319</v>
      </c>
      <c r="AJ2" s="74">
        <v>23211.885584344855</v>
      </c>
      <c r="AK2" s="74">
        <v>24099.306433961028</v>
      </c>
      <c r="AL2" s="92">
        <v>3557</v>
      </c>
      <c r="AN2" s="82" t="s">
        <v>4</v>
      </c>
      <c r="AO2" s="83">
        <f>AMAU!C3</f>
        <v>0</v>
      </c>
      <c r="AP2" s="83">
        <f>AMAU!D3</f>
        <v>0</v>
      </c>
      <c r="AQ2" s="83">
        <v>1</v>
      </c>
      <c r="AR2" s="83">
        <f>AMAU!G3</f>
        <v>1</v>
      </c>
      <c r="AS2" s="83">
        <f>AMAU!H3</f>
        <v>1</v>
      </c>
      <c r="AT2" s="83">
        <f>AMAU!I3</f>
        <v>0</v>
      </c>
      <c r="AU2" s="83">
        <f>AMAU!J3</f>
        <v>0</v>
      </c>
      <c r="AV2" s="83">
        <v>0</v>
      </c>
      <c r="AW2" s="87"/>
      <c r="AX2" s="89" t="s">
        <v>173</v>
      </c>
      <c r="AY2" s="90">
        <v>14</v>
      </c>
    </row>
    <row r="3" spans="1:51" x14ac:dyDescent="0.3">
      <c r="A3" s="43" t="s">
        <v>56</v>
      </c>
      <c r="B3" s="46">
        <v>0</v>
      </c>
      <c r="C3" s="21" t="s">
        <v>2</v>
      </c>
      <c r="D3" s="36">
        <v>0.30037610719882685</v>
      </c>
      <c r="E3" s="21" t="s">
        <v>73</v>
      </c>
      <c r="F3" s="37">
        <v>44.783105022831052</v>
      </c>
      <c r="J3" s="76" t="s">
        <v>14</v>
      </c>
      <c r="K3" s="74">
        <v>31064.793733670376</v>
      </c>
      <c r="L3" s="74">
        <f>K3/60</f>
        <v>517.7465622278396</v>
      </c>
      <c r="M3" s="74">
        <f>L3/24</f>
        <v>21.572773426159984</v>
      </c>
      <c r="N3" s="74"/>
      <c r="O3" s="75" t="s">
        <v>79</v>
      </c>
      <c r="P3" s="74">
        <v>249888.18686687155</v>
      </c>
      <c r="Q3" s="74">
        <f>P3/60</f>
        <v>4164.8031144478591</v>
      </c>
      <c r="R3" s="74">
        <f>Q3/24</f>
        <v>173.53346310199413</v>
      </c>
      <c r="S3" s="74"/>
      <c r="T3" s="75" t="s">
        <v>79</v>
      </c>
      <c r="U3" s="74">
        <v>156454.5639052405</v>
      </c>
      <c r="V3" s="74">
        <f>U3/60</f>
        <v>2607.5760650873417</v>
      </c>
      <c r="W3" s="74">
        <f>V3/24</f>
        <v>108.64900271197257</v>
      </c>
      <c r="X3" s="72"/>
      <c r="Y3" s="91">
        <v>3</v>
      </c>
      <c r="Z3" s="74">
        <v>17428.284738468938</v>
      </c>
      <c r="AA3" s="74">
        <v>35796.356981102144</v>
      </c>
      <c r="AB3" s="74">
        <v>31780.908844963415</v>
      </c>
      <c r="AC3" s="74">
        <v>25770.190525649814</v>
      </c>
      <c r="AD3" s="74">
        <v>45244.934803924989</v>
      </c>
      <c r="AE3" s="74">
        <v>0</v>
      </c>
      <c r="AF3" s="74">
        <v>143510.10736935656</v>
      </c>
      <c r="AG3" s="74">
        <v>47358.90563358902</v>
      </c>
      <c r="AH3" s="74">
        <v>0</v>
      </c>
      <c r="AI3" s="74">
        <v>79824.962136768736</v>
      </c>
      <c r="AJ3" s="74">
        <v>25967.449658035766</v>
      </c>
      <c r="AK3" s="74">
        <v>35411.576203296427</v>
      </c>
      <c r="AL3" s="92">
        <v>3479</v>
      </c>
      <c r="AN3" s="82" t="s">
        <v>2</v>
      </c>
      <c r="AO3" s="83">
        <f>AMAU!C4</f>
        <v>0</v>
      </c>
      <c r="AP3" s="83">
        <f>AMAU!D4</f>
        <v>0</v>
      </c>
      <c r="AQ3" s="83">
        <v>0</v>
      </c>
      <c r="AR3" s="83">
        <f>AMAU!G4</f>
        <v>1</v>
      </c>
      <c r="AS3" s="83">
        <f>AMAU!H4</f>
        <v>1</v>
      </c>
      <c r="AT3" s="83">
        <f>AMAU!I4</f>
        <v>0</v>
      </c>
      <c r="AU3" s="83">
        <f>AMAU!J4</f>
        <v>0</v>
      </c>
      <c r="AV3" s="83">
        <v>0</v>
      </c>
      <c r="AW3" s="87"/>
    </row>
    <row r="4" spans="1:51" x14ac:dyDescent="0.3">
      <c r="A4" s="21" t="s">
        <v>83</v>
      </c>
      <c r="B4" s="38">
        <v>0</v>
      </c>
      <c r="C4" s="21" t="s">
        <v>3</v>
      </c>
      <c r="D4" s="36">
        <v>7.4068905458201328E-2</v>
      </c>
      <c r="E4" s="21" t="s">
        <v>74</v>
      </c>
      <c r="F4" s="37">
        <v>55.952516835977626</v>
      </c>
      <c r="J4" s="76" t="s">
        <v>15</v>
      </c>
      <c r="K4" s="74">
        <v>1169.1443113703281</v>
      </c>
      <c r="L4" s="74">
        <f t="shared" ref="L4:L14" si="0">K4/60</f>
        <v>19.485738522838801</v>
      </c>
      <c r="M4" s="74">
        <f t="shared" ref="M4:M14" si="1">L4/24</f>
        <v>0.81190577178495005</v>
      </c>
      <c r="N4" s="74"/>
      <c r="O4" s="75" t="s">
        <v>111</v>
      </c>
      <c r="P4" s="74">
        <v>98563.528376254253</v>
      </c>
      <c r="Q4" s="74">
        <f t="shared" ref="Q4:Q14" si="2">P4/60</f>
        <v>1642.7254729375709</v>
      </c>
      <c r="R4" s="74">
        <f t="shared" ref="R4:R14" si="3">Q4/24</f>
        <v>68.44689470573212</v>
      </c>
      <c r="S4" s="74"/>
      <c r="T4" s="75" t="s">
        <v>17</v>
      </c>
      <c r="U4" s="74">
        <v>3143.9806430542376</v>
      </c>
      <c r="V4" s="74">
        <f t="shared" ref="V4:V13" si="4">U4/60</f>
        <v>52.399677384237293</v>
      </c>
      <c r="W4" s="74">
        <f t="shared" ref="W4:W13" si="5">V4/24</f>
        <v>2.1833198910098872</v>
      </c>
      <c r="X4" s="72"/>
      <c r="Y4" s="91">
        <v>4</v>
      </c>
      <c r="Z4" s="74">
        <v>17569.391442546621</v>
      </c>
      <c r="AA4" s="74">
        <v>36748.477567144437</v>
      </c>
      <c r="AB4" s="74">
        <v>31223.735509224935</v>
      </c>
      <c r="AC4" s="74">
        <v>26180.099385220092</v>
      </c>
      <c r="AD4" s="74">
        <v>41820.044238340342</v>
      </c>
      <c r="AE4" s="74">
        <v>0</v>
      </c>
      <c r="AF4" s="74">
        <v>141467.03084541368</v>
      </c>
      <c r="AG4" s="74">
        <v>47591.335933227092</v>
      </c>
      <c r="AH4" s="74">
        <v>0</v>
      </c>
      <c r="AI4" s="74">
        <v>74532.8904696065</v>
      </c>
      <c r="AJ4" s="74">
        <v>23741.040760347387</v>
      </c>
      <c r="AK4" s="74">
        <v>19154.823112782324</v>
      </c>
      <c r="AL4" s="92">
        <v>3561</v>
      </c>
      <c r="AN4" s="82" t="s">
        <v>5</v>
      </c>
      <c r="AO4" s="83">
        <f>AMAU!C6</f>
        <v>1</v>
      </c>
      <c r="AP4" s="83">
        <f>AMAU!D6</f>
        <v>1</v>
      </c>
      <c r="AQ4" s="83">
        <v>1</v>
      </c>
      <c r="AR4" s="83">
        <f>AMAU!G6</f>
        <v>1</v>
      </c>
      <c r="AS4" s="83">
        <f>AMAU!H6</f>
        <v>1</v>
      </c>
      <c r="AT4" s="83">
        <f>AMAU!I6</f>
        <v>1</v>
      </c>
      <c r="AU4" s="83">
        <f>AMAU!J6</f>
        <v>1</v>
      </c>
      <c r="AV4" s="83">
        <v>1</v>
      </c>
      <c r="AW4" s="87"/>
    </row>
    <row r="5" spans="1:51" x14ac:dyDescent="0.3">
      <c r="A5" s="21" t="s">
        <v>84</v>
      </c>
      <c r="B5" s="38">
        <v>0</v>
      </c>
      <c r="C5" s="21" t="s">
        <v>70</v>
      </c>
      <c r="D5" s="36">
        <v>62.717864100681702</v>
      </c>
      <c r="E5" s="35" t="s">
        <v>75</v>
      </c>
      <c r="F5" s="37">
        <v>7.4534298077605357</v>
      </c>
      <c r="J5" s="76" t="s">
        <v>111</v>
      </c>
      <c r="K5" s="74">
        <v>4159.8968368687201</v>
      </c>
      <c r="L5" s="74">
        <f t="shared" si="0"/>
        <v>69.331613947812002</v>
      </c>
      <c r="M5" s="74">
        <f t="shared" si="1"/>
        <v>2.8888172478255001</v>
      </c>
      <c r="N5" s="74"/>
      <c r="O5" s="75" t="s">
        <v>112</v>
      </c>
      <c r="P5" s="74">
        <v>142526.75043903524</v>
      </c>
      <c r="Q5" s="74">
        <f t="shared" si="2"/>
        <v>2375.4458406505873</v>
      </c>
      <c r="R5" s="74">
        <f t="shared" si="3"/>
        <v>98.976910027107806</v>
      </c>
      <c r="S5" s="74"/>
      <c r="T5" s="75" t="s">
        <v>111</v>
      </c>
      <c r="U5" s="74">
        <v>145985.13829430449</v>
      </c>
      <c r="V5" s="74">
        <f t="shared" si="4"/>
        <v>2433.0856382384081</v>
      </c>
      <c r="W5" s="74">
        <f t="shared" si="5"/>
        <v>101.37856825993367</v>
      </c>
      <c r="X5" s="72"/>
      <c r="Y5" s="91">
        <v>5</v>
      </c>
      <c r="Z5" s="74">
        <v>17650.340718948282</v>
      </c>
      <c r="AA5" s="74">
        <v>35138.653797644656</v>
      </c>
      <c r="AB5" s="74">
        <v>32409.562943670899</v>
      </c>
      <c r="AC5" s="74">
        <v>26047.588108812924</v>
      </c>
      <c r="AD5" s="74">
        <v>40141.479943493614</v>
      </c>
      <c r="AE5" s="74">
        <v>0</v>
      </c>
      <c r="AF5" s="74">
        <v>147083.75960533507</v>
      </c>
      <c r="AG5" s="74">
        <v>47332.82306636218</v>
      </c>
      <c r="AH5" s="74">
        <v>0</v>
      </c>
      <c r="AI5" s="74">
        <v>80959.795171176083</v>
      </c>
      <c r="AJ5" s="74">
        <v>20422.744542493019</v>
      </c>
      <c r="AK5" s="74">
        <v>18791.918691708706</v>
      </c>
      <c r="AL5" s="92">
        <v>3508</v>
      </c>
    </row>
    <row r="6" spans="1:51" x14ac:dyDescent="0.3">
      <c r="A6" s="21" t="s">
        <v>85</v>
      </c>
      <c r="B6" s="38">
        <v>0</v>
      </c>
      <c r="C6" s="21" t="s">
        <v>71</v>
      </c>
      <c r="D6" s="36">
        <v>0.18157403694863847</v>
      </c>
      <c r="E6" s="35" t="s">
        <v>76</v>
      </c>
      <c r="F6" s="37">
        <v>301.42312687088463</v>
      </c>
      <c r="G6">
        <f>F6/1440</f>
        <v>0.20932161588255876</v>
      </c>
      <c r="J6" s="76" t="s">
        <v>112</v>
      </c>
      <c r="K6" s="74">
        <v>7273.2275934051722</v>
      </c>
      <c r="L6" s="74">
        <f t="shared" si="0"/>
        <v>121.2204598900862</v>
      </c>
      <c r="M6" s="74">
        <f t="shared" si="1"/>
        <v>5.0508524954202585</v>
      </c>
      <c r="N6" s="74"/>
      <c r="O6" s="79" t="s">
        <v>161</v>
      </c>
      <c r="P6" s="78">
        <v>0</v>
      </c>
      <c r="Q6" s="78"/>
      <c r="R6" s="78"/>
      <c r="S6" s="74"/>
      <c r="T6" s="75" t="s">
        <v>112</v>
      </c>
      <c r="U6" s="74">
        <v>29667.324673027033</v>
      </c>
      <c r="V6" s="74">
        <f>U6/60</f>
        <v>494.45541121711722</v>
      </c>
      <c r="W6" s="74">
        <f>V6/24</f>
        <v>20.602308800713217</v>
      </c>
      <c r="X6" s="72"/>
      <c r="Y6" s="91">
        <v>6</v>
      </c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92"/>
      <c r="AO6" s="72" t="s">
        <v>169</v>
      </c>
      <c r="AP6" s="72" t="s">
        <v>79</v>
      </c>
      <c r="AQ6" s="72"/>
      <c r="AR6" s="72" t="s">
        <v>16</v>
      </c>
      <c r="AS6" s="72" t="s">
        <v>17</v>
      </c>
      <c r="AT6" s="72" t="s">
        <v>19</v>
      </c>
      <c r="AU6" s="72" t="s">
        <v>18</v>
      </c>
      <c r="AV6" s="72" t="s">
        <v>172</v>
      </c>
      <c r="AW6" s="72"/>
      <c r="AX6" s="72" t="s">
        <v>170</v>
      </c>
      <c r="AY6" s="72" t="s">
        <v>171</v>
      </c>
    </row>
    <row r="7" spans="1:51" x14ac:dyDescent="0.3">
      <c r="A7" s="21" t="s">
        <v>103</v>
      </c>
      <c r="B7" s="38">
        <v>0</v>
      </c>
      <c r="C7" s="21" t="s">
        <v>6</v>
      </c>
      <c r="D7" s="36">
        <v>0.53726390877863561</v>
      </c>
      <c r="E7" s="35" t="s">
        <v>77</v>
      </c>
      <c r="F7" s="37">
        <v>0</v>
      </c>
      <c r="G7">
        <f>F7/1440</f>
        <v>0</v>
      </c>
      <c r="J7" s="80" t="s">
        <v>166</v>
      </c>
      <c r="K7" s="81">
        <v>0</v>
      </c>
      <c r="L7" s="74">
        <f>K7/60</f>
        <v>0</v>
      </c>
      <c r="M7" s="74">
        <f>L7/24</f>
        <v>0</v>
      </c>
      <c r="N7" s="74"/>
      <c r="O7" s="79" t="s">
        <v>113</v>
      </c>
      <c r="P7" s="78">
        <v>0</v>
      </c>
      <c r="Q7" s="78"/>
      <c r="R7" s="78"/>
      <c r="S7" s="74"/>
      <c r="T7" s="79" t="s">
        <v>161</v>
      </c>
      <c r="U7" s="78">
        <v>0</v>
      </c>
      <c r="V7" s="78"/>
      <c r="W7" s="78"/>
      <c r="X7" s="72"/>
      <c r="Y7" s="91">
        <v>7</v>
      </c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92"/>
      <c r="AN7" s="82" t="s">
        <v>4</v>
      </c>
      <c r="AO7" s="83">
        <f>AO2*$Z$11</f>
        <v>0</v>
      </c>
      <c r="AP7" s="83">
        <f>AP2*$AA$11</f>
        <v>0</v>
      </c>
      <c r="AQ7" s="83">
        <f>AQ2*$AG$11</f>
        <v>59665.628199206287</v>
      </c>
      <c r="AR7" s="83">
        <f>AR2*$AI$11</f>
        <v>65726.280936720039</v>
      </c>
      <c r="AS7" s="83">
        <f>AS2*$AB$11</f>
        <v>30014.690972268192</v>
      </c>
      <c r="AT7" s="83">
        <f>AT2*$AJ$11</f>
        <v>0</v>
      </c>
      <c r="AU7" s="83">
        <f>AU2*$AK$11</f>
        <v>0</v>
      </c>
      <c r="AV7" s="83">
        <f>($AC$11+$AD$11)*AV2</f>
        <v>0</v>
      </c>
      <c r="AW7" s="72"/>
      <c r="AX7" s="88">
        <f>SUM(AO7:AU7)+AE11+AF11</f>
        <v>276804.76823871059</v>
      </c>
      <c r="AY7" s="86">
        <f>AX7/(1*$AY$2*60*125)</f>
        <v>2.6362358879877199</v>
      </c>
    </row>
    <row r="8" spans="1:51" x14ac:dyDescent="0.3">
      <c r="C8" s="21" t="s">
        <v>7</v>
      </c>
      <c r="D8" s="36">
        <v>8.3806816588518337E-2</v>
      </c>
      <c r="E8" s="35" t="s">
        <v>78</v>
      </c>
      <c r="F8" s="37">
        <v>2.7764405602005585E-4</v>
      </c>
      <c r="G8">
        <f>F8/1440</f>
        <v>1.9280837223614989E-7</v>
      </c>
      <c r="J8" s="80" t="s">
        <v>167</v>
      </c>
      <c r="K8" s="81">
        <v>0</v>
      </c>
      <c r="L8" s="74">
        <f>K8/60</f>
        <v>0</v>
      </c>
      <c r="M8" s="74">
        <f>L8/24</f>
        <v>0</v>
      </c>
      <c r="N8" s="74"/>
      <c r="O8" s="79" t="s">
        <v>114</v>
      </c>
      <c r="P8" s="78">
        <v>0</v>
      </c>
      <c r="Q8" s="78"/>
      <c r="R8" s="78"/>
      <c r="S8" s="74"/>
      <c r="T8" s="79" t="s">
        <v>113</v>
      </c>
      <c r="U8" s="78">
        <v>0</v>
      </c>
      <c r="V8" s="78"/>
      <c r="W8" s="78"/>
      <c r="X8" s="72"/>
      <c r="Y8" s="91">
        <v>8</v>
      </c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92"/>
      <c r="AN8" s="82" t="s">
        <v>2</v>
      </c>
      <c r="AO8" s="83">
        <f>AO3*$Z$11</f>
        <v>0</v>
      </c>
      <c r="AP8" s="83">
        <f>AP3*$AA$11</f>
        <v>0</v>
      </c>
      <c r="AQ8" s="83">
        <f>AQ3*$AG$11</f>
        <v>0</v>
      </c>
      <c r="AR8" s="83">
        <f>AR3*$AI$11</f>
        <v>65726.280936720039</v>
      </c>
      <c r="AS8" s="83">
        <f>AS3*$AB$11</f>
        <v>30014.690972268192</v>
      </c>
      <c r="AT8" s="83">
        <f>AT3*$AJ$11</f>
        <v>0</v>
      </c>
      <c r="AU8" s="83">
        <f>AU3*$AK$11</f>
        <v>0</v>
      </c>
      <c r="AV8" s="83">
        <f>($AC$11+$AD$11)*AV3</f>
        <v>0</v>
      </c>
      <c r="AW8" s="87"/>
      <c r="AX8" s="88">
        <f>SUM(AO8:AU8)+AF11</f>
        <v>212985.47677570349</v>
      </c>
      <c r="AY8" s="85">
        <f>AX8/(2*$AY$2*60*125)</f>
        <v>1.0142165560747785</v>
      </c>
    </row>
    <row r="9" spans="1:51" x14ac:dyDescent="0.3">
      <c r="C9" s="43" t="s">
        <v>66</v>
      </c>
      <c r="D9" s="47">
        <v>0</v>
      </c>
      <c r="J9" s="80" t="s">
        <v>168</v>
      </c>
      <c r="K9" s="81">
        <v>0</v>
      </c>
      <c r="L9" s="74">
        <f>K9/60</f>
        <v>0</v>
      </c>
      <c r="M9" s="74">
        <f>L9/24</f>
        <v>0</v>
      </c>
      <c r="N9" s="74"/>
      <c r="O9" s="79" t="s">
        <v>115</v>
      </c>
      <c r="P9" s="78">
        <v>0</v>
      </c>
      <c r="Q9" s="78"/>
      <c r="R9" s="78"/>
      <c r="S9" s="74"/>
      <c r="T9" s="79" t="s">
        <v>114</v>
      </c>
      <c r="U9" s="78">
        <v>0</v>
      </c>
      <c r="V9" s="78"/>
      <c r="W9" s="78"/>
      <c r="X9" s="72"/>
      <c r="Y9" s="91">
        <v>9</v>
      </c>
      <c r="Z9" s="74">
        <v>22477.371681435907</v>
      </c>
      <c r="AA9" s="74">
        <v>27932.150338849791</v>
      </c>
      <c r="AB9" s="74">
        <v>11454.206353895128</v>
      </c>
      <c r="AC9" s="74">
        <v>18178.958606963773</v>
      </c>
      <c r="AD9" s="74">
        <v>38871.220311945362</v>
      </c>
      <c r="AE9" s="74">
        <v>24921.979582804917</v>
      </c>
      <c r="AF9" s="74">
        <v>69262.345966386827</v>
      </c>
      <c r="AG9" s="74">
        <v>82610.893077852263</v>
      </c>
      <c r="AH9" s="74">
        <v>0</v>
      </c>
      <c r="AI9" s="74">
        <v>32913.308840767641</v>
      </c>
      <c r="AJ9" s="74">
        <v>50091.107807221517</v>
      </c>
      <c r="AK9" s="74">
        <v>148563.29089924216</v>
      </c>
      <c r="AL9" s="92">
        <v>2586</v>
      </c>
      <c r="AN9" s="82" t="s">
        <v>5</v>
      </c>
      <c r="AO9" s="83">
        <f>AO4*$Z$11</f>
        <v>17244.350713916112</v>
      </c>
      <c r="AP9" s="83">
        <f>AP4*$AA$11</f>
        <v>32547.70683613684</v>
      </c>
      <c r="AQ9" s="83">
        <f>AQ4*$AG$11</f>
        <v>59665.628199206287</v>
      </c>
      <c r="AR9" s="83">
        <f>AR4*$AI$11</f>
        <v>65726.280936720039</v>
      </c>
      <c r="AS9" s="83">
        <f>AS4*$AB$11</f>
        <v>30014.690972268192</v>
      </c>
      <c r="AT9" s="83">
        <f>AT4*$AJ$11</f>
        <v>25306.754764602782</v>
      </c>
      <c r="AU9" s="83">
        <f>AU4*$AK$11</f>
        <v>42447.417989990579</v>
      </c>
      <c r="AV9" s="83">
        <f>($AC$11+$AD$11)*AV4</f>
        <v>61542.551015334844</v>
      </c>
      <c r="AW9" s="87"/>
      <c r="AX9" s="84">
        <f>SUM(AO9:AV9)</f>
        <v>334495.38142817566</v>
      </c>
      <c r="AY9" s="85">
        <f>AX9/(3*$AY$2*60*125)</f>
        <v>1.0618900997719862</v>
      </c>
    </row>
    <row r="10" spans="1:51" x14ac:dyDescent="0.3">
      <c r="J10" s="80" t="s">
        <v>115</v>
      </c>
      <c r="K10" s="81">
        <v>0</v>
      </c>
      <c r="L10" s="81"/>
      <c r="M10" s="81"/>
      <c r="N10" s="74"/>
      <c r="O10" s="75" t="s">
        <v>16</v>
      </c>
      <c r="P10" s="74">
        <v>88413.96752718254</v>
      </c>
      <c r="Q10" s="74">
        <f t="shared" si="2"/>
        <v>1473.5661254530423</v>
      </c>
      <c r="R10" s="74">
        <f t="shared" si="3"/>
        <v>61.398588560543431</v>
      </c>
      <c r="S10" s="74"/>
      <c r="T10" s="79" t="s">
        <v>115</v>
      </c>
      <c r="U10" s="78">
        <v>0</v>
      </c>
      <c r="V10" s="78"/>
      <c r="W10" s="78"/>
      <c r="X10" s="72"/>
      <c r="Y10" s="91">
        <v>10</v>
      </c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92"/>
      <c r="AW10" s="87"/>
    </row>
    <row r="11" spans="1:51" x14ac:dyDescent="0.3">
      <c r="J11" s="76" t="s">
        <v>16</v>
      </c>
      <c r="K11" s="74">
        <v>2262.0332865044475</v>
      </c>
      <c r="L11" s="74">
        <f t="shared" si="0"/>
        <v>37.700554775074124</v>
      </c>
      <c r="M11" s="74">
        <f t="shared" si="1"/>
        <v>1.5708564489614218</v>
      </c>
      <c r="N11" s="74"/>
      <c r="O11" s="79" t="s">
        <v>162</v>
      </c>
      <c r="P11" s="78">
        <v>0</v>
      </c>
      <c r="Q11" s="78">
        <f t="shared" si="2"/>
        <v>0</v>
      </c>
      <c r="R11" s="78">
        <f t="shared" si="3"/>
        <v>0</v>
      </c>
      <c r="S11" s="74"/>
      <c r="T11" s="75" t="s">
        <v>16</v>
      </c>
      <c r="U11" s="74">
        <v>32372.74259727099</v>
      </c>
      <c r="V11" s="74">
        <f t="shared" si="4"/>
        <v>539.5457099545165</v>
      </c>
      <c r="W11" s="74">
        <f t="shared" si="5"/>
        <v>22.481071248104854</v>
      </c>
      <c r="X11" s="72"/>
      <c r="Y11" s="75"/>
      <c r="Z11" s="74">
        <f>AVERAGE(Z1:Z10)</f>
        <v>17244.350713916112</v>
      </c>
      <c r="AA11" s="74">
        <f t="shared" ref="AA11:AL11" si="6">AVERAGE(AA1:AA10)</f>
        <v>32547.70683613684</v>
      </c>
      <c r="AB11" s="74">
        <f t="shared" si="6"/>
        <v>30014.690972268192</v>
      </c>
      <c r="AC11" s="74">
        <f t="shared" si="6"/>
        <v>23044.009146508262</v>
      </c>
      <c r="AD11" s="74">
        <f t="shared" si="6"/>
        <v>38498.541868826578</v>
      </c>
      <c r="AE11" s="74">
        <f t="shared" si="6"/>
        <v>4153.6632638008195</v>
      </c>
      <c r="AF11" s="74">
        <f t="shared" si="6"/>
        <v>117244.50486671524</v>
      </c>
      <c r="AG11" s="74">
        <f t="shared" si="6"/>
        <v>59665.628199206287</v>
      </c>
      <c r="AH11" s="74">
        <f t="shared" si="6"/>
        <v>0</v>
      </c>
      <c r="AI11" s="74">
        <f t="shared" si="6"/>
        <v>65726.280936720039</v>
      </c>
      <c r="AJ11" s="74">
        <f t="shared" si="6"/>
        <v>25306.754764602782</v>
      </c>
      <c r="AK11" s="74">
        <f t="shared" si="6"/>
        <v>42447.417989990579</v>
      </c>
      <c r="AL11" s="92">
        <f t="shared" si="6"/>
        <v>3146.5</v>
      </c>
    </row>
    <row r="12" spans="1:51" x14ac:dyDescent="0.3">
      <c r="C12" s="112" t="s">
        <v>68</v>
      </c>
      <c r="D12" s="113"/>
      <c r="E12" s="75"/>
      <c r="F12" s="75"/>
      <c r="G12" s="75"/>
      <c r="H12" s="75"/>
      <c r="J12" s="76" t="s">
        <v>17</v>
      </c>
      <c r="K12" s="74">
        <v>2915.471002649283</v>
      </c>
      <c r="L12" s="74">
        <f t="shared" si="0"/>
        <v>48.591183377488051</v>
      </c>
      <c r="M12" s="74">
        <f t="shared" si="1"/>
        <v>2.0246326407286688</v>
      </c>
      <c r="N12" s="74"/>
      <c r="O12" s="75" t="s">
        <v>17</v>
      </c>
      <c r="P12" s="74">
        <v>136942.20862822258</v>
      </c>
      <c r="Q12" s="74">
        <f t="shared" si="2"/>
        <v>2282.3701438037097</v>
      </c>
      <c r="R12" s="74">
        <f t="shared" si="3"/>
        <v>95.098755991821236</v>
      </c>
      <c r="S12" s="74"/>
      <c r="T12" s="75" t="s">
        <v>19</v>
      </c>
      <c r="U12" s="74">
        <v>41927.643562891753</v>
      </c>
      <c r="V12" s="74">
        <f t="shared" si="4"/>
        <v>698.79405938152922</v>
      </c>
      <c r="W12" s="74">
        <f t="shared" si="5"/>
        <v>29.116419140897051</v>
      </c>
      <c r="X12" s="72"/>
      <c r="Y12" s="75"/>
      <c r="Z12" s="74" t="s">
        <v>160</v>
      </c>
      <c r="AA12" s="74" t="s">
        <v>79</v>
      </c>
      <c r="AB12" s="74" t="s">
        <v>17</v>
      </c>
      <c r="AC12" s="74" t="s">
        <v>175</v>
      </c>
      <c r="AD12" s="74" t="s">
        <v>112</v>
      </c>
      <c r="AE12" s="74" t="s">
        <v>176</v>
      </c>
      <c r="AF12" s="74" t="s">
        <v>174</v>
      </c>
      <c r="AG12" s="74" t="s">
        <v>180</v>
      </c>
      <c r="AI12" s="74" t="s">
        <v>16</v>
      </c>
      <c r="AJ12" s="74" t="s">
        <v>19</v>
      </c>
      <c r="AK12" s="74" t="s">
        <v>18</v>
      </c>
      <c r="AL12" s="74" t="s">
        <v>177</v>
      </c>
      <c r="AW12" s="72"/>
    </row>
    <row r="13" spans="1:51" x14ac:dyDescent="0.3">
      <c r="C13" s="21" t="s">
        <v>4</v>
      </c>
      <c r="D13" s="36">
        <v>0.90726125393785428</v>
      </c>
      <c r="E13" s="75"/>
      <c r="F13" s="75"/>
      <c r="G13" s="75"/>
      <c r="H13" s="75"/>
      <c r="J13" s="76" t="s">
        <v>19</v>
      </c>
      <c r="K13" s="74">
        <v>2054.644928786438</v>
      </c>
      <c r="L13" s="74">
        <f t="shared" si="0"/>
        <v>34.244082146440633</v>
      </c>
      <c r="M13" s="74">
        <f t="shared" si="1"/>
        <v>1.426836756101693</v>
      </c>
      <c r="N13" s="74"/>
      <c r="O13" s="75" t="s">
        <v>19</v>
      </c>
      <c r="P13" s="74">
        <v>65771.94184714579</v>
      </c>
      <c r="Q13" s="74">
        <f t="shared" si="2"/>
        <v>1096.1990307857632</v>
      </c>
      <c r="R13" s="74">
        <f t="shared" si="3"/>
        <v>45.674959616073465</v>
      </c>
      <c r="S13" s="74"/>
      <c r="T13" s="75" t="s">
        <v>18</v>
      </c>
      <c r="U13" s="74">
        <v>50.477740721544251</v>
      </c>
      <c r="V13" s="74">
        <f t="shared" si="4"/>
        <v>0.84129567869240418</v>
      </c>
      <c r="W13" s="74">
        <f t="shared" si="5"/>
        <v>3.5053986612183508E-2</v>
      </c>
      <c r="X13" s="72"/>
      <c r="Y13" s="75"/>
      <c r="Z13" s="74"/>
      <c r="AA13" s="74"/>
      <c r="AB13" s="74"/>
      <c r="AW13" s="87"/>
    </row>
    <row r="14" spans="1:51" x14ac:dyDescent="0.3">
      <c r="C14" s="21" t="s">
        <v>2</v>
      </c>
      <c r="D14" s="36">
        <v>0.75915450293749465</v>
      </c>
      <c r="E14" s="75"/>
      <c r="F14" s="75"/>
      <c r="G14" s="75"/>
      <c r="H14" s="75"/>
      <c r="J14" s="76" t="s">
        <v>18</v>
      </c>
      <c r="K14" s="74">
        <v>0</v>
      </c>
      <c r="L14" s="74">
        <f t="shared" si="0"/>
        <v>0</v>
      </c>
      <c r="M14" s="74">
        <f t="shared" si="1"/>
        <v>0</v>
      </c>
      <c r="N14" s="74"/>
      <c r="O14" s="75" t="s">
        <v>18</v>
      </c>
      <c r="P14" s="74">
        <v>54019.17831488885</v>
      </c>
      <c r="Q14" s="74">
        <f t="shared" si="2"/>
        <v>900.31963858148083</v>
      </c>
      <c r="R14" s="74">
        <f t="shared" si="3"/>
        <v>37.513318274228368</v>
      </c>
      <c r="S14" s="74"/>
      <c r="T14" s="75" t="s">
        <v>164</v>
      </c>
      <c r="U14" s="72">
        <v>5875</v>
      </c>
      <c r="V14" s="74"/>
      <c r="W14" s="74"/>
      <c r="X14" s="72"/>
      <c r="Y14" s="75"/>
      <c r="Z14" s="74">
        <v>13564.899767855928</v>
      </c>
      <c r="AA14" s="74">
        <v>48451.581006017281</v>
      </c>
      <c r="AB14" s="74">
        <v>11333.492946806178</v>
      </c>
      <c r="AC14" s="74">
        <v>16076.594692398337</v>
      </c>
      <c r="AD14" s="74">
        <v>31271.092095995129</v>
      </c>
      <c r="AE14" s="74">
        <v>13308.28501167484</v>
      </c>
      <c r="AF14" s="74">
        <v>30901.856443803863</v>
      </c>
      <c r="AG14" s="74">
        <v>0</v>
      </c>
      <c r="AH14" s="74">
        <v>0</v>
      </c>
      <c r="AI14" s="74">
        <v>19935.449197617028</v>
      </c>
      <c r="AJ14" s="74">
        <v>18774.361893287652</v>
      </c>
      <c r="AK14" s="74">
        <v>38710.379474175614</v>
      </c>
      <c r="AL14" s="92">
        <v>2186.2857142857142</v>
      </c>
      <c r="AW14" s="87"/>
    </row>
    <row r="15" spans="1:51" x14ac:dyDescent="0.3">
      <c r="C15" s="43" t="s">
        <v>3</v>
      </c>
      <c r="D15" s="47">
        <v>0.65382970762107617</v>
      </c>
      <c r="E15" s="76"/>
      <c r="F15" s="76"/>
      <c r="G15" s="76"/>
      <c r="H15" s="76"/>
      <c r="J15" s="76" t="s">
        <v>164</v>
      </c>
      <c r="K15" s="72">
        <v>353</v>
      </c>
      <c r="L15" s="72"/>
      <c r="M15" s="72"/>
      <c r="N15" s="72"/>
      <c r="O15" s="76" t="s">
        <v>164</v>
      </c>
      <c r="P15" s="72">
        <v>14277</v>
      </c>
      <c r="Q15" s="72"/>
      <c r="R15" s="72"/>
      <c r="S15" s="72"/>
      <c r="T15" s="76"/>
      <c r="U15" s="72"/>
      <c r="V15" s="72"/>
      <c r="W15" s="72"/>
      <c r="X15" s="72"/>
      <c r="Y15" s="76"/>
      <c r="Z15" s="74">
        <v>27596.432957786019</v>
      </c>
      <c r="AA15" s="74">
        <v>68740.152468240689</v>
      </c>
      <c r="AB15" s="74">
        <v>16605.119889451977</v>
      </c>
      <c r="AC15" s="74">
        <v>19865.797401599113</v>
      </c>
      <c r="AD15" s="74">
        <v>60375.441401554308</v>
      </c>
      <c r="AE15" s="74">
        <v>21317.631801080308</v>
      </c>
      <c r="AF15" s="74">
        <v>45094.317425706082</v>
      </c>
      <c r="AG15" s="74">
        <v>0</v>
      </c>
      <c r="AH15" s="74">
        <v>0</v>
      </c>
      <c r="AI15" s="74">
        <v>34823.015038285332</v>
      </c>
      <c r="AJ15" s="74">
        <v>62116.485974991236</v>
      </c>
      <c r="AK15" s="74">
        <v>168646.71305802467</v>
      </c>
      <c r="AL15" s="92">
        <v>2717.7142857142858</v>
      </c>
      <c r="AW15" s="87"/>
    </row>
    <row r="16" spans="1:51" x14ac:dyDescent="0.3">
      <c r="C16" s="21" t="s">
        <v>70</v>
      </c>
      <c r="D16" s="36">
        <v>78.791473861414474</v>
      </c>
      <c r="E16" s="72"/>
      <c r="F16" s="72"/>
      <c r="G16" s="72"/>
      <c r="H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spans="3:28" x14ac:dyDescent="0.3">
      <c r="C17" s="43" t="s">
        <v>71</v>
      </c>
      <c r="D17" s="47">
        <v>0</v>
      </c>
      <c r="E17" s="72"/>
      <c r="F17" s="72"/>
      <c r="G17" s="72"/>
      <c r="H17" s="72"/>
      <c r="J17" s="72"/>
      <c r="K17" s="74">
        <f>SUM(K2:K14)</f>
        <v>53051.408958930988</v>
      </c>
      <c r="L17" s="74">
        <f>SUM(L2:L14)</f>
        <v>884.19014931551646</v>
      </c>
      <c r="M17" s="74">
        <f>SUM(M2:M14)</f>
        <v>36.841256221479853</v>
      </c>
      <c r="N17" s="72"/>
      <c r="O17" s="72"/>
      <c r="P17" s="74">
        <f>SUM(P2:P14)</f>
        <v>914392.06911119632</v>
      </c>
      <c r="Q17" s="74">
        <f>SUM(Q2:Q14)</f>
        <v>15239.867818519939</v>
      </c>
      <c r="R17" s="74">
        <f>SUM(R2:R14)</f>
        <v>634.99449243833078</v>
      </c>
      <c r="S17" s="72"/>
      <c r="T17" s="72"/>
      <c r="U17" s="74">
        <f>SUM(U2:U13)</f>
        <v>464628.96653007832</v>
      </c>
      <c r="V17" s="74">
        <f>SUM(V2:V13)</f>
        <v>7743.8161088346387</v>
      </c>
      <c r="W17" s="74">
        <f>SUM(W2:W13)</f>
        <v>322.65900453477661</v>
      </c>
      <c r="X17" s="72"/>
      <c r="Y17" s="72"/>
      <c r="Z17" s="74"/>
      <c r="AA17" s="74"/>
      <c r="AB17" s="74"/>
    </row>
    <row r="18" spans="3:28" x14ac:dyDescent="0.3">
      <c r="C18" s="21" t="s">
        <v>6</v>
      </c>
      <c r="D18" s="36">
        <v>0.651361910908276</v>
      </c>
      <c r="E18" s="72"/>
      <c r="F18" s="72"/>
      <c r="G18" s="72"/>
      <c r="H18" s="72"/>
      <c r="K18" s="72">
        <f>K17/$K$15</f>
        <v>150.28727750405378</v>
      </c>
      <c r="L18" s="72">
        <f>L17/$K$15</f>
        <v>2.5047879584008963</v>
      </c>
      <c r="M18" s="72">
        <f>M17/$K$15</f>
        <v>0.10436616493337068</v>
      </c>
      <c r="N18" s="72"/>
      <c r="O18" s="72"/>
      <c r="P18" s="72">
        <f>P17/$P$15</f>
        <v>64.046513210842363</v>
      </c>
      <c r="Q18" s="72">
        <f>Q17/$P$15</f>
        <v>1.0674418868473725</v>
      </c>
      <c r="R18" s="72">
        <f>R17/$P$15</f>
        <v>4.4476745285307193E-2</v>
      </c>
      <c r="S18" s="72"/>
      <c r="T18" s="72"/>
      <c r="U18" s="72">
        <f>U17/$U$14</f>
        <v>79.085781537034606</v>
      </c>
      <c r="V18" s="72">
        <f>V17/$U$14</f>
        <v>1.3180963589505768</v>
      </c>
      <c r="W18" s="72">
        <f>W17/$U$14</f>
        <v>5.4920681622940698E-2</v>
      </c>
      <c r="Y18" s="72"/>
      <c r="Z18" s="72"/>
      <c r="AA18" s="72"/>
      <c r="AB18" s="72"/>
    </row>
    <row r="19" spans="3:28" x14ac:dyDescent="0.3">
      <c r="C19" s="21" t="s">
        <v>7</v>
      </c>
      <c r="D19" s="36">
        <v>0.64866844609120811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4" sqref="G4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116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117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117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118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119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120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6"/>
  <sheetViews>
    <sheetView workbookViewId="0">
      <selection activeCell="B7" sqref="B7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11" bestFit="1" customWidth="1"/>
    <col min="5" max="5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179</v>
      </c>
      <c r="E1" s="14" t="s">
        <v>178</v>
      </c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11">
        <v>1</v>
      </c>
      <c r="F3" s="61">
        <v>0</v>
      </c>
      <c r="G3" s="11">
        <v>1</v>
      </c>
      <c r="H3" s="11">
        <v>1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7" spans="1:13" x14ac:dyDescent="0.3">
      <c r="D17" t="s">
        <v>194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179</v>
      </c>
      <c r="E18" s="14" t="s">
        <v>178</v>
      </c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118" t="s">
        <v>1</v>
      </c>
      <c r="B19" s="8">
        <v>1</v>
      </c>
      <c r="C19" s="9">
        <v>1</v>
      </c>
      <c r="D19" s="9">
        <v>10</v>
      </c>
      <c r="E19" s="9">
        <v>10</v>
      </c>
      <c r="F19" s="61">
        <v>0</v>
      </c>
      <c r="G19" s="10">
        <v>20</v>
      </c>
      <c r="H19" s="10">
        <v>20</v>
      </c>
      <c r="I19" s="10">
        <v>1</v>
      </c>
      <c r="J19" s="10">
        <v>1</v>
      </c>
      <c r="K19" t="s">
        <v>105</v>
      </c>
      <c r="L19" s="55">
        <v>90</v>
      </c>
    </row>
    <row r="20" spans="1:13" x14ac:dyDescent="0.3">
      <c r="A20" s="119"/>
      <c r="B20" s="8">
        <v>7</v>
      </c>
      <c r="C20" s="9">
        <v>7</v>
      </c>
      <c r="D20" s="9">
        <v>2</v>
      </c>
      <c r="E20" s="9">
        <v>2</v>
      </c>
      <c r="F20" s="61">
        <v>30</v>
      </c>
      <c r="G20" s="10">
        <v>1</v>
      </c>
      <c r="H20" s="10">
        <v>1</v>
      </c>
      <c r="I20" s="10">
        <v>7</v>
      </c>
      <c r="J20" s="10">
        <v>7</v>
      </c>
      <c r="K20" t="s">
        <v>106</v>
      </c>
      <c r="L20" s="55">
        <v>300</v>
      </c>
    </row>
    <row r="21" spans="1:13" x14ac:dyDescent="0.3">
      <c r="A21" s="120"/>
      <c r="B21" s="8">
        <v>5</v>
      </c>
      <c r="C21" s="9">
        <v>5</v>
      </c>
      <c r="D21" s="9">
        <v>0</v>
      </c>
      <c r="E21" s="9">
        <v>0</v>
      </c>
      <c r="F21" s="61">
        <v>30</v>
      </c>
      <c r="G21" s="10">
        <v>0</v>
      </c>
      <c r="H21" s="10">
        <v>0</v>
      </c>
      <c r="I21" s="10">
        <v>5</v>
      </c>
      <c r="J21" s="10">
        <v>5</v>
      </c>
      <c r="K21" t="s">
        <v>107</v>
      </c>
      <c r="L21" s="55">
        <v>180</v>
      </c>
      <c r="M21">
        <f>SUM(B19:J19)</f>
        <v>64</v>
      </c>
    </row>
    <row r="22" spans="1:13" x14ac:dyDescent="0.3">
      <c r="D22" t="s">
        <v>193</v>
      </c>
    </row>
    <row r="23" spans="1:13" x14ac:dyDescent="0.3">
      <c r="A23" s="13" t="s">
        <v>0</v>
      </c>
      <c r="B23" s="14" t="s">
        <v>11</v>
      </c>
      <c r="C23" s="14" t="s">
        <v>13</v>
      </c>
      <c r="D23" s="14" t="s">
        <v>179</v>
      </c>
      <c r="E23" s="14" t="s">
        <v>178</v>
      </c>
      <c r="F23" s="61" t="s">
        <v>21</v>
      </c>
      <c r="G23" s="14" t="s">
        <v>16</v>
      </c>
      <c r="H23" s="14" t="s">
        <v>17</v>
      </c>
      <c r="I23" s="14" t="s">
        <v>19</v>
      </c>
      <c r="J23" s="14" t="s">
        <v>18</v>
      </c>
      <c r="L23" s="54" t="s">
        <v>100</v>
      </c>
    </row>
    <row r="24" spans="1:13" x14ac:dyDescent="0.3">
      <c r="A24" s="118" t="s">
        <v>1</v>
      </c>
      <c r="B24" s="8">
        <v>1</v>
      </c>
      <c r="C24" s="9">
        <v>1</v>
      </c>
      <c r="D24" s="9">
        <v>10</v>
      </c>
      <c r="E24" s="9">
        <v>10</v>
      </c>
      <c r="F24" s="61">
        <v>30</v>
      </c>
      <c r="G24" s="10">
        <v>20</v>
      </c>
      <c r="H24" s="10">
        <v>20</v>
      </c>
      <c r="I24" s="10">
        <v>1</v>
      </c>
      <c r="J24" s="10">
        <v>1</v>
      </c>
      <c r="K24" t="s">
        <v>105</v>
      </c>
      <c r="L24" s="55">
        <v>90</v>
      </c>
    </row>
    <row r="25" spans="1:13" x14ac:dyDescent="0.3">
      <c r="A25" s="119"/>
      <c r="B25" s="8">
        <v>7</v>
      </c>
      <c r="C25" s="9">
        <v>7</v>
      </c>
      <c r="D25" s="9">
        <v>2</v>
      </c>
      <c r="E25" s="9">
        <v>2</v>
      </c>
      <c r="F25" s="61">
        <v>30</v>
      </c>
      <c r="G25" s="10">
        <v>1</v>
      </c>
      <c r="H25" s="10">
        <v>1</v>
      </c>
      <c r="I25" s="10">
        <v>7</v>
      </c>
      <c r="J25" s="10">
        <v>7</v>
      </c>
      <c r="K25" t="s">
        <v>106</v>
      </c>
      <c r="L25" s="55">
        <v>300</v>
      </c>
    </row>
    <row r="26" spans="1:13" x14ac:dyDescent="0.3">
      <c r="A26" s="120"/>
      <c r="B26" s="8">
        <v>5</v>
      </c>
      <c r="C26" s="9">
        <v>5</v>
      </c>
      <c r="D26" s="9">
        <v>0</v>
      </c>
      <c r="E26" s="9">
        <v>0</v>
      </c>
      <c r="F26" s="61">
        <v>30</v>
      </c>
      <c r="G26" s="10">
        <v>0</v>
      </c>
      <c r="H26" s="10">
        <v>0</v>
      </c>
      <c r="I26" s="10">
        <v>5</v>
      </c>
      <c r="J26" s="10">
        <v>5</v>
      </c>
      <c r="K26" t="s">
        <v>107</v>
      </c>
      <c r="L26" s="55">
        <v>180</v>
      </c>
    </row>
  </sheetData>
  <mergeCells count="2">
    <mergeCell ref="A19:A21"/>
    <mergeCell ref="A24:A2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Sim Runs</vt:lpstr>
      <vt:lpstr>Sim Runs (2)</vt:lpstr>
      <vt:lpstr>Output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2015-05-19T13:12:26Z</dcterms:modified>
</cp:coreProperties>
</file>