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sers\ANTONIO\Desktop\"/>
    </mc:Choice>
  </mc:AlternateContent>
  <xr:revisionPtr revIDLastSave="0" documentId="8_{55D6201F-5BE1-46A9-9716-85E03B7C2FAD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Assumptions" sheetId="1" r:id="rId1"/>
    <sheet name="UnitEconomics" sheetId="2" r:id="rId2"/>
    <sheet name="Forecast12M" sheetId="3" r:id="rId3"/>
    <sheet name="UseOfFunds" sheetId="4" r:id="rId4"/>
  </sheets>
  <calcPr calcId="181029"/>
</workbook>
</file>

<file path=xl/calcChain.xml><?xml version="1.0" encoding="utf-8"?>
<calcChain xmlns="http://schemas.openxmlformats.org/spreadsheetml/2006/main">
  <c r="G7" i="3" l="1"/>
  <c r="B7" i="4"/>
  <c r="E13" i="3"/>
  <c r="C13" i="3"/>
  <c r="B13" i="3"/>
  <c r="E12" i="3"/>
  <c r="C12" i="3"/>
  <c r="B12" i="3"/>
  <c r="D12" i="3" s="1"/>
  <c r="E11" i="3"/>
  <c r="C11" i="3"/>
  <c r="B11" i="3"/>
  <c r="E10" i="3"/>
  <c r="C10" i="3"/>
  <c r="B10" i="3"/>
  <c r="E9" i="3"/>
  <c r="C9" i="3"/>
  <c r="B9" i="3"/>
  <c r="E8" i="3"/>
  <c r="C8" i="3"/>
  <c r="B8" i="3"/>
  <c r="E7" i="3"/>
  <c r="C7" i="3"/>
  <c r="B7" i="3"/>
  <c r="D7" i="3" s="1"/>
  <c r="E6" i="3"/>
  <c r="C6" i="3"/>
  <c r="B6" i="3"/>
  <c r="E5" i="3"/>
  <c r="C5" i="3"/>
  <c r="B5" i="3"/>
  <c r="E4" i="3"/>
  <c r="C4" i="3"/>
  <c r="B4" i="3"/>
  <c r="E3" i="3"/>
  <c r="C3" i="3"/>
  <c r="B3" i="3"/>
  <c r="E2" i="3"/>
  <c r="C2" i="3"/>
  <c r="B2" i="3"/>
  <c r="B11" i="2"/>
  <c r="B9" i="2"/>
  <c r="J10" i="3" s="1"/>
  <c r="B3" i="2"/>
  <c r="D2" i="3" l="1"/>
  <c r="D4" i="3"/>
  <c r="F4" i="3" s="1"/>
  <c r="D5" i="3"/>
  <c r="F5" i="3" s="1"/>
  <c r="D9" i="3"/>
  <c r="F9" i="3" s="1"/>
  <c r="D8" i="3"/>
  <c r="F8" i="3" s="1"/>
  <c r="D11" i="3"/>
  <c r="F11" i="3" s="1"/>
  <c r="D3" i="3"/>
  <c r="F3" i="3" s="1"/>
  <c r="D13" i="3"/>
  <c r="F13" i="3" s="1"/>
  <c r="D6" i="3"/>
  <c r="F6" i="3" s="1"/>
  <c r="D10" i="3"/>
  <c r="F10" i="3" s="1"/>
  <c r="F12" i="3"/>
  <c r="F7" i="3"/>
  <c r="H7" i="3"/>
  <c r="F2" i="3"/>
  <c r="G6" i="3"/>
  <c r="J9" i="3"/>
  <c r="G5" i="3"/>
  <c r="J8" i="3"/>
  <c r="J7" i="3"/>
  <c r="J5" i="3"/>
  <c r="G4" i="3"/>
  <c r="H4" i="3" s="1"/>
  <c r="J4" i="3"/>
  <c r="G13" i="3"/>
  <c r="G12" i="3"/>
  <c r="H12" i="3" s="1"/>
  <c r="G11" i="3"/>
  <c r="G3" i="3"/>
  <c r="G2" i="3"/>
  <c r="H2" i="3" s="1"/>
  <c r="J3" i="3"/>
  <c r="G10" i="3"/>
  <c r="J13" i="3"/>
  <c r="G9" i="3"/>
  <c r="J12" i="3"/>
  <c r="J6" i="3"/>
  <c r="G8" i="3"/>
  <c r="J11" i="3"/>
  <c r="J2" i="3"/>
  <c r="H11" i="3" l="1"/>
  <c r="I11" i="3" s="1"/>
  <c r="K11" i="3" s="1"/>
  <c r="H9" i="3"/>
  <c r="H6" i="3"/>
  <c r="I6" i="3" s="1"/>
  <c r="K6" i="3" s="1"/>
  <c r="H13" i="3"/>
  <c r="I13" i="3" s="1"/>
  <c r="K13" i="3" s="1"/>
  <c r="H8" i="3"/>
  <c r="I8" i="3" s="1"/>
  <c r="K8" i="3" s="1"/>
  <c r="H10" i="3"/>
  <c r="I10" i="3" s="1"/>
  <c r="K10" i="3" s="1"/>
  <c r="H5" i="3"/>
  <c r="I5" i="3" s="1"/>
  <c r="K5" i="3" s="1"/>
  <c r="H3" i="3"/>
  <c r="I3" i="3" s="1"/>
  <c r="K3" i="3" s="1"/>
  <c r="I7" i="3"/>
  <c r="K7" i="3" s="1"/>
  <c r="B10" i="2"/>
  <c r="B12" i="2" s="1"/>
  <c r="I4" i="3"/>
  <c r="K4" i="3" s="1"/>
  <c r="I9" i="3"/>
  <c r="K9" i="3" s="1"/>
  <c r="I2" i="3"/>
  <c r="K2" i="3" s="1"/>
  <c r="L2" i="3" s="1"/>
  <c r="I12" i="3"/>
  <c r="K12" i="3" s="1"/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</calcChain>
</file>

<file path=xl/sharedStrings.xml><?xml version="1.0" encoding="utf-8"?>
<sst xmlns="http://schemas.openxmlformats.org/spreadsheetml/2006/main" count="89" uniqueCount="84">
  <si>
    <t>Key Assumptions</t>
  </si>
  <si>
    <t>Price per bowl (P) - Bs</t>
  </si>
  <si>
    <t>Açaí cost per bowl - Bs</t>
  </si>
  <si>
    <t>Fruits cost per bowl - Bs</t>
  </si>
  <si>
    <t>Granola cost per bowl - Bs</t>
  </si>
  <si>
    <t>Yogurt cost per bowl - Bs</t>
  </si>
  <si>
    <t>Packaging/others cost per bowl - Bs</t>
  </si>
  <si>
    <t>Fixed: Rent/month - Bs</t>
  </si>
  <si>
    <t>Fixed: Salaries/month - Bs</t>
  </si>
  <si>
    <t>Fixed: Utilities/month - Bs</t>
  </si>
  <si>
    <t>Fixed: Marketing/month - Bs</t>
  </si>
  <si>
    <t>Working days per month</t>
  </si>
  <si>
    <t>Starting units per day (Month 1)</t>
  </si>
  <si>
    <t>Monthly growth rate (e.g., 0.10 = 10%)</t>
  </si>
  <si>
    <t>Unit Economics</t>
  </si>
  <si>
    <t>Price per bowl (P)</t>
  </si>
  <si>
    <t>Variable Cost per bowl (V)</t>
  </si>
  <si>
    <t>Gross margin per unit (P - V)</t>
  </si>
  <si>
    <t>Gross margin %</t>
  </si>
  <si>
    <t>Fixed costs per month</t>
  </si>
  <si>
    <t>Break-even units per month</t>
  </si>
  <si>
    <t>Break-even units per day</t>
  </si>
  <si>
    <t>Month</t>
  </si>
  <si>
    <t>Units/day</t>
  </si>
  <si>
    <t>Working days</t>
  </si>
  <si>
    <t>Units/month</t>
  </si>
  <si>
    <t>Price (P)</t>
  </si>
  <si>
    <t>Revenue</t>
  </si>
  <si>
    <t>Var cost (V)</t>
  </si>
  <si>
    <t>COGS</t>
  </si>
  <si>
    <t>Gross Profit</t>
  </si>
  <si>
    <t>Fixed Costs</t>
  </si>
  <si>
    <t>Operating Profit</t>
  </si>
  <si>
    <t>Cumulative Profit</t>
  </si>
  <si>
    <t>Category</t>
  </si>
  <si>
    <t>Amount (Bs.)</t>
  </si>
  <si>
    <t>Notes</t>
  </si>
  <si>
    <t>Stand remodel/lease (Capex)</t>
  </si>
  <si>
    <t>Mobiliario, señalética, permisos</t>
  </si>
  <si>
    <t>Equipment (freezer/blender/etc.)</t>
  </si>
  <si>
    <t>Cotizaciones adjuntas</t>
  </si>
  <si>
    <t>Initial inventory (açaí/frutas/envases)</t>
  </si>
  <si>
    <t>Stock 2–4 semanas</t>
  </si>
  <si>
    <t>Working capital (salaries/utilities/marketing)</t>
  </si>
  <si>
    <t>3 meses</t>
  </si>
  <si>
    <t>Contingency (10–15%)</t>
  </si>
  <si>
    <t>Total</t>
  </si>
  <si>
    <t>ec</t>
  </si>
  <si>
    <t>2700 BS</t>
  </si>
  <si>
    <t xml:space="preserve">26 days </t>
  </si>
  <si>
    <t>Investment in manufacturing materials</t>
  </si>
  <si>
    <t>TALLA M 12.7 BS</t>
  </si>
  <si>
    <t>TALLA S 8.7 BS</t>
  </si>
  <si>
    <t>3 BS</t>
  </si>
  <si>
    <t xml:space="preserve">1.20 BS </t>
  </si>
  <si>
    <t xml:space="preserve">1.10 BS </t>
  </si>
  <si>
    <t>180 GRAMS</t>
  </si>
  <si>
    <t>120 GRAMS</t>
  </si>
  <si>
    <t>0.5 BS</t>
  </si>
  <si>
    <t xml:space="preserve"> 0.65 BS</t>
  </si>
  <si>
    <t>5000 BS</t>
  </si>
  <si>
    <t>4 BS</t>
  </si>
  <si>
    <t>2.5 BS</t>
  </si>
  <si>
    <t xml:space="preserve"> 500 BS </t>
  </si>
  <si>
    <t xml:space="preserve">500 BS </t>
  </si>
  <si>
    <t xml:space="preserve">5900 Bs </t>
  </si>
  <si>
    <t>Price per cup (P) - Bs</t>
  </si>
  <si>
    <t>Juice cost per porcion (P) - Bs</t>
  </si>
  <si>
    <t>600 ML</t>
  </si>
  <si>
    <t>Price per Juice (P)</t>
  </si>
  <si>
    <t>350 ML</t>
  </si>
  <si>
    <t>1.3 Bs</t>
  </si>
  <si>
    <t>1.45 Bs</t>
  </si>
  <si>
    <t>4.75</t>
  </si>
  <si>
    <t>4 Bs</t>
  </si>
  <si>
    <t>7 Bs</t>
  </si>
  <si>
    <t>9 Bs</t>
  </si>
  <si>
    <t>25 units</t>
  </si>
  <si>
    <t>20 units</t>
  </si>
  <si>
    <t>TALLA M</t>
  </si>
  <si>
    <t>TALLA S</t>
  </si>
  <si>
    <t xml:space="preserve">30 BS </t>
  </si>
  <si>
    <t>28 BS</t>
  </si>
  <si>
    <t xml:space="preserve">2 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</si>
</sst>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BOB]\ 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0" fontId="0" fillId="2" borderId="1" xfId="0" applyNumberFormat="1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1" max="1" width="38" customWidth="1"/>
    <col min="2" max="2" width="18" customWidth="1"/>
  </cols>
  <sheetData>
    <row r="1" spans="1:3" x14ac:dyDescent="0.25">
      <c r="A1" s="12" t="s">
        <v>0</v>
      </c>
      <c r="B1" s="13"/>
    </row>
    <row r="2" spans="1:3" x14ac:dyDescent="0.25">
      <c r="B2" t="s">
        <v>56</v>
      </c>
      <c r="C2" t="s">
        <v>57</v>
      </c>
    </row>
    <row r="3" spans="1:3" x14ac:dyDescent="0.25">
      <c r="A3" t="s">
        <v>1</v>
      </c>
      <c r="B3" t="s">
        <v>81</v>
      </c>
      <c r="C3" t="s">
        <v>82</v>
      </c>
    </row>
    <row r="4" spans="1:3" x14ac:dyDescent="0.25">
      <c r="A4" t="s">
        <v>2</v>
      </c>
      <c r="B4" t="s">
        <v>51</v>
      </c>
      <c r="C4" t="s">
        <v>52</v>
      </c>
    </row>
    <row r="5" spans="1:3" x14ac:dyDescent="0.25">
      <c r="A5" t="s">
        <v>3</v>
      </c>
      <c r="B5" t="s">
        <v>53</v>
      </c>
      <c r="C5" t="s">
        <v>53</v>
      </c>
    </row>
    <row r="6" spans="1:3" x14ac:dyDescent="0.25">
      <c r="A6" t="s">
        <v>4</v>
      </c>
      <c r="B6" t="s">
        <v>54</v>
      </c>
      <c r="C6" t="s">
        <v>55</v>
      </c>
    </row>
    <row r="7" spans="1:3" x14ac:dyDescent="0.25">
      <c r="A7" t="s">
        <v>5</v>
      </c>
      <c r="B7" t="s">
        <v>61</v>
      </c>
      <c r="C7" t="s">
        <v>62</v>
      </c>
    </row>
    <row r="8" spans="1:3" x14ac:dyDescent="0.25">
      <c r="A8" t="s">
        <v>6</v>
      </c>
      <c r="B8" t="s">
        <v>59</v>
      </c>
      <c r="C8" t="s">
        <v>58</v>
      </c>
    </row>
    <row r="9" spans="1:3" x14ac:dyDescent="0.25">
      <c r="A9" t="s">
        <v>7</v>
      </c>
      <c r="B9" t="s">
        <v>60</v>
      </c>
    </row>
    <row r="10" spans="1:3" x14ac:dyDescent="0.25">
      <c r="A10" t="s">
        <v>8</v>
      </c>
      <c r="B10" t="s">
        <v>48</v>
      </c>
    </row>
    <row r="11" spans="1:3" x14ac:dyDescent="0.25">
      <c r="A11" t="s">
        <v>9</v>
      </c>
      <c r="B11" t="s">
        <v>64</v>
      </c>
    </row>
    <row r="12" spans="1:3" x14ac:dyDescent="0.25">
      <c r="A12" t="s">
        <v>10</v>
      </c>
      <c r="B12" t="s">
        <v>63</v>
      </c>
    </row>
    <row r="13" spans="1:3" x14ac:dyDescent="0.25">
      <c r="A13" t="s">
        <v>11</v>
      </c>
      <c r="B13" t="s">
        <v>49</v>
      </c>
    </row>
    <row r="14" spans="1:3" x14ac:dyDescent="0.25">
      <c r="A14" t="s">
        <v>12</v>
      </c>
      <c r="B14" t="s">
        <v>78</v>
      </c>
      <c r="C14" t="s">
        <v>78</v>
      </c>
    </row>
    <row r="15" spans="1:3" x14ac:dyDescent="0.25">
      <c r="A15" t="s">
        <v>13</v>
      </c>
      <c r="B15" s="15">
        <v>0.25</v>
      </c>
    </row>
    <row r="16" spans="1:3" x14ac:dyDescent="0.25">
      <c r="A16" s="14" t="s">
        <v>50</v>
      </c>
      <c r="B16" t="s">
        <v>65</v>
      </c>
    </row>
    <row r="17" spans="1:3" x14ac:dyDescent="0.25">
      <c r="B17" t="s">
        <v>68</v>
      </c>
      <c r="C17" t="s">
        <v>70</v>
      </c>
    </row>
    <row r="18" spans="1:3" x14ac:dyDescent="0.25">
      <c r="A18" t="s">
        <v>69</v>
      </c>
      <c r="B18" t="s">
        <v>76</v>
      </c>
      <c r="C18" t="s">
        <v>75</v>
      </c>
    </row>
    <row r="19" spans="1:3" x14ac:dyDescent="0.25">
      <c r="A19" t="s">
        <v>67</v>
      </c>
      <c r="B19" t="s">
        <v>73</v>
      </c>
      <c r="C19" t="s">
        <v>74</v>
      </c>
    </row>
    <row r="20" spans="1:3" x14ac:dyDescent="0.25">
      <c r="A20" t="s">
        <v>66</v>
      </c>
      <c r="B20" t="s">
        <v>72</v>
      </c>
      <c r="C20" t="s">
        <v>71</v>
      </c>
    </row>
    <row r="21" spans="1:3" x14ac:dyDescent="0.25">
      <c r="A21" t="s">
        <v>12</v>
      </c>
      <c r="B21" t="s">
        <v>77</v>
      </c>
      <c r="C21" t="s">
        <v>77</v>
      </c>
    </row>
    <row r="39" spans="1:1" x14ac:dyDescent="0.25">
      <c r="A39" t="s">
        <v>47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36" customWidth="1"/>
    <col min="2" max="2" width="20" customWidth="1"/>
  </cols>
  <sheetData>
    <row r="1" spans="1:3" x14ac:dyDescent="0.25">
      <c r="A1" s="2" t="s">
        <v>14</v>
      </c>
    </row>
    <row r="3" spans="1:3" x14ac:dyDescent="0.25">
      <c r="A3" s="3" t="s">
        <v>15</v>
      </c>
      <c r="B3" s="4" t="str">
        <f>Assumptions!B3</f>
        <v xml:space="preserve">30 BS </v>
      </c>
    </row>
    <row r="4" spans="1:3" x14ac:dyDescent="0.25">
      <c r="A4" s="3" t="s">
        <v>16</v>
      </c>
      <c r="B4" s="4" t="s">
        <v>83</v>
      </c>
    </row>
    <row r="5" spans="1:3" x14ac:dyDescent="0.25">
      <c r="A5" s="5"/>
      <c r="B5" s="5" t="s">
        <v>79</v>
      </c>
      <c r="C5" t="s">
        <v>80</v>
      </c>
    </row>
    <row r="6" spans="1:3" x14ac:dyDescent="0.25">
      <c r="A6" s="3" t="s">
        <v>17</v>
      </c>
      <c r="B6" s="4"/>
    </row>
    <row r="7" spans="1:3" x14ac:dyDescent="0.25">
      <c r="A7" s="3" t="s">
        <v>18</v>
      </c>
      <c r="B7" s="6"/>
    </row>
    <row r="8" spans="1:3" x14ac:dyDescent="0.25">
      <c r="A8" s="5"/>
      <c r="B8" s="5"/>
    </row>
    <row r="9" spans="1:3" x14ac:dyDescent="0.25">
      <c r="A9" s="3" t="s">
        <v>19</v>
      </c>
      <c r="B9" s="4">
        <f>SUM(Assumptions!B9:'Assumptions'!B12)</f>
        <v>0</v>
      </c>
    </row>
    <row r="10" spans="1:3" x14ac:dyDescent="0.25">
      <c r="A10" s="3" t="s">
        <v>20</v>
      </c>
      <c r="B10" s="7" t="e">
        <f>B9/B6</f>
        <v>#DIV/0!</v>
      </c>
    </row>
    <row r="11" spans="1:3" x14ac:dyDescent="0.25">
      <c r="A11" s="3" t="s">
        <v>11</v>
      </c>
      <c r="B11" s="7" t="str">
        <f>Assumptions!B13</f>
        <v xml:space="preserve">26 days </v>
      </c>
    </row>
    <row r="12" spans="1:3" x14ac:dyDescent="0.25">
      <c r="A12" s="3" t="s">
        <v>21</v>
      </c>
      <c r="B12" s="8" t="e">
        <f>B10/B11</f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/>
  </sheetViews>
  <sheetFormatPr baseColWidth="10" defaultColWidth="9.140625" defaultRowHeight="15" x14ac:dyDescent="0.25"/>
  <cols>
    <col min="1" max="12" width="16" customWidth="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1</v>
      </c>
      <c r="B2" s="9" t="e">
        <f>Assumptions!B14*POWER(1+Assumptions!B15,0)</f>
        <v>#VALUE!</v>
      </c>
      <c r="C2" s="10" t="str">
        <f>Assumptions!B13</f>
        <v xml:space="preserve">26 days </v>
      </c>
      <c r="D2" s="10" t="e">
        <f t="shared" ref="D2:D13" si="0">B2*C2</f>
        <v>#VALUE!</v>
      </c>
      <c r="E2" s="11" t="str">
        <f>Assumptions!B3</f>
        <v xml:space="preserve">30 BS </v>
      </c>
      <c r="F2" s="11" t="e">
        <f t="shared" ref="F2:F13" si="1">D2*E2</f>
        <v>#VALUE!</v>
      </c>
      <c r="G2" s="11" t="str">
        <f>UnitEconomics!B4</f>
        <v xml:space="preserve">2 Bs </v>
      </c>
      <c r="H2" s="11" t="e">
        <f t="shared" ref="H2:H13" si="2">D2*G2</f>
        <v>#VALUE!</v>
      </c>
      <c r="I2" s="11" t="e">
        <f t="shared" ref="I2:I13" si="3">F2-H2</f>
        <v>#VALUE!</v>
      </c>
      <c r="J2" s="11">
        <f>UnitEconomics!B9</f>
        <v>0</v>
      </c>
      <c r="K2" s="11" t="e">
        <f t="shared" ref="K2:K13" si="4">I2-J2</f>
        <v>#VALUE!</v>
      </c>
      <c r="L2" s="11" t="e">
        <f>K2</f>
        <v>#VALUE!</v>
      </c>
    </row>
    <row r="3" spans="1:12" x14ac:dyDescent="0.25">
      <c r="A3">
        <v>2</v>
      </c>
      <c r="B3" s="9" t="e">
        <f>Assumptions!B14*POWER(1+Assumptions!B15,1)</f>
        <v>#VALUE!</v>
      </c>
      <c r="C3" s="10" t="str">
        <f>Assumptions!B13</f>
        <v xml:space="preserve">26 days </v>
      </c>
      <c r="D3" s="10" t="e">
        <f t="shared" si="0"/>
        <v>#VALUE!</v>
      </c>
      <c r="E3" s="11" t="str">
        <f>Assumptions!B3</f>
        <v xml:space="preserve">30 BS </v>
      </c>
      <c r="F3" s="11" t="e">
        <f t="shared" si="1"/>
        <v>#VALUE!</v>
      </c>
      <c r="G3" s="11" t="str">
        <f>UnitEconomics!B4</f>
        <v xml:space="preserve">2 Bs </v>
      </c>
      <c r="H3" s="11" t="e">
        <f t="shared" si="2"/>
        <v>#VALUE!</v>
      </c>
      <c r="I3" s="11" t="e">
        <f t="shared" si="3"/>
        <v>#VALUE!</v>
      </c>
      <c r="J3" s="11">
        <f>UnitEconomics!B9</f>
        <v>0</v>
      </c>
      <c r="K3" s="11" t="e">
        <f t="shared" si="4"/>
        <v>#VALUE!</v>
      </c>
      <c r="L3" s="11" t="e">
        <f t="shared" ref="L3:L13" si="5">K3+L2</f>
        <v>#VALUE!</v>
      </c>
    </row>
    <row r="4" spans="1:12" x14ac:dyDescent="0.25">
      <c r="A4">
        <v>3</v>
      </c>
      <c r="B4" s="9" t="e">
        <f>Assumptions!B14*POWER(1+Assumptions!B15,2)</f>
        <v>#VALUE!</v>
      </c>
      <c r="C4" s="10" t="str">
        <f>Assumptions!B13</f>
        <v xml:space="preserve">26 days </v>
      </c>
      <c r="D4" s="10" t="e">
        <f t="shared" si="0"/>
        <v>#VALUE!</v>
      </c>
      <c r="E4" s="11" t="str">
        <f>Assumptions!B3</f>
        <v xml:space="preserve">30 BS </v>
      </c>
      <c r="F4" s="11" t="e">
        <f t="shared" si="1"/>
        <v>#VALUE!</v>
      </c>
      <c r="G4" s="11" t="str">
        <f>UnitEconomics!B4</f>
        <v xml:space="preserve">2 Bs </v>
      </c>
      <c r="H4" s="11" t="e">
        <f t="shared" si="2"/>
        <v>#VALUE!</v>
      </c>
      <c r="I4" s="11" t="e">
        <f t="shared" si="3"/>
        <v>#VALUE!</v>
      </c>
      <c r="J4" s="11">
        <f>UnitEconomics!B9</f>
        <v>0</v>
      </c>
      <c r="K4" s="11" t="e">
        <f t="shared" si="4"/>
        <v>#VALUE!</v>
      </c>
      <c r="L4" s="11" t="e">
        <f t="shared" si="5"/>
        <v>#VALUE!</v>
      </c>
    </row>
    <row r="5" spans="1:12" x14ac:dyDescent="0.25">
      <c r="A5">
        <v>4</v>
      </c>
      <c r="B5" s="9" t="e">
        <f>Assumptions!B14*POWER(1+Assumptions!B15,3)</f>
        <v>#VALUE!</v>
      </c>
      <c r="C5" s="10" t="str">
        <f>Assumptions!B13</f>
        <v xml:space="preserve">26 days </v>
      </c>
      <c r="D5" s="10" t="e">
        <f t="shared" si="0"/>
        <v>#VALUE!</v>
      </c>
      <c r="E5" s="11" t="str">
        <f>Assumptions!B3</f>
        <v xml:space="preserve">30 BS </v>
      </c>
      <c r="F5" s="11" t="e">
        <f t="shared" si="1"/>
        <v>#VALUE!</v>
      </c>
      <c r="G5" s="11" t="str">
        <f>UnitEconomics!B4</f>
        <v xml:space="preserve">2 Bs </v>
      </c>
      <c r="H5" s="11" t="e">
        <f t="shared" si="2"/>
        <v>#VALUE!</v>
      </c>
      <c r="I5" s="11" t="e">
        <f t="shared" si="3"/>
        <v>#VALUE!</v>
      </c>
      <c r="J5" s="11">
        <f>UnitEconomics!B9</f>
        <v>0</v>
      </c>
      <c r="K5" s="11" t="e">
        <f t="shared" si="4"/>
        <v>#VALUE!</v>
      </c>
      <c r="L5" s="11" t="e">
        <f t="shared" si="5"/>
        <v>#VALUE!</v>
      </c>
    </row>
    <row r="6" spans="1:12" x14ac:dyDescent="0.25">
      <c r="A6">
        <v>5</v>
      </c>
      <c r="B6" s="9" t="e">
        <f>Assumptions!B14*POWER(1+Assumptions!B15,4)</f>
        <v>#VALUE!</v>
      </c>
      <c r="C6" s="10" t="str">
        <f>Assumptions!B13</f>
        <v xml:space="preserve">26 days </v>
      </c>
      <c r="D6" s="10" t="e">
        <f t="shared" si="0"/>
        <v>#VALUE!</v>
      </c>
      <c r="E6" s="11" t="str">
        <f>Assumptions!B3</f>
        <v xml:space="preserve">30 BS </v>
      </c>
      <c r="F6" s="11" t="e">
        <f t="shared" si="1"/>
        <v>#VALUE!</v>
      </c>
      <c r="G6" s="11" t="str">
        <f>UnitEconomics!B4</f>
        <v xml:space="preserve">2 Bs </v>
      </c>
      <c r="H6" s="11" t="e">
        <f t="shared" si="2"/>
        <v>#VALUE!</v>
      </c>
      <c r="I6" s="11" t="e">
        <f t="shared" si="3"/>
        <v>#VALUE!</v>
      </c>
      <c r="J6" s="11">
        <f>UnitEconomics!B9</f>
        <v>0</v>
      </c>
      <c r="K6" s="11" t="e">
        <f t="shared" si="4"/>
        <v>#VALUE!</v>
      </c>
      <c r="L6" s="11" t="e">
        <f t="shared" si="5"/>
        <v>#VALUE!</v>
      </c>
    </row>
    <row r="7" spans="1:12" x14ac:dyDescent="0.25">
      <c r="A7">
        <v>6</v>
      </c>
      <c r="B7" s="9" t="e">
        <f>Assumptions!B14*POWER(1+Assumptions!B15,5)</f>
        <v>#VALUE!</v>
      </c>
      <c r="C7" s="10" t="str">
        <f>Assumptions!B13</f>
        <v xml:space="preserve">26 days </v>
      </c>
      <c r="D7" s="10" t="e">
        <f t="shared" si="0"/>
        <v>#VALUE!</v>
      </c>
      <c r="E7" s="11" t="str">
        <f>Assumptions!B3</f>
        <v xml:space="preserve">30 BS </v>
      </c>
      <c r="F7" s="11" t="e">
        <f t="shared" si="1"/>
        <v>#VALUE!</v>
      </c>
      <c r="G7" s="11" t="str">
        <f>UnitEconomics!B4</f>
        <v xml:space="preserve">2 Bs </v>
      </c>
      <c r="H7" s="11" t="e">
        <f t="shared" si="2"/>
        <v>#VALUE!</v>
      </c>
      <c r="I7" s="11" t="e">
        <f t="shared" si="3"/>
        <v>#VALUE!</v>
      </c>
      <c r="J7" s="11">
        <f>UnitEconomics!B9</f>
        <v>0</v>
      </c>
      <c r="K7" s="11" t="e">
        <f t="shared" si="4"/>
        <v>#VALUE!</v>
      </c>
      <c r="L7" s="11" t="e">
        <f t="shared" si="5"/>
        <v>#VALUE!</v>
      </c>
    </row>
    <row r="8" spans="1:12" x14ac:dyDescent="0.25">
      <c r="A8">
        <v>7</v>
      </c>
      <c r="B8" s="9" t="e">
        <f>Assumptions!B14*POWER(1+Assumptions!B15,6)</f>
        <v>#VALUE!</v>
      </c>
      <c r="C8" s="10" t="str">
        <f>Assumptions!B13</f>
        <v xml:space="preserve">26 days </v>
      </c>
      <c r="D8" s="10" t="e">
        <f t="shared" si="0"/>
        <v>#VALUE!</v>
      </c>
      <c r="E8" s="11" t="str">
        <f>Assumptions!B3</f>
        <v xml:space="preserve">30 BS </v>
      </c>
      <c r="F8" s="11" t="e">
        <f t="shared" si="1"/>
        <v>#VALUE!</v>
      </c>
      <c r="G8" s="11" t="str">
        <f>UnitEconomics!B4</f>
        <v xml:space="preserve">2 Bs </v>
      </c>
      <c r="H8" s="11" t="e">
        <f t="shared" si="2"/>
        <v>#VALUE!</v>
      </c>
      <c r="I8" s="11" t="e">
        <f t="shared" si="3"/>
        <v>#VALUE!</v>
      </c>
      <c r="J8" s="11">
        <f>UnitEconomics!B9</f>
        <v>0</v>
      </c>
      <c r="K8" s="11" t="e">
        <f t="shared" si="4"/>
        <v>#VALUE!</v>
      </c>
      <c r="L8" s="11" t="e">
        <f t="shared" si="5"/>
        <v>#VALUE!</v>
      </c>
    </row>
    <row r="9" spans="1:12" x14ac:dyDescent="0.25">
      <c r="A9">
        <v>8</v>
      </c>
      <c r="B9" s="9" t="e">
        <f>Assumptions!B14*POWER(1+Assumptions!B15,7)</f>
        <v>#VALUE!</v>
      </c>
      <c r="C9" s="10" t="str">
        <f>Assumptions!B13</f>
        <v xml:space="preserve">26 days </v>
      </c>
      <c r="D9" s="10" t="e">
        <f t="shared" si="0"/>
        <v>#VALUE!</v>
      </c>
      <c r="E9" s="11" t="str">
        <f>Assumptions!B3</f>
        <v xml:space="preserve">30 BS </v>
      </c>
      <c r="F9" s="11" t="e">
        <f t="shared" si="1"/>
        <v>#VALUE!</v>
      </c>
      <c r="G9" s="11" t="str">
        <f>UnitEconomics!B4</f>
        <v xml:space="preserve">2 Bs </v>
      </c>
      <c r="H9" s="11" t="e">
        <f t="shared" si="2"/>
        <v>#VALUE!</v>
      </c>
      <c r="I9" s="11" t="e">
        <f t="shared" si="3"/>
        <v>#VALUE!</v>
      </c>
      <c r="J9" s="11">
        <f>UnitEconomics!B9</f>
        <v>0</v>
      </c>
      <c r="K9" s="11" t="e">
        <f t="shared" si="4"/>
        <v>#VALUE!</v>
      </c>
      <c r="L9" s="11" t="e">
        <f t="shared" si="5"/>
        <v>#VALUE!</v>
      </c>
    </row>
    <row r="10" spans="1:12" x14ac:dyDescent="0.25">
      <c r="A10">
        <v>9</v>
      </c>
      <c r="B10" s="9" t="e">
        <f>Assumptions!B14*POWER(1+Assumptions!B15,8)</f>
        <v>#VALUE!</v>
      </c>
      <c r="C10" s="10" t="str">
        <f>Assumptions!B13</f>
        <v xml:space="preserve">26 days </v>
      </c>
      <c r="D10" s="10" t="e">
        <f t="shared" si="0"/>
        <v>#VALUE!</v>
      </c>
      <c r="E10" s="11" t="str">
        <f>Assumptions!B3</f>
        <v xml:space="preserve">30 BS </v>
      </c>
      <c r="F10" s="11" t="e">
        <f t="shared" si="1"/>
        <v>#VALUE!</v>
      </c>
      <c r="G10" s="11" t="str">
        <f>UnitEconomics!B4</f>
        <v xml:space="preserve">2 Bs </v>
      </c>
      <c r="H10" s="11" t="e">
        <f t="shared" si="2"/>
        <v>#VALUE!</v>
      </c>
      <c r="I10" s="11" t="e">
        <f t="shared" si="3"/>
        <v>#VALUE!</v>
      </c>
      <c r="J10" s="11">
        <f>UnitEconomics!B9</f>
        <v>0</v>
      </c>
      <c r="K10" s="11" t="e">
        <f t="shared" si="4"/>
        <v>#VALUE!</v>
      </c>
      <c r="L10" s="11" t="e">
        <f t="shared" si="5"/>
        <v>#VALUE!</v>
      </c>
    </row>
    <row r="11" spans="1:12" x14ac:dyDescent="0.25">
      <c r="A11">
        <v>10</v>
      </c>
      <c r="B11" s="9" t="e">
        <f>Assumptions!B14*POWER(1+Assumptions!B15,9)</f>
        <v>#VALUE!</v>
      </c>
      <c r="C11" s="10" t="str">
        <f>Assumptions!B13</f>
        <v xml:space="preserve">26 days </v>
      </c>
      <c r="D11" s="10" t="e">
        <f t="shared" si="0"/>
        <v>#VALUE!</v>
      </c>
      <c r="E11" s="11" t="str">
        <f>Assumptions!B3</f>
        <v xml:space="preserve">30 BS </v>
      </c>
      <c r="F11" s="11" t="e">
        <f t="shared" si="1"/>
        <v>#VALUE!</v>
      </c>
      <c r="G11" s="11" t="str">
        <f>UnitEconomics!B4</f>
        <v xml:space="preserve">2 Bs </v>
      </c>
      <c r="H11" s="11" t="e">
        <f t="shared" si="2"/>
        <v>#VALUE!</v>
      </c>
      <c r="I11" s="11" t="e">
        <f t="shared" si="3"/>
        <v>#VALUE!</v>
      </c>
      <c r="J11" s="11">
        <f>UnitEconomics!B9</f>
        <v>0</v>
      </c>
      <c r="K11" s="11" t="e">
        <f t="shared" si="4"/>
        <v>#VALUE!</v>
      </c>
      <c r="L11" s="11" t="e">
        <f t="shared" si="5"/>
        <v>#VALUE!</v>
      </c>
    </row>
    <row r="12" spans="1:12" x14ac:dyDescent="0.25">
      <c r="A12">
        <v>11</v>
      </c>
      <c r="B12" s="9" t="e">
        <f>Assumptions!B14*POWER(1+Assumptions!B15,10)</f>
        <v>#VALUE!</v>
      </c>
      <c r="C12" s="10" t="str">
        <f>Assumptions!B13</f>
        <v xml:space="preserve">26 days </v>
      </c>
      <c r="D12" s="10" t="e">
        <f t="shared" si="0"/>
        <v>#VALUE!</v>
      </c>
      <c r="E12" s="11" t="str">
        <f>Assumptions!B3</f>
        <v xml:space="preserve">30 BS </v>
      </c>
      <c r="F12" s="11" t="e">
        <f t="shared" si="1"/>
        <v>#VALUE!</v>
      </c>
      <c r="G12" s="11" t="str">
        <f>UnitEconomics!B4</f>
        <v xml:space="preserve">2 Bs </v>
      </c>
      <c r="H12" s="11" t="e">
        <f t="shared" si="2"/>
        <v>#VALUE!</v>
      </c>
      <c r="I12" s="11" t="e">
        <f t="shared" si="3"/>
        <v>#VALUE!</v>
      </c>
      <c r="J12" s="11">
        <f>UnitEconomics!B9</f>
        <v>0</v>
      </c>
      <c r="K12" s="11" t="e">
        <f t="shared" si="4"/>
        <v>#VALUE!</v>
      </c>
      <c r="L12" s="11" t="e">
        <f t="shared" si="5"/>
        <v>#VALUE!</v>
      </c>
    </row>
    <row r="13" spans="1:12" x14ac:dyDescent="0.25">
      <c r="A13">
        <v>12</v>
      </c>
      <c r="B13" s="9" t="e">
        <f>Assumptions!B14*POWER(1+Assumptions!B15,11)</f>
        <v>#VALUE!</v>
      </c>
      <c r="C13" s="10" t="str">
        <f>Assumptions!B13</f>
        <v xml:space="preserve">26 days </v>
      </c>
      <c r="D13" s="10" t="e">
        <f t="shared" si="0"/>
        <v>#VALUE!</v>
      </c>
      <c r="E13" s="11" t="str">
        <f>Assumptions!B3</f>
        <v xml:space="preserve">30 BS </v>
      </c>
      <c r="F13" s="11" t="e">
        <f t="shared" si="1"/>
        <v>#VALUE!</v>
      </c>
      <c r="G13" s="11" t="str">
        <f>UnitEconomics!B4</f>
        <v xml:space="preserve">2 Bs </v>
      </c>
      <c r="H13" s="11" t="e">
        <f t="shared" si="2"/>
        <v>#VALUE!</v>
      </c>
      <c r="I13" s="11" t="e">
        <f t="shared" si="3"/>
        <v>#VALUE!</v>
      </c>
      <c r="J13" s="11">
        <f>UnitEconomics!B9</f>
        <v>0</v>
      </c>
      <c r="K13" s="11" t="e">
        <f t="shared" si="4"/>
        <v>#VALUE!</v>
      </c>
      <c r="L13" s="11" t="e">
        <f t="shared" si="5"/>
        <v>#VALUE!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baseColWidth="10" defaultColWidth="9.140625" defaultRowHeight="15" x14ac:dyDescent="0.25"/>
  <cols>
    <col min="1" max="1" width="24" customWidth="1"/>
    <col min="2" max="2" width="18" customWidth="1"/>
    <col min="3" max="3" width="40" customWidth="1"/>
  </cols>
  <sheetData>
    <row r="1" spans="1:3" x14ac:dyDescent="0.25">
      <c r="A1" s="2" t="s">
        <v>34</v>
      </c>
      <c r="B1" s="2" t="s">
        <v>35</v>
      </c>
      <c r="C1" s="2" t="s">
        <v>36</v>
      </c>
    </row>
    <row r="2" spans="1:3" x14ac:dyDescent="0.25">
      <c r="A2" t="s">
        <v>37</v>
      </c>
      <c r="C2" t="s">
        <v>38</v>
      </c>
    </row>
    <row r="3" spans="1:3" x14ac:dyDescent="0.25">
      <c r="A3" t="s">
        <v>39</v>
      </c>
      <c r="C3" t="s">
        <v>40</v>
      </c>
    </row>
    <row r="4" spans="1:3" x14ac:dyDescent="0.25">
      <c r="A4" t="s">
        <v>41</v>
      </c>
      <c r="C4" t="s">
        <v>42</v>
      </c>
    </row>
    <row r="5" spans="1:3" x14ac:dyDescent="0.25">
      <c r="A5" t="s">
        <v>43</v>
      </c>
      <c r="C5" t="s">
        <v>44</v>
      </c>
    </row>
    <row r="6" spans="1:3" x14ac:dyDescent="0.25">
      <c r="A6" t="s">
        <v>45</v>
      </c>
    </row>
    <row r="7" spans="1:3" x14ac:dyDescent="0.25">
      <c r="A7" s="2" t="s">
        <v>46</v>
      </c>
      <c r="B7" s="11">
        <f>SUM(B2:B6)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Assumptions</vt:lpstr>
      <vt:lpstr>UnitEconomics</vt:lpstr>
      <vt:lpstr>Forecast12M</vt:lpstr>
      <vt:lpstr>UseOfFunds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ag0204890@gmail.com</cp:lastModifiedBy>
  <dcterms:created xsi:type="dcterms:W3CDTF">2025-09-23T19:21:17Z</dcterms:created>
  <dcterms:modified xsi:type="dcterms:W3CDTF">2025-09-30T03:04:03Z</dcterms:modified>
</cp:coreProperties>
</file>