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grigo\Desktop\hec\"/>
    </mc:Choice>
  </mc:AlternateContent>
  <xr:revisionPtr revIDLastSave="0" documentId="13_ncr:1_{77CBCEA6-5B57-47C6-9089-79CE833FF4D6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Лист1" sheetId="3" r:id="rId1"/>
    <sheet name="Лист2" sheetId="4" r:id="rId2"/>
    <sheet name="Лист3" sheetId="5" r:id="rId3"/>
    <sheet name="Лист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6" l="1"/>
  <c r="I2" i="6" s="1"/>
  <c r="F3" i="6"/>
  <c r="I3" i="6" s="1"/>
  <c r="F4" i="6"/>
  <c r="I4" i="6" s="1"/>
  <c r="G4" i="6" s="1"/>
  <c r="F5" i="6"/>
  <c r="I5" i="6" s="1"/>
  <c r="F6" i="6"/>
  <c r="I6" i="6" s="1"/>
  <c r="F2" i="5"/>
  <c r="I2" i="5" s="1"/>
  <c r="F3" i="5"/>
  <c r="I3" i="5" s="1"/>
  <c r="F4" i="5"/>
  <c r="I4" i="5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/>
  <c r="F13" i="5"/>
  <c r="I13" i="5" s="1"/>
  <c r="F14" i="5"/>
  <c r="I14" i="5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/>
  <c r="F23" i="5"/>
  <c r="I23" i="5"/>
  <c r="F24" i="5"/>
  <c r="I24" i="5" s="1"/>
  <c r="F25" i="5"/>
  <c r="I25" i="5" s="1"/>
  <c r="F26" i="5"/>
  <c r="I26" i="5" s="1"/>
  <c r="F27" i="5"/>
  <c r="I27" i="5" s="1"/>
  <c r="F28" i="5"/>
  <c r="I28" i="5"/>
  <c r="F29" i="5"/>
  <c r="I29" i="5" s="1"/>
  <c r="F30" i="5"/>
  <c r="I30" i="5"/>
  <c r="G30" i="5" s="1"/>
  <c r="F31" i="5"/>
  <c r="I31" i="5"/>
  <c r="F32" i="5"/>
  <c r="I32" i="5" s="1"/>
  <c r="F33" i="5"/>
  <c r="I33" i="5"/>
  <c r="F34" i="5"/>
  <c r="I34" i="5"/>
  <c r="F35" i="5"/>
  <c r="I35" i="5" s="1"/>
  <c r="F36" i="5"/>
  <c r="I36" i="5" s="1"/>
  <c r="F37" i="5"/>
  <c r="I37" i="5" s="1"/>
  <c r="F38" i="5"/>
  <c r="I38" i="5" s="1"/>
  <c r="F39" i="5"/>
  <c r="I39" i="5"/>
  <c r="F40" i="5"/>
  <c r="I40" i="5" s="1"/>
  <c r="F41" i="5"/>
  <c r="I41" i="5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2" i="4"/>
  <c r="I2" i="4" s="1"/>
  <c r="F3" i="4"/>
  <c r="I3" i="4" s="1"/>
  <c r="F4" i="4"/>
  <c r="I4" i="4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/>
  <c r="F23" i="4"/>
  <c r="I23" i="4" s="1"/>
  <c r="F24" i="4"/>
  <c r="I24" i="4" s="1"/>
  <c r="F25" i="4"/>
  <c r="I25" i="4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37" i="4"/>
  <c r="I37" i="4" s="1"/>
  <c r="F38" i="4"/>
  <c r="I38" i="4"/>
  <c r="F39" i="4"/>
  <c r="I39" i="4" s="1"/>
  <c r="F40" i="4"/>
  <c r="I40" i="4" s="1"/>
  <c r="G40" i="4" s="1"/>
  <c r="F41" i="4"/>
  <c r="I41" i="4"/>
  <c r="F42" i="4"/>
  <c r="I42" i="4" s="1"/>
  <c r="F43" i="4"/>
  <c r="I43" i="4" s="1"/>
  <c r="F44" i="4"/>
  <c r="I44" i="4"/>
  <c r="F45" i="4"/>
  <c r="I45" i="4" s="1"/>
  <c r="F46" i="4"/>
  <c r="I46" i="4" s="1"/>
  <c r="F47" i="4"/>
  <c r="I47" i="4"/>
  <c r="F48" i="4"/>
  <c r="I48" i="4" s="1"/>
  <c r="F2" i="3"/>
  <c r="I2" i="3"/>
  <c r="F3" i="3"/>
  <c r="I3" i="3" s="1"/>
  <c r="F4" i="3"/>
  <c r="I4" i="3" s="1"/>
  <c r="F5" i="3"/>
  <c r="I5" i="3"/>
  <c r="G5" i="3" s="1"/>
  <c r="F6" i="3"/>
  <c r="I6" i="3" s="1"/>
  <c r="F7" i="3"/>
  <c r="I7" i="3"/>
  <c r="F8" i="3"/>
  <c r="I8" i="3" s="1"/>
  <c r="F9" i="3"/>
  <c r="I9" i="3" s="1"/>
  <c r="F10" i="3"/>
  <c r="I10" i="3" s="1"/>
  <c r="G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/>
  <c r="F17" i="3"/>
  <c r="I17" i="3" s="1"/>
  <c r="G17" i="3" s="1"/>
  <c r="F18" i="3"/>
  <c r="I18" i="3"/>
  <c r="F19" i="3"/>
  <c r="I19" i="3" s="1"/>
  <c r="F20" i="3"/>
  <c r="I20" i="3" s="1"/>
  <c r="F21" i="3"/>
  <c r="I21" i="3" s="1"/>
  <c r="F22" i="3"/>
  <c r="I22" i="3"/>
  <c r="F23" i="3"/>
  <c r="I23" i="3" s="1"/>
  <c r="F24" i="3"/>
  <c r="I24" i="3"/>
  <c r="F25" i="3"/>
  <c r="I25" i="3"/>
  <c r="F26" i="3"/>
  <c r="I26" i="3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G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/>
  <c r="F39" i="3"/>
  <c r="I39" i="3" s="1"/>
  <c r="F40" i="3"/>
  <c r="I40" i="3" s="1"/>
  <c r="F41" i="3"/>
  <c r="I41" i="3"/>
  <c r="F42" i="3"/>
  <c r="I42" i="3"/>
  <c r="F43" i="3"/>
  <c r="I43" i="3" s="1"/>
  <c r="F44" i="3"/>
  <c r="I44" i="3" s="1"/>
  <c r="F45" i="3"/>
  <c r="I45" i="3"/>
  <c r="F46" i="3"/>
  <c r="I46" i="3" s="1"/>
  <c r="F47" i="3"/>
  <c r="I47" i="3" s="1"/>
  <c r="F48" i="3"/>
  <c r="I48" i="3"/>
  <c r="F49" i="3"/>
  <c r="I49" i="3" s="1"/>
  <c r="G5" i="6" l="1"/>
  <c r="G45" i="5"/>
  <c r="G43" i="5"/>
  <c r="G41" i="5"/>
  <c r="G39" i="5"/>
  <c r="G37" i="5"/>
  <c r="G35" i="5"/>
  <c r="G33" i="5"/>
  <c r="G28" i="5"/>
  <c r="G24" i="5"/>
  <c r="G22" i="5"/>
  <c r="G20" i="5"/>
  <c r="G18" i="5"/>
  <c r="G16" i="5"/>
  <c r="G14" i="5"/>
  <c r="G10" i="5"/>
  <c r="G8" i="5"/>
  <c r="G6" i="5"/>
  <c r="G4" i="5"/>
  <c r="G2" i="5"/>
  <c r="G47" i="4"/>
  <c r="G45" i="4"/>
  <c r="G43" i="4"/>
  <c r="G41" i="4"/>
  <c r="G38" i="4"/>
  <c r="G36" i="4"/>
  <c r="G32" i="4"/>
  <c r="G30" i="4"/>
  <c r="G24" i="4"/>
  <c r="G22" i="4"/>
  <c r="G16" i="4"/>
  <c r="G14" i="4"/>
  <c r="G10" i="4"/>
  <c r="G8" i="4"/>
  <c r="G6" i="4"/>
  <c r="G4" i="4"/>
  <c r="G2" i="4"/>
  <c r="F49" i="4"/>
  <c r="G44" i="3"/>
  <c r="G42" i="3"/>
  <c r="G40" i="3"/>
  <c r="G36" i="3"/>
  <c r="G33" i="3"/>
  <c r="G30" i="3"/>
  <c r="G28" i="3"/>
  <c r="G26" i="3"/>
  <c r="G24" i="3"/>
  <c r="G22" i="3"/>
  <c r="G20" i="3"/>
  <c r="G18" i="3"/>
  <c r="G15" i="3"/>
  <c r="G11" i="3"/>
  <c r="G8" i="3"/>
  <c r="G6" i="3"/>
  <c r="G4" i="3"/>
  <c r="F50" i="3"/>
  <c r="G49" i="3" s="1"/>
  <c r="G2" i="6"/>
  <c r="F7" i="6"/>
  <c r="G47" i="5"/>
  <c r="G31" i="5"/>
  <c r="G12" i="5"/>
  <c r="G26" i="5"/>
  <c r="F49" i="5"/>
  <c r="G18" i="4"/>
  <c r="G12" i="4"/>
  <c r="G26" i="4"/>
  <c r="G20" i="4"/>
  <c r="G34" i="4"/>
  <c r="G28" i="4"/>
  <c r="G48" i="4"/>
  <c r="G46" i="3"/>
  <c r="G13" i="3"/>
  <c r="G48" i="3"/>
  <c r="G2" i="3"/>
  <c r="G38" i="3"/>
  <c r="G8" i="6" l="1"/>
  <c r="F8" i="6"/>
</calcChain>
</file>

<file path=xl/sharedStrings.xml><?xml version="1.0" encoding="utf-8"?>
<sst xmlns="http://schemas.openxmlformats.org/spreadsheetml/2006/main" count="190" uniqueCount="165">
  <si>
    <t>Գումար</t>
  </si>
  <si>
    <t>250012/1</t>
  </si>
  <si>
    <t>Մուսայելյանի Բ.Պ</t>
  </si>
  <si>
    <t>Մուսայելյանի Գ.Պ</t>
  </si>
  <si>
    <t>250034/1</t>
  </si>
  <si>
    <t>Մուսայելյանի դպրոց</t>
  </si>
  <si>
    <t>0329201/1</t>
  </si>
  <si>
    <t>Աբրահամյան Մարատ</t>
  </si>
  <si>
    <t>0329203/1</t>
  </si>
  <si>
    <t>Բարսեղյան Արմեն</t>
  </si>
  <si>
    <t>0329204/1</t>
  </si>
  <si>
    <t>Աբրահամյան Զորիկ</t>
  </si>
  <si>
    <t>8400001/1</t>
  </si>
  <si>
    <t>Գալստյան Սամվել</t>
  </si>
  <si>
    <t>8400002/1</t>
  </si>
  <si>
    <t>Գրիգորյան Արամ</t>
  </si>
  <si>
    <t>8400002/2</t>
  </si>
  <si>
    <t>8400003/1</t>
  </si>
  <si>
    <t xml:space="preserve">Սահակյան Արթուր </t>
  </si>
  <si>
    <t>8400004/1</t>
  </si>
  <si>
    <t>Գրիգորյան Ազատ</t>
  </si>
  <si>
    <t>8400005/1</t>
  </si>
  <si>
    <t>Գրիգորյան Մամիկոն</t>
  </si>
  <si>
    <t>8400006/1</t>
  </si>
  <si>
    <t>Հովհաննիսյան Քիրստինա</t>
  </si>
  <si>
    <t xml:space="preserve">                                  </t>
  </si>
  <si>
    <t>8400007/1</t>
  </si>
  <si>
    <t>Թադեվոսյան Գառնիկ</t>
  </si>
  <si>
    <t>8400008/1</t>
  </si>
  <si>
    <t>Սահակյան Արթուր</t>
  </si>
  <si>
    <t>8400009/1</t>
  </si>
  <si>
    <t>Բարսեղյան Ժիրայր</t>
  </si>
  <si>
    <t xml:space="preserve">                                </t>
  </si>
  <si>
    <t>8400013/1</t>
  </si>
  <si>
    <t>Գրիգորյան Ստեփան</t>
  </si>
  <si>
    <t>8400014/1,</t>
  </si>
  <si>
    <t>Աբրահամյան Ռոբերտ</t>
  </si>
  <si>
    <t xml:space="preserve">                               </t>
  </si>
  <si>
    <t>8400014/1</t>
  </si>
  <si>
    <t>8400015/1</t>
  </si>
  <si>
    <t>Աբրահամյան Նորիկ</t>
  </si>
  <si>
    <t>8400016/1</t>
  </si>
  <si>
    <t>Ալեքսանյան Արտակ</t>
  </si>
  <si>
    <t>8400017/1</t>
  </si>
  <si>
    <t>Ալեքսանյան Ալեքսան</t>
  </si>
  <si>
    <t xml:space="preserve">                             </t>
  </si>
  <si>
    <t>8400018/1</t>
  </si>
  <si>
    <t>Սողոմոնյան Գուրգեն</t>
  </si>
  <si>
    <t>8400019/1</t>
  </si>
  <si>
    <t>Սիմոնյան Արկադիկ</t>
  </si>
  <si>
    <t>8400020/1</t>
  </si>
  <si>
    <t>Սիոնյան Սիմոն</t>
  </si>
  <si>
    <t>8400021/1</t>
  </si>
  <si>
    <t>Սիմոնյան Սերյան</t>
  </si>
  <si>
    <t>Կոդ</t>
  </si>
  <si>
    <t xml:space="preserve">Ազգանուն </t>
  </si>
  <si>
    <t>Անուն</t>
  </si>
  <si>
    <t>ԿՎ</t>
  </si>
  <si>
    <t>Gumar</t>
  </si>
  <si>
    <t>8400022/1</t>
  </si>
  <si>
    <t>8400023/1</t>
  </si>
  <si>
    <t>Սիմոնյան Ավետիկ</t>
  </si>
  <si>
    <t>8400025/1</t>
  </si>
  <si>
    <t>Խաչատրյան Արսեն</t>
  </si>
  <si>
    <t>8400026/1</t>
  </si>
  <si>
    <t>Ստեփանյան Հեղուշ</t>
  </si>
  <si>
    <t>8400027/1</t>
  </si>
  <si>
    <t>Նինա Վոլկովա</t>
  </si>
  <si>
    <t>Հովհաննիսյան Ռուբիկ</t>
  </si>
  <si>
    <t>8400028/1</t>
  </si>
  <si>
    <t>Վարդանյան Ռազմիկ</t>
  </si>
  <si>
    <t>8400029/1</t>
  </si>
  <si>
    <t>Վարդանյան Լյովա</t>
  </si>
  <si>
    <t>8400030/1</t>
  </si>
  <si>
    <t>Վարդանյան Սարգիս</t>
  </si>
  <si>
    <t>8400031/1</t>
  </si>
  <si>
    <t>Վարդանյան Ջիվան</t>
  </si>
  <si>
    <t>8400032/1</t>
  </si>
  <si>
    <t>Վարդանյան Հրաչիկ</t>
  </si>
  <si>
    <t>8400033/1</t>
  </si>
  <si>
    <t>Վարդանյան Միշա</t>
  </si>
  <si>
    <t xml:space="preserve">8400034/1 </t>
  </si>
  <si>
    <t>Պապիկյան Արսեն</t>
  </si>
  <si>
    <t>8400035/1</t>
  </si>
  <si>
    <t>Կիրակոսյան Աստղիկ</t>
  </si>
  <si>
    <t>8400036/1</t>
  </si>
  <si>
    <t>Կարապետյան Կարապետ</t>
  </si>
  <si>
    <t>8400037/1</t>
  </si>
  <si>
    <t>Հովհաննիսյան Մնացական</t>
  </si>
  <si>
    <t>8400039/1</t>
  </si>
  <si>
    <t>Հովհաննիսյան Լիզա</t>
  </si>
  <si>
    <t xml:space="preserve">                              </t>
  </si>
  <si>
    <t>8400041/1</t>
  </si>
  <si>
    <t>Հովհաննիսյան Աշոտ</t>
  </si>
  <si>
    <t>8400042/1</t>
  </si>
  <si>
    <t>Հովհաննիսյան Սուրեն</t>
  </si>
  <si>
    <t xml:space="preserve">                                                           </t>
  </si>
  <si>
    <t>8400043/1</t>
  </si>
  <si>
    <t>Հովհաննիսյան Սամվել</t>
  </si>
  <si>
    <t>8400044/1</t>
  </si>
  <si>
    <t>Հովհաննիսյան Մանվել</t>
  </si>
  <si>
    <t>8400046/1</t>
  </si>
  <si>
    <t>Հովհաննիսյան Միշա</t>
  </si>
  <si>
    <t>8400047/1</t>
  </si>
  <si>
    <t>Հակոբյան Սամվել</t>
  </si>
  <si>
    <t>8400048/1</t>
  </si>
  <si>
    <t>Առաքելյան Գայանե</t>
  </si>
  <si>
    <t>Ազգանուն</t>
  </si>
  <si>
    <t>Կվ</t>
  </si>
  <si>
    <t>Gumar2</t>
  </si>
  <si>
    <t>8400049/1</t>
  </si>
  <si>
    <t>Հակոբյան Օգսեն</t>
  </si>
  <si>
    <t>8400050/1</t>
  </si>
  <si>
    <t>Հակոբյան Վազգեն</t>
  </si>
  <si>
    <t>8400051/1</t>
  </si>
  <si>
    <t>Հակոբյան Սերոժ</t>
  </si>
  <si>
    <t>8400052/1</t>
  </si>
  <si>
    <t>Հարությունյան Ժիրայր</t>
  </si>
  <si>
    <t>8400053/1</t>
  </si>
  <si>
    <t>Վարդանյան Կարեն</t>
  </si>
  <si>
    <t>8400054/1</t>
  </si>
  <si>
    <t>Հարությունյան Արսեն</t>
  </si>
  <si>
    <t>8400055/1</t>
  </si>
  <si>
    <t>Հարութունյան Արայիկ</t>
  </si>
  <si>
    <t>8400056/1</t>
  </si>
  <si>
    <t>Հարութունյան Սահակ</t>
  </si>
  <si>
    <t>8400057/1</t>
  </si>
  <si>
    <t>Ավետիսյան Սեդա</t>
  </si>
  <si>
    <t>8400059/1</t>
  </si>
  <si>
    <t>Հարությունյան Ջոնիկ</t>
  </si>
  <si>
    <t>8400061/1</t>
  </si>
  <si>
    <t>Հակոբյան Մհեր</t>
  </si>
  <si>
    <t>8400067/1</t>
  </si>
  <si>
    <t>Վարդանյան Մնաց</t>
  </si>
  <si>
    <t>8400072/1</t>
  </si>
  <si>
    <t>Հովհաննիսյան Լեվոն</t>
  </si>
  <si>
    <t>8400078/1</t>
  </si>
  <si>
    <t>Հակոբյան Ազատ</t>
  </si>
  <si>
    <t>8400079/1</t>
  </si>
  <si>
    <t>8400112/1</t>
  </si>
  <si>
    <t>Գրիգորյան Գեվորգ</t>
  </si>
  <si>
    <t>8400393/1</t>
  </si>
  <si>
    <t>Աբրահամյան Մանթաշ</t>
  </si>
  <si>
    <t>8400396/1</t>
  </si>
  <si>
    <t>Հակոբյան  Հովսեփ</t>
  </si>
  <si>
    <t>8400398/1</t>
  </si>
  <si>
    <t>8400405/1</t>
  </si>
  <si>
    <t>Գալստյան Վիլգեմ</t>
  </si>
  <si>
    <t>8400409/1</t>
  </si>
  <si>
    <t>Վարդանյան Արմեն</t>
  </si>
  <si>
    <t>8400410/1</t>
  </si>
  <si>
    <t>8400416/1</t>
  </si>
  <si>
    <t>Գասպարյան Անահիտ</t>
  </si>
  <si>
    <t>8400417/1</t>
  </si>
  <si>
    <t>8400440/1</t>
  </si>
  <si>
    <t>Գրիգորյան Շահվալադ</t>
  </si>
  <si>
    <t>84000612/1</t>
  </si>
  <si>
    <t>0331603/1</t>
  </si>
  <si>
    <t>Թեհմինե Հարությունյան</t>
  </si>
  <si>
    <t>30.04.2021</t>
  </si>
  <si>
    <t>31.07.20212</t>
  </si>
  <si>
    <t>31.06.2021</t>
  </si>
  <si>
    <t>8400038/2</t>
  </si>
  <si>
    <t>Խաչատրյան Լիլիթ[Խանութ]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</si>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</sst>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Arial"/>
    </font>
    <font>
      <sz val="11"/>
      <color theme="1"/>
      <name val="Calibri"/>
    </font>
    <font>
      <b/>
      <sz val="11"/>
      <color rgb="FF3F3F3F"/>
      <name val="Calibri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Arial"/>
      <family val="2"/>
    </font>
    <font>
      <sz val="11"/>
      <color rgb="FF9C0006"/>
      <name val="Calibri"/>
      <family val="2"/>
      <charset val="204"/>
      <scheme val="minor"/>
    </font>
    <font>
      <b/>
      <i/>
      <u/>
      <sz val="11"/>
      <color theme="0"/>
      <name val="Calibri"/>
      <family val="2"/>
      <charset val="204"/>
      <scheme val="minor"/>
    </font>
    <font>
      <sz val="8"/>
      <name val="Arial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rgb="FFF2F2F2"/>
      </patternFill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4.9989318521683403E-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1" applyNumberFormat="0" applyAlignment="0" applyProtection="0"/>
    <xf numFmtId="0" fontId="12" fillId="10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14" fontId="2" fillId="2" borderId="1" xfId="0" applyNumberFormat="1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14" fontId="4" fillId="4" borderId="1" xfId="1" applyNumberFormat="1" applyFont="1" applyFill="1"/>
    <xf numFmtId="0" fontId="4" fillId="4" borderId="1" xfId="1" applyFont="1" applyFill="1"/>
    <xf numFmtId="0" fontId="5" fillId="5" borderId="1" xfId="0" applyFont="1" applyFill="1" applyBorder="1" applyAlignment="1"/>
    <xf numFmtId="14" fontId="5" fillId="5" borderId="1" xfId="0" applyNumberFormat="1" applyFont="1" applyFill="1" applyBorder="1" applyAlignment="1"/>
    <xf numFmtId="0" fontId="5" fillId="5" borderId="1" xfId="0" applyFont="1" applyFill="1" applyBorder="1"/>
    <xf numFmtId="0" fontId="6" fillId="6" borderId="1" xfId="0" applyFont="1" applyFill="1" applyBorder="1" applyAlignment="1"/>
    <xf numFmtId="0" fontId="6" fillId="6" borderId="1" xfId="0" applyFont="1" applyFill="1" applyBorder="1"/>
    <xf numFmtId="0" fontId="6" fillId="6" borderId="2" xfId="0" applyFont="1" applyFill="1" applyBorder="1" applyAlignment="1"/>
    <xf numFmtId="0" fontId="6" fillId="6" borderId="2" xfId="0" applyFont="1" applyFill="1" applyBorder="1"/>
    <xf numFmtId="0" fontId="7" fillId="6" borderId="1" xfId="0" applyFont="1" applyFill="1" applyBorder="1"/>
    <xf numFmtId="3" fontId="6" fillId="6" borderId="1" xfId="0" applyNumberFormat="1" applyFont="1" applyFill="1" applyBorder="1"/>
    <xf numFmtId="3" fontId="10" fillId="9" borderId="1" xfId="0" applyNumberFormat="1" applyFont="1" applyFill="1" applyBorder="1"/>
    <xf numFmtId="0" fontId="11" fillId="4" borderId="0" xfId="0" applyFont="1" applyFill="1" applyAlignment="1"/>
    <xf numFmtId="14" fontId="11" fillId="4" borderId="0" xfId="0" applyNumberFormat="1" applyFont="1" applyFill="1" applyAlignment="1"/>
    <xf numFmtId="0" fontId="9" fillId="7" borderId="1" xfId="0" applyFont="1" applyFill="1" applyBorder="1" applyAlignment="1"/>
    <xf numFmtId="0" fontId="8" fillId="8" borderId="1" xfId="0" applyFont="1" applyFill="1" applyBorder="1" applyAlignment="1"/>
    <xf numFmtId="0" fontId="3" fillId="8" borderId="1" xfId="0" applyFont="1" applyFill="1" applyBorder="1" applyAlignment="1"/>
    <xf numFmtId="0" fontId="9" fillId="7" borderId="1" xfId="0" applyNumberFormat="1" applyFont="1" applyFill="1" applyBorder="1" applyAlignment="1"/>
    <xf numFmtId="0" fontId="13" fillId="11" borderId="0" xfId="2" applyFont="1" applyFill="1" applyAlignment="1"/>
    <xf numFmtId="0" fontId="15" fillId="3" borderId="1" xfId="1" applyFont="1"/>
    <xf numFmtId="0" fontId="3" fillId="12" borderId="1" xfId="0" applyFont="1" applyFill="1" applyBorder="1" applyAlignment="1"/>
    <xf numFmtId="14" fontId="0" fillId="0" borderId="0" xfId="0" applyNumberFormat="1" applyFont="1" applyAlignment="1"/>
    <xf numFmtId="14" fontId="6" fillId="6" borderId="1" xfId="0" applyNumberFormat="1" applyFont="1" applyFill="1" applyBorder="1"/>
    <xf numFmtId="0" fontId="0" fillId="13" borderId="3" xfId="0" applyFont="1" applyFill="1" applyBorder="1" applyAlignment="1"/>
    <xf numFmtId="0" fontId="5" fillId="14" borderId="1" xfId="0" applyFont="1" applyFill="1" applyBorder="1"/>
  </cellXfs>
  <cellStyles count="3">
    <cellStyle name="Вывод" xfId="1" builtinId="21"/>
    <cellStyle name="Обычный" xfId="0" builtinId="0"/>
    <cellStyle name="Плохой" xfId="2" builtinId="27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outline="0">
        <top style="thin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</dxf>
    <dxf>
      <font>
        <b val="0"/>
        <i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2F2F2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  <border outline="0">
        <left style="thin">
          <color rgb="FF3F3F3F"/>
        </left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solid">
          <fgColor rgb="FFF2F2F2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Лист1-style" pivot="0" count="4" xr9:uid="{00000000-0011-0000-FFFF-FFFF00000000}">
      <tableStyleElement type="headerRow" dxfId="48"/>
      <tableStyleElement type="totalRow" dxfId="47"/>
      <tableStyleElement type="firstRowStripe" dxfId="46"/>
      <tableStyleElement type="secondRowStripe" dxfId="45"/>
    </tableStyle>
    <tableStyle name="Лист2-style" pivot="0" count="4" xr9:uid="{00000000-0011-0000-FFFF-FFFF01000000}">
      <tableStyleElement type="headerRow" dxfId="44"/>
      <tableStyleElement type="totalRow" dxfId="43"/>
      <tableStyleElement type="firstRowStripe" dxfId="42"/>
      <tableStyleElement type="secondRowStripe" dxfId="41"/>
    </tableStyle>
    <tableStyle name="Лист3-style" pivot="0" count="4" xr9:uid="{00000000-0011-0000-FFFF-FFFF02000000}">
      <tableStyleElement type="headerRow" dxfId="40"/>
      <tableStyleElement type="totalRow" dxfId="39"/>
      <tableStyleElement type="firstRowStripe" dxfId="38"/>
      <tableStyleElement type="secondRowStripe" dxfId="37"/>
    </tableStyle>
    <tableStyle name="Лист4-style" pivot="0" count="3" xr9:uid="{00000000-0011-0000-FFFF-FFFF03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51" totalsRowCount="1" headerRowDxfId="33" headerRowCellStyle="Вывод" totalsRowCellStyle="Вывод">
  <tableColumns count="7">
    <tableColumn id="1" xr3:uid="{00000000-0010-0000-0000-000001000000}" name="Կոդ" dataDxfId="32"/>
    <tableColumn id="2" xr3:uid="{00000000-0010-0000-0000-000002000000}" name="Անուն" dataDxfId="31"/>
    <tableColumn id="3" xr3:uid="{00000000-0010-0000-0000-000003000000}" name="Ազգանուն" dataDxfId="30"/>
    <tableColumn id="4" xr3:uid="{00000000-0010-0000-0000-000004000000}" name="31.06.2021" dataDxfId="29" dataCellStyle="Вывод"/>
    <tableColumn id="5" xr3:uid="{00000000-0010-0000-0000-000005000000}" name="31.07.20212" dataDxfId="28"/>
    <tableColumn id="6" xr3:uid="{00000000-0010-0000-0000-000006000000}" name="ԿՎ" dataDxfId="27"/>
    <tableColumn id="7" xr3:uid="{00000000-0010-0000-0000-000007000000}" name="Գումար" dataDxfId="26"/>
  </tableColumns>
  <tableStyleInfo name="Лист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49" headerRowCount="0" totalsRowShown="0">
  <tableColumns count="7">
    <tableColumn id="1" xr3:uid="{00000000-0010-0000-0100-000001000000}" name="Column1"/>
    <tableColumn id="2" xr3:uid="{00000000-0010-0000-0100-000002000000}" name="Column2" dataDxfId="25"/>
    <tableColumn id="3" xr3:uid="{00000000-0010-0000-0100-000003000000}" name="Column3" dataDxfId="24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Лист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9" headerRowCount="0" totalsRowCount="1">
  <tableColumns count="7">
    <tableColumn id="1" xr3:uid="{00000000-0010-0000-0200-000001000000}" name="Column1" totalsRowDxfId="6"/>
    <tableColumn id="2" xr3:uid="{00000000-0010-0000-0200-000002000000}" name="Column2" totalsRowDxfId="5"/>
    <tableColumn id="3" xr3:uid="{00000000-0010-0000-0200-000003000000}" name="Column3" totalsRowDxfId="4"/>
    <tableColumn id="4" xr3:uid="{00000000-0010-0000-0200-000004000000}" name="Column4" dataDxfId="23" totalsRowDxfId="3"/>
    <tableColumn id="5" xr3:uid="{00000000-0010-0000-0200-000005000000}" name="Column5" totalsRowDxfId="2"/>
    <tableColumn id="6" xr3:uid="{00000000-0010-0000-0200-000006000000}" name="Column6" totalsRowFunction="custom" totalsRowDxfId="1">
      <totalsRowFormula>SUM(F2:F48)</totalsRowFormula>
    </tableColumn>
    <tableColumn id="7" xr3:uid="{00000000-0010-0000-0200-000007000000}" name="Column7" totalsRowDxfId="0"/>
  </tableColumns>
  <tableStyleInfo name="Лист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DC039-4F59-4065-80F2-732517C93D48}" name="Таблица5" displayName="Таблица5" ref="A1:G7" totalsRowCount="1" headerRowDxfId="22" dataDxfId="21" tableBorderDxfId="20" dataCellStyle="Вывод" totalsRowCellStyle="Вывод">
  <autoFilter ref="A1:G6" xr:uid="{E3CFBDC4-B5F4-4232-8FF8-647DB7939D53}"/>
  <tableColumns count="7">
    <tableColumn id="1" xr3:uid="{3C102FAD-6FDD-4AC0-9808-A26B12D40B5E}" name="Կոդ" dataDxfId="19" totalsRowDxfId="18" dataCellStyle="Вывод"/>
    <tableColumn id="2" xr3:uid="{17112437-E095-4334-AF6C-96312C7839FF}" name="Ազգանուն " dataDxfId="17" totalsRowDxfId="16" dataCellStyle="Вывод"/>
    <tableColumn id="3" xr3:uid="{4389540E-5EA7-4065-B9F9-F58B31CD081A}" name="Անուն" dataDxfId="15" totalsRowDxfId="14" dataCellStyle="Вывод"/>
    <tableColumn id="4" xr3:uid="{FF4798D2-3321-4C1A-8280-095D30E50AF9}" name="Столбец1" dataDxfId="13" totalsRowDxfId="12" dataCellStyle="Вывод"/>
    <tableColumn id="5" xr3:uid="{FD1299F3-8990-4C5E-8A1F-910E133C8144}" name="30.04.2021" dataDxfId="11" totalsRowDxfId="10" dataCellStyle="Вывод"/>
    <tableColumn id="6" xr3:uid="{699FBB20-0876-4D01-BC27-924E14489FD8}" name="ԿՎ" totalsRowFunction="custom" totalsRowDxfId="9" dataCellStyle="Вывод">
      <calculatedColumnFormula>Таблица5[[#This Row],[30.04.2021]]-Таблица5[[#This Row],[Столбец1]]</calculatedColumnFormula>
      <totalsRowFormula>SUM(F2:F6)</totalsRowFormula>
    </tableColumn>
    <tableColumn id="7" xr3:uid="{BC88D7EB-D64B-4182-9519-43B86D309AFB}" name="Գումար" dataDxfId="8" totalsRowDxfId="7" dataCellStyle="Вывод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opLeftCell="A23" zoomScale="115" zoomScaleNormal="115" workbookViewId="0">
      <selection activeCell="E49" sqref="E49"/>
    </sheetView>
  </sheetViews>
  <sheetFormatPr defaultColWidth="12.625" defaultRowHeight="15" customHeight="1" x14ac:dyDescent="0.2"/>
  <cols>
    <col min="1" max="2" width="10.375" customWidth="1"/>
    <col min="3" max="3" width="13" customWidth="1"/>
    <col min="4" max="4" width="9.25" customWidth="1"/>
    <col min="5" max="5" width="9.625" customWidth="1"/>
    <col min="6" max="6" width="8.75" customWidth="1"/>
    <col min="7" max="7" width="9.125" customWidth="1"/>
    <col min="8" max="8" width="8.875" customWidth="1"/>
    <col min="9" max="26" width="7.625" customWidth="1"/>
  </cols>
  <sheetData>
    <row r="1" spans="1:14" x14ac:dyDescent="0.25">
      <c r="A1" s="5" t="s">
        <v>54</v>
      </c>
      <c r="B1" s="5" t="s">
        <v>56</v>
      </c>
      <c r="C1" s="5" t="s">
        <v>107</v>
      </c>
      <c r="D1" s="5" t="s">
        <v>161</v>
      </c>
      <c r="E1" s="5" t="s">
        <v>160</v>
      </c>
      <c r="F1" s="5" t="s">
        <v>57</v>
      </c>
      <c r="G1" s="6" t="s">
        <v>0</v>
      </c>
      <c r="I1" s="2" t="s">
        <v>0</v>
      </c>
    </row>
    <row r="2" spans="1:14" x14ac:dyDescent="0.25">
      <c r="A2" s="10" t="s">
        <v>1</v>
      </c>
      <c r="B2" s="11" t="s">
        <v>2</v>
      </c>
      <c r="C2" s="11"/>
      <c r="D2" s="10">
        <v>980</v>
      </c>
      <c r="E2" s="10">
        <v>980</v>
      </c>
      <c r="F2" s="11">
        <f>Лист1!$E2-Лист1!$D2</f>
        <v>0</v>
      </c>
      <c r="G2" s="11">
        <f>I2+I3</f>
        <v>0</v>
      </c>
      <c r="I2" s="3">
        <f>Table_1[[#This Row],[ԿՎ]]*50</f>
        <v>0</v>
      </c>
    </row>
    <row r="3" spans="1:14" x14ac:dyDescent="0.25">
      <c r="A3" s="10"/>
      <c r="B3" s="11"/>
      <c r="C3" s="11"/>
      <c r="D3" s="10">
        <v>506</v>
      </c>
      <c r="E3" s="10">
        <v>506</v>
      </c>
      <c r="F3" s="11">
        <f>Лист1!$E3-Лист1!$D3</f>
        <v>0</v>
      </c>
      <c r="G3" s="27"/>
      <c r="I3" s="3">
        <f>Table_1[[#This Row],[ԿՎ]]*40</f>
        <v>0</v>
      </c>
    </row>
    <row r="4" spans="1:14" x14ac:dyDescent="0.25">
      <c r="A4" s="10" t="s">
        <v>1</v>
      </c>
      <c r="B4" s="11" t="s">
        <v>3</v>
      </c>
      <c r="C4" s="11"/>
      <c r="D4" s="11">
        <v>97</v>
      </c>
      <c r="E4" s="11">
        <v>130</v>
      </c>
      <c r="F4" s="11">
        <f>Лист1!$E4-Лист1!$D4</f>
        <v>33</v>
      </c>
      <c r="G4" s="11">
        <f>I4+I5</f>
        <v>5970</v>
      </c>
      <c r="I4" s="3">
        <f>Table_1[[#This Row],[ԿՎ]]*50</f>
        <v>1650</v>
      </c>
      <c r="L4" s="26"/>
    </row>
    <row r="5" spans="1:14" x14ac:dyDescent="0.25">
      <c r="A5" s="10"/>
      <c r="B5" s="11"/>
      <c r="C5" s="11"/>
      <c r="D5" s="11">
        <v>199</v>
      </c>
      <c r="E5" s="11">
        <v>307</v>
      </c>
      <c r="F5" s="11">
        <f>Лист1!$E5-Лист1!$D5</f>
        <v>108</v>
      </c>
      <c r="G5" s="11">
        <f>I5</f>
        <v>4320</v>
      </c>
      <c r="I5" s="3">
        <f>Table_1[[#This Row],[ԿՎ]]*40</f>
        <v>4320</v>
      </c>
    </row>
    <row r="6" spans="1:14" x14ac:dyDescent="0.25">
      <c r="A6" s="10" t="s">
        <v>4</v>
      </c>
      <c r="B6" s="11" t="s">
        <v>5</v>
      </c>
      <c r="C6" s="11"/>
      <c r="D6" s="11">
        <v>952</v>
      </c>
      <c r="E6" s="11">
        <v>952</v>
      </c>
      <c r="F6" s="11">
        <f>Лист1!$E6-Лист1!$D6</f>
        <v>0</v>
      </c>
      <c r="G6" s="11">
        <f>I6+I7</f>
        <v>0</v>
      </c>
      <c r="I6" s="3">
        <f>Table_1[[#This Row],[ԿՎ]]*50</f>
        <v>0</v>
      </c>
    </row>
    <row r="7" spans="1:14" x14ac:dyDescent="0.25">
      <c r="A7" s="11"/>
      <c r="B7" s="11"/>
      <c r="C7" s="11"/>
      <c r="D7" s="11">
        <v>20</v>
      </c>
      <c r="E7" s="11">
        <v>20</v>
      </c>
      <c r="F7" s="11">
        <f>Лист1!$E7-Лист1!$D7</f>
        <v>0</v>
      </c>
      <c r="G7" s="11"/>
      <c r="I7" s="3">
        <f>Table_1[[#This Row],[ԿՎ]]*40</f>
        <v>0</v>
      </c>
    </row>
    <row r="8" spans="1:14" x14ac:dyDescent="0.25">
      <c r="A8" s="11" t="s">
        <v>6</v>
      </c>
      <c r="B8" s="11" t="s">
        <v>7</v>
      </c>
      <c r="C8" s="11"/>
      <c r="D8" s="11">
        <v>11175</v>
      </c>
      <c r="E8" s="11">
        <v>11555</v>
      </c>
      <c r="F8" s="11">
        <f>Лист1!$E8-Лист1!$D8</f>
        <v>380</v>
      </c>
      <c r="G8" s="11">
        <f>I8+I9</f>
        <v>21720</v>
      </c>
      <c r="I8" s="3">
        <f>Table_1[[#This Row],[ԿՎ]]*50</f>
        <v>19000</v>
      </c>
    </row>
    <row r="9" spans="1:14" x14ac:dyDescent="0.25">
      <c r="A9" s="11"/>
      <c r="B9" s="11"/>
      <c r="C9" s="11"/>
      <c r="D9" s="11">
        <v>1660</v>
      </c>
      <c r="E9" s="11">
        <v>1728</v>
      </c>
      <c r="F9" s="11">
        <f>Лист1!$E9-Лист1!$D9</f>
        <v>68</v>
      </c>
      <c r="G9" s="11"/>
      <c r="I9" s="3">
        <f>Table_1[[#This Row],[ԿՎ]]*40</f>
        <v>2720</v>
      </c>
    </row>
    <row r="10" spans="1:14" x14ac:dyDescent="0.25">
      <c r="A10" s="11" t="s">
        <v>8</v>
      </c>
      <c r="B10" s="11" t="s">
        <v>9</v>
      </c>
      <c r="C10" s="11"/>
      <c r="D10" s="11">
        <v>3459</v>
      </c>
      <c r="E10" s="11">
        <v>3465</v>
      </c>
      <c r="F10" s="11">
        <f>Лист1!$E10-Лист1!$D10</f>
        <v>6</v>
      </c>
      <c r="G10" s="11">
        <f>I10</f>
        <v>300</v>
      </c>
      <c r="I10" s="3">
        <f>Table_1[[#This Row],[ԿՎ]]*50</f>
        <v>300</v>
      </c>
      <c r="N10" s="26"/>
    </row>
    <row r="11" spans="1:14" x14ac:dyDescent="0.25">
      <c r="A11" s="11" t="s">
        <v>10</v>
      </c>
      <c r="B11" s="11" t="s">
        <v>11</v>
      </c>
      <c r="C11" s="11"/>
      <c r="D11" s="10">
        <v>2291</v>
      </c>
      <c r="E11" s="10">
        <v>2297</v>
      </c>
      <c r="F11" s="11">
        <f>(E11-D11)*15</f>
        <v>90</v>
      </c>
      <c r="G11" s="11">
        <f>I11+I12</f>
        <v>5700</v>
      </c>
      <c r="I11" s="3">
        <f>Table_1[[#This Row],[ԿՎ]]*50</f>
        <v>4500</v>
      </c>
    </row>
    <row r="12" spans="1:14" x14ac:dyDescent="0.25">
      <c r="A12" s="11"/>
      <c r="B12" s="11"/>
      <c r="C12" s="11"/>
      <c r="D12" s="10">
        <v>1072</v>
      </c>
      <c r="E12" s="10">
        <v>1074</v>
      </c>
      <c r="F12" s="11">
        <f>(E12-D12)*15</f>
        <v>30</v>
      </c>
      <c r="G12" s="11"/>
      <c r="I12" s="3">
        <f>Table_1[[#This Row],[ԿՎ]]*40</f>
        <v>1200</v>
      </c>
    </row>
    <row r="13" spans="1:14" x14ac:dyDescent="0.25">
      <c r="A13" s="11" t="s">
        <v>12</v>
      </c>
      <c r="B13" s="11" t="s">
        <v>13</v>
      </c>
      <c r="C13" s="11"/>
      <c r="D13" s="11">
        <v>210</v>
      </c>
      <c r="E13" s="11">
        <v>290</v>
      </c>
      <c r="F13" s="11">
        <f>Лист1!$E13-Лист1!$D13</f>
        <v>80</v>
      </c>
      <c r="G13" s="11">
        <f>I13+I14</f>
        <v>5000</v>
      </c>
      <c r="I13" s="3">
        <f>Table_1[[#This Row],[ԿՎ]]*50</f>
        <v>4000</v>
      </c>
    </row>
    <row r="14" spans="1:14" x14ac:dyDescent="0.25">
      <c r="A14" s="11"/>
      <c r="B14" s="11"/>
      <c r="C14" s="11"/>
      <c r="D14" s="11">
        <v>55</v>
      </c>
      <c r="E14" s="11">
        <v>80</v>
      </c>
      <c r="F14" s="11">
        <f>Лист1!$E14-Лист1!$D14</f>
        <v>25</v>
      </c>
      <c r="G14" s="11"/>
      <c r="I14" s="3">
        <f>Table_1[[#This Row],[ԿՎ]]*40</f>
        <v>1000</v>
      </c>
    </row>
    <row r="15" spans="1:14" x14ac:dyDescent="0.25">
      <c r="A15" s="11" t="s">
        <v>14</v>
      </c>
      <c r="B15" s="11" t="s">
        <v>15</v>
      </c>
      <c r="C15" s="11"/>
      <c r="D15" s="11">
        <v>6530</v>
      </c>
      <c r="E15" s="11">
        <v>6701</v>
      </c>
      <c r="F15" s="11">
        <f>Лист1!$E15-Лист1!$D15</f>
        <v>171</v>
      </c>
      <c r="G15" s="11">
        <f>I15+I16</f>
        <v>10750</v>
      </c>
      <c r="I15" s="3">
        <f>Table_1[[#This Row],[ԿՎ]]*50</f>
        <v>8550</v>
      </c>
    </row>
    <row r="16" spans="1:14" x14ac:dyDescent="0.25">
      <c r="A16" s="11"/>
      <c r="B16" s="11"/>
      <c r="C16" s="11"/>
      <c r="D16" s="11">
        <v>2358</v>
      </c>
      <c r="E16" s="11">
        <v>2413</v>
      </c>
      <c r="F16" s="11">
        <f>Лист1!$E16-Лист1!$D16</f>
        <v>55</v>
      </c>
      <c r="G16" s="11"/>
      <c r="I16" s="3">
        <f>Table_1[[#This Row],[ԿՎ]]*40</f>
        <v>2200</v>
      </c>
    </row>
    <row r="17" spans="1:9" x14ac:dyDescent="0.25">
      <c r="A17" s="11" t="s">
        <v>16</v>
      </c>
      <c r="B17" s="11" t="s">
        <v>15</v>
      </c>
      <c r="C17" s="11"/>
      <c r="D17" s="10">
        <v>2209</v>
      </c>
      <c r="E17" s="10">
        <v>2217</v>
      </c>
      <c r="F17" s="11">
        <f>(E17-D17)*4</f>
        <v>32</v>
      </c>
      <c r="G17" s="11">
        <f>I17</f>
        <v>1600</v>
      </c>
      <c r="I17" s="3">
        <f>Table_1[[#This Row],[ԿՎ]]*50</f>
        <v>1600</v>
      </c>
    </row>
    <row r="18" spans="1:9" x14ac:dyDescent="0.25">
      <c r="A18" s="11" t="s">
        <v>17</v>
      </c>
      <c r="B18" s="11" t="s">
        <v>18</v>
      </c>
      <c r="C18" s="11"/>
      <c r="D18" s="11">
        <v>0</v>
      </c>
      <c r="E18" s="11">
        <v>0</v>
      </c>
      <c r="F18" s="11">
        <f>Лист1!$E18-Лист1!$D18</f>
        <v>0</v>
      </c>
      <c r="G18" s="11">
        <f>I18+I19</f>
        <v>0</v>
      </c>
      <c r="I18" s="3">
        <f>Table_1[[#This Row],[ԿՎ]]*50</f>
        <v>0</v>
      </c>
    </row>
    <row r="19" spans="1:9" x14ac:dyDescent="0.25">
      <c r="A19" s="11"/>
      <c r="B19" s="11"/>
      <c r="C19" s="11"/>
      <c r="D19" s="11">
        <v>0</v>
      </c>
      <c r="E19" s="11">
        <v>0</v>
      </c>
      <c r="F19" s="11">
        <f>Лист1!$E19-Лист1!$D19</f>
        <v>0</v>
      </c>
      <c r="G19" s="11"/>
      <c r="I19" s="3">
        <f>Table_1[[#This Row],[ԿՎ]]*40</f>
        <v>0</v>
      </c>
    </row>
    <row r="20" spans="1:9" x14ac:dyDescent="0.25">
      <c r="A20" s="11" t="s">
        <v>19</v>
      </c>
      <c r="B20" s="11" t="s">
        <v>20</v>
      </c>
      <c r="C20" s="11"/>
      <c r="D20" s="11">
        <v>4860</v>
      </c>
      <c r="E20" s="11">
        <v>5010</v>
      </c>
      <c r="F20" s="11">
        <f>Лист1!$E20-Лист1!$D20</f>
        <v>150</v>
      </c>
      <c r="G20" s="11">
        <f>I20+I21</f>
        <v>9060</v>
      </c>
      <c r="I20" s="3">
        <f>Table_1[[#This Row],[ԿՎ]]*50</f>
        <v>7500</v>
      </c>
    </row>
    <row r="21" spans="1:9" ht="15.75" customHeight="1" x14ac:dyDescent="0.25">
      <c r="A21" s="11"/>
      <c r="B21" s="11"/>
      <c r="C21" s="11"/>
      <c r="D21" s="11">
        <v>950</v>
      </c>
      <c r="E21" s="11">
        <v>989</v>
      </c>
      <c r="F21" s="11">
        <f>Лист1!$E21-Лист1!$D21</f>
        <v>39</v>
      </c>
      <c r="G21" s="11"/>
      <c r="I21" s="3">
        <f>Table_1[[#This Row],[ԿՎ]]*40</f>
        <v>1560</v>
      </c>
    </row>
    <row r="22" spans="1:9" ht="15.75" customHeight="1" x14ac:dyDescent="0.25">
      <c r="A22" s="11" t="s">
        <v>21</v>
      </c>
      <c r="B22" s="11" t="s">
        <v>22</v>
      </c>
      <c r="C22" s="11"/>
      <c r="D22" s="11">
        <v>14009</v>
      </c>
      <c r="E22" s="11">
        <v>14391</v>
      </c>
      <c r="F22" s="11">
        <f>Лист1!$E22-Лист1!$D22</f>
        <v>382</v>
      </c>
      <c r="G22" s="11">
        <f>I22+I23</f>
        <v>21900</v>
      </c>
      <c r="I22" s="3">
        <f>Table_1[[#This Row],[ԿՎ]]*50</f>
        <v>19100</v>
      </c>
    </row>
    <row r="23" spans="1:9" ht="15.75" customHeight="1" x14ac:dyDescent="0.25">
      <c r="A23" s="11"/>
      <c r="B23" s="11"/>
      <c r="C23" s="11"/>
      <c r="D23" s="11">
        <v>8760</v>
      </c>
      <c r="E23" s="11">
        <v>8830</v>
      </c>
      <c r="F23" s="11">
        <f>Лист1!$E23-Лист1!$D23</f>
        <v>70</v>
      </c>
      <c r="G23" s="11"/>
      <c r="I23" s="3">
        <f>Table_1[[#This Row],[ԿՎ]]*40</f>
        <v>2800</v>
      </c>
    </row>
    <row r="24" spans="1:9" ht="15.75" customHeight="1" x14ac:dyDescent="0.25">
      <c r="A24" s="11" t="s">
        <v>23</v>
      </c>
      <c r="B24" s="11" t="s">
        <v>24</v>
      </c>
      <c r="C24" s="11"/>
      <c r="D24" s="11">
        <v>8632</v>
      </c>
      <c r="E24" s="11">
        <v>8883</v>
      </c>
      <c r="F24" s="11">
        <f>Лист1!$E24-Лист1!$D24</f>
        <v>251</v>
      </c>
      <c r="G24" s="11">
        <f>I24+I25</f>
        <v>14550</v>
      </c>
      <c r="I24" s="3">
        <f>Table_1[[#This Row],[ԿՎ]]*50</f>
        <v>12550</v>
      </c>
    </row>
    <row r="25" spans="1:9" ht="15.75" customHeight="1" x14ac:dyDescent="0.25">
      <c r="A25" s="11"/>
      <c r="B25" s="11" t="s">
        <v>25</v>
      </c>
      <c r="C25" s="11"/>
      <c r="D25" s="11">
        <v>1660</v>
      </c>
      <c r="E25" s="11">
        <v>1710</v>
      </c>
      <c r="F25" s="11">
        <f>Лист1!$E25-Лист1!$D25</f>
        <v>50</v>
      </c>
      <c r="G25" s="11"/>
      <c r="I25" s="3">
        <f>Table_1[[#This Row],[ԿՎ]]*40</f>
        <v>2000</v>
      </c>
    </row>
    <row r="26" spans="1:9" ht="15.75" customHeight="1" x14ac:dyDescent="0.25">
      <c r="A26" s="11" t="s">
        <v>26</v>
      </c>
      <c r="B26" s="11" t="s">
        <v>27</v>
      </c>
      <c r="C26" s="11"/>
      <c r="D26" s="11">
        <v>2729</v>
      </c>
      <c r="E26" s="11">
        <v>2785</v>
      </c>
      <c r="F26" s="11">
        <f>Лист1!$E26-Лист1!$D26</f>
        <v>56</v>
      </c>
      <c r="G26" s="11">
        <f>I26+I27</f>
        <v>3480</v>
      </c>
      <c r="I26" s="3">
        <f>Table_1[[#This Row],[ԿՎ]]*50</f>
        <v>2800</v>
      </c>
    </row>
    <row r="27" spans="1:9" ht="15.75" customHeight="1" x14ac:dyDescent="0.25">
      <c r="A27" s="11"/>
      <c r="B27" s="11"/>
      <c r="C27" s="11"/>
      <c r="D27" s="11">
        <v>822</v>
      </c>
      <c r="E27" s="11">
        <v>839</v>
      </c>
      <c r="F27" s="11">
        <f>Лист1!$E27-Лист1!$D27</f>
        <v>17</v>
      </c>
      <c r="G27" s="11"/>
      <c r="I27" s="3">
        <f>Table_1[[#This Row],[ԿՎ]]*40</f>
        <v>680</v>
      </c>
    </row>
    <row r="28" spans="1:9" ht="15.75" customHeight="1" x14ac:dyDescent="0.25">
      <c r="A28" s="11" t="s">
        <v>28</v>
      </c>
      <c r="B28" s="11" t="s">
        <v>29</v>
      </c>
      <c r="C28" s="11"/>
      <c r="D28" s="11">
        <v>4762</v>
      </c>
      <c r="E28" s="11">
        <v>4850</v>
      </c>
      <c r="F28" s="11">
        <f>Лист1!$E28-Лист1!$D28</f>
        <v>88</v>
      </c>
      <c r="G28" s="11">
        <f>I28+I29</f>
        <v>6000</v>
      </c>
      <c r="I28" s="3">
        <f>Table_1[[#This Row],[ԿՎ]]*50</f>
        <v>4400</v>
      </c>
    </row>
    <row r="29" spans="1:9" ht="15.75" customHeight="1" x14ac:dyDescent="0.25">
      <c r="A29" s="11"/>
      <c r="B29" s="11"/>
      <c r="C29" s="11"/>
      <c r="D29" s="11">
        <v>1738</v>
      </c>
      <c r="E29" s="11">
        <v>1778</v>
      </c>
      <c r="F29" s="11">
        <f>Лист1!$E29-Лист1!$D29</f>
        <v>40</v>
      </c>
      <c r="G29" s="11"/>
      <c r="I29" s="3">
        <f>Table_1[[#This Row],[ԿՎ]]*40</f>
        <v>1600</v>
      </c>
    </row>
    <row r="30" spans="1:9" ht="15.75" customHeight="1" x14ac:dyDescent="0.25">
      <c r="A30" s="11" t="s">
        <v>30</v>
      </c>
      <c r="B30" s="11" t="s">
        <v>31</v>
      </c>
      <c r="C30" s="11"/>
      <c r="D30" s="11">
        <v>0</v>
      </c>
      <c r="E30" s="11">
        <v>245</v>
      </c>
      <c r="F30" s="11">
        <f>Лист1!$E30-Лист1!$D30</f>
        <v>245</v>
      </c>
      <c r="G30" s="11">
        <f>I30+I31</f>
        <v>14450</v>
      </c>
      <c r="I30" s="3">
        <f>Table_1[[#This Row],[ԿՎ]]*50</f>
        <v>12250</v>
      </c>
    </row>
    <row r="31" spans="1:9" ht="15.75" customHeight="1" x14ac:dyDescent="0.25">
      <c r="A31" s="11"/>
      <c r="B31" s="11" t="s">
        <v>32</v>
      </c>
      <c r="C31" s="11"/>
      <c r="D31" s="11">
        <v>0</v>
      </c>
      <c r="E31" s="11">
        <v>55</v>
      </c>
      <c r="F31" s="11">
        <f>Лист1!$E31-Лист1!$D31</f>
        <v>55</v>
      </c>
      <c r="G31" s="11"/>
      <c r="I31" s="3">
        <f>Table_1[[#This Row],[ԿՎ]]*40</f>
        <v>2200</v>
      </c>
    </row>
    <row r="32" spans="1:9" ht="15.75" customHeight="1" x14ac:dyDescent="0.25">
      <c r="A32" s="11" t="s">
        <v>33</v>
      </c>
      <c r="B32" s="11" t="s">
        <v>34</v>
      </c>
      <c r="C32" s="11"/>
      <c r="D32" s="11">
        <v>768</v>
      </c>
      <c r="E32" s="11">
        <v>768</v>
      </c>
      <c r="F32" s="11">
        <f>Лист1!$E32-Лист1!$D32</f>
        <v>0</v>
      </c>
      <c r="G32" s="11">
        <f>I32</f>
        <v>0</v>
      </c>
      <c r="I32" s="3">
        <f>Table_1[[#This Row],[ԿՎ]]*50</f>
        <v>0</v>
      </c>
    </row>
    <row r="33" spans="1:9" ht="15.75" customHeight="1" x14ac:dyDescent="0.25">
      <c r="A33" s="11" t="s">
        <v>35</v>
      </c>
      <c r="B33" s="11" t="s">
        <v>36</v>
      </c>
      <c r="C33" s="11"/>
      <c r="D33" s="11">
        <v>932</v>
      </c>
      <c r="E33" s="11">
        <v>1080</v>
      </c>
      <c r="F33" s="11">
        <f>Лист1!$E33-Лист1!$D33</f>
        <v>148</v>
      </c>
      <c r="G33" s="11">
        <f>I33+I34+I35</f>
        <v>8600</v>
      </c>
      <c r="I33" s="3">
        <f>Table_1[[#This Row],[ԿՎ]]*50</f>
        <v>7400</v>
      </c>
    </row>
    <row r="34" spans="1:9" ht="15.75" customHeight="1" x14ac:dyDescent="0.25">
      <c r="A34" s="11"/>
      <c r="B34" s="11" t="s">
        <v>37</v>
      </c>
      <c r="C34" s="11"/>
      <c r="D34" s="11">
        <v>250</v>
      </c>
      <c r="E34" s="11">
        <v>280</v>
      </c>
      <c r="F34" s="11">
        <f>Лист1!$E34-Лист1!$D34</f>
        <v>30</v>
      </c>
      <c r="G34" s="11"/>
      <c r="I34" s="3">
        <f>Table_1[[#This Row],[ԿՎ]]*40</f>
        <v>1200</v>
      </c>
    </row>
    <row r="35" spans="1:9" ht="15.75" customHeight="1" x14ac:dyDescent="0.25">
      <c r="A35" s="10" t="s">
        <v>38</v>
      </c>
      <c r="B35" s="11" t="s">
        <v>36</v>
      </c>
      <c r="C35" s="11"/>
      <c r="D35" s="10">
        <v>70</v>
      </c>
      <c r="E35" s="10">
        <v>70</v>
      </c>
      <c r="F35" s="11">
        <f>(E35-D35)*20</f>
        <v>0</v>
      </c>
      <c r="G35" s="11"/>
      <c r="I35" s="3">
        <f>Table_1[[#This Row],[ԿՎ]]*40</f>
        <v>0</v>
      </c>
    </row>
    <row r="36" spans="1:9" ht="15.75" customHeight="1" x14ac:dyDescent="0.25">
      <c r="A36" s="11" t="s">
        <v>39</v>
      </c>
      <c r="B36" s="11" t="s">
        <v>40</v>
      </c>
      <c r="C36" s="11"/>
      <c r="D36" s="11">
        <v>9595</v>
      </c>
      <c r="E36" s="11">
        <v>9770</v>
      </c>
      <c r="F36" s="11">
        <f>Table_1[[#This Row],[31.07.20212]]-Table_1[[#This Row],[31.06.2021]]</f>
        <v>175</v>
      </c>
      <c r="G36" s="11">
        <f>I36+I37</f>
        <v>10230</v>
      </c>
      <c r="I36" s="3">
        <f>Table_1[[#This Row],[ԿՎ]]*50</f>
        <v>8750</v>
      </c>
    </row>
    <row r="37" spans="1:9" ht="15.75" customHeight="1" x14ac:dyDescent="0.25">
      <c r="A37" s="11"/>
      <c r="B37" s="11"/>
      <c r="C37" s="11"/>
      <c r="D37" s="11">
        <v>1945</v>
      </c>
      <c r="E37" s="11">
        <v>1982</v>
      </c>
      <c r="F37" s="11">
        <f>Лист1!$E37-Лист1!$D37</f>
        <v>37</v>
      </c>
      <c r="G37" s="11"/>
      <c r="I37" s="3">
        <f>Table_1[[#This Row],[ԿՎ]]*40</f>
        <v>1480</v>
      </c>
    </row>
    <row r="38" spans="1:9" ht="15.75" customHeight="1" x14ac:dyDescent="0.25">
      <c r="A38" s="11" t="s">
        <v>41</v>
      </c>
      <c r="B38" s="11" t="s">
        <v>42</v>
      </c>
      <c r="C38" s="11"/>
      <c r="D38" s="11">
        <v>13699</v>
      </c>
      <c r="E38" s="11">
        <v>13887</v>
      </c>
      <c r="F38" s="11">
        <f>Лист1!$E38-Лист1!$D38</f>
        <v>188</v>
      </c>
      <c r="G38" s="11">
        <f>I38+I39</f>
        <v>10800</v>
      </c>
      <c r="I38" s="3">
        <f>Table_1[[#This Row],[ԿՎ]]*50</f>
        <v>9400</v>
      </c>
    </row>
    <row r="39" spans="1:9" ht="15.75" customHeight="1" x14ac:dyDescent="0.25">
      <c r="A39" s="11"/>
      <c r="B39" s="11" t="s">
        <v>32</v>
      </c>
      <c r="C39" s="11"/>
      <c r="D39" s="11">
        <v>1675</v>
      </c>
      <c r="E39" s="11">
        <v>1710</v>
      </c>
      <c r="F39" s="11">
        <f>Лист1!$E39-Лист1!$D39</f>
        <v>35</v>
      </c>
      <c r="G39" s="11"/>
      <c r="I39" s="3">
        <f>Table_1[[#This Row],[ԿՎ]]*40</f>
        <v>1400</v>
      </c>
    </row>
    <row r="40" spans="1:9" ht="15.75" customHeight="1" x14ac:dyDescent="0.25">
      <c r="A40" s="11" t="s">
        <v>43</v>
      </c>
      <c r="B40" s="11" t="s">
        <v>44</v>
      </c>
      <c r="C40" s="11"/>
      <c r="D40" s="11">
        <v>4880</v>
      </c>
      <c r="E40" s="11">
        <v>5020</v>
      </c>
      <c r="F40" s="11">
        <f>Лист1!$E40-Лист1!$D40</f>
        <v>140</v>
      </c>
      <c r="G40" s="11">
        <f>I40+I41</f>
        <v>8280</v>
      </c>
      <c r="I40" s="3">
        <f>Table_1[[#This Row],[ԿՎ]]*50</f>
        <v>7000</v>
      </c>
    </row>
    <row r="41" spans="1:9" ht="15.75" customHeight="1" x14ac:dyDescent="0.25">
      <c r="A41" s="11"/>
      <c r="B41" s="11" t="s">
        <v>45</v>
      </c>
      <c r="C41" s="11"/>
      <c r="D41" s="11">
        <v>958</v>
      </c>
      <c r="E41" s="11">
        <v>990</v>
      </c>
      <c r="F41" s="11">
        <f>Лист1!$E41-Лист1!$D41</f>
        <v>32</v>
      </c>
      <c r="G41" s="11"/>
      <c r="I41" s="3">
        <f>Table_1[[#This Row],[ԿՎ]]*40</f>
        <v>1280</v>
      </c>
    </row>
    <row r="42" spans="1:9" ht="15.75" customHeight="1" x14ac:dyDescent="0.25">
      <c r="A42" s="11" t="s">
        <v>46</v>
      </c>
      <c r="B42" s="11" t="s">
        <v>47</v>
      </c>
      <c r="C42" s="11"/>
      <c r="D42" s="11">
        <v>1257</v>
      </c>
      <c r="E42" s="11">
        <v>1270</v>
      </c>
      <c r="F42" s="11">
        <f>Лист1!$E42-Лист1!$D42</f>
        <v>13</v>
      </c>
      <c r="G42" s="11">
        <f>I42+I43</f>
        <v>850</v>
      </c>
      <c r="I42" s="3">
        <f>Table_1[[#This Row],[ԿՎ]]*50</f>
        <v>650</v>
      </c>
    </row>
    <row r="43" spans="1:9" ht="15.75" customHeight="1" x14ac:dyDescent="0.25">
      <c r="A43" s="11"/>
      <c r="B43" s="11"/>
      <c r="C43" s="11"/>
      <c r="D43" s="11">
        <v>290</v>
      </c>
      <c r="E43" s="11">
        <v>295</v>
      </c>
      <c r="F43" s="11">
        <f>Лист1!$E43-Лист1!$D43</f>
        <v>5</v>
      </c>
      <c r="G43" s="11"/>
      <c r="I43" s="3">
        <f>Table_1[[#This Row],[ԿՎ]]*40</f>
        <v>200</v>
      </c>
    </row>
    <row r="44" spans="1:9" ht="15.75" customHeight="1" x14ac:dyDescent="0.25">
      <c r="A44" s="11" t="s">
        <v>48</v>
      </c>
      <c r="B44" s="11" t="s">
        <v>49</v>
      </c>
      <c r="C44" s="11"/>
      <c r="D44" s="11">
        <v>12227</v>
      </c>
      <c r="E44" s="11">
        <v>12418</v>
      </c>
      <c r="F44" s="14">
        <f>Лист1!$E44-Лист1!$D44</f>
        <v>191</v>
      </c>
      <c r="G44" s="11">
        <f>I44+I45</f>
        <v>10630</v>
      </c>
      <c r="I44" s="3">
        <f>Table_1[[#This Row],[ԿՎ]]*50</f>
        <v>9550</v>
      </c>
    </row>
    <row r="45" spans="1:9" ht="15.75" customHeight="1" x14ac:dyDescent="0.25">
      <c r="A45" s="11"/>
      <c r="B45" s="11"/>
      <c r="C45" s="11"/>
      <c r="D45" s="11">
        <v>3170</v>
      </c>
      <c r="E45" s="11">
        <v>3197</v>
      </c>
      <c r="F45" s="11">
        <f>Лист1!$E45-Лист1!$D45</f>
        <v>27</v>
      </c>
      <c r="G45" s="11"/>
      <c r="I45" s="3">
        <f>Table_1[[#This Row],[ԿՎ]]*40</f>
        <v>1080</v>
      </c>
    </row>
    <row r="46" spans="1:9" ht="15.75" customHeight="1" x14ac:dyDescent="0.25">
      <c r="A46" s="11" t="s">
        <v>50</v>
      </c>
      <c r="B46" s="11" t="s">
        <v>51</v>
      </c>
      <c r="C46" s="11"/>
      <c r="D46" s="11">
        <v>7502</v>
      </c>
      <c r="E46" s="11">
        <v>7597</v>
      </c>
      <c r="F46" s="11">
        <f>Table_1[[#This Row],[31.07.20212]]-Table_1[[#This Row],[31.06.2021]]</f>
        <v>95</v>
      </c>
      <c r="G46" s="11">
        <f>I46+I47</f>
        <v>5350</v>
      </c>
      <c r="I46" s="3">
        <f>Table_1[[#This Row],[ԿՎ]]*50</f>
        <v>4750</v>
      </c>
    </row>
    <row r="47" spans="1:9" ht="15.75" customHeight="1" x14ac:dyDescent="0.25">
      <c r="A47" s="11"/>
      <c r="B47" s="11"/>
      <c r="C47" s="11"/>
      <c r="D47" s="11">
        <v>1407</v>
      </c>
      <c r="E47" s="11">
        <v>1422</v>
      </c>
      <c r="F47" s="11">
        <f>Лист1!$E47-Лист1!$D47</f>
        <v>15</v>
      </c>
      <c r="G47" s="11"/>
      <c r="I47" s="3">
        <f>Table_1[[#This Row],[ԿՎ]]*40</f>
        <v>600</v>
      </c>
    </row>
    <row r="48" spans="1:9" ht="15.75" customHeight="1" x14ac:dyDescent="0.25">
      <c r="A48" s="10" t="s">
        <v>52</v>
      </c>
      <c r="B48" s="10" t="s">
        <v>53</v>
      </c>
      <c r="C48" s="11"/>
      <c r="D48" s="11">
        <v>8732</v>
      </c>
      <c r="E48" s="11">
        <v>8799</v>
      </c>
      <c r="F48" s="11">
        <f>Лист1!$E48-Лист1!$D48</f>
        <v>67</v>
      </c>
      <c r="G48" s="11">
        <f>I48+I49</f>
        <v>3350</v>
      </c>
      <c r="I48" s="3">
        <f>Table_1[[#This Row],[ԿՎ]]*50</f>
        <v>3350</v>
      </c>
    </row>
    <row r="49" spans="1:9" ht="15.75" customHeight="1" thickBot="1" x14ac:dyDescent="0.3">
      <c r="A49" s="11"/>
      <c r="B49" s="11"/>
      <c r="C49" s="11"/>
      <c r="D49" s="11">
        <v>2882</v>
      </c>
      <c r="E49" s="11">
        <v>2882</v>
      </c>
      <c r="F49" s="11">
        <f>Лист1!$E49-Лист1!$D49</f>
        <v>0</v>
      </c>
      <c r="G49" s="29">
        <f>F50</f>
        <v>3719</v>
      </c>
      <c r="I49" s="3">
        <f>Table_1[[#This Row],[ԿՎ]]*40</f>
        <v>0</v>
      </c>
    </row>
    <row r="50" spans="1:9" ht="15.75" customHeight="1" thickTop="1" thickBot="1" x14ac:dyDescent="0.3">
      <c r="A50" s="25"/>
      <c r="B50" s="25"/>
      <c r="C50" s="25"/>
      <c r="D50" s="25"/>
      <c r="E50" s="25"/>
      <c r="F50" s="28">
        <f>SUM(F2:F49)</f>
        <v>3719</v>
      </c>
      <c r="G50" s="25"/>
    </row>
    <row r="51" spans="1:9" ht="15.75" customHeight="1" thickTop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2.2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4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9"/>
  <sheetViews>
    <sheetView topLeftCell="A18" zoomScale="115" zoomScaleNormal="115" workbookViewId="0">
      <selection activeCell="E50" sqref="E50"/>
    </sheetView>
  </sheetViews>
  <sheetFormatPr defaultColWidth="12.625" defaultRowHeight="15" customHeight="1" x14ac:dyDescent="0.2"/>
  <cols>
    <col min="1" max="2" width="10.375" customWidth="1"/>
    <col min="3" max="3" width="14" customWidth="1"/>
    <col min="4" max="4" width="9.375" customWidth="1"/>
    <col min="5" max="5" width="9.875" customWidth="1"/>
    <col min="6" max="6" width="9.125" customWidth="1"/>
    <col min="7" max="7" width="8.75" customWidth="1"/>
    <col min="8" max="9" width="10.375" customWidth="1"/>
    <col min="10" max="10" width="13.125" customWidth="1"/>
    <col min="11" max="11" width="10.25" customWidth="1"/>
    <col min="12" max="26" width="7.625" customWidth="1"/>
  </cols>
  <sheetData>
    <row r="1" spans="1:11" x14ac:dyDescent="0.25">
      <c r="A1" s="7" t="s">
        <v>54</v>
      </c>
      <c r="B1" s="7" t="s">
        <v>55</v>
      </c>
      <c r="C1" s="7" t="s">
        <v>56</v>
      </c>
      <c r="D1" s="8">
        <v>44285</v>
      </c>
      <c r="E1" s="8">
        <v>44316</v>
      </c>
      <c r="F1" s="7" t="s">
        <v>57</v>
      </c>
      <c r="G1" s="7" t="s">
        <v>0</v>
      </c>
      <c r="I1" s="4" t="s">
        <v>58</v>
      </c>
    </row>
    <row r="2" spans="1:11" x14ac:dyDescent="0.25">
      <c r="A2" s="10" t="s">
        <v>59</v>
      </c>
      <c r="B2" s="10" t="s">
        <v>22</v>
      </c>
      <c r="C2" s="11"/>
      <c r="D2" s="11">
        <v>1240</v>
      </c>
      <c r="E2" s="11">
        <v>1265</v>
      </c>
      <c r="F2" s="11">
        <f>Лист2!$E2-Лист2!$D2</f>
        <v>25</v>
      </c>
      <c r="G2" s="15">
        <f>I2+I3</f>
        <v>1250</v>
      </c>
      <c r="I2" s="4">
        <f>Table_2[[#This Row],[Column6]]*50</f>
        <v>1250</v>
      </c>
    </row>
    <row r="3" spans="1:11" x14ac:dyDescent="0.25">
      <c r="A3" s="10"/>
      <c r="B3" s="10"/>
      <c r="C3" s="11"/>
      <c r="D3" s="11">
        <v>90</v>
      </c>
      <c r="E3" s="11">
        <v>90</v>
      </c>
      <c r="F3" s="11">
        <f>Лист2!$E3-Лист2!$D3</f>
        <v>0</v>
      </c>
      <c r="G3" s="15"/>
      <c r="I3" s="4">
        <f>Table_2[[#This Row],[Column6]]*40</f>
        <v>0</v>
      </c>
    </row>
    <row r="4" spans="1:11" x14ac:dyDescent="0.25">
      <c r="A4" s="10" t="s">
        <v>60</v>
      </c>
      <c r="B4" s="10" t="s">
        <v>61</v>
      </c>
      <c r="C4" s="11"/>
      <c r="D4" s="11">
        <v>8692</v>
      </c>
      <c r="E4" s="11">
        <v>8912</v>
      </c>
      <c r="F4" s="11">
        <f>Лист2!$E4-Лист2!$D4</f>
        <v>220</v>
      </c>
      <c r="G4" s="15">
        <f>I4+I5</f>
        <v>13800</v>
      </c>
      <c r="I4" s="4">
        <f>Table_2[[#This Row],[Column6]]*50</f>
        <v>11000</v>
      </c>
    </row>
    <row r="5" spans="1:11" x14ac:dyDescent="0.25">
      <c r="A5" s="11"/>
      <c r="B5" s="11"/>
      <c r="C5" s="11"/>
      <c r="D5" s="11">
        <v>2420</v>
      </c>
      <c r="E5" s="11">
        <v>2490</v>
      </c>
      <c r="F5" s="11">
        <f>Лист2!$E5-Лист2!$D5</f>
        <v>70</v>
      </c>
      <c r="G5" s="15"/>
      <c r="I5" s="4">
        <f>Table_2[[#This Row],[Column6]]*40</f>
        <v>2800</v>
      </c>
    </row>
    <row r="6" spans="1:11" x14ac:dyDescent="0.25">
      <c r="A6" s="10" t="s">
        <v>62</v>
      </c>
      <c r="B6" s="10" t="s">
        <v>63</v>
      </c>
      <c r="C6" s="11"/>
      <c r="D6" s="11">
        <v>9561</v>
      </c>
      <c r="E6" s="11">
        <v>9738</v>
      </c>
      <c r="F6" s="11">
        <f>Лист2!$E6-Лист2!$D6</f>
        <v>177</v>
      </c>
      <c r="G6" s="15">
        <f>I6+I7</f>
        <v>13090</v>
      </c>
      <c r="I6" s="4">
        <f>Table_2[[#This Row],[Column6]]*50</f>
        <v>8850</v>
      </c>
    </row>
    <row r="7" spans="1:11" x14ac:dyDescent="0.25">
      <c r="A7" s="11"/>
      <c r="B7" s="11"/>
      <c r="C7" s="11"/>
      <c r="D7" s="11">
        <v>2892</v>
      </c>
      <c r="E7" s="11">
        <v>2998</v>
      </c>
      <c r="F7" s="11">
        <f>Лист2!$E7-Лист2!$D7</f>
        <v>106</v>
      </c>
      <c r="G7" s="15"/>
      <c r="I7" s="4">
        <f>Table_2[[#This Row],[Column6]]*40</f>
        <v>4240</v>
      </c>
    </row>
    <row r="8" spans="1:11" x14ac:dyDescent="0.25">
      <c r="A8" s="10" t="s">
        <v>64</v>
      </c>
      <c r="B8" s="10" t="s">
        <v>65</v>
      </c>
      <c r="C8" s="11"/>
      <c r="D8" s="11">
        <v>4899</v>
      </c>
      <c r="E8" s="11">
        <v>4997</v>
      </c>
      <c r="F8" s="11">
        <f>Лист2!$E8-Лист2!$D8</f>
        <v>98</v>
      </c>
      <c r="G8" s="15">
        <f>I8+I9</f>
        <v>6500</v>
      </c>
      <c r="I8" s="4">
        <f>Table_2[[#This Row],[Column6]]*50</f>
        <v>4900</v>
      </c>
    </row>
    <row r="9" spans="1:11" x14ac:dyDescent="0.25">
      <c r="A9" s="11"/>
      <c r="B9" s="11"/>
      <c r="C9" s="11"/>
      <c r="D9" s="11">
        <v>950</v>
      </c>
      <c r="E9" s="11">
        <v>990</v>
      </c>
      <c r="F9" s="11">
        <f>Лист2!$E9-Лист2!$D9</f>
        <v>40</v>
      </c>
      <c r="G9" s="15"/>
      <c r="I9" s="4">
        <f>Table_2[[#This Row],[Column6]]*40</f>
        <v>1600</v>
      </c>
    </row>
    <row r="10" spans="1:11" x14ac:dyDescent="0.25">
      <c r="A10" s="10" t="s">
        <v>66</v>
      </c>
      <c r="B10" s="10" t="s">
        <v>67</v>
      </c>
      <c r="C10" s="11"/>
      <c r="D10" s="11">
        <v>0</v>
      </c>
      <c r="E10" s="11">
        <v>0</v>
      </c>
      <c r="F10" s="11">
        <f>Лист2!$E10-Лист2!$D10</f>
        <v>0</v>
      </c>
      <c r="G10" s="15">
        <f t="shared" ref="G10" si="0">I10+I11</f>
        <v>0</v>
      </c>
      <c r="I10" s="4">
        <f>Table_2[[#This Row],[Column6]]*50</f>
        <v>0</v>
      </c>
    </row>
    <row r="11" spans="1:11" x14ac:dyDescent="0.25">
      <c r="A11" s="11"/>
      <c r="B11" s="11"/>
      <c r="C11" s="11"/>
      <c r="D11" s="11">
        <v>0</v>
      </c>
      <c r="E11" s="11">
        <v>0</v>
      </c>
      <c r="F11" s="11">
        <f>Лист2!$E11-Лист2!$D11</f>
        <v>0</v>
      </c>
      <c r="G11" s="15"/>
      <c r="I11" s="4">
        <f>Table_2[[#This Row],[Column6]]*40</f>
        <v>0</v>
      </c>
    </row>
    <row r="12" spans="1:11" x14ac:dyDescent="0.25">
      <c r="A12" s="10" t="s">
        <v>69</v>
      </c>
      <c r="B12" s="10" t="s">
        <v>70</v>
      </c>
      <c r="C12" s="11"/>
      <c r="D12" s="11">
        <v>4465</v>
      </c>
      <c r="E12" s="11">
        <v>4581</v>
      </c>
      <c r="F12" s="11">
        <f>Лист2!$E12-Лист2!$D12</f>
        <v>116</v>
      </c>
      <c r="G12" s="15">
        <f>I12+I13</f>
        <v>5800</v>
      </c>
      <c r="I12" s="4">
        <f>Table_2[[#This Row],[Column6]]*50</f>
        <v>5800</v>
      </c>
    </row>
    <row r="13" spans="1:11" x14ac:dyDescent="0.25">
      <c r="A13" s="11"/>
      <c r="B13" s="11"/>
      <c r="C13" s="11"/>
      <c r="D13" s="11">
        <v>624</v>
      </c>
      <c r="E13" s="11">
        <v>624</v>
      </c>
      <c r="F13" s="11">
        <f>Лист2!$E13-Лист2!$D13</f>
        <v>0</v>
      </c>
      <c r="G13" s="15"/>
      <c r="I13" s="4">
        <f>Table_2[[#This Row],[Column6]]*40</f>
        <v>0</v>
      </c>
    </row>
    <row r="14" spans="1:11" x14ac:dyDescent="0.25">
      <c r="A14" s="10" t="s">
        <v>71</v>
      </c>
      <c r="B14" s="10" t="s">
        <v>72</v>
      </c>
      <c r="C14" s="11"/>
      <c r="D14" s="11">
        <v>13440</v>
      </c>
      <c r="E14" s="11">
        <v>13670</v>
      </c>
      <c r="F14" s="11">
        <f>Лист2!$E14-Лист2!$D14</f>
        <v>230</v>
      </c>
      <c r="G14" s="15">
        <f>I14+I15</f>
        <v>14700</v>
      </c>
      <c r="I14" s="4">
        <f>Table_2[[#This Row],[Column6]]*50</f>
        <v>11500</v>
      </c>
    </row>
    <row r="15" spans="1:11" x14ac:dyDescent="0.25">
      <c r="A15" s="11"/>
      <c r="B15" s="11"/>
      <c r="C15" s="11"/>
      <c r="D15" s="11">
        <v>2952</v>
      </c>
      <c r="E15" s="11">
        <v>3032</v>
      </c>
      <c r="F15" s="11">
        <f>Лист2!$E15-Лист2!$D15</f>
        <v>80</v>
      </c>
      <c r="G15" s="15"/>
      <c r="I15" s="4">
        <f>Table_2[[#This Row],[Column6]]*40</f>
        <v>3200</v>
      </c>
      <c r="K15" s="1"/>
    </row>
    <row r="16" spans="1:11" x14ac:dyDescent="0.25">
      <c r="A16" s="10" t="s">
        <v>73</v>
      </c>
      <c r="B16" s="10" t="s">
        <v>74</v>
      </c>
      <c r="C16" s="11"/>
      <c r="D16" s="11">
        <v>3598</v>
      </c>
      <c r="E16" s="11">
        <v>3819</v>
      </c>
      <c r="F16" s="11">
        <f>Лист2!$E16-Лист2!$D16</f>
        <v>221</v>
      </c>
      <c r="G16" s="15">
        <f>I16+I17</f>
        <v>12770</v>
      </c>
      <c r="I16" s="4">
        <f>Table_2[[#This Row],[Column6]]*50</f>
        <v>11050</v>
      </c>
    </row>
    <row r="17" spans="1:9" x14ac:dyDescent="0.25">
      <c r="A17" s="11"/>
      <c r="B17" s="11"/>
      <c r="C17" s="11"/>
      <c r="D17" s="11">
        <v>586</v>
      </c>
      <c r="E17" s="11">
        <v>629</v>
      </c>
      <c r="F17" s="11">
        <f>Лист2!$E17-Лист2!$D17</f>
        <v>43</v>
      </c>
      <c r="G17" s="15"/>
      <c r="I17" s="4">
        <f>Table_2[[#This Row],[Column6]]*40</f>
        <v>1720</v>
      </c>
    </row>
    <row r="18" spans="1:9" x14ac:dyDescent="0.25">
      <c r="A18" s="10" t="s">
        <v>75</v>
      </c>
      <c r="B18" s="10" t="s">
        <v>76</v>
      </c>
      <c r="C18" s="11"/>
      <c r="D18" s="11">
        <v>4167</v>
      </c>
      <c r="E18" s="11">
        <v>4309</v>
      </c>
      <c r="F18" s="11">
        <f>Лист2!$E18-Лист2!$D18</f>
        <v>142</v>
      </c>
      <c r="G18" s="15">
        <f>I18+I19</f>
        <v>8060</v>
      </c>
      <c r="I18" s="4">
        <f>Table_2[[#This Row],[Column6]]*50</f>
        <v>7100</v>
      </c>
    </row>
    <row r="19" spans="1:9" x14ac:dyDescent="0.25">
      <c r="A19" s="10"/>
      <c r="B19" s="10"/>
      <c r="C19" s="11"/>
      <c r="D19" s="11">
        <v>815</v>
      </c>
      <c r="E19" s="11">
        <v>839</v>
      </c>
      <c r="F19" s="11">
        <f>Лист2!$E19-Лист2!$D19</f>
        <v>24</v>
      </c>
      <c r="G19" s="15"/>
      <c r="I19" s="4">
        <f>Table_2[[#This Row],[Column6]]*40</f>
        <v>960</v>
      </c>
    </row>
    <row r="20" spans="1:9" x14ac:dyDescent="0.25">
      <c r="A20" s="10" t="s">
        <v>77</v>
      </c>
      <c r="B20" s="10" t="s">
        <v>78</v>
      </c>
      <c r="C20" s="11"/>
      <c r="D20" s="11">
        <v>6045</v>
      </c>
      <c r="E20" s="11">
        <v>6166</v>
      </c>
      <c r="F20" s="11">
        <f>Лист2!$E20-Лист2!$D20</f>
        <v>121</v>
      </c>
      <c r="G20" s="15">
        <f>I20+I21</f>
        <v>7370</v>
      </c>
      <c r="I20" s="4">
        <f>Table_2[[#This Row],[Column6]]*50</f>
        <v>6050</v>
      </c>
    </row>
    <row r="21" spans="1:9" ht="15.75" customHeight="1" x14ac:dyDescent="0.25">
      <c r="A21" s="11"/>
      <c r="B21" s="11"/>
      <c r="C21" s="11"/>
      <c r="D21" s="11">
        <v>1639</v>
      </c>
      <c r="E21" s="11">
        <v>1672</v>
      </c>
      <c r="F21" s="11">
        <f>Лист2!$E21-Лист2!$D21</f>
        <v>33</v>
      </c>
      <c r="G21" s="15"/>
      <c r="I21" s="4">
        <f>Table_2[[#This Row],[Column6]]*40</f>
        <v>1320</v>
      </c>
    </row>
    <row r="22" spans="1:9" ht="15.75" customHeight="1" x14ac:dyDescent="0.25">
      <c r="A22" s="10" t="s">
        <v>79</v>
      </c>
      <c r="B22" s="10" t="s">
        <v>80</v>
      </c>
      <c r="C22" s="11"/>
      <c r="D22" s="10">
        <v>0</v>
      </c>
      <c r="E22" s="10">
        <v>0</v>
      </c>
      <c r="F22" s="11">
        <f>Лист2!$E22-Лист2!$D22</f>
        <v>0</v>
      </c>
      <c r="G22" s="15">
        <f>I22+I23</f>
        <v>0</v>
      </c>
      <c r="I22" s="4">
        <f>Table_2[[#This Row],[Column6]]*50</f>
        <v>0</v>
      </c>
    </row>
    <row r="23" spans="1:9" ht="15.75" customHeight="1" x14ac:dyDescent="0.25">
      <c r="A23" s="11"/>
      <c r="B23" s="11"/>
      <c r="C23" s="11"/>
      <c r="D23" s="10">
        <v>0</v>
      </c>
      <c r="E23" s="10">
        <v>0</v>
      </c>
      <c r="F23" s="11">
        <f>Лист2!$E23-Лист2!$D23</f>
        <v>0</v>
      </c>
      <c r="G23" s="15"/>
      <c r="I23" s="4">
        <f>Table_2[[#This Row],[Column6]]*40</f>
        <v>0</v>
      </c>
    </row>
    <row r="24" spans="1:9" ht="15.75" customHeight="1" x14ac:dyDescent="0.25">
      <c r="A24" s="10" t="s">
        <v>81</v>
      </c>
      <c r="B24" s="10" t="s">
        <v>82</v>
      </c>
      <c r="C24" s="11"/>
      <c r="D24" s="11">
        <v>5772</v>
      </c>
      <c r="E24" s="11">
        <v>5882</v>
      </c>
      <c r="F24" s="11">
        <f>Лист2!$E24-Лист2!$D24</f>
        <v>110</v>
      </c>
      <c r="G24" s="15">
        <f>I24+I25</f>
        <v>6780</v>
      </c>
      <c r="I24" s="4">
        <f>Table_2[[#This Row],[Column6]]*50</f>
        <v>5500</v>
      </c>
    </row>
    <row r="25" spans="1:9" ht="15.75" customHeight="1" x14ac:dyDescent="0.25">
      <c r="A25" s="11"/>
      <c r="B25" s="11"/>
      <c r="C25" s="11"/>
      <c r="D25" s="11">
        <v>2522</v>
      </c>
      <c r="E25" s="11">
        <v>2554</v>
      </c>
      <c r="F25" s="11">
        <f>Лист2!$E25-Лист2!$D25</f>
        <v>32</v>
      </c>
      <c r="G25" s="15"/>
      <c r="I25" s="4">
        <f>Table_2[[#This Row],[Column6]]*40</f>
        <v>1280</v>
      </c>
    </row>
    <row r="26" spans="1:9" ht="15.75" customHeight="1" x14ac:dyDescent="0.25">
      <c r="A26" s="10" t="s">
        <v>83</v>
      </c>
      <c r="B26" s="10" t="s">
        <v>84</v>
      </c>
      <c r="C26" s="11"/>
      <c r="D26" s="11">
        <v>0</v>
      </c>
      <c r="E26" s="11">
        <v>100</v>
      </c>
      <c r="F26" s="11">
        <f>Лист2!$E26-Лист2!$D26</f>
        <v>100</v>
      </c>
      <c r="G26" s="15">
        <f>I26+I27</f>
        <v>6360</v>
      </c>
      <c r="I26" s="4">
        <f>Table_2[[#This Row],[Column6]]*50</f>
        <v>5000</v>
      </c>
    </row>
    <row r="27" spans="1:9" ht="15.75" customHeight="1" x14ac:dyDescent="0.25">
      <c r="A27" s="11"/>
      <c r="B27" s="11"/>
      <c r="C27" s="11"/>
      <c r="D27" s="11">
        <v>0</v>
      </c>
      <c r="E27" s="11">
        <v>34</v>
      </c>
      <c r="F27" s="11">
        <f>Лист2!$E27-Лист2!$D27</f>
        <v>34</v>
      </c>
      <c r="G27" s="15"/>
      <c r="I27" s="4">
        <f>Table_2[[#This Row],[Column6]]*40</f>
        <v>1360</v>
      </c>
    </row>
    <row r="28" spans="1:9" ht="15.75" customHeight="1" x14ac:dyDescent="0.25">
      <c r="A28" s="10" t="s">
        <v>85</v>
      </c>
      <c r="B28" s="10" t="s">
        <v>86</v>
      </c>
      <c r="C28" s="11"/>
      <c r="D28" s="11">
        <v>1552</v>
      </c>
      <c r="E28" s="11">
        <v>1630</v>
      </c>
      <c r="F28" s="11">
        <f>Лист2!$E28-Лист2!$D28</f>
        <v>78</v>
      </c>
      <c r="G28" s="15">
        <f>I28+I29</f>
        <v>5260</v>
      </c>
      <c r="I28" s="4">
        <f>Table_2[[#This Row],[Column6]]*50</f>
        <v>3900</v>
      </c>
    </row>
    <row r="29" spans="1:9" ht="15.75" customHeight="1" x14ac:dyDescent="0.25">
      <c r="A29" s="11"/>
      <c r="B29" s="11"/>
      <c r="C29" s="11"/>
      <c r="D29" s="11">
        <v>502</v>
      </c>
      <c r="E29" s="11">
        <v>536</v>
      </c>
      <c r="F29" s="11">
        <f>Лист2!$E29-Лист2!$D29</f>
        <v>34</v>
      </c>
      <c r="G29" s="15"/>
      <c r="I29" s="4">
        <f>Table_2[[#This Row],[Column6]]*40</f>
        <v>1360</v>
      </c>
    </row>
    <row r="30" spans="1:9" ht="15.75" customHeight="1" x14ac:dyDescent="0.25">
      <c r="A30" s="10" t="s">
        <v>87</v>
      </c>
      <c r="B30" s="10" t="s">
        <v>88</v>
      </c>
      <c r="C30" s="11"/>
      <c r="D30" s="11">
        <v>3387</v>
      </c>
      <c r="E30" s="11">
        <v>3450</v>
      </c>
      <c r="F30" s="11">
        <f>Лист2!$E30-Лист2!$D30</f>
        <v>63</v>
      </c>
      <c r="G30" s="15">
        <f>I30+I31</f>
        <v>4270</v>
      </c>
      <c r="I30" s="4">
        <f>Table_2[[#This Row],[Column6]]*50</f>
        <v>3150</v>
      </c>
    </row>
    <row r="31" spans="1:9" ht="15.75" customHeight="1" x14ac:dyDescent="0.25">
      <c r="A31" s="11"/>
      <c r="B31" s="11"/>
      <c r="C31" s="11"/>
      <c r="D31" s="11">
        <v>540</v>
      </c>
      <c r="E31" s="11">
        <v>568</v>
      </c>
      <c r="F31" s="11">
        <f>Лист2!$E31-Лист2!$D31</f>
        <v>28</v>
      </c>
      <c r="G31" s="15"/>
      <c r="I31" s="4">
        <f>Table_2[[#This Row],[Column6]]*40</f>
        <v>1120</v>
      </c>
    </row>
    <row r="32" spans="1:9" ht="15.75" customHeight="1" x14ac:dyDescent="0.25">
      <c r="A32" s="10" t="s">
        <v>162</v>
      </c>
      <c r="B32" s="24" t="s">
        <v>68</v>
      </c>
      <c r="C32" s="24"/>
      <c r="D32" s="11">
        <v>7894</v>
      </c>
      <c r="E32" s="11">
        <v>8024</v>
      </c>
      <c r="F32" s="11">
        <f>Лист2!$E32-Лист2!$D32</f>
        <v>130</v>
      </c>
      <c r="G32" s="15">
        <f>I32+I33</f>
        <v>8740</v>
      </c>
      <c r="I32" s="4">
        <f>Table_2[[#This Row],[Column6]]*50</f>
        <v>6500</v>
      </c>
    </row>
    <row r="33" spans="1:9" ht="15.75" customHeight="1" x14ac:dyDescent="0.25">
      <c r="A33" s="11"/>
      <c r="B33" s="11"/>
      <c r="C33" s="11"/>
      <c r="D33" s="11">
        <v>2890</v>
      </c>
      <c r="E33" s="11">
        <v>2946</v>
      </c>
      <c r="F33" s="11">
        <f>Лист2!$E33-Лист2!$D33</f>
        <v>56</v>
      </c>
      <c r="G33" s="15"/>
      <c r="I33" s="4">
        <f>Table_2[[#This Row],[Column6]]*40</f>
        <v>2240</v>
      </c>
    </row>
    <row r="34" spans="1:9" ht="15.75" customHeight="1" x14ac:dyDescent="0.25">
      <c r="A34" s="10" t="s">
        <v>89</v>
      </c>
      <c r="B34" s="10" t="s">
        <v>90</v>
      </c>
      <c r="C34" s="11"/>
      <c r="D34" s="11">
        <v>0</v>
      </c>
      <c r="E34" s="11">
        <v>0</v>
      </c>
      <c r="F34" s="11">
        <f>Лист2!$E34-Лист2!$D34</f>
        <v>0</v>
      </c>
      <c r="G34" s="15">
        <f>I34+I35</f>
        <v>0</v>
      </c>
      <c r="I34" s="4">
        <f>Table_2[[#This Row],[Column6]]*50</f>
        <v>0</v>
      </c>
    </row>
    <row r="35" spans="1:9" ht="15.75" customHeight="1" x14ac:dyDescent="0.25">
      <c r="A35" s="11"/>
      <c r="B35" s="11" t="s">
        <v>91</v>
      </c>
      <c r="C35" s="11"/>
      <c r="D35" s="11">
        <v>0</v>
      </c>
      <c r="E35" s="11">
        <v>0</v>
      </c>
      <c r="F35" s="11">
        <f>Table_2[[#This Row],[Column5]]-Table_2[[#This Row],[Column4]]</f>
        <v>0</v>
      </c>
      <c r="G35" s="15"/>
      <c r="I35" s="4">
        <f>Table_2[[#This Row],[Column6]]*40</f>
        <v>0</v>
      </c>
    </row>
    <row r="36" spans="1:9" ht="15.75" customHeight="1" x14ac:dyDescent="0.25">
      <c r="A36" s="10" t="s">
        <v>92</v>
      </c>
      <c r="B36" s="10" t="s">
        <v>93</v>
      </c>
      <c r="C36" s="11"/>
      <c r="D36" s="11">
        <v>5700</v>
      </c>
      <c r="E36" s="11">
        <v>5820</v>
      </c>
      <c r="F36" s="11">
        <f>Лист2!$E36-Лист2!$D36</f>
        <v>120</v>
      </c>
      <c r="G36" s="15">
        <f>I36+I37</f>
        <v>7360</v>
      </c>
      <c r="I36" s="4">
        <f>Table_2[[#This Row],[Column6]]*50</f>
        <v>6000</v>
      </c>
    </row>
    <row r="37" spans="1:9" ht="15.75" customHeight="1" x14ac:dyDescent="0.25">
      <c r="A37" s="11"/>
      <c r="B37" s="11"/>
      <c r="C37" s="11"/>
      <c r="D37" s="11">
        <v>598</v>
      </c>
      <c r="E37" s="11">
        <v>632</v>
      </c>
      <c r="F37" s="11">
        <f>Лист2!$E37-Лист2!$D37</f>
        <v>34</v>
      </c>
      <c r="G37" s="15"/>
      <c r="I37" s="3">
        <f>Table_2[[#This Row],[Column6]]*40</f>
        <v>1360</v>
      </c>
    </row>
    <row r="38" spans="1:9" ht="15.75" customHeight="1" x14ac:dyDescent="0.25">
      <c r="A38" s="10" t="s">
        <v>94</v>
      </c>
      <c r="B38" s="10" t="s">
        <v>95</v>
      </c>
      <c r="C38" s="11"/>
      <c r="D38" s="11">
        <v>5630</v>
      </c>
      <c r="E38" s="11">
        <v>5699</v>
      </c>
      <c r="F38" s="11">
        <f>Лист2!$E38-Лист2!$D38</f>
        <v>69</v>
      </c>
      <c r="G38" s="15">
        <f>I38+I39</f>
        <v>3930</v>
      </c>
      <c r="I38" s="3">
        <f>Table_2[[#This Row],[Column6]]*50</f>
        <v>3450</v>
      </c>
    </row>
    <row r="39" spans="1:9" ht="15.75" customHeight="1" x14ac:dyDescent="0.25">
      <c r="A39" s="11"/>
      <c r="B39" s="11" t="s">
        <v>96</v>
      </c>
      <c r="C39" s="11"/>
      <c r="D39" s="11">
        <v>1515</v>
      </c>
      <c r="E39" s="11">
        <v>1527</v>
      </c>
      <c r="F39" s="11">
        <f>Лист2!$E39-Лист2!$D39</f>
        <v>12</v>
      </c>
      <c r="G39" s="15"/>
      <c r="I39" s="3">
        <f>Table_2[[#This Row],[Column6]]*40</f>
        <v>480</v>
      </c>
    </row>
    <row r="40" spans="1:9" ht="15.75" customHeight="1" x14ac:dyDescent="0.25">
      <c r="A40" s="10" t="s">
        <v>97</v>
      </c>
      <c r="B40" s="10" t="s">
        <v>98</v>
      </c>
      <c r="C40" s="11"/>
      <c r="D40" s="11">
        <v>6815</v>
      </c>
      <c r="E40" s="11">
        <v>6815</v>
      </c>
      <c r="F40" s="11">
        <f>Лист2!$E40-Лист2!$D40</f>
        <v>0</v>
      </c>
      <c r="G40" s="15">
        <f>I40</f>
        <v>0</v>
      </c>
      <c r="I40" s="3">
        <f>Table_2[[#This Row],[Column6]]*50</f>
        <v>0</v>
      </c>
    </row>
    <row r="41" spans="1:9" ht="15.75" customHeight="1" x14ac:dyDescent="0.25">
      <c r="A41" s="10" t="s">
        <v>99</v>
      </c>
      <c r="B41" s="10" t="s">
        <v>100</v>
      </c>
      <c r="C41" s="11"/>
      <c r="D41" s="11">
        <v>1537</v>
      </c>
      <c r="E41" s="11">
        <v>1650</v>
      </c>
      <c r="F41" s="11">
        <f>Лист2!$E41-Лист2!$D41</f>
        <v>113</v>
      </c>
      <c r="G41" s="15">
        <f>I41+I42</f>
        <v>7250</v>
      </c>
      <c r="I41" s="3">
        <f>Table_2[[#This Row],[Column6]]*50</f>
        <v>5650</v>
      </c>
    </row>
    <row r="42" spans="1:9" ht="15.75" customHeight="1" x14ac:dyDescent="0.25">
      <c r="A42" s="11"/>
      <c r="B42" s="11"/>
      <c r="C42" s="11"/>
      <c r="D42" s="11">
        <v>340</v>
      </c>
      <c r="E42" s="11">
        <v>380</v>
      </c>
      <c r="F42" s="11">
        <f>Лист2!$E42-Лист2!$D42</f>
        <v>40</v>
      </c>
      <c r="G42" s="15"/>
      <c r="I42" s="3">
        <f>Table_2[[#This Row],[Column6]]*40</f>
        <v>1600</v>
      </c>
    </row>
    <row r="43" spans="1:9" ht="15.75" customHeight="1" x14ac:dyDescent="0.25">
      <c r="A43" s="10" t="s">
        <v>101</v>
      </c>
      <c r="B43" s="10" t="s">
        <v>102</v>
      </c>
      <c r="C43" s="11"/>
      <c r="D43" s="11">
        <v>2535</v>
      </c>
      <c r="E43" s="11">
        <v>2650</v>
      </c>
      <c r="F43" s="11">
        <f>Лист2!$E43-Лист2!$D43</f>
        <v>115</v>
      </c>
      <c r="G43" s="15">
        <f>I43+I44</f>
        <v>5750</v>
      </c>
      <c r="I43" s="3">
        <f>Table_2[[#This Row],[Column6]]*50</f>
        <v>5750</v>
      </c>
    </row>
    <row r="44" spans="1:9" ht="15.75" customHeight="1" x14ac:dyDescent="0.25">
      <c r="A44" s="11"/>
      <c r="B44" s="11"/>
      <c r="C44" s="11"/>
      <c r="D44" s="11">
        <v>455</v>
      </c>
      <c r="E44" s="11">
        <v>455</v>
      </c>
      <c r="F44" s="11">
        <f>Лист2!$E44-Лист2!$D44</f>
        <v>0</v>
      </c>
      <c r="G44" s="15"/>
      <c r="I44" s="3">
        <f>Table_2[[#This Row],[Column6]]*40</f>
        <v>0</v>
      </c>
    </row>
    <row r="45" spans="1:9" ht="15.75" customHeight="1" x14ac:dyDescent="0.25">
      <c r="A45" s="10" t="s">
        <v>103</v>
      </c>
      <c r="B45" s="10" t="s">
        <v>104</v>
      </c>
      <c r="C45" s="11"/>
      <c r="D45" s="11">
        <v>5210</v>
      </c>
      <c r="E45" s="11">
        <v>5250</v>
      </c>
      <c r="F45" s="11">
        <f>Table_2[[#This Row],[Column5]]-Table_2[[#This Row],[Column4]]</f>
        <v>40</v>
      </c>
      <c r="G45" s="15">
        <f>I45+I46</f>
        <v>2600</v>
      </c>
      <c r="I45" s="3">
        <f>Table_2[[#This Row],[Column6]]*50</f>
        <v>2000</v>
      </c>
    </row>
    <row r="46" spans="1:9" ht="15.75" customHeight="1" x14ac:dyDescent="0.25">
      <c r="A46" s="11"/>
      <c r="B46" s="11"/>
      <c r="C46" s="11"/>
      <c r="D46" s="11">
        <v>1645</v>
      </c>
      <c r="E46" s="11">
        <v>1660</v>
      </c>
      <c r="F46" s="11">
        <f>Лист2!$E46-Лист2!$D46</f>
        <v>15</v>
      </c>
      <c r="G46" s="15"/>
      <c r="I46" s="3">
        <f>Table_2[[#This Row],[Column6]]*40</f>
        <v>600</v>
      </c>
    </row>
    <row r="47" spans="1:9" ht="15.75" customHeight="1" x14ac:dyDescent="0.25">
      <c r="A47" s="10" t="s">
        <v>105</v>
      </c>
      <c r="B47" s="10" t="s">
        <v>106</v>
      </c>
      <c r="C47" s="11"/>
      <c r="D47" s="11">
        <v>0</v>
      </c>
      <c r="E47" s="11">
        <v>0</v>
      </c>
      <c r="F47" s="11">
        <f>Лист2!$E47-Лист2!$D47</f>
        <v>0</v>
      </c>
      <c r="G47" s="15">
        <f>I47+I48</f>
        <v>0</v>
      </c>
      <c r="I47" s="3">
        <f>Table_2[[#This Row],[Column6]]*50</f>
        <v>0</v>
      </c>
    </row>
    <row r="48" spans="1:9" ht="15.75" customHeight="1" x14ac:dyDescent="0.25">
      <c r="A48" s="11"/>
      <c r="B48" s="11"/>
      <c r="C48" s="11"/>
      <c r="D48" s="11">
        <v>0</v>
      </c>
      <c r="E48" s="11">
        <v>0</v>
      </c>
      <c r="F48" s="11">
        <f>Лист2!$E48-Лист2!$D48</f>
        <v>0</v>
      </c>
      <c r="G48" s="16">
        <f>SUM(F2:F48)</f>
        <v>2969</v>
      </c>
      <c r="I48" s="3">
        <f>Table_2[[#This Row],[Column6]]*40</f>
        <v>0</v>
      </c>
    </row>
    <row r="49" spans="1:7" ht="15.75" customHeight="1" x14ac:dyDescent="0.25">
      <c r="A49" s="20"/>
      <c r="B49" s="20"/>
      <c r="C49" s="20"/>
      <c r="D49" s="20"/>
      <c r="E49" s="20"/>
      <c r="F49" s="19">
        <f>SUM(F2:F48)</f>
        <v>2969</v>
      </c>
      <c r="G49" s="20"/>
    </row>
    <row r="50" spans="1:7" ht="15.75" customHeight="1" x14ac:dyDescent="0.2"/>
    <row r="51" spans="1:7" ht="15.75" customHeight="1" x14ac:dyDescent="0.2"/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16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zoomScale="85" zoomScaleNormal="85" workbookViewId="0">
      <selection activeCell="P24" sqref="P24"/>
    </sheetView>
  </sheetViews>
  <sheetFormatPr defaultColWidth="12.625" defaultRowHeight="15" customHeight="1" x14ac:dyDescent="0.2"/>
  <cols>
    <col min="1" max="1" width="9.375" customWidth="1"/>
    <col min="2" max="2" width="11.5" customWidth="1"/>
    <col min="3" max="3" width="11" customWidth="1"/>
    <col min="4" max="4" width="10.875" customWidth="1"/>
    <col min="5" max="5" width="11" customWidth="1"/>
    <col min="6" max="6" width="10.5" customWidth="1"/>
    <col min="7" max="7" width="9" customWidth="1"/>
    <col min="8" max="8" width="7.625" customWidth="1"/>
    <col min="9" max="9" width="9.125" customWidth="1"/>
    <col min="10" max="26" width="7.625" customWidth="1"/>
  </cols>
  <sheetData>
    <row r="1" spans="1:9" x14ac:dyDescent="0.25">
      <c r="A1" s="7" t="s">
        <v>54</v>
      </c>
      <c r="B1" s="7" t="s">
        <v>107</v>
      </c>
      <c r="C1" s="7" t="s">
        <v>56</v>
      </c>
      <c r="D1" s="8">
        <v>44285</v>
      </c>
      <c r="E1" s="8">
        <v>44316</v>
      </c>
      <c r="F1" s="7" t="s">
        <v>108</v>
      </c>
      <c r="G1" s="9" t="s">
        <v>0</v>
      </c>
      <c r="I1" s="3" t="s">
        <v>109</v>
      </c>
    </row>
    <row r="2" spans="1:9" x14ac:dyDescent="0.25">
      <c r="A2" s="11" t="s">
        <v>110</v>
      </c>
      <c r="B2" s="11" t="s">
        <v>111</v>
      </c>
      <c r="C2" s="11"/>
      <c r="D2" s="11">
        <v>2990</v>
      </c>
      <c r="E2" s="11">
        <v>3230</v>
      </c>
      <c r="F2" s="11">
        <f>Лист3!$E2-Лист3!$D2</f>
        <v>240</v>
      </c>
      <c r="G2" s="11">
        <f>I2+I3</f>
        <v>15640</v>
      </c>
      <c r="I2" s="3">
        <f>Table_3[[#This Row],[Column6]]*50</f>
        <v>12000</v>
      </c>
    </row>
    <row r="3" spans="1:9" x14ac:dyDescent="0.25">
      <c r="A3" s="11"/>
      <c r="B3" s="11"/>
      <c r="C3" s="11"/>
      <c r="D3" s="11">
        <v>907</v>
      </c>
      <c r="E3" s="11">
        <v>998</v>
      </c>
      <c r="F3" s="11">
        <f>Лист3!$E3-Лист3!$D3</f>
        <v>91</v>
      </c>
      <c r="G3" s="11"/>
      <c r="I3" s="3">
        <f>Table_3[[#This Row],[Column6]]*40</f>
        <v>3640</v>
      </c>
    </row>
    <row r="4" spans="1:9" x14ac:dyDescent="0.25">
      <c r="A4" s="11" t="s">
        <v>112</v>
      </c>
      <c r="B4" s="11" t="s">
        <v>113</v>
      </c>
      <c r="C4" s="11"/>
      <c r="D4" s="11">
        <v>5420</v>
      </c>
      <c r="E4" s="11">
        <v>5552</v>
      </c>
      <c r="F4" s="11">
        <f>Лист3!$E4-Лист3!$D4</f>
        <v>132</v>
      </c>
      <c r="G4" s="11">
        <f>I4+I5</f>
        <v>8560</v>
      </c>
      <c r="I4" s="3">
        <f>Table_3[[#This Row],[Column6]]*50</f>
        <v>6600</v>
      </c>
    </row>
    <row r="5" spans="1:9" x14ac:dyDescent="0.25">
      <c r="A5" s="11"/>
      <c r="B5" s="11"/>
      <c r="C5" s="11"/>
      <c r="D5" s="11">
        <v>1640</v>
      </c>
      <c r="E5" s="11">
        <v>1689</v>
      </c>
      <c r="F5" s="11">
        <f>Лист3!$E5-Лист3!$D5</f>
        <v>49</v>
      </c>
      <c r="G5" s="11"/>
      <c r="I5" s="3">
        <f>Table_3[[#This Row],[Column6]]*40</f>
        <v>1960</v>
      </c>
    </row>
    <row r="6" spans="1:9" x14ac:dyDescent="0.25">
      <c r="A6" s="11" t="s">
        <v>114</v>
      </c>
      <c r="B6" s="11" t="s">
        <v>115</v>
      </c>
      <c r="C6" s="11"/>
      <c r="D6" s="11">
        <v>4365</v>
      </c>
      <c r="E6" s="11">
        <v>4584</v>
      </c>
      <c r="F6" s="11">
        <f>Лист3!$E6-Лист3!$D6</f>
        <v>219</v>
      </c>
      <c r="G6" s="11">
        <f>I6+I7</f>
        <v>13710</v>
      </c>
      <c r="I6" s="3">
        <f>Table_3[[#This Row],[Column6]]*50</f>
        <v>10950</v>
      </c>
    </row>
    <row r="7" spans="1:9" x14ac:dyDescent="0.25">
      <c r="A7" s="11"/>
      <c r="B7" s="11"/>
      <c r="C7" s="11"/>
      <c r="D7" s="11">
        <v>1376</v>
      </c>
      <c r="E7" s="11">
        <v>1445</v>
      </c>
      <c r="F7" s="11">
        <f>Лист3!$E7-Лист3!$D7</f>
        <v>69</v>
      </c>
      <c r="G7" s="11"/>
      <c r="I7" s="3">
        <f>Table_3[[#This Row],[Column6]]*40</f>
        <v>2760</v>
      </c>
    </row>
    <row r="8" spans="1:9" x14ac:dyDescent="0.25">
      <c r="A8" s="11" t="s">
        <v>116</v>
      </c>
      <c r="B8" s="11" t="s">
        <v>117</v>
      </c>
      <c r="C8" s="11"/>
      <c r="D8" s="11">
        <v>4960</v>
      </c>
      <c r="E8" s="11">
        <v>5535</v>
      </c>
      <c r="F8" s="11">
        <f>Лист3!$E8-Лист3!$D8</f>
        <v>575</v>
      </c>
      <c r="G8" s="11">
        <f>I8+I9</f>
        <v>31550</v>
      </c>
      <c r="I8" s="3">
        <f>Table_3[[#This Row],[Column6]]*50</f>
        <v>28750</v>
      </c>
    </row>
    <row r="9" spans="1:9" x14ac:dyDescent="0.25">
      <c r="A9" s="11"/>
      <c r="B9" s="11"/>
      <c r="C9" s="11"/>
      <c r="D9" s="11">
        <v>1140</v>
      </c>
      <c r="E9" s="11">
        <v>1210</v>
      </c>
      <c r="F9" s="11">
        <f>Лист3!$E9-Лист3!$D9</f>
        <v>70</v>
      </c>
      <c r="G9" s="11"/>
      <c r="I9" s="3">
        <f>Table_3[[#This Row],[Column6]]*40</f>
        <v>2800</v>
      </c>
    </row>
    <row r="10" spans="1:9" x14ac:dyDescent="0.25">
      <c r="A10" s="11" t="s">
        <v>118</v>
      </c>
      <c r="B10" s="11" t="s">
        <v>119</v>
      </c>
      <c r="C10" s="11"/>
      <c r="D10" s="11">
        <v>0</v>
      </c>
      <c r="E10" s="11">
        <v>120</v>
      </c>
      <c r="F10" s="11">
        <f>Лист3!$E10-Лист3!$D10</f>
        <v>120</v>
      </c>
      <c r="G10" s="11">
        <f>I10+I11</f>
        <v>8000</v>
      </c>
      <c r="I10" s="3">
        <f>Table_3[[#This Row],[Column6]]*50</f>
        <v>6000</v>
      </c>
    </row>
    <row r="11" spans="1:9" x14ac:dyDescent="0.25">
      <c r="A11" s="11"/>
      <c r="B11" s="11" t="s">
        <v>25</v>
      </c>
      <c r="C11" s="11"/>
      <c r="D11" s="11">
        <v>0</v>
      </c>
      <c r="E11" s="11">
        <v>50</v>
      </c>
      <c r="F11" s="11">
        <f>Лист3!$E11-Лист3!$D11</f>
        <v>50</v>
      </c>
      <c r="G11" s="11"/>
      <c r="I11" s="3">
        <f>Table_3[[#This Row],[Column6]]*40</f>
        <v>2000</v>
      </c>
    </row>
    <row r="12" spans="1:9" x14ac:dyDescent="0.25">
      <c r="A12" s="11" t="s">
        <v>120</v>
      </c>
      <c r="B12" s="11" t="s">
        <v>121</v>
      </c>
      <c r="C12" s="11"/>
      <c r="D12" s="11">
        <v>3974</v>
      </c>
      <c r="E12" s="11">
        <v>3974</v>
      </c>
      <c r="F12" s="11">
        <f>Лист3!$E12-Лист3!$D12</f>
        <v>0</v>
      </c>
      <c r="G12" s="11">
        <f>I12+I13</f>
        <v>120</v>
      </c>
      <c r="I12" s="3">
        <f>Table_3[[#This Row],[Column6]]*50</f>
        <v>0</v>
      </c>
    </row>
    <row r="13" spans="1:9" x14ac:dyDescent="0.25">
      <c r="A13" s="11"/>
      <c r="B13" s="11"/>
      <c r="C13" s="11"/>
      <c r="D13" s="11">
        <v>1646</v>
      </c>
      <c r="E13" s="11">
        <v>1649</v>
      </c>
      <c r="F13" s="11">
        <f>Лист3!$E13-Лист3!$D13</f>
        <v>3</v>
      </c>
      <c r="G13" s="11"/>
      <c r="I13" s="3">
        <f>Table_3[[#This Row],[Column6]]*40</f>
        <v>120</v>
      </c>
    </row>
    <row r="14" spans="1:9" x14ac:dyDescent="0.25">
      <c r="A14" s="11" t="s">
        <v>122</v>
      </c>
      <c r="B14" s="11" t="s">
        <v>123</v>
      </c>
      <c r="C14" s="11"/>
      <c r="D14" s="11">
        <v>4240</v>
      </c>
      <c r="E14" s="11">
        <v>4269</v>
      </c>
      <c r="F14" s="11">
        <f>Лист3!$E14-Лист3!$D14</f>
        <v>29</v>
      </c>
      <c r="G14" s="11">
        <f>I14+I15</f>
        <v>1850</v>
      </c>
      <c r="I14" s="3">
        <f>Table_3[[#This Row],[Column6]]*50</f>
        <v>1450</v>
      </c>
    </row>
    <row r="15" spans="1:9" x14ac:dyDescent="0.25">
      <c r="A15" s="11"/>
      <c r="B15" s="11"/>
      <c r="C15" s="11"/>
      <c r="D15" s="11">
        <v>655</v>
      </c>
      <c r="E15" s="11">
        <v>665</v>
      </c>
      <c r="F15" s="11">
        <f>Лист3!$E15-Лист3!$D15</f>
        <v>10</v>
      </c>
      <c r="G15" s="11"/>
      <c r="I15" s="3">
        <f>Table_3[[#This Row],[Column6]]*40</f>
        <v>400</v>
      </c>
    </row>
    <row r="16" spans="1:9" x14ac:dyDescent="0.25">
      <c r="A16" s="11" t="s">
        <v>124</v>
      </c>
      <c r="B16" s="11" t="s">
        <v>125</v>
      </c>
      <c r="C16" s="11"/>
      <c r="D16" s="11">
        <v>4736</v>
      </c>
      <c r="E16" s="11">
        <v>4900</v>
      </c>
      <c r="F16" s="11">
        <f>Лист3!$E16-Лист3!$D16</f>
        <v>164</v>
      </c>
      <c r="G16" s="11">
        <f>I16+I17</f>
        <v>9240</v>
      </c>
      <c r="I16" s="3">
        <f>Table_3[[#This Row],[Column6]]*50</f>
        <v>8200</v>
      </c>
    </row>
    <row r="17" spans="1:9" x14ac:dyDescent="0.25">
      <c r="A17" s="11"/>
      <c r="B17" s="11"/>
      <c r="C17" s="11"/>
      <c r="D17" s="11">
        <v>642</v>
      </c>
      <c r="E17" s="11">
        <v>668</v>
      </c>
      <c r="F17" s="11">
        <f>Лист3!$E17-Лист3!$D17</f>
        <v>26</v>
      </c>
      <c r="G17" s="11"/>
      <c r="I17" s="3">
        <f>Table_3[[#This Row],[Column6]]*40</f>
        <v>1040</v>
      </c>
    </row>
    <row r="18" spans="1:9" x14ac:dyDescent="0.25">
      <c r="A18" s="10" t="s">
        <v>126</v>
      </c>
      <c r="B18" s="11" t="s">
        <v>127</v>
      </c>
      <c r="C18" s="11"/>
      <c r="D18" s="11">
        <v>4320</v>
      </c>
      <c r="E18" s="11">
        <v>4420</v>
      </c>
      <c r="F18" s="11">
        <f>Лист3!$E18-Лист3!$D18</f>
        <v>100</v>
      </c>
      <c r="G18" s="11">
        <f>I18+I19</f>
        <v>5600</v>
      </c>
      <c r="I18" s="3">
        <f>Table_3[[#This Row],[Column6]]*50</f>
        <v>5000</v>
      </c>
    </row>
    <row r="19" spans="1:9" x14ac:dyDescent="0.25">
      <c r="A19" s="11"/>
      <c r="B19" s="11"/>
      <c r="C19" s="11"/>
      <c r="D19" s="11">
        <v>750</v>
      </c>
      <c r="E19" s="11">
        <v>765</v>
      </c>
      <c r="F19" s="11">
        <f>Лист3!$E19-Лист3!$D19</f>
        <v>15</v>
      </c>
      <c r="G19" s="11"/>
      <c r="I19" s="3">
        <f>Table_3[[#This Row],[Column6]]*40</f>
        <v>600</v>
      </c>
    </row>
    <row r="20" spans="1:9" x14ac:dyDescent="0.25">
      <c r="A20" s="10" t="s">
        <v>128</v>
      </c>
      <c r="B20" s="10" t="s">
        <v>129</v>
      </c>
      <c r="C20" s="11"/>
      <c r="D20" s="11">
        <v>0</v>
      </c>
      <c r="E20" s="11">
        <v>0</v>
      </c>
      <c r="F20" s="11">
        <f>Лист3!$E20-Лист3!$D20</f>
        <v>0</v>
      </c>
      <c r="G20" s="11">
        <f>I20+I21</f>
        <v>0</v>
      </c>
      <c r="I20" s="3">
        <f>Table_3[[#This Row],[Column6]]*50</f>
        <v>0</v>
      </c>
    </row>
    <row r="21" spans="1:9" ht="15.75" customHeight="1" x14ac:dyDescent="0.25">
      <c r="A21" s="11"/>
      <c r="B21" s="11"/>
      <c r="C21" s="11"/>
      <c r="D21" s="11">
        <v>0</v>
      </c>
      <c r="E21" s="11">
        <v>0</v>
      </c>
      <c r="F21" s="11">
        <f>Лист3!$E21-Лист3!$D21</f>
        <v>0</v>
      </c>
      <c r="G21" s="11"/>
      <c r="I21" s="3">
        <f>Table_3[[#This Row],[Column6]]*40</f>
        <v>0</v>
      </c>
    </row>
    <row r="22" spans="1:9" ht="15.75" customHeight="1" x14ac:dyDescent="0.25">
      <c r="A22" s="10" t="s">
        <v>130</v>
      </c>
      <c r="B22" s="11" t="s">
        <v>131</v>
      </c>
      <c r="C22" s="11"/>
      <c r="D22" s="11">
        <v>8656</v>
      </c>
      <c r="E22" s="11">
        <v>8832</v>
      </c>
      <c r="F22" s="11">
        <f>Лист3!$E22-Лист3!$D22</f>
        <v>176</v>
      </c>
      <c r="G22" s="11">
        <f>I22+I23</f>
        <v>9640</v>
      </c>
      <c r="I22" s="3">
        <f>Table_3[[#This Row],[Column6]]*50</f>
        <v>8800</v>
      </c>
    </row>
    <row r="23" spans="1:9" ht="15.75" customHeight="1" x14ac:dyDescent="0.25">
      <c r="A23" s="11"/>
      <c r="B23" s="11"/>
      <c r="C23" s="11"/>
      <c r="D23" s="11">
        <v>1799</v>
      </c>
      <c r="E23" s="11">
        <v>1820</v>
      </c>
      <c r="F23" s="11">
        <f>Лист3!$E23-Лист3!$D23</f>
        <v>21</v>
      </c>
      <c r="G23" s="11"/>
      <c r="I23" s="3">
        <f>Table_3[[#This Row],[Column6]]*40</f>
        <v>840</v>
      </c>
    </row>
    <row r="24" spans="1:9" ht="15.75" customHeight="1" x14ac:dyDescent="0.25">
      <c r="A24" s="10" t="s">
        <v>132</v>
      </c>
      <c r="B24" s="11" t="s">
        <v>133</v>
      </c>
      <c r="C24" s="11"/>
      <c r="D24" s="11">
        <v>3656</v>
      </c>
      <c r="E24" s="11">
        <v>3759</v>
      </c>
      <c r="F24" s="11">
        <f>Лист3!$E24-Лист3!$D24</f>
        <v>103</v>
      </c>
      <c r="G24" s="11">
        <f>I24+I25</f>
        <v>6110</v>
      </c>
      <c r="I24" s="3">
        <f>Table_3[[#This Row],[Column6]]*50</f>
        <v>5150</v>
      </c>
    </row>
    <row r="25" spans="1:9" ht="15.75" customHeight="1" x14ac:dyDescent="0.25">
      <c r="A25" s="11"/>
      <c r="B25" s="11"/>
      <c r="C25" s="11"/>
      <c r="D25" s="11">
        <v>710</v>
      </c>
      <c r="E25" s="11">
        <v>734</v>
      </c>
      <c r="F25" s="11">
        <f>Лист3!$E25-Лист3!$D25</f>
        <v>24</v>
      </c>
      <c r="G25" s="11"/>
      <c r="I25" s="3">
        <f>Table_3[[#This Row],[Column6]]*40</f>
        <v>960</v>
      </c>
    </row>
    <row r="26" spans="1:9" ht="15.75" customHeight="1" x14ac:dyDescent="0.25">
      <c r="A26" s="10" t="s">
        <v>134</v>
      </c>
      <c r="B26" s="11" t="s">
        <v>135</v>
      </c>
      <c r="C26" s="11"/>
      <c r="D26" s="11">
        <v>4164</v>
      </c>
      <c r="E26" s="11">
        <v>4230</v>
      </c>
      <c r="F26" s="11">
        <f>Лист3!$E26-Лист3!$D26</f>
        <v>66</v>
      </c>
      <c r="G26" s="11">
        <f>I26+I27</f>
        <v>4220</v>
      </c>
      <c r="I26" s="3">
        <f>Table_3[[#This Row],[Column6]]*50</f>
        <v>3300</v>
      </c>
    </row>
    <row r="27" spans="1:9" ht="15.75" customHeight="1" x14ac:dyDescent="0.25">
      <c r="A27" s="11"/>
      <c r="B27" s="11"/>
      <c r="C27" s="11"/>
      <c r="D27" s="11">
        <v>1119</v>
      </c>
      <c r="E27" s="11">
        <v>1142</v>
      </c>
      <c r="F27" s="11">
        <f>Лист3!$E27-Лист3!$D27</f>
        <v>23</v>
      </c>
      <c r="G27" s="11"/>
      <c r="I27" s="3">
        <f>Table_3[[#This Row],[Column6]]*40</f>
        <v>920</v>
      </c>
    </row>
    <row r="28" spans="1:9" ht="15.75" customHeight="1" x14ac:dyDescent="0.25">
      <c r="A28" s="10" t="s">
        <v>136</v>
      </c>
      <c r="B28" s="11" t="s">
        <v>137</v>
      </c>
      <c r="C28" s="11"/>
      <c r="D28" s="11">
        <v>1998</v>
      </c>
      <c r="E28" s="11">
        <v>2089</v>
      </c>
      <c r="F28" s="11">
        <f>Лист3!$E28-Лист3!$D28</f>
        <v>91</v>
      </c>
      <c r="G28" s="11">
        <f>I28+I29</f>
        <v>5430</v>
      </c>
      <c r="I28" s="3">
        <f>Table_3[[#This Row],[Column6]]*50</f>
        <v>4550</v>
      </c>
    </row>
    <row r="29" spans="1:9" ht="15.75" customHeight="1" x14ac:dyDescent="0.25">
      <c r="A29" s="11"/>
      <c r="B29" s="11"/>
      <c r="C29" s="11"/>
      <c r="D29" s="11">
        <v>347</v>
      </c>
      <c r="E29" s="11">
        <v>369</v>
      </c>
      <c r="F29" s="11">
        <f>Лист3!$E29-Лист3!$D29</f>
        <v>22</v>
      </c>
      <c r="G29" s="11"/>
      <c r="I29" s="3">
        <f>Table_3[[#This Row],[Column6]]*40</f>
        <v>880</v>
      </c>
    </row>
    <row r="30" spans="1:9" ht="15.75" customHeight="1" x14ac:dyDescent="0.25">
      <c r="A30" s="10" t="s">
        <v>138</v>
      </c>
      <c r="B30" s="10" t="s">
        <v>117</v>
      </c>
      <c r="C30" s="11"/>
      <c r="D30" s="11">
        <v>1255</v>
      </c>
      <c r="E30" s="11">
        <v>1283</v>
      </c>
      <c r="F30" s="11">
        <f>Лист3!$E30-Лист3!$D30</f>
        <v>28</v>
      </c>
      <c r="G30" s="11">
        <f>I30</f>
        <v>1400</v>
      </c>
      <c r="I30" s="3">
        <f>Table_3[[#This Row],[Column6]]*50</f>
        <v>1400</v>
      </c>
    </row>
    <row r="31" spans="1:9" ht="15.75" customHeight="1" x14ac:dyDescent="0.25">
      <c r="A31" s="10" t="s">
        <v>139</v>
      </c>
      <c r="B31" s="10" t="s">
        <v>140</v>
      </c>
      <c r="C31" s="11"/>
      <c r="D31" s="11">
        <v>2791</v>
      </c>
      <c r="E31" s="11">
        <v>2932</v>
      </c>
      <c r="F31" s="11">
        <f>Лист3!$E31-Лист3!$D31</f>
        <v>141</v>
      </c>
      <c r="G31" s="11">
        <f>I31+I32</f>
        <v>7810</v>
      </c>
      <c r="I31" s="3">
        <f>Table_3[[#This Row],[Column6]]*50</f>
        <v>7050</v>
      </c>
    </row>
    <row r="32" spans="1:9" ht="15.75" customHeight="1" x14ac:dyDescent="0.25">
      <c r="A32" s="11"/>
      <c r="B32" s="11"/>
      <c r="C32" s="11"/>
      <c r="D32" s="11">
        <v>341</v>
      </c>
      <c r="E32" s="11">
        <v>360</v>
      </c>
      <c r="F32" s="11">
        <f>Лист3!$E32-Лист3!$D32</f>
        <v>19</v>
      </c>
      <c r="G32" s="11"/>
      <c r="I32" s="3">
        <f>Table_3[[#This Row],[Column6]]*40</f>
        <v>760</v>
      </c>
    </row>
    <row r="33" spans="1:9" ht="15.75" customHeight="1" x14ac:dyDescent="0.25">
      <c r="A33" s="10" t="s">
        <v>141</v>
      </c>
      <c r="B33" s="10" t="s">
        <v>142</v>
      </c>
      <c r="C33" s="11"/>
      <c r="D33" s="11">
        <v>1240</v>
      </c>
      <c r="E33" s="11">
        <v>1256</v>
      </c>
      <c r="F33" s="11">
        <f>Лист3!$E33-Лист3!$D33</f>
        <v>16</v>
      </c>
      <c r="G33" s="11">
        <f>I33+I34</f>
        <v>2800</v>
      </c>
      <c r="I33" s="3">
        <f>Table_3[[#This Row],[Column6]]*50</f>
        <v>800</v>
      </c>
    </row>
    <row r="34" spans="1:9" ht="15.75" customHeight="1" x14ac:dyDescent="0.25">
      <c r="A34" s="11"/>
      <c r="B34" s="11"/>
      <c r="C34" s="11"/>
      <c r="D34" s="11">
        <v>621</v>
      </c>
      <c r="E34" s="11">
        <v>671</v>
      </c>
      <c r="F34" s="11">
        <f>Лист3!$E34-Лист3!$D34</f>
        <v>50</v>
      </c>
      <c r="G34" s="11"/>
      <c r="I34" s="3">
        <f>Table_3[[#This Row],[Column6]]*40</f>
        <v>2000</v>
      </c>
    </row>
    <row r="35" spans="1:9" ht="15.75" customHeight="1" x14ac:dyDescent="0.25">
      <c r="A35" s="10" t="s">
        <v>143</v>
      </c>
      <c r="B35" s="10" t="s">
        <v>144</v>
      </c>
      <c r="C35" s="11"/>
      <c r="D35" s="11">
        <v>5225</v>
      </c>
      <c r="E35" s="11">
        <v>5490</v>
      </c>
      <c r="F35" s="11">
        <f>Table_3[[#This Row],[Column5]]-Table_3[[#This Row],[Column4]]</f>
        <v>265</v>
      </c>
      <c r="G35" s="11">
        <f>I35+I36</f>
        <v>16210</v>
      </c>
      <c r="I35" s="3">
        <f>Table_3[[#This Row],[Column6]]*50</f>
        <v>13250</v>
      </c>
    </row>
    <row r="36" spans="1:9" ht="15.75" customHeight="1" x14ac:dyDescent="0.25">
      <c r="A36" s="11"/>
      <c r="B36" s="11"/>
      <c r="C36" s="11"/>
      <c r="D36" s="11">
        <v>1365</v>
      </c>
      <c r="E36" s="11">
        <v>1439</v>
      </c>
      <c r="F36" s="11">
        <f>Лист3!$E36-Лист3!$D36</f>
        <v>74</v>
      </c>
      <c r="G36" s="11"/>
      <c r="I36" s="3">
        <f>Table_3[[#This Row],[Column6]]*40</f>
        <v>2960</v>
      </c>
    </row>
    <row r="37" spans="1:9" ht="15.75" customHeight="1" x14ac:dyDescent="0.25">
      <c r="A37" s="10" t="s">
        <v>145</v>
      </c>
      <c r="B37" s="10" t="s">
        <v>163</v>
      </c>
      <c r="C37" s="11"/>
      <c r="D37" s="11">
        <v>58887</v>
      </c>
      <c r="E37" s="11">
        <v>60427</v>
      </c>
      <c r="F37" s="11">
        <f>Лист3!$E37-Лист3!$D37</f>
        <v>1540</v>
      </c>
      <c r="G37" s="11">
        <f>I37+I38</f>
        <v>104800</v>
      </c>
      <c r="I37" s="3">
        <f>Table_3[[#This Row],[Column6]]*50</f>
        <v>77000</v>
      </c>
    </row>
    <row r="38" spans="1:9" ht="15.75" customHeight="1" x14ac:dyDescent="0.25">
      <c r="A38" s="11"/>
      <c r="B38" s="11"/>
      <c r="C38" s="11"/>
      <c r="D38" s="11">
        <v>20065</v>
      </c>
      <c r="E38" s="11">
        <v>20760</v>
      </c>
      <c r="F38" s="11">
        <f>Лист3!$E38-Лист3!$D38</f>
        <v>695</v>
      </c>
      <c r="G38" s="11"/>
      <c r="I38" s="3">
        <f>Table_3[[#This Row],[Column6]]*40</f>
        <v>27800</v>
      </c>
    </row>
    <row r="39" spans="1:9" ht="15.75" customHeight="1" x14ac:dyDescent="0.25">
      <c r="A39" s="10" t="s">
        <v>146</v>
      </c>
      <c r="B39" s="10" t="s">
        <v>147</v>
      </c>
      <c r="C39" s="11"/>
      <c r="D39" s="11">
        <v>270</v>
      </c>
      <c r="E39" s="11">
        <v>270</v>
      </c>
      <c r="F39" s="11">
        <f>Лист3!$E39-Лист3!$D39</f>
        <v>0</v>
      </c>
      <c r="G39" s="11">
        <f>I39+I40</f>
        <v>0</v>
      </c>
      <c r="I39" s="3">
        <f>Table_3[[#This Row],[Column6]]*50</f>
        <v>0</v>
      </c>
    </row>
    <row r="40" spans="1:9" ht="15.75" customHeight="1" x14ac:dyDescent="0.25">
      <c r="A40" s="11"/>
      <c r="B40" s="11"/>
      <c r="C40" s="11"/>
      <c r="D40" s="11">
        <v>175</v>
      </c>
      <c r="E40" s="11">
        <v>175</v>
      </c>
      <c r="F40" s="11">
        <f>Лист3!$E40-Лист3!$D40</f>
        <v>0</v>
      </c>
      <c r="G40" s="11"/>
      <c r="I40" s="3">
        <f>Table_3[[#This Row],[Column6]]*40</f>
        <v>0</v>
      </c>
    </row>
    <row r="41" spans="1:9" ht="15.75" customHeight="1" x14ac:dyDescent="0.25">
      <c r="A41" s="10" t="s">
        <v>148</v>
      </c>
      <c r="B41" s="10" t="s">
        <v>149</v>
      </c>
      <c r="C41" s="11"/>
      <c r="D41" s="11">
        <v>2701</v>
      </c>
      <c r="E41" s="11">
        <v>2930</v>
      </c>
      <c r="F41" s="11">
        <f>Лист3!$E41-Лист3!$D41</f>
        <v>229</v>
      </c>
      <c r="G41" s="11">
        <f>I41+I42</f>
        <v>16330</v>
      </c>
      <c r="I41" s="3">
        <f>Table_3[[#This Row],[Column6]]*50</f>
        <v>11450</v>
      </c>
    </row>
    <row r="42" spans="1:9" ht="15.75" customHeight="1" x14ac:dyDescent="0.25">
      <c r="A42" s="11"/>
      <c r="B42" s="11"/>
      <c r="C42" s="11"/>
      <c r="D42" s="11">
        <v>1698</v>
      </c>
      <c r="E42" s="11">
        <v>1820</v>
      </c>
      <c r="F42" s="11">
        <f>Лист3!$E42-Лист3!$D42</f>
        <v>122</v>
      </c>
      <c r="G42" s="11"/>
      <c r="I42" s="3">
        <f>Table_3[[#This Row],[Column6]]*40</f>
        <v>4880</v>
      </c>
    </row>
    <row r="43" spans="1:9" ht="15.75" customHeight="1" x14ac:dyDescent="0.25">
      <c r="A43" s="10" t="s">
        <v>150</v>
      </c>
      <c r="B43" s="10" t="s">
        <v>11</v>
      </c>
      <c r="C43" s="11"/>
      <c r="D43" s="11">
        <v>4942</v>
      </c>
      <c r="E43" s="11">
        <v>5180</v>
      </c>
      <c r="F43" s="11">
        <f>Лист3!$E43-Лист3!$D43</f>
        <v>238</v>
      </c>
      <c r="G43" s="11">
        <f>I43+I44</f>
        <v>14060</v>
      </c>
      <c r="I43" s="3">
        <f>Table_3[[#This Row],[Column6]]*50</f>
        <v>11900</v>
      </c>
    </row>
    <row r="44" spans="1:9" ht="15.75" customHeight="1" x14ac:dyDescent="0.25">
      <c r="A44" s="11"/>
      <c r="B44" s="11"/>
      <c r="C44" s="11"/>
      <c r="D44" s="11">
        <v>1434</v>
      </c>
      <c r="E44" s="11">
        <v>1488</v>
      </c>
      <c r="F44" s="11">
        <f>Лист3!$E44-Лист3!$D44</f>
        <v>54</v>
      </c>
      <c r="G44" s="11"/>
      <c r="I44" s="3">
        <f>Table_3[[#This Row],[Column6]]*40</f>
        <v>2160</v>
      </c>
    </row>
    <row r="45" spans="1:9" ht="15.75" customHeight="1" x14ac:dyDescent="0.25">
      <c r="A45" s="10" t="s">
        <v>151</v>
      </c>
      <c r="B45" s="10" t="s">
        <v>152</v>
      </c>
      <c r="C45" s="11"/>
      <c r="D45" s="11">
        <v>2374</v>
      </c>
      <c r="E45" s="11">
        <v>2445</v>
      </c>
      <c r="F45" s="11">
        <f>Table_3[[#This Row],[Column5]]-Table_3[[#This Row],[Column4]]</f>
        <v>71</v>
      </c>
      <c r="G45" s="11">
        <f>I45+I46</f>
        <v>5670</v>
      </c>
      <c r="I45" s="3">
        <f>Table_3[[#This Row],[Column6]]*50</f>
        <v>3550</v>
      </c>
    </row>
    <row r="46" spans="1:9" ht="15.75" customHeight="1" x14ac:dyDescent="0.25">
      <c r="A46" s="11"/>
      <c r="B46" s="11"/>
      <c r="C46" s="11"/>
      <c r="D46" s="11">
        <v>986</v>
      </c>
      <c r="E46" s="11">
        <v>1039</v>
      </c>
      <c r="F46" s="11">
        <f>Лист3!$E46-Лист3!$D46</f>
        <v>53</v>
      </c>
      <c r="G46" s="11"/>
      <c r="I46" s="3">
        <f>Table_3[[#This Row],[Column6]]*40</f>
        <v>2120</v>
      </c>
    </row>
    <row r="47" spans="1:9" ht="15.75" customHeight="1" x14ac:dyDescent="0.25">
      <c r="A47" s="10" t="s">
        <v>153</v>
      </c>
      <c r="B47" s="11" t="s">
        <v>129</v>
      </c>
      <c r="C47" s="11"/>
      <c r="D47" s="11">
        <v>6552</v>
      </c>
      <c r="E47" s="11">
        <v>6600</v>
      </c>
      <c r="F47" s="11">
        <f>Лист3!$E47-Лист3!$D47</f>
        <v>48</v>
      </c>
      <c r="G47" s="11">
        <f>I47+I48</f>
        <v>2400</v>
      </c>
      <c r="I47" s="3">
        <f>Table_3[[#This Row],[Column6]]*50</f>
        <v>2400</v>
      </c>
    </row>
    <row r="48" spans="1:9" ht="15.75" customHeight="1" x14ac:dyDescent="0.25">
      <c r="A48" s="11"/>
      <c r="B48" s="11"/>
      <c r="C48" s="11"/>
      <c r="D48" s="11">
        <v>1790</v>
      </c>
      <c r="E48" s="11">
        <v>1790</v>
      </c>
      <c r="F48" s="11">
        <f>Лист3!$E48-Лист3!$D48</f>
        <v>0</v>
      </c>
      <c r="G48" s="11"/>
      <c r="I48" s="3">
        <f>Table_3[[#This Row],[Column6]]*40</f>
        <v>0</v>
      </c>
    </row>
    <row r="49" spans="1:7" ht="15.75" customHeight="1" x14ac:dyDescent="0.25">
      <c r="A49" s="20"/>
      <c r="B49" s="20"/>
      <c r="C49" s="20"/>
      <c r="D49" s="20"/>
      <c r="E49" s="20"/>
      <c r="F49" s="19">
        <f>SUM(F2:F48)</f>
        <v>6131</v>
      </c>
      <c r="G49" s="20"/>
    </row>
    <row r="50" spans="1:7" ht="15.75" customHeight="1" x14ac:dyDescent="0.2"/>
    <row r="51" spans="1:7" ht="15.75" customHeight="1" x14ac:dyDescent="0.2"/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8"/>
  <sheetViews>
    <sheetView workbookViewId="0">
      <selection activeCell="E7" sqref="E7"/>
    </sheetView>
  </sheetViews>
  <sheetFormatPr defaultColWidth="12.625" defaultRowHeight="15" customHeight="1" x14ac:dyDescent="0.2"/>
  <cols>
    <col min="1" max="1" width="10.875" customWidth="1"/>
    <col min="2" max="2" width="9.875" customWidth="1"/>
    <col min="3" max="3" width="13" customWidth="1"/>
    <col min="4" max="4" width="10.125" customWidth="1"/>
    <col min="5" max="5" width="12.875" customWidth="1"/>
    <col min="6" max="6" width="9.25" customWidth="1"/>
    <col min="7" max="7" width="13" customWidth="1"/>
  </cols>
  <sheetData>
    <row r="1" spans="1:9" x14ac:dyDescent="0.25">
      <c r="A1" s="17" t="s">
        <v>54</v>
      </c>
      <c r="B1" s="17" t="s">
        <v>55</v>
      </c>
      <c r="C1" s="17" t="s">
        <v>56</v>
      </c>
      <c r="D1" s="18" t="s">
        <v>164</v>
      </c>
      <c r="E1" s="18" t="s">
        <v>159</v>
      </c>
      <c r="F1" s="17" t="s">
        <v>57</v>
      </c>
      <c r="G1" s="17" t="s">
        <v>0</v>
      </c>
      <c r="I1" s="3" t="s">
        <v>109</v>
      </c>
    </row>
    <row r="2" spans="1:9" x14ac:dyDescent="0.25">
      <c r="A2" s="10" t="s">
        <v>154</v>
      </c>
      <c r="B2" s="10" t="s">
        <v>155</v>
      </c>
      <c r="C2" s="11"/>
      <c r="D2" s="11">
        <v>1127</v>
      </c>
      <c r="E2" s="11">
        <v>1230</v>
      </c>
      <c r="F2" s="11">
        <f>Таблица5[[#This Row],[30.04.2021]]-Таблица5[[#This Row],[Столбец1]]</f>
        <v>103</v>
      </c>
      <c r="G2" s="11">
        <f>I2+I3</f>
        <v>5590</v>
      </c>
      <c r="I2" s="3">
        <f>Таблица5[[#This Row],[ԿՎ]]*50</f>
        <v>5150</v>
      </c>
    </row>
    <row r="3" spans="1:9" x14ac:dyDescent="0.25">
      <c r="A3" s="11"/>
      <c r="B3" s="11"/>
      <c r="C3" s="11"/>
      <c r="D3" s="11">
        <v>139</v>
      </c>
      <c r="E3" s="11">
        <v>150</v>
      </c>
      <c r="F3" s="11">
        <f>Таблица5[[#This Row],[30.04.2021]]-Таблица5[[#This Row],[Столбец1]]</f>
        <v>11</v>
      </c>
      <c r="G3" s="11"/>
      <c r="I3" s="3">
        <f>Таблица5[[#This Row],[ԿՎ]]*40</f>
        <v>440</v>
      </c>
    </row>
    <row r="4" spans="1:9" x14ac:dyDescent="0.25">
      <c r="A4" s="10" t="s">
        <v>156</v>
      </c>
      <c r="B4" s="10" t="s">
        <v>142</v>
      </c>
      <c r="C4" s="11"/>
      <c r="D4" s="11">
        <v>170</v>
      </c>
      <c r="E4" s="11">
        <v>178</v>
      </c>
      <c r="F4" s="11">
        <f>Таблица5[[#This Row],[30.04.2021]]-Таблица5[[#This Row],[Столбец1]]</f>
        <v>8</v>
      </c>
      <c r="G4" s="11">
        <f>I4</f>
        <v>400</v>
      </c>
      <c r="I4" s="3">
        <f>Таблица5[[#This Row],[ԿՎ]]*50</f>
        <v>400</v>
      </c>
    </row>
    <row r="5" spans="1:9" x14ac:dyDescent="0.25">
      <c r="A5" s="10" t="s">
        <v>157</v>
      </c>
      <c r="B5" s="10" t="s">
        <v>158</v>
      </c>
      <c r="C5" s="11"/>
      <c r="D5" s="11">
        <v>2992</v>
      </c>
      <c r="E5" s="11">
        <v>3012</v>
      </c>
      <c r="F5" s="11">
        <f>Таблица5[[#This Row],[30.04.2021]]-Таблица5[[#This Row],[Столбец1]]</f>
        <v>20</v>
      </c>
      <c r="G5" s="11">
        <f>I5+I6</f>
        <v>1120</v>
      </c>
      <c r="I5" s="3">
        <f>Таблица5[[#This Row],[ԿՎ]]*50</f>
        <v>1000</v>
      </c>
    </row>
    <row r="6" spans="1:9" x14ac:dyDescent="0.25">
      <c r="A6" s="12"/>
      <c r="B6" s="12"/>
      <c r="C6" s="13"/>
      <c r="D6" s="13">
        <v>2467</v>
      </c>
      <c r="E6" s="13">
        <v>2470</v>
      </c>
      <c r="F6" s="13">
        <f>Таблица5[[#This Row],[30.04.2021]]-Таблица5[[#This Row],[Столбец1]]</f>
        <v>3</v>
      </c>
      <c r="G6" s="13"/>
      <c r="I6" s="3">
        <f>Таблица5[[#This Row],[ԿՎ]]*40</f>
        <v>120</v>
      </c>
    </row>
    <row r="7" spans="1:9" ht="15" customHeight="1" x14ac:dyDescent="0.25">
      <c r="A7" s="21"/>
      <c r="B7" s="21"/>
      <c r="C7" s="21"/>
      <c r="D7" s="21"/>
      <c r="E7" s="21"/>
      <c r="F7" s="22">
        <f>SUM(F2:F6)</f>
        <v>145</v>
      </c>
      <c r="G7" s="21"/>
    </row>
    <row r="8" spans="1:9" ht="15" customHeight="1" x14ac:dyDescent="0.25">
      <c r="F8" s="23">
        <f>Таблица5[[#Totals],[ԿՎ]]+Table_3[[#Totals],[Column6]]+Лист2!F49+Лист1!F50</f>
        <v>12964</v>
      </c>
      <c r="G8">
        <f>Лист1!F50+Лист2!F49+Table_3[[#Totals],[Column6]]+Таблица5[[#Totals],[ԿՎ]]</f>
        <v>12964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Aram Grigoryan</cp:lastModifiedBy>
  <cp:lastPrinted>2022-07-31T04:24:29Z</cp:lastPrinted>
  <dcterms:modified xsi:type="dcterms:W3CDTF">2022-07-31T14:07:57Z</dcterms:modified>
</cp:coreProperties>
</file>