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1925" tabRatio="706" firstSheet="4" activeTab="11"/>
    <workbookView windowWidth="9210" windowHeight="6570" tabRatio="706" firstSheet="4" activeTab="7"/>
  </bookViews>
  <sheets>
    <sheet name="技能面积和击中数量" sheetId="10" r:id="rId1"/>
    <sheet name="无畏者" sheetId="1" r:id="rId2"/>
    <sheet name="独行侠" sheetId="17" r:id="rId3"/>
    <sheet name="爆破师" sheetId="18" r:id="rId4"/>
    <sheet name="吟游者" sheetId="19" r:id="rId5"/>
    <sheet name="枪械师" sheetId="20" r:id="rId6"/>
    <sheet name="角色全属性模型（模板）" sheetId="16" r:id="rId7"/>
    <sheet name="局内-无畏者" sheetId="11" r:id="rId8"/>
    <sheet name="局内-独行侠" sheetId="12" r:id="rId9"/>
    <sheet name="局内-爆破师" sheetId="13" r:id="rId10"/>
    <sheet name="局内-吟游者" sheetId="14" r:id="rId11"/>
    <sheet name="局内-枪械师" sheetId="15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<sst xmlns="http://schemas.openxmlformats.org/spreadsheetml/2006/main" count="2692" uniqueCount="101">
  <si>
    <t>辅助列</t>
  </si>
  <si>
    <t>命中率</t>
  </si>
  <si>
    <t>面积</t>
  </si>
  <si>
    <t>命中数</t>
  </si>
  <si>
    <t>英雄</t>
  </si>
  <si>
    <t>技能类型</t>
  </si>
  <si>
    <t>穿透数量</t>
  </si>
  <si>
    <t>子弹数量</t>
  </si>
  <si>
    <t>最终击中数量</t>
  </si>
  <si>
    <t>半径</t>
  </si>
  <si>
    <t>单个圆击中数量</t>
  </si>
  <si>
    <t>圆个数</t>
  </si>
  <si>
    <t>长</t>
  </si>
  <si>
    <t>宽</t>
  </si>
  <si>
    <t>单个矩形击中数量</t>
  </si>
  <si>
    <t>矩形个数</t>
  </si>
  <si>
    <t>面积（去基地）</t>
  </si>
  <si>
    <t>秦始皇</t>
  </si>
  <si>
    <t>判定类型-无</t>
  </si>
  <si>
    <t>判定类型-圆形</t>
  </si>
  <si>
    <t>判定类型-矩形</t>
  </si>
  <si>
    <t>绿巨人</t>
  </si>
  <si>
    <t>海王</t>
  </si>
  <si>
    <t>雷神</t>
  </si>
  <si>
    <t>紫薯精</t>
  </si>
  <si>
    <t>佐助</t>
  </si>
  <si>
    <t>闪电侠</t>
  </si>
  <si>
    <t>金刚狼</t>
  </si>
  <si>
    <t>冰人</t>
  </si>
  <si>
    <t>明日香</t>
  </si>
  <si>
    <t>爱因斯坦</t>
  </si>
  <si>
    <t>火箭</t>
  </si>
  <si>
    <t>杰克船长</t>
  </si>
  <si>
    <t>暴风女</t>
  </si>
  <si>
    <t>布欧</t>
  </si>
  <si>
    <t>伤害次数</t>
  </si>
  <si>
    <t>南丁格尔</t>
  </si>
  <si>
    <t>奇异博士</t>
  </si>
  <si>
    <t>水兵月</t>
  </si>
  <si>
    <t>龙妈</t>
  </si>
  <si>
    <t>吸血鬼</t>
  </si>
  <si>
    <t>小贱贱</t>
  </si>
  <si>
    <t>终结者</t>
  </si>
  <si>
    <t>绿箭侠</t>
  </si>
  <si>
    <t>金克斯</t>
  </si>
  <si>
    <t>赛亚人</t>
  </si>
  <si>
    <t>战士</t>
  </si>
  <si>
    <t>克制</t>
  </si>
  <si>
    <t>攻速1</t>
  </si>
  <si>
    <t>攻速2</t>
  </si>
  <si>
    <t>攻击间隔</t>
  </si>
  <si>
    <t>最终间隔</t>
  </si>
  <si>
    <t>普攻击中</t>
  </si>
  <si>
    <t>大招击中</t>
  </si>
  <si>
    <t>攻击回能</t>
  </si>
  <si>
    <t>大招间隔</t>
  </si>
  <si>
    <t>普攻技能</t>
  </si>
  <si>
    <t>大招技能</t>
  </si>
  <si>
    <t>攻击力</t>
  </si>
  <si>
    <t>防御力</t>
  </si>
  <si>
    <t>暴击等级</t>
  </si>
  <si>
    <t>破甲等级</t>
  </si>
  <si>
    <t>混沌等级</t>
  </si>
  <si>
    <t>技增等级</t>
  </si>
  <si>
    <t>疗增等级</t>
  </si>
  <si>
    <t>精准等级</t>
  </si>
  <si>
    <t>暴击伤害</t>
  </si>
  <si>
    <t>破甲伤害</t>
  </si>
  <si>
    <t>最大混沌</t>
  </si>
  <si>
    <t>技能增强</t>
  </si>
  <si>
    <t>治疗增强</t>
  </si>
  <si>
    <t>精准伤害</t>
  </si>
  <si>
    <t>普攻伤害</t>
  </si>
  <si>
    <t>大招伤害</t>
  </si>
  <si>
    <t>普攻总伤</t>
  </si>
  <si>
    <t>大招总伤</t>
  </si>
  <si>
    <t>DPS</t>
  </si>
  <si>
    <t>普攻占比</t>
  </si>
  <si>
    <t>大招占比</t>
  </si>
  <si>
    <t>增长倍数</t>
  </si>
  <si>
    <t>总体增长</t>
  </si>
  <si>
    <t>属性差值</t>
  </si>
  <si>
    <t>DPS差值</t>
  </si>
  <si>
    <t>普攻系数</t>
  </si>
  <si>
    <t>大招系数</t>
  </si>
  <si>
    <t>刺客</t>
  </si>
  <si>
    <t>法师</t>
  </si>
  <si>
    <t>猎人</t>
  </si>
  <si>
    <t>技能系数DPS</t>
  </si>
  <si>
    <t>每秒回能</t>
  </si>
  <si>
    <t>牧师</t>
  </si>
  <si>
    <t>大招持续</t>
  </si>
  <si>
    <t>大招CD</t>
  </si>
  <si>
    <t>攻速</t>
  </si>
  <si>
    <t>大招间隔/次</t>
  </si>
  <si>
    <t>普攻人数</t>
  </si>
  <si>
    <t>大招人数</t>
  </si>
  <si>
    <t>每秒人数</t>
  </si>
  <si>
    <t>大招间隔/秒</t>
  </si>
  <si>
    <t>小丑</t>
  </si>
  <si>
    <t>小丑大招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</si>
</sst>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9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7" borderId="12" applyNumberFormat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9" fontId="1" fillId="0" borderId="0" xfId="0" applyNumberFormat="1" applyFont="1" applyFill="1" applyAlignment="1">
      <alignment vertical="center"/>
    </xf>
    <xf numFmtId="10" fontId="1" fillId="0" borderId="0" xfId="0" applyNumberFormat="1" applyFont="1" applyFill="1" applyAlignme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2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472EC"/>
      <color rgb="00E5ABF4"/>
      <color rgb="00F8A3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角色全属性模型 (测试)"/>
      <sheetName val="角色全属性模型 (晶核+装备)"/>
    </sheetNames>
    <sheetDataSet>
      <sheetData sheetId="0"/>
      <sheetData sheetId="1"/>
      <sheetData sheetId="2"/>
      <sheetData sheetId="3"/>
      <sheetData sheetId="4"/>
      <sheetData sheetId="5"/>
      <sheetData sheetId="6">
        <row r="31">
          <cell r="C31">
            <v>1</v>
          </cell>
        </row>
        <row r="32">
          <cell r="C32">
            <v>0.01</v>
          </cell>
        </row>
        <row r="35">
          <cell r="C35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003"/>
  <sheetViews>
    <sheetView topLeftCell="A361" workbookViewId="0">
      <selection activeCell="C380" sqref="C380"/>
    </sheetView>
    <sheetView workbookViewId="1">
      <selection activeCell="A1" sqref="A1"/>
    </sheetView>
  </sheetViews>
  <sheetFormatPr defaultColWidth="9.00833333333333" defaultRowHeight="16.5" customHeight="1" outlineLevelCol="4"/>
  <cols>
    <col min="1" max="5" width="9.00833333333333" style="12" customWidth="1"/>
    <col min="6" max="16384" width="9.00833333333333" style="16"/>
  </cols>
  <sheetData>
    <row r="1" customHeight="1" spans="1:4">
      <c r="A1" s="12" t="s">
        <v>0</v>
      </c>
      <c r="B1" s="12" t="s">
        <v>1</v>
      </c>
      <c r="C1" s="12" t="s">
        <v>2</v>
      </c>
      <c r="D1" s="12" t="s">
        <v>3</v>
      </c>
    </row>
    <row r="2" customHeight="1" spans="2:4">
      <c r="B2" s="12">
        <v>0.756</v>
      </c>
      <c r="C2" s="12">
        <v>0</v>
      </c>
      <c r="D2" s="12">
        <v>0</v>
      </c>
    </row>
    <row r="3" customHeight="1" spans="1:4">
      <c r="A3" s="12">
        <v>0</v>
      </c>
      <c r="B3" s="12">
        <f>MAX(1-0.03*MAX((A3-0.5)/0.25,0),$B$2)</f>
        <v>1</v>
      </c>
      <c r="C3" s="12">
        <f t="shared" ref="C3:C43" si="0">PI()*(A3+0.5)^2</f>
        <v>0.785398163397448</v>
      </c>
      <c r="D3" s="12">
        <f>((A3+0.5)/0.5)^2*B3</f>
        <v>1</v>
      </c>
    </row>
    <row r="4" customHeight="1" spans="1:5">
      <c r="A4" s="12">
        <f>A3+0.01</f>
        <v>0.01</v>
      </c>
      <c r="B4" s="12">
        <f t="shared" ref="B4:B67" si="1">MAX(1-0.03*MAX((A4-0.5)/0.25,0),$B$2)</f>
        <v>1</v>
      </c>
      <c r="C4" s="12">
        <f t="shared" si="0"/>
        <v>0.817128249198705</v>
      </c>
      <c r="D4" s="12">
        <f>((A4+0.5)/0.5)^2*B4</f>
        <v>1.0404</v>
      </c>
      <c r="E4" s="12">
        <f>D4-D3</f>
        <v>0.0404</v>
      </c>
    </row>
    <row r="5" customHeight="1" spans="1:5">
      <c r="A5" s="12">
        <f t="shared" ref="A5:A68" si="2">A4+0.01</f>
        <v>0.02</v>
      </c>
      <c r="B5" s="12">
        <f t="shared" si="1"/>
        <v>1</v>
      </c>
      <c r="C5" s="12">
        <f t="shared" si="0"/>
        <v>0.84948665353068</v>
      </c>
      <c r="D5" s="12">
        <f t="shared" ref="D5:D68" si="3">((A5+0.5)/0.5)^2*B5</f>
        <v>1.0816</v>
      </c>
      <c r="E5" s="12">
        <f t="shared" ref="E5:E68" si="4">D5-D4</f>
        <v>0.0412000000000001</v>
      </c>
    </row>
    <row r="6" customHeight="1" spans="1:5">
      <c r="A6" s="12">
        <f t="shared" si="2"/>
        <v>0.03</v>
      </c>
      <c r="B6" s="12">
        <f t="shared" si="1"/>
        <v>1</v>
      </c>
      <c r="C6" s="12">
        <f t="shared" si="0"/>
        <v>0.882473376393373</v>
      </c>
      <c r="D6" s="12">
        <f t="shared" si="3"/>
        <v>1.1236</v>
      </c>
      <c r="E6" s="12">
        <f t="shared" si="4"/>
        <v>0.042</v>
      </c>
    </row>
    <row r="7" customHeight="1" spans="1:5">
      <c r="A7" s="12">
        <f t="shared" si="2"/>
        <v>0.04</v>
      </c>
      <c r="B7" s="12">
        <f t="shared" si="1"/>
        <v>1</v>
      </c>
      <c r="C7" s="12">
        <f t="shared" si="0"/>
        <v>0.916088417786784</v>
      </c>
      <c r="D7" s="12">
        <f t="shared" si="3"/>
        <v>1.1664</v>
      </c>
      <c r="E7" s="12">
        <f t="shared" si="4"/>
        <v>0.0427999999999999</v>
      </c>
    </row>
    <row r="8" customHeight="1" spans="1:5">
      <c r="A8" s="12">
        <f t="shared" si="2"/>
        <v>0.05</v>
      </c>
      <c r="B8" s="12">
        <f t="shared" si="1"/>
        <v>1</v>
      </c>
      <c r="C8" s="12">
        <f t="shared" si="0"/>
        <v>0.950331777710913</v>
      </c>
      <c r="D8" s="12">
        <f t="shared" si="3"/>
        <v>1.21</v>
      </c>
      <c r="E8" s="12">
        <f t="shared" si="4"/>
        <v>0.0436000000000001</v>
      </c>
    </row>
    <row r="9" customHeight="1" spans="1:5">
      <c r="A9" s="12">
        <f t="shared" si="2"/>
        <v>0.06</v>
      </c>
      <c r="B9" s="12">
        <f t="shared" si="1"/>
        <v>1</v>
      </c>
      <c r="C9" s="12">
        <f t="shared" si="0"/>
        <v>0.985203456165759</v>
      </c>
      <c r="D9" s="12">
        <f t="shared" si="3"/>
        <v>1.2544</v>
      </c>
      <c r="E9" s="12">
        <f t="shared" si="4"/>
        <v>0.0444</v>
      </c>
    </row>
    <row r="10" customHeight="1" spans="1:5">
      <c r="A10" s="12">
        <f t="shared" si="2"/>
        <v>0.07</v>
      </c>
      <c r="B10" s="12">
        <f t="shared" si="1"/>
        <v>1</v>
      </c>
      <c r="C10" s="12">
        <f t="shared" si="0"/>
        <v>1.02070345315132</v>
      </c>
      <c r="D10" s="12">
        <f t="shared" si="3"/>
        <v>1.2996</v>
      </c>
      <c r="E10" s="12">
        <f t="shared" si="4"/>
        <v>0.0452000000000001</v>
      </c>
    </row>
    <row r="11" customHeight="1" spans="1:5">
      <c r="A11" s="12">
        <f t="shared" si="2"/>
        <v>0.08</v>
      </c>
      <c r="B11" s="12">
        <f t="shared" si="1"/>
        <v>1</v>
      </c>
      <c r="C11" s="12">
        <f t="shared" si="0"/>
        <v>1.05683176866761</v>
      </c>
      <c r="D11" s="12">
        <f t="shared" si="3"/>
        <v>1.3456</v>
      </c>
      <c r="E11" s="12">
        <f t="shared" si="4"/>
        <v>0.0459999999999996</v>
      </c>
    </row>
    <row r="12" customHeight="1" spans="1:5">
      <c r="A12" s="12">
        <f t="shared" si="2"/>
        <v>0.09</v>
      </c>
      <c r="B12" s="12">
        <f t="shared" si="1"/>
        <v>1</v>
      </c>
      <c r="C12" s="12">
        <f t="shared" si="0"/>
        <v>1.09358840271461</v>
      </c>
      <c r="D12" s="12">
        <f t="shared" si="3"/>
        <v>1.3924</v>
      </c>
      <c r="E12" s="12">
        <f t="shared" si="4"/>
        <v>0.0468</v>
      </c>
    </row>
    <row r="13" customHeight="1" spans="1:5">
      <c r="A13" s="12">
        <f t="shared" si="2"/>
        <v>0.1</v>
      </c>
      <c r="B13" s="12">
        <f t="shared" si="1"/>
        <v>1</v>
      </c>
      <c r="C13" s="12">
        <f t="shared" si="0"/>
        <v>1.13097335529233</v>
      </c>
      <c r="D13" s="12">
        <f t="shared" si="3"/>
        <v>1.44</v>
      </c>
      <c r="E13" s="12">
        <f t="shared" si="4"/>
        <v>0.0476000000000001</v>
      </c>
    </row>
    <row r="14" customHeight="1" spans="1:5">
      <c r="A14" s="12">
        <f t="shared" si="2"/>
        <v>0.11</v>
      </c>
      <c r="B14" s="12">
        <f t="shared" si="1"/>
        <v>1</v>
      </c>
      <c r="C14" s="12">
        <f t="shared" si="0"/>
        <v>1.16898662640076</v>
      </c>
      <c r="D14" s="12">
        <f t="shared" si="3"/>
        <v>1.4884</v>
      </c>
      <c r="E14" s="12">
        <f t="shared" si="4"/>
        <v>0.0484</v>
      </c>
    </row>
    <row r="15" customHeight="1" spans="1:5">
      <c r="A15" s="12">
        <f t="shared" si="2"/>
        <v>0.12</v>
      </c>
      <c r="B15" s="12">
        <f t="shared" si="1"/>
        <v>1</v>
      </c>
      <c r="C15" s="12">
        <f t="shared" si="0"/>
        <v>1.20762821603992</v>
      </c>
      <c r="D15" s="12">
        <f t="shared" si="3"/>
        <v>1.5376</v>
      </c>
      <c r="E15" s="12">
        <f t="shared" si="4"/>
        <v>0.0492000000000001</v>
      </c>
    </row>
    <row r="16" customHeight="1" spans="1:5">
      <c r="A16" s="12">
        <f t="shared" si="2"/>
        <v>0.13</v>
      </c>
      <c r="B16" s="12">
        <f t="shared" si="1"/>
        <v>1</v>
      </c>
      <c r="C16" s="12">
        <f t="shared" si="0"/>
        <v>1.24689812420979</v>
      </c>
      <c r="D16" s="12">
        <f t="shared" si="3"/>
        <v>1.5876</v>
      </c>
      <c r="E16" s="12">
        <f t="shared" si="4"/>
        <v>0.05</v>
      </c>
    </row>
    <row r="17" customHeight="1" spans="1:5">
      <c r="A17" s="12">
        <f t="shared" si="2"/>
        <v>0.14</v>
      </c>
      <c r="B17" s="12">
        <f t="shared" si="1"/>
        <v>1</v>
      </c>
      <c r="C17" s="12">
        <f t="shared" si="0"/>
        <v>1.28679635091038</v>
      </c>
      <c r="D17" s="12">
        <f t="shared" si="3"/>
        <v>1.6384</v>
      </c>
      <c r="E17" s="12">
        <f t="shared" si="4"/>
        <v>0.0508</v>
      </c>
    </row>
    <row r="18" customHeight="1" spans="1:5">
      <c r="A18" s="12">
        <f t="shared" si="2"/>
        <v>0.15</v>
      </c>
      <c r="B18" s="12">
        <f t="shared" si="1"/>
        <v>1</v>
      </c>
      <c r="C18" s="12">
        <f t="shared" si="0"/>
        <v>1.32732289614169</v>
      </c>
      <c r="D18" s="12">
        <f t="shared" si="3"/>
        <v>1.69</v>
      </c>
      <c r="E18" s="12">
        <f t="shared" si="4"/>
        <v>0.0516000000000001</v>
      </c>
    </row>
    <row r="19" customHeight="1" spans="1:5">
      <c r="A19" s="12">
        <f t="shared" si="2"/>
        <v>0.16</v>
      </c>
      <c r="B19" s="12">
        <f t="shared" si="1"/>
        <v>1</v>
      </c>
      <c r="C19" s="12">
        <f t="shared" si="0"/>
        <v>1.36847775990371</v>
      </c>
      <c r="D19" s="12">
        <f t="shared" si="3"/>
        <v>1.7424</v>
      </c>
      <c r="E19" s="12">
        <f t="shared" si="4"/>
        <v>0.0524</v>
      </c>
    </row>
    <row r="20" customHeight="1" spans="1:5">
      <c r="A20" s="12">
        <f t="shared" si="2"/>
        <v>0.17</v>
      </c>
      <c r="B20" s="12">
        <f t="shared" si="1"/>
        <v>1</v>
      </c>
      <c r="C20" s="12">
        <f t="shared" si="0"/>
        <v>1.41026094219646</v>
      </c>
      <c r="D20" s="12">
        <f t="shared" si="3"/>
        <v>1.7956</v>
      </c>
      <c r="E20" s="12">
        <f t="shared" si="4"/>
        <v>0.0532000000000001</v>
      </c>
    </row>
    <row r="21" customHeight="1" spans="1:5">
      <c r="A21" s="12">
        <f t="shared" si="2"/>
        <v>0.18</v>
      </c>
      <c r="B21" s="12">
        <f t="shared" si="1"/>
        <v>1</v>
      </c>
      <c r="C21" s="12">
        <f t="shared" si="0"/>
        <v>1.45267244301992</v>
      </c>
      <c r="D21" s="12">
        <f t="shared" si="3"/>
        <v>1.8496</v>
      </c>
      <c r="E21" s="12">
        <f t="shared" si="4"/>
        <v>0.0539999999999994</v>
      </c>
    </row>
    <row r="22" customHeight="1" spans="1:5">
      <c r="A22" s="12">
        <f t="shared" si="2"/>
        <v>0.19</v>
      </c>
      <c r="B22" s="12">
        <f t="shared" si="1"/>
        <v>1</v>
      </c>
      <c r="C22" s="12">
        <f t="shared" si="0"/>
        <v>1.4957122623741</v>
      </c>
      <c r="D22" s="12">
        <f t="shared" si="3"/>
        <v>1.9044</v>
      </c>
      <c r="E22" s="12">
        <f t="shared" si="4"/>
        <v>0.0548</v>
      </c>
    </row>
    <row r="23" customHeight="1" spans="1:5">
      <c r="A23" s="12">
        <f t="shared" si="2"/>
        <v>0.2</v>
      </c>
      <c r="B23" s="12">
        <f t="shared" si="1"/>
        <v>1</v>
      </c>
      <c r="C23" s="12">
        <f t="shared" si="0"/>
        <v>1.539380400259</v>
      </c>
      <c r="D23" s="12">
        <f t="shared" si="3"/>
        <v>1.96</v>
      </c>
      <c r="E23" s="12">
        <f t="shared" si="4"/>
        <v>0.0556000000000001</v>
      </c>
    </row>
    <row r="24" customHeight="1" spans="1:5">
      <c r="A24" s="12">
        <f t="shared" si="2"/>
        <v>0.21</v>
      </c>
      <c r="B24" s="12">
        <f t="shared" si="1"/>
        <v>1</v>
      </c>
      <c r="C24" s="12">
        <f t="shared" si="0"/>
        <v>1.58367685667462</v>
      </c>
      <c r="D24" s="12">
        <f t="shared" si="3"/>
        <v>2.0164</v>
      </c>
      <c r="E24" s="12">
        <f t="shared" si="4"/>
        <v>0.0564000000000002</v>
      </c>
    </row>
    <row r="25" customHeight="1" spans="1:5">
      <c r="A25" s="12">
        <f t="shared" si="2"/>
        <v>0.22</v>
      </c>
      <c r="B25" s="12">
        <f t="shared" si="1"/>
        <v>1</v>
      </c>
      <c r="C25" s="12">
        <f t="shared" si="0"/>
        <v>1.62860163162095</v>
      </c>
      <c r="D25" s="12">
        <f t="shared" si="3"/>
        <v>2.0736</v>
      </c>
      <c r="E25" s="12">
        <f t="shared" si="4"/>
        <v>0.0571999999999999</v>
      </c>
    </row>
    <row r="26" customHeight="1" spans="1:5">
      <c r="A26" s="12">
        <f t="shared" si="2"/>
        <v>0.23</v>
      </c>
      <c r="B26" s="12">
        <f t="shared" si="1"/>
        <v>1</v>
      </c>
      <c r="C26" s="12">
        <f t="shared" si="0"/>
        <v>1.674154725098</v>
      </c>
      <c r="D26" s="12">
        <f t="shared" si="3"/>
        <v>2.1316</v>
      </c>
      <c r="E26" s="12">
        <f t="shared" si="4"/>
        <v>0.0579999999999998</v>
      </c>
    </row>
    <row r="27" customHeight="1" spans="1:5">
      <c r="A27" s="12">
        <f t="shared" si="2"/>
        <v>0.24</v>
      </c>
      <c r="B27" s="12">
        <f t="shared" si="1"/>
        <v>1</v>
      </c>
      <c r="C27" s="12">
        <f t="shared" si="0"/>
        <v>1.72033613710577</v>
      </c>
      <c r="D27" s="12">
        <f t="shared" si="3"/>
        <v>2.1904</v>
      </c>
      <c r="E27" s="12">
        <f t="shared" si="4"/>
        <v>0.0588000000000002</v>
      </c>
    </row>
    <row r="28" customHeight="1" spans="1:5">
      <c r="A28" s="12">
        <f t="shared" si="2"/>
        <v>0.25</v>
      </c>
      <c r="B28" s="12">
        <f t="shared" si="1"/>
        <v>1</v>
      </c>
      <c r="C28" s="12">
        <f t="shared" si="0"/>
        <v>1.76714586764426</v>
      </c>
      <c r="D28" s="12">
        <f t="shared" si="3"/>
        <v>2.25</v>
      </c>
      <c r="E28" s="12">
        <f t="shared" si="4"/>
        <v>0.0596000000000001</v>
      </c>
    </row>
    <row r="29" customHeight="1" spans="1:5">
      <c r="A29" s="12">
        <f t="shared" si="2"/>
        <v>0.26</v>
      </c>
      <c r="B29" s="12">
        <f t="shared" si="1"/>
        <v>1</v>
      </c>
      <c r="C29" s="12">
        <f t="shared" si="0"/>
        <v>1.81458391671346</v>
      </c>
      <c r="D29" s="12">
        <f t="shared" si="3"/>
        <v>2.3104</v>
      </c>
      <c r="E29" s="12">
        <f t="shared" si="4"/>
        <v>0.0604</v>
      </c>
    </row>
    <row r="30" customHeight="1" spans="1:5">
      <c r="A30" s="12">
        <f t="shared" si="2"/>
        <v>0.27</v>
      </c>
      <c r="B30" s="12">
        <f t="shared" si="1"/>
        <v>1</v>
      </c>
      <c r="C30" s="12">
        <f t="shared" si="0"/>
        <v>1.86265028431339</v>
      </c>
      <c r="D30" s="12">
        <f t="shared" si="3"/>
        <v>2.3716</v>
      </c>
      <c r="E30" s="12">
        <f t="shared" si="4"/>
        <v>0.0611999999999999</v>
      </c>
    </row>
    <row r="31" customHeight="1" spans="1:5">
      <c r="A31" s="12">
        <f t="shared" si="2"/>
        <v>0.28</v>
      </c>
      <c r="B31" s="12">
        <f t="shared" si="1"/>
        <v>1</v>
      </c>
      <c r="C31" s="12">
        <f t="shared" si="0"/>
        <v>1.91134497044403</v>
      </c>
      <c r="D31" s="12">
        <f t="shared" si="3"/>
        <v>2.4336</v>
      </c>
      <c r="E31" s="12">
        <f t="shared" si="4"/>
        <v>0.0620000000000003</v>
      </c>
    </row>
    <row r="32" customHeight="1" spans="1:5">
      <c r="A32" s="12">
        <f t="shared" si="2"/>
        <v>0.29</v>
      </c>
      <c r="B32" s="12">
        <f t="shared" si="1"/>
        <v>1</v>
      </c>
      <c r="C32" s="12">
        <f t="shared" si="0"/>
        <v>1.96066797510539</v>
      </c>
      <c r="D32" s="12">
        <f t="shared" si="3"/>
        <v>2.4964</v>
      </c>
      <c r="E32" s="12">
        <f t="shared" si="4"/>
        <v>0.0628000000000002</v>
      </c>
    </row>
    <row r="33" customHeight="1" spans="1:5">
      <c r="A33" s="12">
        <f t="shared" si="2"/>
        <v>0.3</v>
      </c>
      <c r="B33" s="12">
        <f t="shared" si="1"/>
        <v>1</v>
      </c>
      <c r="C33" s="12">
        <f t="shared" si="0"/>
        <v>2.01061929829747</v>
      </c>
      <c r="D33" s="12">
        <f t="shared" si="3"/>
        <v>2.56</v>
      </c>
      <c r="E33" s="12">
        <f t="shared" si="4"/>
        <v>0.0636000000000001</v>
      </c>
    </row>
    <row r="34" customHeight="1" spans="1:5">
      <c r="A34" s="12">
        <f t="shared" si="2"/>
        <v>0.31</v>
      </c>
      <c r="B34" s="12">
        <f t="shared" si="1"/>
        <v>1</v>
      </c>
      <c r="C34" s="12">
        <f t="shared" si="0"/>
        <v>2.06119894002026</v>
      </c>
      <c r="D34" s="12">
        <f t="shared" si="3"/>
        <v>2.6244</v>
      </c>
      <c r="E34" s="12">
        <f t="shared" si="4"/>
        <v>0.0644</v>
      </c>
    </row>
    <row r="35" customHeight="1" spans="1:5">
      <c r="A35" s="12">
        <f t="shared" si="2"/>
        <v>0.32</v>
      </c>
      <c r="B35" s="12">
        <f t="shared" si="1"/>
        <v>1</v>
      </c>
      <c r="C35" s="12">
        <f t="shared" si="0"/>
        <v>2.11240690027378</v>
      </c>
      <c r="D35" s="12">
        <f t="shared" si="3"/>
        <v>2.6896</v>
      </c>
      <c r="E35" s="12">
        <f t="shared" si="4"/>
        <v>0.0651999999999999</v>
      </c>
    </row>
    <row r="36" customHeight="1" spans="1:5">
      <c r="A36" s="12">
        <f t="shared" si="2"/>
        <v>0.33</v>
      </c>
      <c r="B36" s="12">
        <f t="shared" si="1"/>
        <v>1</v>
      </c>
      <c r="C36" s="12">
        <f t="shared" si="0"/>
        <v>2.16424317905801</v>
      </c>
      <c r="D36" s="12">
        <f t="shared" si="3"/>
        <v>2.7556</v>
      </c>
      <c r="E36" s="12">
        <f t="shared" si="4"/>
        <v>0.0659999999999998</v>
      </c>
    </row>
    <row r="37" customHeight="1" spans="1:5">
      <c r="A37" s="12">
        <f t="shared" si="2"/>
        <v>0.34</v>
      </c>
      <c r="B37" s="12">
        <f t="shared" si="1"/>
        <v>1</v>
      </c>
      <c r="C37" s="12">
        <f t="shared" si="0"/>
        <v>2.21670777637296</v>
      </c>
      <c r="D37" s="12">
        <f t="shared" si="3"/>
        <v>2.8224</v>
      </c>
      <c r="E37" s="12">
        <f t="shared" si="4"/>
        <v>0.0668000000000002</v>
      </c>
    </row>
    <row r="38" customHeight="1" spans="1:5">
      <c r="A38" s="12">
        <f t="shared" si="2"/>
        <v>0.35</v>
      </c>
      <c r="B38" s="12">
        <f t="shared" si="1"/>
        <v>1</v>
      </c>
      <c r="C38" s="12">
        <f t="shared" si="0"/>
        <v>2.26980069221863</v>
      </c>
      <c r="D38" s="12">
        <f t="shared" si="3"/>
        <v>2.89</v>
      </c>
      <c r="E38" s="12">
        <f t="shared" si="4"/>
        <v>0.0675999999999992</v>
      </c>
    </row>
    <row r="39" customHeight="1" spans="1:5">
      <c r="A39" s="12">
        <f t="shared" si="2"/>
        <v>0.36</v>
      </c>
      <c r="B39" s="12">
        <f t="shared" si="1"/>
        <v>1</v>
      </c>
      <c r="C39" s="12">
        <f t="shared" si="0"/>
        <v>2.32352192659501</v>
      </c>
      <c r="D39" s="12">
        <f t="shared" si="3"/>
        <v>2.9584</v>
      </c>
      <c r="E39" s="12">
        <f t="shared" si="4"/>
        <v>0.0684</v>
      </c>
    </row>
    <row r="40" customHeight="1" spans="1:5">
      <c r="A40" s="12">
        <f t="shared" si="2"/>
        <v>0.37</v>
      </c>
      <c r="B40" s="12">
        <f t="shared" si="1"/>
        <v>1</v>
      </c>
      <c r="C40" s="12">
        <f t="shared" si="0"/>
        <v>2.37787147950212</v>
      </c>
      <c r="D40" s="12">
        <f t="shared" si="3"/>
        <v>3.0276</v>
      </c>
      <c r="E40" s="12">
        <f t="shared" si="4"/>
        <v>0.0692000000000004</v>
      </c>
    </row>
    <row r="41" customHeight="1" spans="1:5">
      <c r="A41" s="12">
        <f t="shared" si="2"/>
        <v>0.38</v>
      </c>
      <c r="B41" s="12">
        <f t="shared" si="1"/>
        <v>1</v>
      </c>
      <c r="C41" s="12">
        <f t="shared" si="0"/>
        <v>2.43284935093994</v>
      </c>
      <c r="D41" s="12">
        <f t="shared" si="3"/>
        <v>3.0976</v>
      </c>
      <c r="E41" s="12">
        <f t="shared" si="4"/>
        <v>0.0699999999999998</v>
      </c>
    </row>
    <row r="42" customHeight="1" spans="1:5">
      <c r="A42" s="12">
        <f t="shared" si="2"/>
        <v>0.39</v>
      </c>
      <c r="B42" s="12">
        <f t="shared" si="1"/>
        <v>1</v>
      </c>
      <c r="C42" s="12">
        <f t="shared" si="0"/>
        <v>2.48845554090848</v>
      </c>
      <c r="D42" s="12">
        <f t="shared" si="3"/>
        <v>3.1684</v>
      </c>
      <c r="E42" s="12">
        <f t="shared" si="4"/>
        <v>0.0708000000000002</v>
      </c>
    </row>
    <row r="43" customHeight="1" spans="1:5">
      <c r="A43" s="12">
        <f t="shared" si="2"/>
        <v>0.4</v>
      </c>
      <c r="B43" s="12">
        <f t="shared" si="1"/>
        <v>1</v>
      </c>
      <c r="C43" s="12">
        <f t="shared" si="0"/>
        <v>2.54469004940773</v>
      </c>
      <c r="D43" s="12">
        <f t="shared" si="3"/>
        <v>3.24</v>
      </c>
      <c r="E43" s="12">
        <f t="shared" si="4"/>
        <v>0.0716000000000001</v>
      </c>
    </row>
    <row r="44" customHeight="1" spans="1:5">
      <c r="A44" s="12">
        <f t="shared" si="2"/>
        <v>0.41</v>
      </c>
      <c r="B44" s="12">
        <f t="shared" si="1"/>
        <v>1</v>
      </c>
      <c r="C44" s="12">
        <f t="shared" ref="C44:C107" si="5">PI()*(A44+0.5)^2</f>
        <v>2.60155287643771</v>
      </c>
      <c r="D44" s="12">
        <f t="shared" si="3"/>
        <v>3.3124</v>
      </c>
      <c r="E44" s="12">
        <f t="shared" si="4"/>
        <v>0.0723999999999991</v>
      </c>
    </row>
    <row r="45" customHeight="1" spans="1:5">
      <c r="A45" s="12">
        <f t="shared" si="2"/>
        <v>0.42</v>
      </c>
      <c r="B45" s="12">
        <f t="shared" si="1"/>
        <v>1</v>
      </c>
      <c r="C45" s="12">
        <f t="shared" si="5"/>
        <v>2.6590440219984</v>
      </c>
      <c r="D45" s="12">
        <f t="shared" si="3"/>
        <v>3.3856</v>
      </c>
      <c r="E45" s="12">
        <f t="shared" si="4"/>
        <v>0.0731999999999999</v>
      </c>
    </row>
    <row r="46" customHeight="1" spans="1:5">
      <c r="A46" s="12">
        <f t="shared" si="2"/>
        <v>0.43</v>
      </c>
      <c r="B46" s="12">
        <f t="shared" si="1"/>
        <v>1</v>
      </c>
      <c r="C46" s="12">
        <f t="shared" si="5"/>
        <v>2.71716348608981</v>
      </c>
      <c r="D46" s="12">
        <f t="shared" si="3"/>
        <v>3.4596</v>
      </c>
      <c r="E46" s="12">
        <f t="shared" si="4"/>
        <v>0.0740000000000003</v>
      </c>
    </row>
    <row r="47" customHeight="1" spans="1:5">
      <c r="A47" s="12">
        <f t="shared" si="2"/>
        <v>0.44</v>
      </c>
      <c r="B47" s="12">
        <f t="shared" si="1"/>
        <v>1</v>
      </c>
      <c r="C47" s="12">
        <f t="shared" si="5"/>
        <v>2.77591126871194</v>
      </c>
      <c r="D47" s="12">
        <f t="shared" si="3"/>
        <v>3.5344</v>
      </c>
      <c r="E47" s="12">
        <f t="shared" si="4"/>
        <v>0.0748000000000002</v>
      </c>
    </row>
    <row r="48" customHeight="1" spans="1:5">
      <c r="A48" s="12">
        <f t="shared" si="2"/>
        <v>0.45</v>
      </c>
      <c r="B48" s="12">
        <f t="shared" si="1"/>
        <v>1</v>
      </c>
      <c r="C48" s="12">
        <f t="shared" si="5"/>
        <v>2.83528736986479</v>
      </c>
      <c r="D48" s="12">
        <f t="shared" si="3"/>
        <v>3.61</v>
      </c>
      <c r="E48" s="12">
        <f t="shared" si="4"/>
        <v>0.0756000000000001</v>
      </c>
    </row>
    <row r="49" customHeight="1" spans="1:5">
      <c r="A49" s="12">
        <f t="shared" si="2"/>
        <v>0.46</v>
      </c>
      <c r="B49" s="12">
        <f t="shared" si="1"/>
        <v>1</v>
      </c>
      <c r="C49" s="12">
        <f t="shared" si="5"/>
        <v>2.89529178954835</v>
      </c>
      <c r="D49" s="12">
        <f t="shared" si="3"/>
        <v>3.6864</v>
      </c>
      <c r="E49" s="12">
        <f t="shared" si="4"/>
        <v>0.0764</v>
      </c>
    </row>
    <row r="50" customHeight="1" spans="1:5">
      <c r="A50" s="12">
        <f t="shared" si="2"/>
        <v>0.47</v>
      </c>
      <c r="B50" s="12">
        <f t="shared" si="1"/>
        <v>1</v>
      </c>
      <c r="C50" s="12">
        <f t="shared" si="5"/>
        <v>2.95592452776264</v>
      </c>
      <c r="D50" s="12">
        <f t="shared" si="3"/>
        <v>3.7636</v>
      </c>
      <c r="E50" s="12">
        <f t="shared" si="4"/>
        <v>0.0771999999999999</v>
      </c>
    </row>
    <row r="51" customHeight="1" spans="1:5">
      <c r="A51" s="12">
        <f t="shared" si="2"/>
        <v>0.48</v>
      </c>
      <c r="B51" s="12">
        <f t="shared" si="1"/>
        <v>1</v>
      </c>
      <c r="C51" s="12">
        <f t="shared" si="5"/>
        <v>3.01718558450764</v>
      </c>
      <c r="D51" s="12">
        <f t="shared" si="3"/>
        <v>3.8416</v>
      </c>
      <c r="E51" s="12">
        <f t="shared" si="4"/>
        <v>0.0779999999999998</v>
      </c>
    </row>
    <row r="52" customHeight="1" spans="1:5">
      <c r="A52" s="12">
        <f t="shared" si="2"/>
        <v>0.49</v>
      </c>
      <c r="B52" s="12">
        <f t="shared" si="1"/>
        <v>1</v>
      </c>
      <c r="C52" s="12">
        <f t="shared" si="5"/>
        <v>3.07907495978336</v>
      </c>
      <c r="D52" s="12">
        <f t="shared" si="3"/>
        <v>3.9204</v>
      </c>
      <c r="E52" s="12">
        <f t="shared" si="4"/>
        <v>0.0788000000000002</v>
      </c>
    </row>
    <row r="53" customHeight="1" spans="1:5">
      <c r="A53" s="12">
        <f t="shared" si="2"/>
        <v>0.5</v>
      </c>
      <c r="B53" s="12">
        <f t="shared" si="1"/>
        <v>1</v>
      </c>
      <c r="C53" s="12">
        <f t="shared" si="5"/>
        <v>3.14159265358979</v>
      </c>
      <c r="D53" s="12">
        <f t="shared" si="3"/>
        <v>4</v>
      </c>
      <c r="E53" s="12">
        <f t="shared" si="4"/>
        <v>0.0796000000000001</v>
      </c>
    </row>
    <row r="54" customHeight="1" spans="1:5">
      <c r="A54" s="12">
        <f t="shared" si="2"/>
        <v>0.51</v>
      </c>
      <c r="B54" s="12">
        <f t="shared" si="1"/>
        <v>0.9988</v>
      </c>
      <c r="C54" s="12">
        <f t="shared" si="5"/>
        <v>3.20473866592695</v>
      </c>
      <c r="D54" s="12">
        <f t="shared" si="3"/>
        <v>4.07550352</v>
      </c>
      <c r="E54" s="12">
        <f t="shared" si="4"/>
        <v>0.0755035199999998</v>
      </c>
    </row>
    <row r="55" customHeight="1" spans="1:5">
      <c r="A55" s="12">
        <f t="shared" si="2"/>
        <v>0.52</v>
      </c>
      <c r="B55" s="12">
        <f t="shared" si="1"/>
        <v>0.9976</v>
      </c>
      <c r="C55" s="12">
        <f t="shared" si="5"/>
        <v>3.26851299679482</v>
      </c>
      <c r="D55" s="12">
        <f t="shared" si="3"/>
        <v>4.15161216</v>
      </c>
      <c r="E55" s="12">
        <f t="shared" si="4"/>
        <v>0.0761086400000002</v>
      </c>
    </row>
    <row r="56" customHeight="1" spans="1:5">
      <c r="A56" s="12">
        <f t="shared" si="2"/>
        <v>0.53</v>
      </c>
      <c r="B56" s="12">
        <f t="shared" si="1"/>
        <v>0.9964</v>
      </c>
      <c r="C56" s="12">
        <f t="shared" si="5"/>
        <v>3.33291564619341</v>
      </c>
      <c r="D56" s="12">
        <f t="shared" si="3"/>
        <v>4.22832304</v>
      </c>
      <c r="E56" s="12">
        <f t="shared" si="4"/>
        <v>0.0767108799999994</v>
      </c>
    </row>
    <row r="57" customHeight="1" spans="1:5">
      <c r="A57" s="12">
        <f t="shared" si="2"/>
        <v>0.54</v>
      </c>
      <c r="B57" s="12">
        <f t="shared" si="1"/>
        <v>0.9952</v>
      </c>
      <c r="C57" s="12">
        <f t="shared" si="5"/>
        <v>3.39794661412272</v>
      </c>
      <c r="D57" s="12">
        <f t="shared" si="3"/>
        <v>4.30563328</v>
      </c>
      <c r="E57" s="12">
        <f t="shared" si="4"/>
        <v>0.077310240000001</v>
      </c>
    </row>
    <row r="58" customHeight="1" spans="1:5">
      <c r="A58" s="12">
        <f t="shared" si="2"/>
        <v>0.55</v>
      </c>
      <c r="B58" s="12">
        <f t="shared" si="1"/>
        <v>0.994</v>
      </c>
      <c r="C58" s="12">
        <f t="shared" si="5"/>
        <v>3.46360590058275</v>
      </c>
      <c r="D58" s="12">
        <f t="shared" si="3"/>
        <v>4.38354</v>
      </c>
      <c r="E58" s="12">
        <f t="shared" si="4"/>
        <v>0.0779067199999997</v>
      </c>
    </row>
    <row r="59" customHeight="1" spans="1:5">
      <c r="A59" s="12">
        <f t="shared" si="2"/>
        <v>0.56</v>
      </c>
      <c r="B59" s="12">
        <f t="shared" si="1"/>
        <v>0.9928</v>
      </c>
      <c r="C59" s="12">
        <f t="shared" si="5"/>
        <v>3.52989350557349</v>
      </c>
      <c r="D59" s="12">
        <f t="shared" si="3"/>
        <v>4.46204032</v>
      </c>
      <c r="E59" s="12">
        <f t="shared" si="4"/>
        <v>0.0785003200000007</v>
      </c>
    </row>
    <row r="60" customHeight="1" spans="1:5">
      <c r="A60" s="12">
        <f t="shared" si="2"/>
        <v>0.57</v>
      </c>
      <c r="B60" s="12">
        <f t="shared" si="1"/>
        <v>0.9916</v>
      </c>
      <c r="C60" s="12">
        <f t="shared" si="5"/>
        <v>3.59680942909496</v>
      </c>
      <c r="D60" s="12">
        <f t="shared" si="3"/>
        <v>4.54113136</v>
      </c>
      <c r="E60" s="12">
        <f t="shared" si="4"/>
        <v>0.079091039999998</v>
      </c>
    </row>
    <row r="61" customHeight="1" spans="1:5">
      <c r="A61" s="12">
        <f t="shared" si="2"/>
        <v>0.58</v>
      </c>
      <c r="B61" s="12">
        <f t="shared" si="1"/>
        <v>0.9904</v>
      </c>
      <c r="C61" s="12">
        <f t="shared" si="5"/>
        <v>3.66435367114714</v>
      </c>
      <c r="D61" s="12">
        <f t="shared" si="3"/>
        <v>4.62081024</v>
      </c>
      <c r="E61" s="12">
        <f t="shared" si="4"/>
        <v>0.0796788800000021</v>
      </c>
    </row>
    <row r="62" customHeight="1" spans="1:5">
      <c r="A62" s="12">
        <f t="shared" si="2"/>
        <v>0.59</v>
      </c>
      <c r="B62" s="12">
        <f t="shared" si="1"/>
        <v>0.9892</v>
      </c>
      <c r="C62" s="12">
        <f t="shared" si="5"/>
        <v>3.73252623173003</v>
      </c>
      <c r="D62" s="12">
        <f t="shared" si="3"/>
        <v>4.70107408</v>
      </c>
      <c r="E62" s="12">
        <f t="shared" si="4"/>
        <v>0.080263839999998</v>
      </c>
    </row>
    <row r="63" customHeight="1" spans="1:5">
      <c r="A63" s="12">
        <f t="shared" si="2"/>
        <v>0.6</v>
      </c>
      <c r="B63" s="12">
        <f t="shared" si="1"/>
        <v>0.988</v>
      </c>
      <c r="C63" s="12">
        <f t="shared" si="5"/>
        <v>3.80132711084365</v>
      </c>
      <c r="D63" s="12">
        <f t="shared" si="3"/>
        <v>4.78192</v>
      </c>
      <c r="E63" s="12">
        <f t="shared" si="4"/>
        <v>0.0808459200000016</v>
      </c>
    </row>
    <row r="64" customHeight="1" spans="1:5">
      <c r="A64" s="12">
        <f t="shared" si="2"/>
        <v>0.61</v>
      </c>
      <c r="B64" s="12">
        <f t="shared" si="1"/>
        <v>0.9868</v>
      </c>
      <c r="C64" s="12">
        <f t="shared" si="5"/>
        <v>3.87075630848799</v>
      </c>
      <c r="D64" s="12">
        <f t="shared" si="3"/>
        <v>4.86334512</v>
      </c>
      <c r="E64" s="12">
        <f t="shared" si="4"/>
        <v>0.0814251199999987</v>
      </c>
    </row>
    <row r="65" customHeight="1" spans="1:5">
      <c r="A65" s="12">
        <f t="shared" si="2"/>
        <v>0.62</v>
      </c>
      <c r="B65" s="12">
        <f t="shared" si="1"/>
        <v>0.9856</v>
      </c>
      <c r="C65" s="12">
        <f t="shared" si="5"/>
        <v>3.94081382466304</v>
      </c>
      <c r="D65" s="12">
        <f t="shared" si="3"/>
        <v>4.94534656</v>
      </c>
      <c r="E65" s="12">
        <f t="shared" si="4"/>
        <v>0.0820014400000018</v>
      </c>
    </row>
    <row r="66" customHeight="1" spans="1:5">
      <c r="A66" s="12">
        <f t="shared" si="2"/>
        <v>0.63</v>
      </c>
      <c r="B66" s="12">
        <f t="shared" si="1"/>
        <v>0.9844</v>
      </c>
      <c r="C66" s="12">
        <f t="shared" si="5"/>
        <v>4.01149965936881</v>
      </c>
      <c r="D66" s="12">
        <f t="shared" si="3"/>
        <v>5.02792144</v>
      </c>
      <c r="E66" s="12">
        <f t="shared" si="4"/>
        <v>0.0825748799999984</v>
      </c>
    </row>
    <row r="67" customHeight="1" spans="1:5">
      <c r="A67" s="12">
        <f t="shared" si="2"/>
        <v>0.64</v>
      </c>
      <c r="B67" s="12">
        <f t="shared" si="1"/>
        <v>0.9832</v>
      </c>
      <c r="C67" s="12">
        <f t="shared" si="5"/>
        <v>4.0828138126053</v>
      </c>
      <c r="D67" s="12">
        <f t="shared" si="3"/>
        <v>5.11106688</v>
      </c>
      <c r="E67" s="12">
        <f t="shared" si="4"/>
        <v>0.0831454400000018</v>
      </c>
    </row>
    <row r="68" customHeight="1" spans="1:5">
      <c r="A68" s="12">
        <f t="shared" si="2"/>
        <v>0.65</v>
      </c>
      <c r="B68" s="12">
        <f t="shared" ref="B68:B131" si="6">MAX(1-0.03*MAX((A68-0.5)/0.25,0),$B$2)</f>
        <v>0.982</v>
      </c>
      <c r="C68" s="12">
        <f t="shared" si="5"/>
        <v>4.1547562843725</v>
      </c>
      <c r="D68" s="12">
        <f t="shared" si="3"/>
        <v>5.19478</v>
      </c>
      <c r="E68" s="12">
        <f t="shared" si="4"/>
        <v>0.0837131199999979</v>
      </c>
    </row>
    <row r="69" customHeight="1" spans="1:5">
      <c r="A69" s="12">
        <f t="shared" ref="A69:A132" si="7">A68+0.01</f>
        <v>0.66</v>
      </c>
      <c r="B69" s="12">
        <f t="shared" si="6"/>
        <v>0.9808</v>
      </c>
      <c r="C69" s="12">
        <f t="shared" si="5"/>
        <v>4.22732707467043</v>
      </c>
      <c r="D69" s="12">
        <f t="shared" ref="D69:D132" si="8">((A69+0.5)/0.5)^2*B69</f>
        <v>5.27905792</v>
      </c>
      <c r="E69" s="12">
        <f t="shared" ref="E69:E132" si="9">D69-D68</f>
        <v>0.0842779200000026</v>
      </c>
    </row>
    <row r="70" customHeight="1" spans="1:5">
      <c r="A70" s="12">
        <f t="shared" si="7"/>
        <v>0.67</v>
      </c>
      <c r="B70" s="12">
        <f t="shared" si="6"/>
        <v>0.9796</v>
      </c>
      <c r="C70" s="12">
        <f t="shared" si="5"/>
        <v>4.30052618349907</v>
      </c>
      <c r="D70" s="12">
        <f t="shared" si="8"/>
        <v>5.36389776</v>
      </c>
      <c r="E70" s="12">
        <f t="shared" si="9"/>
        <v>0.0848398399999981</v>
      </c>
    </row>
    <row r="71" customHeight="1" spans="1:5">
      <c r="A71" s="12">
        <f t="shared" si="7"/>
        <v>0.68</v>
      </c>
      <c r="B71" s="12">
        <f t="shared" si="6"/>
        <v>0.9784</v>
      </c>
      <c r="C71" s="12">
        <f t="shared" si="5"/>
        <v>4.37435361085843</v>
      </c>
      <c r="D71" s="12">
        <f t="shared" si="8"/>
        <v>5.44929664</v>
      </c>
      <c r="E71" s="12">
        <f t="shared" si="9"/>
        <v>0.0853988800000023</v>
      </c>
    </row>
    <row r="72" customHeight="1" spans="1:5">
      <c r="A72" s="12">
        <f t="shared" si="7"/>
        <v>0.69</v>
      </c>
      <c r="B72" s="12">
        <f t="shared" si="6"/>
        <v>0.9772</v>
      </c>
      <c r="C72" s="12">
        <f t="shared" si="5"/>
        <v>4.44880935674851</v>
      </c>
      <c r="D72" s="12">
        <f t="shared" si="8"/>
        <v>5.53525168</v>
      </c>
      <c r="E72" s="12">
        <f t="shared" si="9"/>
        <v>0.0859550399999973</v>
      </c>
    </row>
    <row r="73" customHeight="1" spans="1:5">
      <c r="A73" s="12">
        <f t="shared" si="7"/>
        <v>0.7</v>
      </c>
      <c r="B73" s="12">
        <f t="shared" si="6"/>
        <v>0.976</v>
      </c>
      <c r="C73" s="12">
        <f t="shared" si="5"/>
        <v>4.52389342116931</v>
      </c>
      <c r="D73" s="12">
        <f t="shared" si="8"/>
        <v>5.62176</v>
      </c>
      <c r="E73" s="12">
        <f t="shared" si="9"/>
        <v>0.086508320000001</v>
      </c>
    </row>
    <row r="74" customHeight="1" spans="1:5">
      <c r="A74" s="12">
        <f t="shared" si="7"/>
        <v>0.71</v>
      </c>
      <c r="B74" s="12">
        <f t="shared" si="6"/>
        <v>0.9748</v>
      </c>
      <c r="C74" s="12">
        <f t="shared" si="5"/>
        <v>4.59960580412082</v>
      </c>
      <c r="D74" s="12">
        <f t="shared" si="8"/>
        <v>5.70881872</v>
      </c>
      <c r="E74" s="12">
        <f t="shared" si="9"/>
        <v>0.0870587199999999</v>
      </c>
    </row>
    <row r="75" customHeight="1" spans="1:5">
      <c r="A75" s="12">
        <f t="shared" si="7"/>
        <v>0.72</v>
      </c>
      <c r="B75" s="12">
        <f t="shared" si="6"/>
        <v>0.9736</v>
      </c>
      <c r="C75" s="12">
        <f t="shared" si="5"/>
        <v>4.67594650560305</v>
      </c>
      <c r="D75" s="12">
        <f t="shared" si="8"/>
        <v>5.79642496</v>
      </c>
      <c r="E75" s="12">
        <f t="shared" si="9"/>
        <v>0.0876062399999995</v>
      </c>
    </row>
    <row r="76" customHeight="1" spans="1:5">
      <c r="A76" s="12">
        <f t="shared" si="7"/>
        <v>0.73</v>
      </c>
      <c r="B76" s="12">
        <f t="shared" si="6"/>
        <v>0.9724</v>
      </c>
      <c r="C76" s="12">
        <f t="shared" si="5"/>
        <v>4.752915525616</v>
      </c>
      <c r="D76" s="12">
        <f t="shared" si="8"/>
        <v>5.88457584</v>
      </c>
      <c r="E76" s="12">
        <f t="shared" si="9"/>
        <v>0.0881508800000006</v>
      </c>
    </row>
    <row r="77" customHeight="1" spans="1:5">
      <c r="A77" s="12">
        <f t="shared" si="7"/>
        <v>0.74</v>
      </c>
      <c r="B77" s="12">
        <f t="shared" si="6"/>
        <v>0.9712</v>
      </c>
      <c r="C77" s="12">
        <f t="shared" si="5"/>
        <v>4.83051286415967</v>
      </c>
      <c r="D77" s="12">
        <f t="shared" si="8"/>
        <v>5.97326848</v>
      </c>
      <c r="E77" s="12">
        <f t="shared" si="9"/>
        <v>0.0886926399999997</v>
      </c>
    </row>
    <row r="78" customHeight="1" spans="1:5">
      <c r="A78" s="12">
        <f t="shared" si="7"/>
        <v>0.75</v>
      </c>
      <c r="B78" s="12">
        <f t="shared" si="6"/>
        <v>0.97</v>
      </c>
      <c r="C78" s="12">
        <f t="shared" si="5"/>
        <v>4.90873852123406</v>
      </c>
      <c r="D78" s="12">
        <f t="shared" si="8"/>
        <v>6.0625</v>
      </c>
      <c r="E78" s="12">
        <f t="shared" si="9"/>
        <v>0.0892315200000002</v>
      </c>
    </row>
    <row r="79" customHeight="1" spans="1:5">
      <c r="A79" s="12">
        <f t="shared" si="7"/>
        <v>0.76</v>
      </c>
      <c r="B79" s="12">
        <f t="shared" si="6"/>
        <v>0.9688</v>
      </c>
      <c r="C79" s="12">
        <f t="shared" si="5"/>
        <v>4.98759249683916</v>
      </c>
      <c r="D79" s="12">
        <f t="shared" si="8"/>
        <v>6.15226752</v>
      </c>
      <c r="E79" s="12">
        <f t="shared" si="9"/>
        <v>0.0897675200000005</v>
      </c>
    </row>
    <row r="80" customHeight="1" spans="1:5">
      <c r="A80" s="12">
        <f t="shared" si="7"/>
        <v>0.77</v>
      </c>
      <c r="B80" s="12">
        <f t="shared" si="6"/>
        <v>0.9676</v>
      </c>
      <c r="C80" s="12">
        <f t="shared" si="5"/>
        <v>5.06707479097498</v>
      </c>
      <c r="D80" s="12">
        <f t="shared" si="8"/>
        <v>6.24256816</v>
      </c>
      <c r="E80" s="12">
        <f t="shared" si="9"/>
        <v>0.0903006399999997</v>
      </c>
    </row>
    <row r="81" customHeight="1" spans="1:5">
      <c r="A81" s="12">
        <f t="shared" si="7"/>
        <v>0.78</v>
      </c>
      <c r="B81" s="12">
        <f t="shared" si="6"/>
        <v>0.9664</v>
      </c>
      <c r="C81" s="12">
        <f t="shared" si="5"/>
        <v>5.14718540364152</v>
      </c>
      <c r="D81" s="12">
        <f t="shared" si="8"/>
        <v>6.33339904</v>
      </c>
      <c r="E81" s="12">
        <f t="shared" si="9"/>
        <v>0.0908308800000004</v>
      </c>
    </row>
    <row r="82" customHeight="1" spans="1:5">
      <c r="A82" s="12">
        <f t="shared" si="7"/>
        <v>0.79</v>
      </c>
      <c r="B82" s="12">
        <f t="shared" si="6"/>
        <v>0.9652</v>
      </c>
      <c r="C82" s="12">
        <f t="shared" si="5"/>
        <v>5.22792433483878</v>
      </c>
      <c r="D82" s="12">
        <f t="shared" si="8"/>
        <v>6.42475728</v>
      </c>
      <c r="E82" s="12">
        <f t="shared" si="9"/>
        <v>0.0913582399999999</v>
      </c>
    </row>
    <row r="83" customHeight="1" spans="1:5">
      <c r="A83" s="12">
        <f t="shared" si="7"/>
        <v>0.8</v>
      </c>
      <c r="B83" s="12">
        <f t="shared" si="6"/>
        <v>0.964</v>
      </c>
      <c r="C83" s="12">
        <f t="shared" si="5"/>
        <v>5.30929158456675</v>
      </c>
      <c r="D83" s="12">
        <f t="shared" si="8"/>
        <v>6.51664</v>
      </c>
      <c r="E83" s="12">
        <f t="shared" si="9"/>
        <v>0.0918827200000001</v>
      </c>
    </row>
    <row r="84" customHeight="1" spans="1:5">
      <c r="A84" s="12">
        <f t="shared" si="7"/>
        <v>0.81</v>
      </c>
      <c r="B84" s="12">
        <f t="shared" si="6"/>
        <v>0.9628</v>
      </c>
      <c r="C84" s="12">
        <f t="shared" si="5"/>
        <v>5.39128715282545</v>
      </c>
      <c r="D84" s="12">
        <f t="shared" si="8"/>
        <v>6.60904432</v>
      </c>
      <c r="E84" s="12">
        <f t="shared" si="9"/>
        <v>0.09240432</v>
      </c>
    </row>
    <row r="85" customHeight="1" spans="1:5">
      <c r="A85" s="12">
        <f t="shared" si="7"/>
        <v>0.820000000000001</v>
      </c>
      <c r="B85" s="12">
        <f t="shared" si="6"/>
        <v>0.9616</v>
      </c>
      <c r="C85" s="12">
        <f t="shared" si="5"/>
        <v>5.47391103961486</v>
      </c>
      <c r="D85" s="12">
        <f t="shared" si="8"/>
        <v>6.70196736000001</v>
      </c>
      <c r="E85" s="12">
        <f t="shared" si="9"/>
        <v>0.0929230400000085</v>
      </c>
    </row>
    <row r="86" customHeight="1" spans="1:5">
      <c r="A86" s="12">
        <f t="shared" si="7"/>
        <v>0.830000000000001</v>
      </c>
      <c r="B86" s="12">
        <f t="shared" si="6"/>
        <v>0.9604</v>
      </c>
      <c r="C86" s="12">
        <f t="shared" si="5"/>
        <v>5.55716324493499</v>
      </c>
      <c r="D86" s="12">
        <f t="shared" si="8"/>
        <v>6.79540624000001</v>
      </c>
      <c r="E86" s="12">
        <f t="shared" si="9"/>
        <v>0.0934388799999999</v>
      </c>
    </row>
    <row r="87" customHeight="1" spans="1:5">
      <c r="A87" s="12">
        <f t="shared" si="7"/>
        <v>0.840000000000001</v>
      </c>
      <c r="B87" s="12">
        <f t="shared" si="6"/>
        <v>0.9592</v>
      </c>
      <c r="C87" s="12">
        <f t="shared" si="5"/>
        <v>5.64104376878584</v>
      </c>
      <c r="D87" s="12">
        <f t="shared" si="8"/>
        <v>6.88935808000001</v>
      </c>
      <c r="E87" s="12">
        <f t="shared" si="9"/>
        <v>0.093951839999999</v>
      </c>
    </row>
    <row r="88" customHeight="1" spans="1:5">
      <c r="A88" s="12">
        <f t="shared" si="7"/>
        <v>0.850000000000001</v>
      </c>
      <c r="B88" s="12">
        <f t="shared" si="6"/>
        <v>0.958</v>
      </c>
      <c r="C88" s="12">
        <f t="shared" si="5"/>
        <v>5.7255526111674</v>
      </c>
      <c r="D88" s="12">
        <f t="shared" si="8"/>
        <v>6.98382000000001</v>
      </c>
      <c r="E88" s="12">
        <f t="shared" si="9"/>
        <v>0.0944619200000014</v>
      </c>
    </row>
    <row r="89" customHeight="1" spans="1:5">
      <c r="A89" s="12">
        <f t="shared" si="7"/>
        <v>0.860000000000001</v>
      </c>
      <c r="B89" s="12">
        <f t="shared" si="6"/>
        <v>0.9568</v>
      </c>
      <c r="C89" s="12">
        <f t="shared" si="5"/>
        <v>5.81068977207969</v>
      </c>
      <c r="D89" s="12">
        <f t="shared" si="8"/>
        <v>7.07878912000001</v>
      </c>
      <c r="E89" s="12">
        <f t="shared" si="9"/>
        <v>0.0949691199999991</v>
      </c>
    </row>
    <row r="90" customHeight="1" spans="1:5">
      <c r="A90" s="12">
        <f t="shared" si="7"/>
        <v>0.870000000000001</v>
      </c>
      <c r="B90" s="12">
        <f t="shared" si="6"/>
        <v>0.9556</v>
      </c>
      <c r="C90" s="12">
        <f t="shared" si="5"/>
        <v>5.89645525152269</v>
      </c>
      <c r="D90" s="12">
        <f t="shared" si="8"/>
        <v>7.17426256000001</v>
      </c>
      <c r="E90" s="12">
        <f t="shared" si="9"/>
        <v>0.095473440000001</v>
      </c>
    </row>
    <row r="91" customHeight="1" spans="1:5">
      <c r="A91" s="12">
        <f t="shared" si="7"/>
        <v>0.880000000000001</v>
      </c>
      <c r="B91" s="12">
        <f t="shared" si="6"/>
        <v>0.9544</v>
      </c>
      <c r="C91" s="12">
        <f t="shared" si="5"/>
        <v>5.98284904949641</v>
      </c>
      <c r="D91" s="12">
        <f t="shared" si="8"/>
        <v>7.27023744000001</v>
      </c>
      <c r="E91" s="12">
        <f t="shared" si="9"/>
        <v>0.09597488</v>
      </c>
    </row>
    <row r="92" customHeight="1" spans="1:5">
      <c r="A92" s="12">
        <f t="shared" si="7"/>
        <v>0.890000000000001</v>
      </c>
      <c r="B92" s="12">
        <f t="shared" si="6"/>
        <v>0.9532</v>
      </c>
      <c r="C92" s="12">
        <f t="shared" si="5"/>
        <v>6.06987116600084</v>
      </c>
      <c r="D92" s="12">
        <f t="shared" si="8"/>
        <v>7.36671088000001</v>
      </c>
      <c r="E92" s="12">
        <f t="shared" si="9"/>
        <v>0.0964734399999996</v>
      </c>
    </row>
    <row r="93" customHeight="1" spans="1:5">
      <c r="A93" s="12">
        <f t="shared" si="7"/>
        <v>0.900000000000001</v>
      </c>
      <c r="B93" s="12">
        <f t="shared" si="6"/>
        <v>0.952</v>
      </c>
      <c r="C93" s="12">
        <f t="shared" si="5"/>
        <v>6.157521601036</v>
      </c>
      <c r="D93" s="12">
        <f t="shared" si="8"/>
        <v>7.46368000000001</v>
      </c>
      <c r="E93" s="12">
        <f t="shared" si="9"/>
        <v>0.0969691200000007</v>
      </c>
    </row>
    <row r="94" customHeight="1" spans="1:5">
      <c r="A94" s="12">
        <f t="shared" si="7"/>
        <v>0.910000000000001</v>
      </c>
      <c r="B94" s="12">
        <f t="shared" si="6"/>
        <v>0.9508</v>
      </c>
      <c r="C94" s="12">
        <f t="shared" si="5"/>
        <v>6.24580035460187</v>
      </c>
      <c r="D94" s="12">
        <f t="shared" si="8"/>
        <v>7.56114192000001</v>
      </c>
      <c r="E94" s="12">
        <f t="shared" si="9"/>
        <v>0.0974619199999998</v>
      </c>
    </row>
    <row r="95" customHeight="1" spans="1:5">
      <c r="A95" s="12">
        <f t="shared" si="7"/>
        <v>0.920000000000001</v>
      </c>
      <c r="B95" s="12">
        <f t="shared" si="6"/>
        <v>0.9496</v>
      </c>
      <c r="C95" s="12">
        <f t="shared" si="5"/>
        <v>6.33470742669846</v>
      </c>
      <c r="D95" s="12">
        <f t="shared" si="8"/>
        <v>7.65909376000001</v>
      </c>
      <c r="E95" s="12">
        <f t="shared" si="9"/>
        <v>0.0979518400000012</v>
      </c>
    </row>
    <row r="96" customHeight="1" spans="1:5">
      <c r="A96" s="12">
        <f t="shared" si="7"/>
        <v>0.930000000000001</v>
      </c>
      <c r="B96" s="12">
        <f t="shared" si="6"/>
        <v>0.9484</v>
      </c>
      <c r="C96" s="12">
        <f t="shared" si="5"/>
        <v>6.42424281732577</v>
      </c>
      <c r="D96" s="12">
        <f t="shared" si="8"/>
        <v>7.75753264000001</v>
      </c>
      <c r="E96" s="12">
        <f t="shared" si="9"/>
        <v>0.0984388799999989</v>
      </c>
    </row>
    <row r="97" customHeight="1" spans="1:5">
      <c r="A97" s="12">
        <f t="shared" si="7"/>
        <v>0.940000000000001</v>
      </c>
      <c r="B97" s="12">
        <f t="shared" si="6"/>
        <v>0.9472</v>
      </c>
      <c r="C97" s="12">
        <f t="shared" si="5"/>
        <v>6.5144065264838</v>
      </c>
      <c r="D97" s="12">
        <f t="shared" si="8"/>
        <v>7.85645568000001</v>
      </c>
      <c r="E97" s="12">
        <f t="shared" si="9"/>
        <v>0.098923039999999</v>
      </c>
    </row>
    <row r="98" customHeight="1" spans="1:5">
      <c r="A98" s="12">
        <f t="shared" si="7"/>
        <v>0.950000000000001</v>
      </c>
      <c r="B98" s="12">
        <f t="shared" si="6"/>
        <v>0.946</v>
      </c>
      <c r="C98" s="12">
        <f t="shared" si="5"/>
        <v>6.60519855417255</v>
      </c>
      <c r="D98" s="12">
        <f t="shared" si="8"/>
        <v>7.95586000000001</v>
      </c>
      <c r="E98" s="12">
        <f t="shared" si="9"/>
        <v>0.0994043200000014</v>
      </c>
    </row>
    <row r="99" customHeight="1" spans="1:5">
      <c r="A99" s="12">
        <f t="shared" si="7"/>
        <v>0.960000000000001</v>
      </c>
      <c r="B99" s="12">
        <f t="shared" si="6"/>
        <v>0.9448</v>
      </c>
      <c r="C99" s="12">
        <f t="shared" si="5"/>
        <v>6.69661890039201</v>
      </c>
      <c r="D99" s="12">
        <f t="shared" si="8"/>
        <v>8.05574272000001</v>
      </c>
      <c r="E99" s="12">
        <f t="shared" si="9"/>
        <v>0.0998827199999983</v>
      </c>
    </row>
    <row r="100" customHeight="1" spans="1:5">
      <c r="A100" s="12">
        <f t="shared" si="7"/>
        <v>0.970000000000001</v>
      </c>
      <c r="B100" s="12">
        <f t="shared" si="6"/>
        <v>0.9436</v>
      </c>
      <c r="C100" s="12">
        <f t="shared" si="5"/>
        <v>6.78866756514219</v>
      </c>
      <c r="D100" s="12">
        <f t="shared" si="8"/>
        <v>8.15610096000001</v>
      </c>
      <c r="E100" s="12">
        <f t="shared" si="9"/>
        <v>0.100358240000004</v>
      </c>
    </row>
    <row r="101" customHeight="1" spans="1:5">
      <c r="A101" s="12">
        <f t="shared" si="7"/>
        <v>0.980000000000001</v>
      </c>
      <c r="B101" s="12">
        <f t="shared" si="6"/>
        <v>0.9424</v>
      </c>
      <c r="C101" s="12">
        <f t="shared" si="5"/>
        <v>6.88134454842309</v>
      </c>
      <c r="D101" s="12">
        <f t="shared" si="8"/>
        <v>8.25693184000001</v>
      </c>
      <c r="E101" s="12">
        <f t="shared" si="9"/>
        <v>0.100830879999997</v>
      </c>
    </row>
    <row r="102" customHeight="1" spans="1:5">
      <c r="A102" s="12">
        <f t="shared" si="7"/>
        <v>0.990000000000001</v>
      </c>
      <c r="B102" s="12">
        <f t="shared" si="6"/>
        <v>0.9412</v>
      </c>
      <c r="C102" s="12">
        <f t="shared" si="5"/>
        <v>6.97464985023471</v>
      </c>
      <c r="D102" s="12">
        <f t="shared" si="8"/>
        <v>8.35823248000001</v>
      </c>
      <c r="E102" s="12">
        <f t="shared" si="9"/>
        <v>0.101300640000002</v>
      </c>
    </row>
    <row r="103" customHeight="1" spans="1:5">
      <c r="A103" s="12">
        <f t="shared" si="7"/>
        <v>1</v>
      </c>
      <c r="B103" s="12">
        <f t="shared" si="6"/>
        <v>0.94</v>
      </c>
      <c r="C103" s="12">
        <f t="shared" si="5"/>
        <v>7.06858347057704</v>
      </c>
      <c r="D103" s="12">
        <f t="shared" si="8"/>
        <v>8.46</v>
      </c>
      <c r="E103" s="12">
        <f t="shared" si="9"/>
        <v>0.101767519999989</v>
      </c>
    </row>
    <row r="104" customHeight="1" spans="1:5">
      <c r="A104" s="12">
        <f t="shared" si="7"/>
        <v>1.01</v>
      </c>
      <c r="B104" s="12">
        <f t="shared" si="6"/>
        <v>0.9388</v>
      </c>
      <c r="C104" s="12">
        <f t="shared" si="5"/>
        <v>7.16314540945009</v>
      </c>
      <c r="D104" s="12">
        <f t="shared" si="8"/>
        <v>8.56223152</v>
      </c>
      <c r="E104" s="12">
        <f t="shared" si="9"/>
        <v>0.10223152</v>
      </c>
    </row>
    <row r="105" customHeight="1" spans="1:5">
      <c r="A105" s="12">
        <f t="shared" si="7"/>
        <v>1.02</v>
      </c>
      <c r="B105" s="12">
        <f t="shared" si="6"/>
        <v>0.9376</v>
      </c>
      <c r="C105" s="12">
        <f t="shared" si="5"/>
        <v>7.25833566685387</v>
      </c>
      <c r="D105" s="12">
        <f t="shared" si="8"/>
        <v>8.66492416</v>
      </c>
      <c r="E105" s="12">
        <f t="shared" si="9"/>
        <v>0.102692640000001</v>
      </c>
    </row>
    <row r="106" customHeight="1" spans="1:5">
      <c r="A106" s="12">
        <f t="shared" si="7"/>
        <v>1.03</v>
      </c>
      <c r="B106" s="12">
        <f t="shared" si="6"/>
        <v>0.9364</v>
      </c>
      <c r="C106" s="12">
        <f t="shared" si="5"/>
        <v>7.35415424278835</v>
      </c>
      <c r="D106" s="12">
        <f t="shared" si="8"/>
        <v>8.76807504</v>
      </c>
      <c r="E106" s="12">
        <f t="shared" si="9"/>
        <v>0.103150879999999</v>
      </c>
    </row>
    <row r="107" customHeight="1" spans="1:5">
      <c r="A107" s="12">
        <f t="shared" si="7"/>
        <v>1.04</v>
      </c>
      <c r="B107" s="12">
        <f t="shared" si="6"/>
        <v>0.9352</v>
      </c>
      <c r="C107" s="12">
        <f t="shared" si="5"/>
        <v>7.45060113725356</v>
      </c>
      <c r="D107" s="12">
        <f t="shared" si="8"/>
        <v>8.87168128</v>
      </c>
      <c r="E107" s="12">
        <f t="shared" si="9"/>
        <v>0.103606240000001</v>
      </c>
    </row>
    <row r="108" customHeight="1" spans="1:5">
      <c r="A108" s="12">
        <f t="shared" si="7"/>
        <v>1.05</v>
      </c>
      <c r="B108" s="12">
        <f t="shared" si="6"/>
        <v>0.934</v>
      </c>
      <c r="C108" s="12">
        <f t="shared" ref="C108:C171" si="10">PI()*(A108+0.5)^2</f>
        <v>7.54767635024948</v>
      </c>
      <c r="D108" s="12">
        <f t="shared" si="8"/>
        <v>8.97574</v>
      </c>
      <c r="E108" s="12">
        <f t="shared" si="9"/>
        <v>0.104058719999999</v>
      </c>
    </row>
    <row r="109" customHeight="1" spans="1:5">
      <c r="A109" s="12">
        <f t="shared" si="7"/>
        <v>1.06</v>
      </c>
      <c r="B109" s="12">
        <f t="shared" si="6"/>
        <v>0.9328</v>
      </c>
      <c r="C109" s="12">
        <f t="shared" si="10"/>
        <v>7.64537988177613</v>
      </c>
      <c r="D109" s="12">
        <f t="shared" si="8"/>
        <v>9.08024832</v>
      </c>
      <c r="E109" s="12">
        <f t="shared" si="9"/>
        <v>0.104508320000001</v>
      </c>
    </row>
    <row r="110" customHeight="1" spans="1:5">
      <c r="A110" s="12">
        <f t="shared" si="7"/>
        <v>1.07</v>
      </c>
      <c r="B110" s="12">
        <f t="shared" si="6"/>
        <v>0.9316</v>
      </c>
      <c r="C110" s="12">
        <f t="shared" si="10"/>
        <v>7.74371173183349</v>
      </c>
      <c r="D110" s="12">
        <f t="shared" si="8"/>
        <v>9.18520336</v>
      </c>
      <c r="E110" s="12">
        <f t="shared" si="9"/>
        <v>0.10495504</v>
      </c>
    </row>
    <row r="111" customHeight="1" spans="1:5">
      <c r="A111" s="12">
        <f t="shared" si="7"/>
        <v>1.08</v>
      </c>
      <c r="B111" s="12">
        <f t="shared" si="6"/>
        <v>0.9304</v>
      </c>
      <c r="C111" s="12">
        <f t="shared" si="10"/>
        <v>7.84267190042157</v>
      </c>
      <c r="D111" s="12">
        <f t="shared" si="8"/>
        <v>9.29060224</v>
      </c>
      <c r="E111" s="12">
        <f t="shared" si="9"/>
        <v>0.105398880000001</v>
      </c>
    </row>
    <row r="112" customHeight="1" spans="1:5">
      <c r="A112" s="12">
        <f t="shared" si="7"/>
        <v>1.09</v>
      </c>
      <c r="B112" s="12">
        <f t="shared" si="6"/>
        <v>0.9292</v>
      </c>
      <c r="C112" s="12">
        <f t="shared" si="10"/>
        <v>7.94226038754036</v>
      </c>
      <c r="D112" s="12">
        <f t="shared" si="8"/>
        <v>9.39644208</v>
      </c>
      <c r="E112" s="12">
        <f t="shared" si="9"/>
        <v>0.10583984</v>
      </c>
    </row>
    <row r="113" customHeight="1" spans="1:5">
      <c r="A113" s="12">
        <f t="shared" si="7"/>
        <v>1.1</v>
      </c>
      <c r="B113" s="12">
        <f t="shared" si="6"/>
        <v>0.928</v>
      </c>
      <c r="C113" s="12">
        <f t="shared" si="10"/>
        <v>8.04247719318988</v>
      </c>
      <c r="D113" s="12">
        <f t="shared" si="8"/>
        <v>9.50272</v>
      </c>
      <c r="E113" s="12">
        <f t="shared" si="9"/>
        <v>0.10627792</v>
      </c>
    </row>
    <row r="114" customHeight="1" spans="1:5">
      <c r="A114" s="12">
        <f t="shared" si="7"/>
        <v>1.11</v>
      </c>
      <c r="B114" s="12">
        <f t="shared" si="6"/>
        <v>0.9268</v>
      </c>
      <c r="C114" s="12">
        <f t="shared" si="10"/>
        <v>8.14332231737011</v>
      </c>
      <c r="D114" s="12">
        <f t="shared" si="8"/>
        <v>9.60943312</v>
      </c>
      <c r="E114" s="12">
        <f t="shared" si="9"/>
        <v>0.106713119999998</v>
      </c>
    </row>
    <row r="115" customHeight="1" spans="1:5">
      <c r="A115" s="12">
        <f t="shared" si="7"/>
        <v>1.12</v>
      </c>
      <c r="B115" s="12">
        <f t="shared" si="6"/>
        <v>0.9256</v>
      </c>
      <c r="C115" s="12">
        <f t="shared" si="10"/>
        <v>8.24479576008106</v>
      </c>
      <c r="D115" s="12">
        <f t="shared" si="8"/>
        <v>9.71657856</v>
      </c>
      <c r="E115" s="12">
        <f t="shared" si="9"/>
        <v>0.107145440000002</v>
      </c>
    </row>
    <row r="116" customHeight="1" spans="1:5">
      <c r="A116" s="12">
        <f t="shared" si="7"/>
        <v>1.13</v>
      </c>
      <c r="B116" s="12">
        <f t="shared" si="6"/>
        <v>0.9244</v>
      </c>
      <c r="C116" s="12">
        <f t="shared" si="10"/>
        <v>8.34689752132273</v>
      </c>
      <c r="D116" s="12">
        <f t="shared" si="8"/>
        <v>9.82415344</v>
      </c>
      <c r="E116" s="12">
        <f t="shared" si="9"/>
        <v>0.107574879999998</v>
      </c>
    </row>
    <row r="117" customHeight="1" spans="1:5">
      <c r="A117" s="12">
        <f t="shared" si="7"/>
        <v>1.14</v>
      </c>
      <c r="B117" s="12">
        <f t="shared" si="6"/>
        <v>0.9232</v>
      </c>
      <c r="C117" s="12">
        <f t="shared" si="10"/>
        <v>8.44962760109512</v>
      </c>
      <c r="D117" s="12">
        <f t="shared" si="8"/>
        <v>9.93215488</v>
      </c>
      <c r="E117" s="12">
        <f t="shared" si="9"/>
        <v>0.108001439999999</v>
      </c>
    </row>
    <row r="118" customHeight="1" spans="1:5">
      <c r="A118" s="12">
        <f t="shared" si="7"/>
        <v>1.15</v>
      </c>
      <c r="B118" s="12">
        <f t="shared" si="6"/>
        <v>0.922</v>
      </c>
      <c r="C118" s="12">
        <f t="shared" si="10"/>
        <v>8.55298599939822</v>
      </c>
      <c r="D118" s="12">
        <f t="shared" si="8"/>
        <v>10.04058</v>
      </c>
      <c r="E118" s="12">
        <f t="shared" si="9"/>
        <v>0.10842512</v>
      </c>
    </row>
    <row r="119" customHeight="1" spans="1:5">
      <c r="A119" s="12">
        <f t="shared" si="7"/>
        <v>1.16</v>
      </c>
      <c r="B119" s="12">
        <f t="shared" si="6"/>
        <v>0.9208</v>
      </c>
      <c r="C119" s="12">
        <f t="shared" si="10"/>
        <v>8.65697271623204</v>
      </c>
      <c r="D119" s="12">
        <f t="shared" si="8"/>
        <v>10.14942592</v>
      </c>
      <c r="E119" s="12">
        <f t="shared" si="9"/>
        <v>0.108845920000002</v>
      </c>
    </row>
    <row r="120" customHeight="1" spans="1:5">
      <c r="A120" s="12">
        <f t="shared" si="7"/>
        <v>1.17</v>
      </c>
      <c r="B120" s="12">
        <f t="shared" si="6"/>
        <v>0.9196</v>
      </c>
      <c r="C120" s="12">
        <f t="shared" si="10"/>
        <v>8.76158775159658</v>
      </c>
      <c r="D120" s="12">
        <f t="shared" si="8"/>
        <v>10.25868976</v>
      </c>
      <c r="E120" s="12">
        <f t="shared" si="9"/>
        <v>0.109263839999999</v>
      </c>
    </row>
    <row r="121" customHeight="1" spans="1:5">
      <c r="A121" s="12">
        <f t="shared" si="7"/>
        <v>1.18</v>
      </c>
      <c r="B121" s="12">
        <f t="shared" si="6"/>
        <v>0.9184</v>
      </c>
      <c r="C121" s="12">
        <f t="shared" si="10"/>
        <v>8.86683110549184</v>
      </c>
      <c r="D121" s="12">
        <f t="shared" si="8"/>
        <v>10.36836864</v>
      </c>
      <c r="E121" s="12">
        <f t="shared" si="9"/>
        <v>0.109678879999999</v>
      </c>
    </row>
    <row r="122" customHeight="1" spans="1:5">
      <c r="A122" s="12">
        <f t="shared" si="7"/>
        <v>1.19</v>
      </c>
      <c r="B122" s="12">
        <f t="shared" si="6"/>
        <v>0.9172</v>
      </c>
      <c r="C122" s="12">
        <f t="shared" si="10"/>
        <v>8.97270277791782</v>
      </c>
      <c r="D122" s="12">
        <f t="shared" si="8"/>
        <v>10.47845968</v>
      </c>
      <c r="E122" s="12">
        <f t="shared" si="9"/>
        <v>0.11009104</v>
      </c>
    </row>
    <row r="123" customHeight="1" spans="1:5">
      <c r="A123" s="12">
        <f t="shared" si="7"/>
        <v>1.2</v>
      </c>
      <c r="B123" s="12">
        <f t="shared" si="6"/>
        <v>0.916</v>
      </c>
      <c r="C123" s="12">
        <f t="shared" si="10"/>
        <v>9.07920276887451</v>
      </c>
      <c r="D123" s="12">
        <f t="shared" si="8"/>
        <v>10.58896</v>
      </c>
      <c r="E123" s="12">
        <f t="shared" si="9"/>
        <v>0.11050032</v>
      </c>
    </row>
    <row r="124" customHeight="1" spans="1:5">
      <c r="A124" s="12">
        <f t="shared" si="7"/>
        <v>1.21</v>
      </c>
      <c r="B124" s="12">
        <f t="shared" si="6"/>
        <v>0.9148</v>
      </c>
      <c r="C124" s="12">
        <f t="shared" si="10"/>
        <v>9.18633107836192</v>
      </c>
      <c r="D124" s="12">
        <f t="shared" si="8"/>
        <v>10.69986672</v>
      </c>
      <c r="E124" s="12">
        <f t="shared" si="9"/>
        <v>0.110906720000001</v>
      </c>
    </row>
    <row r="125" customHeight="1" spans="1:5">
      <c r="A125" s="12">
        <f t="shared" si="7"/>
        <v>1.22</v>
      </c>
      <c r="B125" s="12">
        <f t="shared" si="6"/>
        <v>0.9136</v>
      </c>
      <c r="C125" s="12">
        <f t="shared" si="10"/>
        <v>9.29408770638005</v>
      </c>
      <c r="D125" s="12">
        <f t="shared" si="8"/>
        <v>10.81117696</v>
      </c>
      <c r="E125" s="12">
        <f t="shared" si="9"/>
        <v>0.11131024</v>
      </c>
    </row>
    <row r="126" customHeight="1" spans="1:5">
      <c r="A126" s="12">
        <f t="shared" si="7"/>
        <v>1.23</v>
      </c>
      <c r="B126" s="12">
        <f t="shared" si="6"/>
        <v>0.9124</v>
      </c>
      <c r="C126" s="12">
        <f t="shared" si="10"/>
        <v>9.4024726529289</v>
      </c>
      <c r="D126" s="12">
        <f t="shared" si="8"/>
        <v>10.92288784</v>
      </c>
      <c r="E126" s="12">
        <f t="shared" si="9"/>
        <v>0.11171088</v>
      </c>
    </row>
    <row r="127" customHeight="1" spans="1:5">
      <c r="A127" s="12">
        <f t="shared" si="7"/>
        <v>1.24</v>
      </c>
      <c r="B127" s="12">
        <f t="shared" si="6"/>
        <v>0.9112</v>
      </c>
      <c r="C127" s="12">
        <f t="shared" si="10"/>
        <v>9.51148591800847</v>
      </c>
      <c r="D127" s="12">
        <f t="shared" si="8"/>
        <v>11.03499648</v>
      </c>
      <c r="E127" s="12">
        <f t="shared" si="9"/>
        <v>0.112108640000001</v>
      </c>
    </row>
    <row r="128" customHeight="1" spans="1:5">
      <c r="A128" s="12">
        <f t="shared" si="7"/>
        <v>1.25</v>
      </c>
      <c r="B128" s="12">
        <f t="shared" si="6"/>
        <v>0.91</v>
      </c>
      <c r="C128" s="12">
        <f t="shared" si="10"/>
        <v>9.62112750161875</v>
      </c>
      <c r="D128" s="12">
        <f t="shared" si="8"/>
        <v>11.1475</v>
      </c>
      <c r="E128" s="12">
        <f t="shared" si="9"/>
        <v>0.112503520000001</v>
      </c>
    </row>
    <row r="129" customHeight="1" spans="1:5">
      <c r="A129" s="12">
        <f t="shared" si="7"/>
        <v>1.26</v>
      </c>
      <c r="B129" s="12">
        <f t="shared" si="6"/>
        <v>0.9088</v>
      </c>
      <c r="C129" s="12">
        <f t="shared" si="10"/>
        <v>9.73139740375975</v>
      </c>
      <c r="D129" s="12">
        <f t="shared" si="8"/>
        <v>11.26039552</v>
      </c>
      <c r="E129" s="12">
        <f t="shared" si="9"/>
        <v>0.112895519999999</v>
      </c>
    </row>
    <row r="130" customHeight="1" spans="1:5">
      <c r="A130" s="12">
        <f t="shared" si="7"/>
        <v>1.27</v>
      </c>
      <c r="B130" s="12">
        <f t="shared" si="6"/>
        <v>0.9076</v>
      </c>
      <c r="C130" s="12">
        <f t="shared" si="10"/>
        <v>9.84229562443147</v>
      </c>
      <c r="D130" s="12">
        <f t="shared" si="8"/>
        <v>11.37368016</v>
      </c>
      <c r="E130" s="12">
        <f t="shared" si="9"/>
        <v>0.113284640000002</v>
      </c>
    </row>
    <row r="131" customHeight="1" spans="1:5">
      <c r="A131" s="12">
        <f t="shared" si="7"/>
        <v>1.28</v>
      </c>
      <c r="B131" s="12">
        <f t="shared" si="6"/>
        <v>0.9064</v>
      </c>
      <c r="C131" s="12">
        <f t="shared" si="10"/>
        <v>9.95382216363391</v>
      </c>
      <c r="D131" s="12">
        <f t="shared" si="8"/>
        <v>11.48735104</v>
      </c>
      <c r="E131" s="12">
        <f t="shared" si="9"/>
        <v>0.113670879999999</v>
      </c>
    </row>
    <row r="132" customHeight="1" spans="1:5">
      <c r="A132" s="12">
        <f t="shared" si="7"/>
        <v>1.29</v>
      </c>
      <c r="B132" s="12">
        <f t="shared" ref="B132:B195" si="11">MAX(1-0.03*MAX((A132-0.5)/0.25,0),$B$2)</f>
        <v>0.9052</v>
      </c>
      <c r="C132" s="12">
        <f t="shared" si="10"/>
        <v>10.0659770213671</v>
      </c>
      <c r="D132" s="12">
        <f t="shared" si="8"/>
        <v>11.60140528</v>
      </c>
      <c r="E132" s="12">
        <f t="shared" si="9"/>
        <v>0.11405424</v>
      </c>
    </row>
    <row r="133" customHeight="1" spans="1:5">
      <c r="A133" s="12">
        <f t="shared" ref="A133:A196" si="12">A132+0.01</f>
        <v>1.3</v>
      </c>
      <c r="B133" s="12">
        <f t="shared" si="11"/>
        <v>0.904</v>
      </c>
      <c r="C133" s="12">
        <f t="shared" si="10"/>
        <v>10.1787601976309</v>
      </c>
      <c r="D133" s="12">
        <f t="shared" ref="D133:D196" si="13">((A133+0.5)/0.5)^2*B133</f>
        <v>11.71584</v>
      </c>
      <c r="E133" s="12">
        <f t="shared" ref="E133:E196" si="14">D133-D132</f>
        <v>0.114434720000002</v>
      </c>
    </row>
    <row r="134" customHeight="1" spans="1:5">
      <c r="A134" s="12">
        <f t="shared" si="12"/>
        <v>1.31</v>
      </c>
      <c r="B134" s="12">
        <f t="shared" si="11"/>
        <v>0.9028</v>
      </c>
      <c r="C134" s="12">
        <f t="shared" si="10"/>
        <v>10.2921716924255</v>
      </c>
      <c r="D134" s="12">
        <f t="shared" si="13"/>
        <v>11.83065232</v>
      </c>
      <c r="E134" s="12">
        <f t="shared" si="14"/>
        <v>0.114812319999999</v>
      </c>
    </row>
    <row r="135" customHeight="1" spans="1:5">
      <c r="A135" s="12">
        <f t="shared" si="12"/>
        <v>1.32</v>
      </c>
      <c r="B135" s="12">
        <f t="shared" si="11"/>
        <v>0.9016</v>
      </c>
      <c r="C135" s="12">
        <f t="shared" si="10"/>
        <v>10.4062115057508</v>
      </c>
      <c r="D135" s="12">
        <f t="shared" si="13"/>
        <v>11.94583936</v>
      </c>
      <c r="E135" s="12">
        <f t="shared" si="14"/>
        <v>0.11518704</v>
      </c>
    </row>
    <row r="136" customHeight="1" spans="1:5">
      <c r="A136" s="12">
        <f t="shared" si="12"/>
        <v>1.33</v>
      </c>
      <c r="B136" s="12">
        <f t="shared" si="11"/>
        <v>0.9004</v>
      </c>
      <c r="C136" s="12">
        <f t="shared" si="10"/>
        <v>10.5208796376069</v>
      </c>
      <c r="D136" s="12">
        <f t="shared" si="13"/>
        <v>12.06139824</v>
      </c>
      <c r="E136" s="12">
        <f t="shared" si="14"/>
        <v>0.11555888</v>
      </c>
    </row>
    <row r="137" customHeight="1" spans="1:5">
      <c r="A137" s="12">
        <f t="shared" si="12"/>
        <v>1.34</v>
      </c>
      <c r="B137" s="12">
        <f t="shared" si="11"/>
        <v>0.8992</v>
      </c>
      <c r="C137" s="12">
        <f t="shared" si="10"/>
        <v>10.6361760879936</v>
      </c>
      <c r="D137" s="12">
        <f t="shared" si="13"/>
        <v>12.17732608</v>
      </c>
      <c r="E137" s="12">
        <f t="shared" si="14"/>
        <v>0.115927839999999</v>
      </c>
    </row>
    <row r="138" customHeight="1" spans="1:5">
      <c r="A138" s="12">
        <f t="shared" si="12"/>
        <v>1.35</v>
      </c>
      <c r="B138" s="12">
        <f t="shared" si="11"/>
        <v>0.898</v>
      </c>
      <c r="C138" s="12">
        <f t="shared" si="10"/>
        <v>10.7521008569111</v>
      </c>
      <c r="D138" s="12">
        <f t="shared" si="13"/>
        <v>12.29362</v>
      </c>
      <c r="E138" s="12">
        <f t="shared" si="14"/>
        <v>0.11629392</v>
      </c>
    </row>
    <row r="139" customHeight="1" spans="1:5">
      <c r="A139" s="12">
        <f t="shared" si="12"/>
        <v>1.36</v>
      </c>
      <c r="B139" s="12">
        <f t="shared" si="11"/>
        <v>0.8968</v>
      </c>
      <c r="C139" s="12">
        <f t="shared" si="10"/>
        <v>10.8686539443593</v>
      </c>
      <c r="D139" s="12">
        <f t="shared" si="13"/>
        <v>12.41027712</v>
      </c>
      <c r="E139" s="12">
        <f t="shared" si="14"/>
        <v>0.116657120000001</v>
      </c>
    </row>
    <row r="140" customHeight="1" spans="1:5">
      <c r="A140" s="12">
        <f t="shared" si="12"/>
        <v>1.37</v>
      </c>
      <c r="B140" s="12">
        <f t="shared" si="11"/>
        <v>0.8956</v>
      </c>
      <c r="C140" s="12">
        <f t="shared" si="10"/>
        <v>10.9858353503382</v>
      </c>
      <c r="D140" s="12">
        <f t="shared" si="13"/>
        <v>12.52729456</v>
      </c>
      <c r="E140" s="12">
        <f t="shared" si="14"/>
        <v>0.11701744</v>
      </c>
    </row>
    <row r="141" customHeight="1" spans="1:5">
      <c r="A141" s="12">
        <f t="shared" si="12"/>
        <v>1.38</v>
      </c>
      <c r="B141" s="12">
        <f t="shared" si="11"/>
        <v>0.8944</v>
      </c>
      <c r="C141" s="12">
        <f t="shared" si="10"/>
        <v>11.1036450748478</v>
      </c>
      <c r="D141" s="12">
        <f t="shared" si="13"/>
        <v>12.64466944</v>
      </c>
      <c r="E141" s="12">
        <f t="shared" si="14"/>
        <v>0.117374879999998</v>
      </c>
    </row>
    <row r="142" customHeight="1" spans="1:5">
      <c r="A142" s="12">
        <f t="shared" si="12"/>
        <v>1.39</v>
      </c>
      <c r="B142" s="12">
        <f t="shared" si="11"/>
        <v>0.8932</v>
      </c>
      <c r="C142" s="12">
        <f t="shared" si="10"/>
        <v>11.2220831178881</v>
      </c>
      <c r="D142" s="12">
        <f t="shared" si="13"/>
        <v>12.76239888</v>
      </c>
      <c r="E142" s="12">
        <f t="shared" si="14"/>
        <v>0.11772944</v>
      </c>
    </row>
    <row r="143" customHeight="1" spans="1:5">
      <c r="A143" s="12">
        <f t="shared" si="12"/>
        <v>1.4</v>
      </c>
      <c r="B143" s="12">
        <f t="shared" si="11"/>
        <v>0.892</v>
      </c>
      <c r="C143" s="12">
        <f t="shared" si="10"/>
        <v>11.3411494794592</v>
      </c>
      <c r="D143" s="12">
        <f t="shared" si="13"/>
        <v>12.88048</v>
      </c>
      <c r="E143" s="12">
        <f t="shared" si="14"/>
        <v>0.118081120000001</v>
      </c>
    </row>
    <row r="144" customHeight="1" spans="1:5">
      <c r="A144" s="12">
        <f t="shared" si="12"/>
        <v>1.41</v>
      </c>
      <c r="B144" s="12">
        <f t="shared" si="11"/>
        <v>0.8908</v>
      </c>
      <c r="C144" s="12">
        <f t="shared" si="10"/>
        <v>11.4608441595609</v>
      </c>
      <c r="D144" s="12">
        <f t="shared" si="13"/>
        <v>12.99890992</v>
      </c>
      <c r="E144" s="12">
        <f t="shared" si="14"/>
        <v>0.118429920000001</v>
      </c>
    </row>
    <row r="145" customHeight="1" spans="1:5">
      <c r="A145" s="12">
        <f t="shared" si="12"/>
        <v>1.42</v>
      </c>
      <c r="B145" s="12">
        <f t="shared" si="11"/>
        <v>0.8896</v>
      </c>
      <c r="C145" s="12">
        <f t="shared" si="10"/>
        <v>11.5811671581934</v>
      </c>
      <c r="D145" s="12">
        <f t="shared" si="13"/>
        <v>13.11768576</v>
      </c>
      <c r="E145" s="12">
        <f t="shared" si="14"/>
        <v>0.11877584</v>
      </c>
    </row>
    <row r="146" customHeight="1" spans="1:5">
      <c r="A146" s="12">
        <f t="shared" si="12"/>
        <v>1.43</v>
      </c>
      <c r="B146" s="12">
        <f t="shared" si="11"/>
        <v>0.8884</v>
      </c>
      <c r="C146" s="12">
        <f t="shared" si="10"/>
        <v>11.7021184753566</v>
      </c>
      <c r="D146" s="12">
        <f t="shared" si="13"/>
        <v>13.23680464</v>
      </c>
      <c r="E146" s="12">
        <f t="shared" si="14"/>
        <v>0.119118879999998</v>
      </c>
    </row>
    <row r="147" customHeight="1" spans="1:5">
      <c r="A147" s="12">
        <f t="shared" si="12"/>
        <v>1.44</v>
      </c>
      <c r="B147" s="12">
        <f t="shared" si="11"/>
        <v>0.8872</v>
      </c>
      <c r="C147" s="12">
        <f t="shared" si="10"/>
        <v>11.8236981110506</v>
      </c>
      <c r="D147" s="12">
        <f t="shared" si="13"/>
        <v>13.35626368</v>
      </c>
      <c r="E147" s="12">
        <f t="shared" si="14"/>
        <v>0.119459040000001</v>
      </c>
    </row>
    <row r="148" customHeight="1" spans="1:5">
      <c r="A148" s="12">
        <f t="shared" si="12"/>
        <v>1.45</v>
      </c>
      <c r="B148" s="12">
        <f t="shared" si="11"/>
        <v>0.886</v>
      </c>
      <c r="C148" s="12">
        <f t="shared" si="10"/>
        <v>11.9459060652752</v>
      </c>
      <c r="D148" s="12">
        <f t="shared" si="13"/>
        <v>13.47606</v>
      </c>
      <c r="E148" s="12">
        <f t="shared" si="14"/>
        <v>0.119796319999999</v>
      </c>
    </row>
    <row r="149" customHeight="1" spans="1:5">
      <c r="A149" s="12">
        <f t="shared" si="12"/>
        <v>1.46</v>
      </c>
      <c r="B149" s="12">
        <f t="shared" si="11"/>
        <v>0.8848</v>
      </c>
      <c r="C149" s="12">
        <f t="shared" si="10"/>
        <v>12.0687423380306</v>
      </c>
      <c r="D149" s="12">
        <f t="shared" si="13"/>
        <v>13.59619072</v>
      </c>
      <c r="E149" s="12">
        <f t="shared" si="14"/>
        <v>0.120130720000001</v>
      </c>
    </row>
    <row r="150" customHeight="1" spans="1:5">
      <c r="A150" s="12">
        <f t="shared" si="12"/>
        <v>1.47</v>
      </c>
      <c r="B150" s="12">
        <f t="shared" si="11"/>
        <v>0.8836</v>
      </c>
      <c r="C150" s="12">
        <f t="shared" si="10"/>
        <v>12.1922069293166</v>
      </c>
      <c r="D150" s="12">
        <f t="shared" si="13"/>
        <v>13.71665296</v>
      </c>
      <c r="E150" s="12">
        <f t="shared" si="14"/>
        <v>0.120462240000002</v>
      </c>
    </row>
    <row r="151" customHeight="1" spans="1:5">
      <c r="A151" s="12">
        <f t="shared" si="12"/>
        <v>1.48</v>
      </c>
      <c r="B151" s="12">
        <f t="shared" si="11"/>
        <v>0.8824</v>
      </c>
      <c r="C151" s="12">
        <f t="shared" si="10"/>
        <v>12.3162998391334</v>
      </c>
      <c r="D151" s="12">
        <f t="shared" si="13"/>
        <v>13.83744384</v>
      </c>
      <c r="E151" s="12">
        <f t="shared" si="14"/>
        <v>0.120790879999998</v>
      </c>
    </row>
    <row r="152" customHeight="1" spans="1:5">
      <c r="A152" s="12">
        <f t="shared" si="12"/>
        <v>1.49</v>
      </c>
      <c r="B152" s="12">
        <f t="shared" si="11"/>
        <v>0.8812</v>
      </c>
      <c r="C152" s="12">
        <f t="shared" si="10"/>
        <v>12.441021067481</v>
      </c>
      <c r="D152" s="12">
        <f t="shared" si="13"/>
        <v>13.95856048</v>
      </c>
      <c r="E152" s="12">
        <f t="shared" si="14"/>
        <v>0.121116640000002</v>
      </c>
    </row>
    <row r="153" customHeight="1" spans="1:5">
      <c r="A153" s="12">
        <f t="shared" si="12"/>
        <v>1.5</v>
      </c>
      <c r="B153" s="12">
        <f t="shared" si="11"/>
        <v>0.88</v>
      </c>
      <c r="C153" s="12">
        <f t="shared" si="10"/>
        <v>12.5663706143592</v>
      </c>
      <c r="D153" s="12">
        <f t="shared" si="13"/>
        <v>14.08</v>
      </c>
      <c r="E153" s="12">
        <f t="shared" si="14"/>
        <v>0.121439519999999</v>
      </c>
    </row>
    <row r="154" customHeight="1" spans="1:5">
      <c r="A154" s="12">
        <f t="shared" si="12"/>
        <v>1.51</v>
      </c>
      <c r="B154" s="12">
        <f t="shared" si="11"/>
        <v>0.8788</v>
      </c>
      <c r="C154" s="12">
        <f t="shared" si="10"/>
        <v>12.6923484797681</v>
      </c>
      <c r="D154" s="12">
        <f t="shared" si="13"/>
        <v>14.20175952</v>
      </c>
      <c r="E154" s="12">
        <f t="shared" si="14"/>
        <v>0.121759519999996</v>
      </c>
    </row>
    <row r="155" customHeight="1" spans="1:5">
      <c r="A155" s="12">
        <f t="shared" si="12"/>
        <v>1.52</v>
      </c>
      <c r="B155" s="12">
        <f t="shared" si="11"/>
        <v>0.8776</v>
      </c>
      <c r="C155" s="12">
        <f t="shared" si="10"/>
        <v>12.8189546637078</v>
      </c>
      <c r="D155" s="12">
        <f t="shared" si="13"/>
        <v>14.32383616</v>
      </c>
      <c r="E155" s="12">
        <f t="shared" si="14"/>
        <v>0.122076640000005</v>
      </c>
    </row>
    <row r="156" customHeight="1" spans="1:5">
      <c r="A156" s="12">
        <f t="shared" si="12"/>
        <v>1.53</v>
      </c>
      <c r="B156" s="12">
        <f t="shared" si="11"/>
        <v>0.8764</v>
      </c>
      <c r="C156" s="12">
        <f t="shared" si="10"/>
        <v>12.9461891661782</v>
      </c>
      <c r="D156" s="12">
        <f t="shared" si="13"/>
        <v>14.44622704</v>
      </c>
      <c r="E156" s="12">
        <f t="shared" si="14"/>
        <v>0.122390880000001</v>
      </c>
    </row>
    <row r="157" customHeight="1" spans="1:5">
      <c r="A157" s="12">
        <f t="shared" si="12"/>
        <v>1.54</v>
      </c>
      <c r="B157" s="12">
        <f t="shared" si="11"/>
        <v>0.8752</v>
      </c>
      <c r="C157" s="12">
        <f t="shared" si="10"/>
        <v>13.0740519871793</v>
      </c>
      <c r="D157" s="12">
        <f t="shared" si="13"/>
        <v>14.56892928</v>
      </c>
      <c r="E157" s="12">
        <f t="shared" si="14"/>
        <v>0.122702239999997</v>
      </c>
    </row>
    <row r="158" customHeight="1" spans="1:5">
      <c r="A158" s="12">
        <f t="shared" si="12"/>
        <v>1.55</v>
      </c>
      <c r="B158" s="12">
        <f t="shared" si="11"/>
        <v>0.874</v>
      </c>
      <c r="C158" s="12">
        <f t="shared" si="10"/>
        <v>13.2025431267111</v>
      </c>
      <c r="D158" s="12">
        <f t="shared" si="13"/>
        <v>14.69194</v>
      </c>
      <c r="E158" s="12">
        <f t="shared" si="14"/>
        <v>0.12301072</v>
      </c>
    </row>
    <row r="159" customHeight="1" spans="1:5">
      <c r="A159" s="12">
        <f t="shared" si="12"/>
        <v>1.56</v>
      </c>
      <c r="B159" s="12">
        <f t="shared" si="11"/>
        <v>0.8728</v>
      </c>
      <c r="C159" s="12">
        <f t="shared" si="10"/>
        <v>13.3316625847737</v>
      </c>
      <c r="D159" s="12">
        <f t="shared" si="13"/>
        <v>14.81525632</v>
      </c>
      <c r="E159" s="12">
        <f t="shared" si="14"/>
        <v>0.123316320000001</v>
      </c>
    </row>
    <row r="160" customHeight="1" spans="1:5">
      <c r="A160" s="12">
        <f t="shared" si="12"/>
        <v>1.57</v>
      </c>
      <c r="B160" s="12">
        <f t="shared" si="11"/>
        <v>0.8716</v>
      </c>
      <c r="C160" s="12">
        <f t="shared" si="10"/>
        <v>13.4614103613669</v>
      </c>
      <c r="D160" s="12">
        <f t="shared" si="13"/>
        <v>14.93887536</v>
      </c>
      <c r="E160" s="12">
        <f t="shared" si="14"/>
        <v>0.123619040000003</v>
      </c>
    </row>
    <row r="161" customHeight="1" spans="1:5">
      <c r="A161" s="12">
        <f t="shared" si="12"/>
        <v>1.58</v>
      </c>
      <c r="B161" s="12">
        <f t="shared" si="11"/>
        <v>0.8704</v>
      </c>
      <c r="C161" s="12">
        <f t="shared" si="10"/>
        <v>13.5917864564909</v>
      </c>
      <c r="D161" s="12">
        <f t="shared" si="13"/>
        <v>15.06279424</v>
      </c>
      <c r="E161" s="12">
        <f t="shared" si="14"/>
        <v>0.12391888</v>
      </c>
    </row>
    <row r="162" customHeight="1" spans="1:5">
      <c r="A162" s="12">
        <f t="shared" si="12"/>
        <v>1.59</v>
      </c>
      <c r="B162" s="12">
        <f t="shared" si="11"/>
        <v>0.8692</v>
      </c>
      <c r="C162" s="12">
        <f t="shared" si="10"/>
        <v>13.7227908701456</v>
      </c>
      <c r="D162" s="12">
        <f t="shared" si="13"/>
        <v>15.18701008</v>
      </c>
      <c r="E162" s="12">
        <f t="shared" si="14"/>
        <v>0.124215839999994</v>
      </c>
    </row>
    <row r="163" customHeight="1" spans="1:5">
      <c r="A163" s="12">
        <f t="shared" si="12"/>
        <v>1.6</v>
      </c>
      <c r="B163" s="12">
        <f t="shared" si="11"/>
        <v>0.868</v>
      </c>
      <c r="C163" s="12">
        <f t="shared" si="10"/>
        <v>13.854423602331</v>
      </c>
      <c r="D163" s="12">
        <f t="shared" si="13"/>
        <v>15.31152</v>
      </c>
      <c r="E163" s="12">
        <f t="shared" si="14"/>
        <v>0.124509920000003</v>
      </c>
    </row>
    <row r="164" customHeight="1" spans="1:5">
      <c r="A164" s="12">
        <f t="shared" si="12"/>
        <v>1.61</v>
      </c>
      <c r="B164" s="12">
        <f t="shared" si="11"/>
        <v>0.8668</v>
      </c>
      <c r="C164" s="12">
        <f t="shared" si="10"/>
        <v>13.9866846530471</v>
      </c>
      <c r="D164" s="12">
        <f t="shared" si="13"/>
        <v>15.43632112</v>
      </c>
      <c r="E164" s="12">
        <f t="shared" si="14"/>
        <v>0.124801120000006</v>
      </c>
    </row>
    <row r="165" customHeight="1" spans="1:5">
      <c r="A165" s="12">
        <f t="shared" si="12"/>
        <v>1.62</v>
      </c>
      <c r="B165" s="12">
        <f t="shared" si="11"/>
        <v>0.8656</v>
      </c>
      <c r="C165" s="12">
        <f t="shared" si="10"/>
        <v>14.119574022294</v>
      </c>
      <c r="D165" s="12">
        <f t="shared" si="13"/>
        <v>15.56141056</v>
      </c>
      <c r="E165" s="12">
        <f t="shared" si="14"/>
        <v>0.125089439999995</v>
      </c>
    </row>
    <row r="166" customHeight="1" spans="1:5">
      <c r="A166" s="12">
        <f t="shared" si="12"/>
        <v>1.63</v>
      </c>
      <c r="B166" s="12">
        <f t="shared" si="11"/>
        <v>0.8644</v>
      </c>
      <c r="C166" s="12">
        <f t="shared" si="10"/>
        <v>14.2530917100715</v>
      </c>
      <c r="D166" s="12">
        <f t="shared" si="13"/>
        <v>15.68678544</v>
      </c>
      <c r="E166" s="12">
        <f t="shared" si="14"/>
        <v>0.125374879999997</v>
      </c>
    </row>
    <row r="167" customHeight="1" spans="1:5">
      <c r="A167" s="12">
        <f t="shared" si="12"/>
        <v>1.64</v>
      </c>
      <c r="B167" s="12">
        <f t="shared" si="11"/>
        <v>0.8632</v>
      </c>
      <c r="C167" s="12">
        <f t="shared" si="10"/>
        <v>14.3872377163798</v>
      </c>
      <c r="D167" s="12">
        <f t="shared" si="13"/>
        <v>15.81244288</v>
      </c>
      <c r="E167" s="12">
        <f t="shared" si="14"/>
        <v>0.125657439999996</v>
      </c>
    </row>
    <row r="168" customHeight="1" spans="1:5">
      <c r="A168" s="12">
        <f t="shared" si="12"/>
        <v>1.65</v>
      </c>
      <c r="B168" s="12">
        <f t="shared" si="11"/>
        <v>0.862</v>
      </c>
      <c r="C168" s="12">
        <f t="shared" si="10"/>
        <v>14.5220120412188</v>
      </c>
      <c r="D168" s="12">
        <f t="shared" si="13"/>
        <v>15.93838</v>
      </c>
      <c r="E168" s="12">
        <f t="shared" si="14"/>
        <v>0.125937120000005</v>
      </c>
    </row>
    <row r="169" customHeight="1" spans="1:5">
      <c r="A169" s="12">
        <f t="shared" si="12"/>
        <v>1.66</v>
      </c>
      <c r="B169" s="12">
        <f t="shared" si="11"/>
        <v>0.8608</v>
      </c>
      <c r="C169" s="12">
        <f t="shared" si="10"/>
        <v>14.6574146845886</v>
      </c>
      <c r="D169" s="12">
        <f t="shared" si="13"/>
        <v>16.06459392</v>
      </c>
      <c r="E169" s="12">
        <f t="shared" si="14"/>
        <v>0.126213920000001</v>
      </c>
    </row>
    <row r="170" customHeight="1" spans="1:5">
      <c r="A170" s="12">
        <f t="shared" si="12"/>
        <v>1.67</v>
      </c>
      <c r="B170" s="12">
        <f t="shared" si="11"/>
        <v>0.8596</v>
      </c>
      <c r="C170" s="12">
        <f t="shared" si="10"/>
        <v>14.793445646489</v>
      </c>
      <c r="D170" s="12">
        <f t="shared" si="13"/>
        <v>16.19108176</v>
      </c>
      <c r="E170" s="12">
        <f t="shared" si="14"/>
        <v>0.126487839999999</v>
      </c>
    </row>
    <row r="171" customHeight="1" spans="1:5">
      <c r="A171" s="12">
        <f t="shared" si="12"/>
        <v>1.68</v>
      </c>
      <c r="B171" s="12">
        <f t="shared" si="11"/>
        <v>0.8584</v>
      </c>
      <c r="C171" s="12">
        <f t="shared" si="10"/>
        <v>14.9301049269202</v>
      </c>
      <c r="D171" s="12">
        <f t="shared" si="13"/>
        <v>16.31784064</v>
      </c>
      <c r="E171" s="12">
        <f t="shared" si="14"/>
        <v>0.126758879999997</v>
      </c>
    </row>
    <row r="172" customHeight="1" spans="1:5">
      <c r="A172" s="12">
        <f t="shared" si="12"/>
        <v>1.69</v>
      </c>
      <c r="B172" s="12">
        <f t="shared" si="11"/>
        <v>0.8572</v>
      </c>
      <c r="C172" s="12">
        <f t="shared" ref="C172:C235" si="15">PI()*(A172+0.5)^2</f>
        <v>15.067392525882</v>
      </c>
      <c r="D172" s="12">
        <f t="shared" si="13"/>
        <v>16.44486768</v>
      </c>
      <c r="E172" s="12">
        <f t="shared" si="14"/>
        <v>0.127027040000002</v>
      </c>
    </row>
    <row r="173" customHeight="1" spans="1:5">
      <c r="A173" s="12">
        <f t="shared" si="12"/>
        <v>1.7</v>
      </c>
      <c r="B173" s="12">
        <f t="shared" si="11"/>
        <v>0.856</v>
      </c>
      <c r="C173" s="12">
        <f t="shared" si="15"/>
        <v>15.2053084433746</v>
      </c>
      <c r="D173" s="12">
        <f t="shared" si="13"/>
        <v>16.57216</v>
      </c>
      <c r="E173" s="12">
        <f t="shared" si="14"/>
        <v>0.127292320000006</v>
      </c>
    </row>
    <row r="174" customHeight="1" spans="1:5">
      <c r="A174" s="12">
        <f t="shared" si="12"/>
        <v>1.71</v>
      </c>
      <c r="B174" s="12">
        <f t="shared" si="11"/>
        <v>0.8548</v>
      </c>
      <c r="C174" s="12">
        <f t="shared" si="15"/>
        <v>15.3438526793979</v>
      </c>
      <c r="D174" s="12">
        <f t="shared" si="13"/>
        <v>16.69971472</v>
      </c>
      <c r="E174" s="12">
        <f t="shared" si="14"/>
        <v>0.127554719999996</v>
      </c>
    </row>
    <row r="175" customHeight="1" spans="1:5">
      <c r="A175" s="12">
        <f t="shared" si="12"/>
        <v>1.72</v>
      </c>
      <c r="B175" s="12">
        <f t="shared" si="11"/>
        <v>0.8536</v>
      </c>
      <c r="C175" s="12">
        <f t="shared" si="15"/>
        <v>15.483025233952</v>
      </c>
      <c r="D175" s="12">
        <f t="shared" si="13"/>
        <v>16.82752896</v>
      </c>
      <c r="E175" s="12">
        <f t="shared" si="14"/>
        <v>0.127814239999999</v>
      </c>
    </row>
    <row r="176" customHeight="1" spans="1:5">
      <c r="A176" s="12">
        <f t="shared" si="12"/>
        <v>1.73</v>
      </c>
      <c r="B176" s="12">
        <f t="shared" si="11"/>
        <v>0.8524</v>
      </c>
      <c r="C176" s="12">
        <f t="shared" si="15"/>
        <v>15.6228261070367</v>
      </c>
      <c r="D176" s="12">
        <f t="shared" si="13"/>
        <v>16.95559984</v>
      </c>
      <c r="E176" s="12">
        <f t="shared" si="14"/>
        <v>0.128070880000003</v>
      </c>
    </row>
    <row r="177" customHeight="1" spans="1:5">
      <c r="A177" s="12">
        <f t="shared" si="12"/>
        <v>1.74</v>
      </c>
      <c r="B177" s="12">
        <f t="shared" si="11"/>
        <v>0.8512</v>
      </c>
      <c r="C177" s="12">
        <f t="shared" si="15"/>
        <v>15.7632552986522</v>
      </c>
      <c r="D177" s="12">
        <f t="shared" si="13"/>
        <v>17.08392448</v>
      </c>
      <c r="E177" s="12">
        <f t="shared" si="14"/>
        <v>0.128324639999999</v>
      </c>
    </row>
    <row r="178" customHeight="1" spans="1:5">
      <c r="A178" s="12">
        <f t="shared" si="12"/>
        <v>1.75</v>
      </c>
      <c r="B178" s="12">
        <f t="shared" si="11"/>
        <v>0.85</v>
      </c>
      <c r="C178" s="12">
        <f t="shared" si="15"/>
        <v>15.9043128087983</v>
      </c>
      <c r="D178" s="12">
        <f t="shared" si="13"/>
        <v>17.2125</v>
      </c>
      <c r="E178" s="12">
        <f t="shared" si="14"/>
        <v>0.128575519999998</v>
      </c>
    </row>
    <row r="179" customHeight="1" spans="1:5">
      <c r="A179" s="12">
        <f t="shared" si="12"/>
        <v>1.76</v>
      </c>
      <c r="B179" s="12">
        <f t="shared" si="11"/>
        <v>0.8488</v>
      </c>
      <c r="C179" s="12">
        <f t="shared" si="15"/>
        <v>16.0459986374753</v>
      </c>
      <c r="D179" s="12">
        <f t="shared" si="13"/>
        <v>17.34132352</v>
      </c>
      <c r="E179" s="12">
        <f t="shared" si="14"/>
        <v>0.128823519999997</v>
      </c>
    </row>
    <row r="180" customHeight="1" spans="1:5">
      <c r="A180" s="12">
        <f t="shared" si="12"/>
        <v>1.77</v>
      </c>
      <c r="B180" s="12">
        <f t="shared" si="11"/>
        <v>0.8476</v>
      </c>
      <c r="C180" s="12">
        <f t="shared" si="15"/>
        <v>16.1883127846829</v>
      </c>
      <c r="D180" s="12">
        <f t="shared" si="13"/>
        <v>17.47039216</v>
      </c>
      <c r="E180" s="12">
        <f t="shared" si="14"/>
        <v>0.129068640000003</v>
      </c>
    </row>
    <row r="181" customHeight="1" spans="1:5">
      <c r="A181" s="12">
        <f t="shared" si="12"/>
        <v>1.78</v>
      </c>
      <c r="B181" s="12">
        <f t="shared" si="11"/>
        <v>0.8464</v>
      </c>
      <c r="C181" s="12">
        <f t="shared" si="15"/>
        <v>16.3312552504212</v>
      </c>
      <c r="D181" s="12">
        <f t="shared" si="13"/>
        <v>17.59970304</v>
      </c>
      <c r="E181" s="12">
        <f t="shared" si="14"/>
        <v>0.129310880000006</v>
      </c>
    </row>
    <row r="182" customHeight="1" spans="1:5">
      <c r="A182" s="12">
        <f t="shared" si="12"/>
        <v>1.79</v>
      </c>
      <c r="B182" s="12">
        <f t="shared" si="11"/>
        <v>0.8452</v>
      </c>
      <c r="C182" s="12">
        <f t="shared" si="15"/>
        <v>16.4748260346903</v>
      </c>
      <c r="D182" s="12">
        <f t="shared" si="13"/>
        <v>17.72925328</v>
      </c>
      <c r="E182" s="12">
        <f t="shared" si="14"/>
        <v>0.129550239999997</v>
      </c>
    </row>
    <row r="183" customHeight="1" spans="1:5">
      <c r="A183" s="12">
        <f t="shared" si="12"/>
        <v>1.8</v>
      </c>
      <c r="B183" s="12">
        <f t="shared" si="11"/>
        <v>0.844</v>
      </c>
      <c r="C183" s="12">
        <f t="shared" si="15"/>
        <v>16.61902513749</v>
      </c>
      <c r="D183" s="12">
        <f t="shared" si="13"/>
        <v>17.85904</v>
      </c>
      <c r="E183" s="12">
        <f t="shared" si="14"/>
        <v>0.129786719999995</v>
      </c>
    </row>
    <row r="184" customHeight="1" spans="1:5">
      <c r="A184" s="12">
        <f t="shared" si="12"/>
        <v>1.81</v>
      </c>
      <c r="B184" s="12">
        <f t="shared" si="11"/>
        <v>0.8428</v>
      </c>
      <c r="C184" s="12">
        <f t="shared" si="15"/>
        <v>16.7638525588205</v>
      </c>
      <c r="D184" s="12">
        <f t="shared" si="13"/>
        <v>17.98906032</v>
      </c>
      <c r="E184" s="12">
        <f t="shared" si="14"/>
        <v>0.130020320000003</v>
      </c>
    </row>
    <row r="185" customHeight="1" spans="1:5">
      <c r="A185" s="12">
        <f t="shared" si="12"/>
        <v>1.82</v>
      </c>
      <c r="B185" s="12">
        <f t="shared" si="11"/>
        <v>0.8416</v>
      </c>
      <c r="C185" s="12">
        <f t="shared" si="15"/>
        <v>16.9093082986817</v>
      </c>
      <c r="D185" s="12">
        <f t="shared" si="13"/>
        <v>18.11931136</v>
      </c>
      <c r="E185" s="12">
        <f t="shared" si="14"/>
        <v>0.130251040000005</v>
      </c>
    </row>
    <row r="186" customHeight="1" spans="1:5">
      <c r="A186" s="12">
        <f t="shared" si="12"/>
        <v>1.83</v>
      </c>
      <c r="B186" s="12">
        <f t="shared" si="11"/>
        <v>0.8404</v>
      </c>
      <c r="C186" s="12">
        <f t="shared" si="15"/>
        <v>17.0553923570737</v>
      </c>
      <c r="D186" s="12">
        <f t="shared" si="13"/>
        <v>18.24979024</v>
      </c>
      <c r="E186" s="12">
        <f t="shared" si="14"/>
        <v>0.130478879999998</v>
      </c>
    </row>
    <row r="187" customHeight="1" spans="1:5">
      <c r="A187" s="12">
        <f t="shared" si="12"/>
        <v>1.84</v>
      </c>
      <c r="B187" s="12">
        <f t="shared" si="11"/>
        <v>0.8392</v>
      </c>
      <c r="C187" s="12">
        <f t="shared" si="15"/>
        <v>17.2021047339963</v>
      </c>
      <c r="D187" s="12">
        <f t="shared" si="13"/>
        <v>18.38049408</v>
      </c>
      <c r="E187" s="12">
        <f t="shared" si="14"/>
        <v>0.130703839999992</v>
      </c>
    </row>
    <row r="188" customHeight="1" spans="1:5">
      <c r="A188" s="12">
        <f t="shared" si="12"/>
        <v>1.85</v>
      </c>
      <c r="B188" s="12">
        <f t="shared" si="11"/>
        <v>0.838</v>
      </c>
      <c r="C188" s="12">
        <f t="shared" si="15"/>
        <v>17.3494454294497</v>
      </c>
      <c r="D188" s="12">
        <f t="shared" si="13"/>
        <v>18.51142</v>
      </c>
      <c r="E188" s="12">
        <f t="shared" si="14"/>
        <v>0.130925920000006</v>
      </c>
    </row>
    <row r="189" customHeight="1" spans="1:5">
      <c r="A189" s="12">
        <f t="shared" si="12"/>
        <v>1.86</v>
      </c>
      <c r="B189" s="12">
        <f t="shared" si="11"/>
        <v>0.8368</v>
      </c>
      <c r="C189" s="12">
        <f t="shared" si="15"/>
        <v>17.4974144434337</v>
      </c>
      <c r="D189" s="12">
        <f t="shared" si="13"/>
        <v>18.64256512</v>
      </c>
      <c r="E189" s="12">
        <f t="shared" si="14"/>
        <v>0.131145120000003</v>
      </c>
    </row>
    <row r="190" customHeight="1" spans="1:5">
      <c r="A190" s="12">
        <f t="shared" si="12"/>
        <v>1.87</v>
      </c>
      <c r="B190" s="12">
        <f t="shared" si="11"/>
        <v>0.8356</v>
      </c>
      <c r="C190" s="12">
        <f t="shared" si="15"/>
        <v>17.6460117759485</v>
      </c>
      <c r="D190" s="12">
        <f t="shared" si="13"/>
        <v>18.77392656</v>
      </c>
      <c r="E190" s="12">
        <f t="shared" si="14"/>
        <v>0.131361439999996</v>
      </c>
    </row>
    <row r="191" customHeight="1" spans="1:5">
      <c r="A191" s="12">
        <f t="shared" si="12"/>
        <v>1.88</v>
      </c>
      <c r="B191" s="12">
        <f t="shared" si="11"/>
        <v>0.8344</v>
      </c>
      <c r="C191" s="12">
        <f t="shared" si="15"/>
        <v>17.795237426994</v>
      </c>
      <c r="D191" s="12">
        <f t="shared" si="13"/>
        <v>18.90550144</v>
      </c>
      <c r="E191" s="12">
        <f t="shared" si="14"/>
        <v>0.131574879999999</v>
      </c>
    </row>
    <row r="192" customHeight="1" spans="1:5">
      <c r="A192" s="12">
        <f t="shared" si="12"/>
        <v>1.89</v>
      </c>
      <c r="B192" s="12">
        <f t="shared" si="11"/>
        <v>0.8332</v>
      </c>
      <c r="C192" s="12">
        <f t="shared" si="15"/>
        <v>17.9450913965703</v>
      </c>
      <c r="D192" s="12">
        <f t="shared" si="13"/>
        <v>19.03728688</v>
      </c>
      <c r="E192" s="12">
        <f t="shared" si="14"/>
        <v>0.131785439999998</v>
      </c>
    </row>
    <row r="193" customHeight="1" spans="1:5">
      <c r="A193" s="12">
        <f t="shared" si="12"/>
        <v>1.9</v>
      </c>
      <c r="B193" s="12">
        <f t="shared" si="11"/>
        <v>0.832</v>
      </c>
      <c r="C193" s="12">
        <f t="shared" si="15"/>
        <v>18.0955736846772</v>
      </c>
      <c r="D193" s="12">
        <f t="shared" si="13"/>
        <v>19.16928</v>
      </c>
      <c r="E193" s="12">
        <f t="shared" si="14"/>
        <v>0.131993120000004</v>
      </c>
    </row>
    <row r="194" customHeight="1" spans="1:5">
      <c r="A194" s="12">
        <f t="shared" si="12"/>
        <v>1.91</v>
      </c>
      <c r="B194" s="12">
        <f t="shared" si="11"/>
        <v>0.8308</v>
      </c>
      <c r="C194" s="12">
        <f t="shared" si="15"/>
        <v>18.2466842913149</v>
      </c>
      <c r="D194" s="12">
        <f t="shared" si="13"/>
        <v>19.30147792</v>
      </c>
      <c r="E194" s="12">
        <f t="shared" si="14"/>
        <v>0.132197919999999</v>
      </c>
    </row>
    <row r="195" customHeight="1" spans="1:5">
      <c r="A195" s="12">
        <f t="shared" si="12"/>
        <v>1.92</v>
      </c>
      <c r="B195" s="12">
        <f t="shared" si="11"/>
        <v>0.8296</v>
      </c>
      <c r="C195" s="12">
        <f t="shared" si="15"/>
        <v>18.3984232164833</v>
      </c>
      <c r="D195" s="12">
        <f t="shared" si="13"/>
        <v>19.43387776</v>
      </c>
      <c r="E195" s="12">
        <f t="shared" si="14"/>
        <v>0.132399839999998</v>
      </c>
    </row>
    <row r="196" customHeight="1" spans="1:5">
      <c r="A196" s="12">
        <f t="shared" si="12"/>
        <v>1.93</v>
      </c>
      <c r="B196" s="12">
        <f t="shared" ref="B196:B259" si="16">MAX(1-0.03*MAX((A196-0.5)/0.25,0),$B$2)</f>
        <v>0.8284</v>
      </c>
      <c r="C196" s="12">
        <f t="shared" si="15"/>
        <v>18.5507904601824</v>
      </c>
      <c r="D196" s="12">
        <f t="shared" si="13"/>
        <v>19.56647664</v>
      </c>
      <c r="E196" s="12">
        <f t="shared" si="14"/>
        <v>0.13259888</v>
      </c>
    </row>
    <row r="197" customHeight="1" spans="1:5">
      <c r="A197" s="12">
        <f t="shared" ref="A197:A260" si="17">A196+0.01</f>
        <v>1.94</v>
      </c>
      <c r="B197" s="12">
        <f t="shared" si="16"/>
        <v>0.8272</v>
      </c>
      <c r="C197" s="12">
        <f t="shared" si="15"/>
        <v>18.7037860224122</v>
      </c>
      <c r="D197" s="12">
        <f t="shared" ref="D197:D260" si="18">((A197+0.5)/0.5)^2*B197</f>
        <v>19.69927168</v>
      </c>
      <c r="E197" s="12">
        <f t="shared" ref="E197:E260" si="19">D197-D196</f>
        <v>0.132795040000001</v>
      </c>
    </row>
    <row r="198" customHeight="1" spans="1:5">
      <c r="A198" s="12">
        <f t="shared" si="17"/>
        <v>1.95</v>
      </c>
      <c r="B198" s="12">
        <f t="shared" si="16"/>
        <v>0.826</v>
      </c>
      <c r="C198" s="12">
        <f t="shared" si="15"/>
        <v>18.8574099031728</v>
      </c>
      <c r="D198" s="12">
        <f t="shared" si="18"/>
        <v>19.83226</v>
      </c>
      <c r="E198" s="12">
        <f t="shared" si="19"/>
        <v>0.132988320000006</v>
      </c>
    </row>
    <row r="199" customHeight="1" spans="1:5">
      <c r="A199" s="12">
        <f t="shared" si="17"/>
        <v>1.96</v>
      </c>
      <c r="B199" s="12">
        <f t="shared" si="16"/>
        <v>0.8248</v>
      </c>
      <c r="C199" s="12">
        <f t="shared" si="15"/>
        <v>19.011662102464</v>
      </c>
      <c r="D199" s="12">
        <f t="shared" si="18"/>
        <v>19.96543872</v>
      </c>
      <c r="E199" s="12">
        <f t="shared" si="19"/>
        <v>0.133178719999993</v>
      </c>
    </row>
    <row r="200" customHeight="1" spans="1:5">
      <c r="A200" s="12">
        <f t="shared" si="17"/>
        <v>1.97</v>
      </c>
      <c r="B200" s="12">
        <f t="shared" si="16"/>
        <v>0.8236</v>
      </c>
      <c r="C200" s="12">
        <f t="shared" si="15"/>
        <v>19.166542620286</v>
      </c>
      <c r="D200" s="12">
        <f t="shared" si="18"/>
        <v>20.09880496</v>
      </c>
      <c r="E200" s="12">
        <f t="shared" si="19"/>
        <v>0.133366239999997</v>
      </c>
    </row>
    <row r="201" customHeight="1" spans="1:5">
      <c r="A201" s="12">
        <f t="shared" si="17"/>
        <v>1.98</v>
      </c>
      <c r="B201" s="12">
        <f t="shared" si="16"/>
        <v>0.8224</v>
      </c>
      <c r="C201" s="12">
        <f t="shared" si="15"/>
        <v>19.3220514566387</v>
      </c>
      <c r="D201" s="12">
        <f t="shared" si="18"/>
        <v>20.23235584</v>
      </c>
      <c r="E201" s="12">
        <f t="shared" si="19"/>
        <v>0.133550880000005</v>
      </c>
    </row>
    <row r="202" customHeight="1" spans="1:5">
      <c r="A202" s="12">
        <f t="shared" si="17"/>
        <v>1.99</v>
      </c>
      <c r="B202" s="12">
        <f t="shared" si="16"/>
        <v>0.8212</v>
      </c>
      <c r="C202" s="12">
        <f t="shared" si="15"/>
        <v>19.4781886115221</v>
      </c>
      <c r="D202" s="12">
        <f t="shared" si="18"/>
        <v>20.36608848</v>
      </c>
      <c r="E202" s="12">
        <f t="shared" si="19"/>
        <v>0.133732640000005</v>
      </c>
    </row>
    <row r="203" customHeight="1" spans="1:5">
      <c r="A203" s="12">
        <f t="shared" si="17"/>
        <v>2</v>
      </c>
      <c r="B203" s="12">
        <f t="shared" si="16"/>
        <v>0.82</v>
      </c>
      <c r="C203" s="12">
        <f t="shared" si="15"/>
        <v>19.6349540849362</v>
      </c>
      <c r="D203" s="12">
        <f t="shared" si="18"/>
        <v>20.5</v>
      </c>
      <c r="E203" s="12">
        <f t="shared" si="19"/>
        <v>0.133911519999995</v>
      </c>
    </row>
    <row r="204" customHeight="1" spans="1:5">
      <c r="A204" s="12">
        <f t="shared" si="17"/>
        <v>2.01</v>
      </c>
      <c r="B204" s="12">
        <f t="shared" si="16"/>
        <v>0.8188</v>
      </c>
      <c r="C204" s="12">
        <f t="shared" si="15"/>
        <v>19.7923478768811</v>
      </c>
      <c r="D204" s="12">
        <f t="shared" si="18"/>
        <v>20.63408752</v>
      </c>
      <c r="E204" s="12">
        <f t="shared" si="19"/>
        <v>0.134087519999994</v>
      </c>
    </row>
    <row r="205" customHeight="1" spans="1:5">
      <c r="A205" s="12">
        <f t="shared" si="17"/>
        <v>2.02</v>
      </c>
      <c r="B205" s="12">
        <f t="shared" si="16"/>
        <v>0.8176</v>
      </c>
      <c r="C205" s="12">
        <f t="shared" si="15"/>
        <v>19.9503699873566</v>
      </c>
      <c r="D205" s="12">
        <f t="shared" si="18"/>
        <v>20.76834816</v>
      </c>
      <c r="E205" s="12">
        <f t="shared" si="19"/>
        <v>0.134260640000008</v>
      </c>
    </row>
    <row r="206" customHeight="1" spans="1:5">
      <c r="A206" s="12">
        <f t="shared" si="17"/>
        <v>2.03</v>
      </c>
      <c r="B206" s="12">
        <f t="shared" si="16"/>
        <v>0.8164</v>
      </c>
      <c r="C206" s="12">
        <f t="shared" si="15"/>
        <v>20.1090204163629</v>
      </c>
      <c r="D206" s="12">
        <f t="shared" si="18"/>
        <v>20.90277904</v>
      </c>
      <c r="E206" s="12">
        <f t="shared" si="19"/>
        <v>0.134430879999996</v>
      </c>
    </row>
    <row r="207" customHeight="1" spans="1:5">
      <c r="A207" s="12">
        <f t="shared" si="17"/>
        <v>2.04</v>
      </c>
      <c r="B207" s="12">
        <f t="shared" si="16"/>
        <v>0.8152</v>
      </c>
      <c r="C207" s="12">
        <f t="shared" si="15"/>
        <v>20.2682991638999</v>
      </c>
      <c r="D207" s="12">
        <f t="shared" si="18"/>
        <v>21.03737728</v>
      </c>
      <c r="E207" s="12">
        <f t="shared" si="19"/>
        <v>0.134598240000003</v>
      </c>
    </row>
    <row r="208" customHeight="1" spans="1:5">
      <c r="A208" s="12">
        <f t="shared" si="17"/>
        <v>2.05</v>
      </c>
      <c r="B208" s="12">
        <f t="shared" si="16"/>
        <v>0.814</v>
      </c>
      <c r="C208" s="12">
        <f t="shared" si="15"/>
        <v>20.4282062299676</v>
      </c>
      <c r="D208" s="12">
        <f t="shared" si="18"/>
        <v>21.17214</v>
      </c>
      <c r="E208" s="12">
        <f t="shared" si="19"/>
        <v>0.134762719999998</v>
      </c>
    </row>
    <row r="209" customHeight="1" spans="1:5">
      <c r="A209" s="12">
        <f t="shared" si="17"/>
        <v>2.06</v>
      </c>
      <c r="B209" s="12">
        <f t="shared" si="16"/>
        <v>0.8128</v>
      </c>
      <c r="C209" s="12">
        <f t="shared" si="15"/>
        <v>20.5887416145661</v>
      </c>
      <c r="D209" s="12">
        <f t="shared" si="18"/>
        <v>21.30706432</v>
      </c>
      <c r="E209" s="12">
        <f t="shared" si="19"/>
        <v>0.13492432</v>
      </c>
    </row>
    <row r="210" customHeight="1" spans="1:5">
      <c r="A210" s="12">
        <f t="shared" si="17"/>
        <v>2.07</v>
      </c>
      <c r="B210" s="12">
        <f t="shared" si="16"/>
        <v>0.8116</v>
      </c>
      <c r="C210" s="12">
        <f t="shared" si="15"/>
        <v>20.7499053176952</v>
      </c>
      <c r="D210" s="12">
        <f t="shared" si="18"/>
        <v>21.44214736</v>
      </c>
      <c r="E210" s="12">
        <f t="shared" si="19"/>
        <v>0.135083039999998</v>
      </c>
    </row>
    <row r="211" customHeight="1" spans="1:5">
      <c r="A211" s="12">
        <f t="shared" si="17"/>
        <v>2.08</v>
      </c>
      <c r="B211" s="12">
        <f t="shared" si="16"/>
        <v>0.8104</v>
      </c>
      <c r="C211" s="12">
        <f t="shared" si="15"/>
        <v>20.9116973393551</v>
      </c>
      <c r="D211" s="12">
        <f t="shared" si="18"/>
        <v>21.57738624</v>
      </c>
      <c r="E211" s="12">
        <f t="shared" si="19"/>
        <v>0.135238880000006</v>
      </c>
    </row>
    <row r="212" customHeight="1" spans="1:5">
      <c r="A212" s="12">
        <f t="shared" si="17"/>
        <v>2.09</v>
      </c>
      <c r="B212" s="12">
        <f t="shared" si="16"/>
        <v>0.8092</v>
      </c>
      <c r="C212" s="12">
        <f t="shared" si="15"/>
        <v>21.0741176795457</v>
      </c>
      <c r="D212" s="12">
        <f t="shared" si="18"/>
        <v>21.71277808</v>
      </c>
      <c r="E212" s="12">
        <f t="shared" si="19"/>
        <v>0.135391839999993</v>
      </c>
    </row>
    <row r="213" customHeight="1" spans="1:5">
      <c r="A213" s="12">
        <f t="shared" si="17"/>
        <v>2.1</v>
      </c>
      <c r="B213" s="12">
        <f t="shared" si="16"/>
        <v>0.808</v>
      </c>
      <c r="C213" s="12">
        <f t="shared" si="15"/>
        <v>21.237166338267</v>
      </c>
      <c r="D213" s="12">
        <f t="shared" si="18"/>
        <v>21.84832</v>
      </c>
      <c r="E213" s="12">
        <f t="shared" si="19"/>
        <v>0.135541920000009</v>
      </c>
    </row>
    <row r="214" customHeight="1" spans="1:5">
      <c r="A214" s="12">
        <f t="shared" si="17"/>
        <v>2.11</v>
      </c>
      <c r="B214" s="12">
        <f t="shared" si="16"/>
        <v>0.8068</v>
      </c>
      <c r="C214" s="12">
        <f t="shared" si="15"/>
        <v>21.400843315519</v>
      </c>
      <c r="D214" s="12">
        <f t="shared" si="18"/>
        <v>21.98400912</v>
      </c>
      <c r="E214" s="12">
        <f t="shared" si="19"/>
        <v>0.135689119999991</v>
      </c>
    </row>
    <row r="215" customHeight="1" spans="1:5">
      <c r="A215" s="12">
        <f t="shared" si="17"/>
        <v>2.12</v>
      </c>
      <c r="B215" s="12">
        <f t="shared" si="16"/>
        <v>0.8056</v>
      </c>
      <c r="C215" s="12">
        <f t="shared" si="15"/>
        <v>21.5651486113018</v>
      </c>
      <c r="D215" s="12">
        <f t="shared" si="18"/>
        <v>22.11984256</v>
      </c>
      <c r="E215" s="12">
        <f t="shared" si="19"/>
        <v>0.135833440000006</v>
      </c>
    </row>
    <row r="216" customHeight="1" spans="1:5">
      <c r="A216" s="12">
        <f t="shared" si="17"/>
        <v>2.13</v>
      </c>
      <c r="B216" s="12">
        <f t="shared" si="16"/>
        <v>0.8044</v>
      </c>
      <c r="C216" s="12">
        <f t="shared" si="15"/>
        <v>21.7300822256152</v>
      </c>
      <c r="D216" s="12">
        <f t="shared" si="18"/>
        <v>22.25581744</v>
      </c>
      <c r="E216" s="12">
        <f t="shared" si="19"/>
        <v>0.135974879999996</v>
      </c>
    </row>
    <row r="217" customHeight="1" spans="1:5">
      <c r="A217" s="12">
        <f t="shared" si="17"/>
        <v>2.14</v>
      </c>
      <c r="B217" s="12">
        <f t="shared" si="16"/>
        <v>0.8032</v>
      </c>
      <c r="C217" s="12">
        <f t="shared" si="15"/>
        <v>21.8956441584594</v>
      </c>
      <c r="D217" s="12">
        <f t="shared" si="18"/>
        <v>22.39193088</v>
      </c>
      <c r="E217" s="12">
        <f t="shared" si="19"/>
        <v>0.136113440000006</v>
      </c>
    </row>
    <row r="218" customHeight="1" spans="1:5">
      <c r="A218" s="12">
        <f t="shared" si="17"/>
        <v>2.15</v>
      </c>
      <c r="B218" s="12">
        <f t="shared" si="16"/>
        <v>0.802</v>
      </c>
      <c r="C218" s="12">
        <f t="shared" si="15"/>
        <v>22.0618344098343</v>
      </c>
      <c r="D218" s="12">
        <f t="shared" si="18"/>
        <v>22.52818</v>
      </c>
      <c r="E218" s="12">
        <f t="shared" si="19"/>
        <v>0.136249119999999</v>
      </c>
    </row>
    <row r="219" customHeight="1" spans="1:5">
      <c r="A219" s="12">
        <f t="shared" si="17"/>
        <v>2.16</v>
      </c>
      <c r="B219" s="12">
        <f t="shared" si="16"/>
        <v>0.8008</v>
      </c>
      <c r="C219" s="12">
        <f t="shared" si="15"/>
        <v>22.2286529797399</v>
      </c>
      <c r="D219" s="12">
        <f t="shared" si="18"/>
        <v>22.66456192</v>
      </c>
      <c r="E219" s="12">
        <f t="shared" si="19"/>
        <v>0.136381919999998</v>
      </c>
    </row>
    <row r="220" customHeight="1" spans="1:5">
      <c r="A220" s="12">
        <f t="shared" si="17"/>
        <v>2.17</v>
      </c>
      <c r="B220" s="12">
        <f t="shared" si="16"/>
        <v>0.7996</v>
      </c>
      <c r="C220" s="12">
        <f t="shared" si="15"/>
        <v>22.3960998681762</v>
      </c>
      <c r="D220" s="12">
        <f t="shared" si="18"/>
        <v>22.80107376</v>
      </c>
      <c r="E220" s="12">
        <f t="shared" si="19"/>
        <v>0.136511839999997</v>
      </c>
    </row>
    <row r="221" customHeight="1" spans="1:5">
      <c r="A221" s="12">
        <f t="shared" si="17"/>
        <v>2.18</v>
      </c>
      <c r="B221" s="12">
        <f t="shared" si="16"/>
        <v>0.7984</v>
      </c>
      <c r="C221" s="12">
        <f t="shared" si="15"/>
        <v>22.5641750751433</v>
      </c>
      <c r="D221" s="12">
        <f t="shared" si="18"/>
        <v>22.93771264</v>
      </c>
      <c r="E221" s="12">
        <f t="shared" si="19"/>
        <v>0.136638880000007</v>
      </c>
    </row>
    <row r="222" customHeight="1" spans="1:5">
      <c r="A222" s="12">
        <f t="shared" si="17"/>
        <v>2.19</v>
      </c>
      <c r="B222" s="12">
        <f t="shared" si="16"/>
        <v>0.7972</v>
      </c>
      <c r="C222" s="12">
        <f t="shared" si="15"/>
        <v>22.7328786006411</v>
      </c>
      <c r="D222" s="12">
        <f t="shared" si="18"/>
        <v>23.07447568</v>
      </c>
      <c r="E222" s="12">
        <f t="shared" si="19"/>
        <v>0.136763039999995</v>
      </c>
    </row>
    <row r="223" customHeight="1" spans="1:5">
      <c r="A223" s="12">
        <f t="shared" si="17"/>
        <v>2.2</v>
      </c>
      <c r="B223" s="12">
        <f t="shared" si="16"/>
        <v>0.796</v>
      </c>
      <c r="C223" s="12">
        <f t="shared" si="15"/>
        <v>22.9022104446695</v>
      </c>
      <c r="D223" s="12">
        <f t="shared" si="18"/>
        <v>23.21136</v>
      </c>
      <c r="E223" s="12">
        <f t="shared" si="19"/>
        <v>0.136884320000004</v>
      </c>
    </row>
    <row r="224" customHeight="1" spans="1:5">
      <c r="A224" s="12">
        <f t="shared" si="17"/>
        <v>2.21</v>
      </c>
      <c r="B224" s="12">
        <f t="shared" si="16"/>
        <v>0.7948</v>
      </c>
      <c r="C224" s="12">
        <f t="shared" si="15"/>
        <v>23.0721706072287</v>
      </c>
      <c r="D224" s="12">
        <f t="shared" si="18"/>
        <v>23.34836272</v>
      </c>
      <c r="E224" s="12">
        <f t="shared" si="19"/>
        <v>0.137002719999995</v>
      </c>
    </row>
    <row r="225" customHeight="1" spans="1:5">
      <c r="A225" s="12">
        <f t="shared" si="17"/>
        <v>2.22</v>
      </c>
      <c r="B225" s="12">
        <f t="shared" si="16"/>
        <v>0.7936</v>
      </c>
      <c r="C225" s="12">
        <f t="shared" si="15"/>
        <v>23.2427590883187</v>
      </c>
      <c r="D225" s="12">
        <f t="shared" si="18"/>
        <v>23.48548096</v>
      </c>
      <c r="E225" s="12">
        <f t="shared" si="19"/>
        <v>0.137118240000007</v>
      </c>
    </row>
    <row r="226" customHeight="1" spans="1:5">
      <c r="A226" s="12">
        <f t="shared" si="17"/>
        <v>2.23</v>
      </c>
      <c r="B226" s="12">
        <f t="shared" si="16"/>
        <v>0.7924</v>
      </c>
      <c r="C226" s="12">
        <f t="shared" si="15"/>
        <v>23.4139758879393</v>
      </c>
      <c r="D226" s="12">
        <f t="shared" si="18"/>
        <v>23.62271184</v>
      </c>
      <c r="E226" s="12">
        <f t="shared" si="19"/>
        <v>0.137230879999994</v>
      </c>
    </row>
    <row r="227" customHeight="1" spans="1:5">
      <c r="A227" s="12">
        <f t="shared" si="17"/>
        <v>2.24</v>
      </c>
      <c r="B227" s="12">
        <f t="shared" si="16"/>
        <v>0.7912</v>
      </c>
      <c r="C227" s="12">
        <f t="shared" si="15"/>
        <v>23.5858210060907</v>
      </c>
      <c r="D227" s="12">
        <f t="shared" si="18"/>
        <v>23.76005248</v>
      </c>
      <c r="E227" s="12">
        <f t="shared" si="19"/>
        <v>0.137340640000005</v>
      </c>
    </row>
    <row r="228" customHeight="1" spans="1:5">
      <c r="A228" s="12">
        <f t="shared" si="17"/>
        <v>2.25</v>
      </c>
      <c r="B228" s="12">
        <f t="shared" si="16"/>
        <v>0.79</v>
      </c>
      <c r="C228" s="12">
        <f t="shared" si="15"/>
        <v>23.7582944427727</v>
      </c>
      <c r="D228" s="12">
        <f t="shared" si="18"/>
        <v>23.8975</v>
      </c>
      <c r="E228" s="12">
        <f t="shared" si="19"/>
        <v>0.137447519999998</v>
      </c>
    </row>
    <row r="229" customHeight="1" spans="1:5">
      <c r="A229" s="12">
        <f t="shared" si="17"/>
        <v>2.26</v>
      </c>
      <c r="B229" s="12">
        <f t="shared" si="16"/>
        <v>0.7888</v>
      </c>
      <c r="C229" s="12">
        <f t="shared" si="15"/>
        <v>23.9313961979855</v>
      </c>
      <c r="D229" s="12">
        <f t="shared" si="18"/>
        <v>24.03505152</v>
      </c>
      <c r="E229" s="12">
        <f t="shared" si="19"/>
        <v>0.137551519999995</v>
      </c>
    </row>
    <row r="230" customHeight="1" spans="1:5">
      <c r="A230" s="12">
        <f t="shared" si="17"/>
        <v>2.27</v>
      </c>
      <c r="B230" s="12">
        <f t="shared" si="16"/>
        <v>0.7876</v>
      </c>
      <c r="C230" s="12">
        <f t="shared" si="15"/>
        <v>24.105126271729</v>
      </c>
      <c r="D230" s="12">
        <f t="shared" si="18"/>
        <v>24.17270416</v>
      </c>
      <c r="E230" s="12">
        <f t="shared" si="19"/>
        <v>0.137652640000002</v>
      </c>
    </row>
    <row r="231" customHeight="1" spans="1:5">
      <c r="A231" s="12">
        <f t="shared" si="17"/>
        <v>2.28</v>
      </c>
      <c r="B231" s="12">
        <f t="shared" si="16"/>
        <v>0.7864</v>
      </c>
      <c r="C231" s="12">
        <f t="shared" si="15"/>
        <v>24.2794846640033</v>
      </c>
      <c r="D231" s="12">
        <f t="shared" si="18"/>
        <v>24.31045504</v>
      </c>
      <c r="E231" s="12">
        <f t="shared" si="19"/>
        <v>0.137750879999999</v>
      </c>
    </row>
    <row r="232" customHeight="1" spans="1:5">
      <c r="A232" s="12">
        <f t="shared" si="17"/>
        <v>2.29</v>
      </c>
      <c r="B232" s="12">
        <f t="shared" si="16"/>
        <v>0.7852</v>
      </c>
      <c r="C232" s="12">
        <f t="shared" si="15"/>
        <v>24.4544713748082</v>
      </c>
      <c r="D232" s="12">
        <f t="shared" si="18"/>
        <v>24.44830128</v>
      </c>
      <c r="E232" s="12">
        <f t="shared" si="19"/>
        <v>0.137846240000005</v>
      </c>
    </row>
    <row r="233" customHeight="1" spans="1:5">
      <c r="A233" s="12">
        <f t="shared" si="17"/>
        <v>2.29999999999999</v>
      </c>
      <c r="B233" s="12">
        <f t="shared" si="16"/>
        <v>0.784000000000001</v>
      </c>
      <c r="C233" s="12">
        <f t="shared" si="15"/>
        <v>24.6300864041439</v>
      </c>
      <c r="D233" s="12">
        <f t="shared" si="18"/>
        <v>24.5862399999999</v>
      </c>
      <c r="E233" s="12">
        <f t="shared" si="19"/>
        <v>0.137938719999859</v>
      </c>
    </row>
    <row r="234" customHeight="1" spans="1:5">
      <c r="A234" s="12">
        <f t="shared" si="17"/>
        <v>2.30999999999999</v>
      </c>
      <c r="B234" s="12">
        <f t="shared" si="16"/>
        <v>0.782800000000001</v>
      </c>
      <c r="C234" s="12">
        <f t="shared" si="15"/>
        <v>24.8063297520103</v>
      </c>
      <c r="D234" s="12">
        <f t="shared" si="18"/>
        <v>24.7242683199999</v>
      </c>
      <c r="E234" s="12">
        <f t="shared" si="19"/>
        <v>0.13802832</v>
      </c>
    </row>
    <row r="235" customHeight="1" spans="1:5">
      <c r="A235" s="12">
        <f t="shared" si="17"/>
        <v>2.31999999999999</v>
      </c>
      <c r="B235" s="12">
        <f t="shared" si="16"/>
        <v>0.781600000000001</v>
      </c>
      <c r="C235" s="12">
        <f t="shared" si="15"/>
        <v>24.9832014184074</v>
      </c>
      <c r="D235" s="12">
        <f t="shared" si="18"/>
        <v>24.8623833599999</v>
      </c>
      <c r="E235" s="12">
        <f t="shared" si="19"/>
        <v>0.138115040000002</v>
      </c>
    </row>
    <row r="236" customHeight="1" spans="1:5">
      <c r="A236" s="12">
        <f t="shared" si="17"/>
        <v>2.32999999999999</v>
      </c>
      <c r="B236" s="12">
        <f t="shared" si="16"/>
        <v>0.780400000000001</v>
      </c>
      <c r="C236" s="12">
        <f t="shared" ref="C236:C299" si="20">PI()*(A236+0.5)^2</f>
        <v>25.1607014033352</v>
      </c>
      <c r="D236" s="12">
        <f t="shared" si="18"/>
        <v>25.0005822399999</v>
      </c>
      <c r="E236" s="12">
        <f t="shared" si="19"/>
        <v>0.138198879999994</v>
      </c>
    </row>
    <row r="237" customHeight="1" spans="1:5">
      <c r="A237" s="12">
        <f t="shared" si="17"/>
        <v>2.33999999999999</v>
      </c>
      <c r="B237" s="12">
        <f t="shared" si="16"/>
        <v>0.779200000000001</v>
      </c>
      <c r="C237" s="12">
        <f t="shared" si="20"/>
        <v>25.3388297067937</v>
      </c>
      <c r="D237" s="12">
        <f t="shared" si="18"/>
        <v>25.1388620799999</v>
      </c>
      <c r="E237" s="12">
        <f t="shared" si="19"/>
        <v>0.138279840000003</v>
      </c>
    </row>
    <row r="238" customHeight="1" spans="1:5">
      <c r="A238" s="12">
        <f t="shared" si="17"/>
        <v>2.34999999999999</v>
      </c>
      <c r="B238" s="12">
        <f t="shared" si="16"/>
        <v>0.778000000000001</v>
      </c>
      <c r="C238" s="12">
        <f t="shared" si="20"/>
        <v>25.517586328783</v>
      </c>
      <c r="D238" s="12">
        <f t="shared" si="18"/>
        <v>25.2772199999999</v>
      </c>
      <c r="E238" s="12">
        <f t="shared" si="19"/>
        <v>0.138357920000001</v>
      </c>
    </row>
    <row r="239" customHeight="1" spans="1:5">
      <c r="A239" s="12">
        <f t="shared" si="17"/>
        <v>2.35999999999999</v>
      </c>
      <c r="B239" s="12">
        <f t="shared" si="16"/>
        <v>0.776800000000001</v>
      </c>
      <c r="C239" s="12">
        <f t="shared" si="20"/>
        <v>25.696971269303</v>
      </c>
      <c r="D239" s="12">
        <f t="shared" si="18"/>
        <v>25.4156531199999</v>
      </c>
      <c r="E239" s="12">
        <f t="shared" si="19"/>
        <v>0.138433120000002</v>
      </c>
    </row>
    <row r="240" customHeight="1" spans="1:5">
      <c r="A240" s="12">
        <f t="shared" si="17"/>
        <v>2.36999999999999</v>
      </c>
      <c r="B240" s="12">
        <f t="shared" si="16"/>
        <v>0.775600000000001</v>
      </c>
      <c r="C240" s="12">
        <f t="shared" si="20"/>
        <v>25.8769845283536</v>
      </c>
      <c r="D240" s="12">
        <f t="shared" si="18"/>
        <v>25.5541585599999</v>
      </c>
      <c r="E240" s="12">
        <f t="shared" si="19"/>
        <v>0.138505439999996</v>
      </c>
    </row>
    <row r="241" customHeight="1" spans="1:5">
      <c r="A241" s="12">
        <f t="shared" si="17"/>
        <v>2.37999999999999</v>
      </c>
      <c r="B241" s="12">
        <f t="shared" si="16"/>
        <v>0.774400000000001</v>
      </c>
      <c r="C241" s="12">
        <f t="shared" si="20"/>
        <v>26.0576261059351</v>
      </c>
      <c r="D241" s="12">
        <f t="shared" si="18"/>
        <v>25.6927334399999</v>
      </c>
      <c r="E241" s="12">
        <f t="shared" si="19"/>
        <v>0.138574880000004</v>
      </c>
    </row>
    <row r="242" customHeight="1" spans="1:5">
      <c r="A242" s="12">
        <f t="shared" si="17"/>
        <v>2.38999999999999</v>
      </c>
      <c r="B242" s="12">
        <f t="shared" si="16"/>
        <v>0.773200000000001</v>
      </c>
      <c r="C242" s="12">
        <f t="shared" si="20"/>
        <v>26.2388960020472</v>
      </c>
      <c r="D242" s="12">
        <f t="shared" si="18"/>
        <v>25.8313748799999</v>
      </c>
      <c r="E242" s="12">
        <f t="shared" si="19"/>
        <v>0.138641439999997</v>
      </c>
    </row>
    <row r="243" customHeight="1" spans="1:5">
      <c r="A243" s="12">
        <f t="shared" si="17"/>
        <v>2.39999999999999</v>
      </c>
      <c r="B243" s="12">
        <f t="shared" si="16"/>
        <v>0.772000000000001</v>
      </c>
      <c r="C243" s="12">
        <f t="shared" si="20"/>
        <v>26.42079421669</v>
      </c>
      <c r="D243" s="12">
        <f t="shared" si="18"/>
        <v>25.9700799999999</v>
      </c>
      <c r="E243" s="12">
        <f t="shared" si="19"/>
        <v>0.138705120000004</v>
      </c>
    </row>
    <row r="244" customHeight="1" spans="1:5">
      <c r="A244" s="12">
        <f t="shared" si="17"/>
        <v>2.40999999999999</v>
      </c>
      <c r="B244" s="12">
        <f t="shared" si="16"/>
        <v>0.770800000000001</v>
      </c>
      <c r="C244" s="12">
        <f t="shared" si="20"/>
        <v>26.6033207498636</v>
      </c>
      <c r="D244" s="12">
        <f t="shared" si="18"/>
        <v>26.1088459199999</v>
      </c>
      <c r="E244" s="12">
        <f t="shared" si="19"/>
        <v>0.138765919999997</v>
      </c>
    </row>
    <row r="245" customHeight="1" spans="1:5">
      <c r="A245" s="12">
        <f t="shared" si="17"/>
        <v>2.41999999999999</v>
      </c>
      <c r="B245" s="12">
        <f t="shared" si="16"/>
        <v>0.769600000000001</v>
      </c>
      <c r="C245" s="12">
        <f t="shared" si="20"/>
        <v>26.7864756015679</v>
      </c>
      <c r="D245" s="12">
        <f t="shared" si="18"/>
        <v>26.2476697599999</v>
      </c>
      <c r="E245" s="12">
        <f t="shared" si="19"/>
        <v>0.138823840000001</v>
      </c>
    </row>
    <row r="246" customHeight="1" spans="1:5">
      <c r="A246" s="12">
        <f t="shared" si="17"/>
        <v>2.42999999999999</v>
      </c>
      <c r="B246" s="12">
        <f t="shared" si="16"/>
        <v>0.768400000000001</v>
      </c>
      <c r="C246" s="12">
        <f t="shared" si="20"/>
        <v>26.9702587718029</v>
      </c>
      <c r="D246" s="12">
        <f t="shared" si="18"/>
        <v>26.3865486399999</v>
      </c>
      <c r="E246" s="12">
        <f t="shared" si="19"/>
        <v>0.138878879999996</v>
      </c>
    </row>
    <row r="247" customHeight="1" spans="1:5">
      <c r="A247" s="12">
        <f t="shared" si="17"/>
        <v>2.43999999999999</v>
      </c>
      <c r="B247" s="12">
        <f t="shared" si="16"/>
        <v>0.767200000000001</v>
      </c>
      <c r="C247" s="12">
        <f t="shared" si="20"/>
        <v>27.1546702605686</v>
      </c>
      <c r="D247" s="12">
        <f t="shared" si="18"/>
        <v>26.5254796799999</v>
      </c>
      <c r="E247" s="12">
        <f t="shared" si="19"/>
        <v>0.138931040000006</v>
      </c>
    </row>
    <row r="248" customHeight="1" spans="1:5">
      <c r="A248" s="12">
        <f t="shared" si="17"/>
        <v>2.44999999999999</v>
      </c>
      <c r="B248" s="12">
        <f t="shared" si="16"/>
        <v>0.766000000000001</v>
      </c>
      <c r="C248" s="12">
        <f t="shared" si="20"/>
        <v>27.339710067865</v>
      </c>
      <c r="D248" s="12">
        <f t="shared" si="18"/>
        <v>26.6644599999999</v>
      </c>
      <c r="E248" s="12">
        <f t="shared" si="19"/>
        <v>0.138980319999995</v>
      </c>
    </row>
    <row r="249" customHeight="1" spans="1:5">
      <c r="A249" s="12">
        <f t="shared" si="17"/>
        <v>2.45999999999999</v>
      </c>
      <c r="B249" s="12">
        <f t="shared" si="16"/>
        <v>0.764800000000001</v>
      </c>
      <c r="C249" s="12">
        <f t="shared" si="20"/>
        <v>27.5253781936922</v>
      </c>
      <c r="D249" s="12">
        <f t="shared" si="18"/>
        <v>26.8034867199999</v>
      </c>
      <c r="E249" s="12">
        <f t="shared" si="19"/>
        <v>0.139026720000004</v>
      </c>
    </row>
    <row r="250" customHeight="1" spans="1:5">
      <c r="A250" s="12">
        <f t="shared" si="17"/>
        <v>2.46999999999999</v>
      </c>
      <c r="B250" s="12">
        <f t="shared" si="16"/>
        <v>0.763600000000001</v>
      </c>
      <c r="C250" s="12">
        <f t="shared" si="20"/>
        <v>27.71167463805</v>
      </c>
      <c r="D250" s="12">
        <f t="shared" si="18"/>
        <v>26.9425569599999</v>
      </c>
      <c r="E250" s="12">
        <f t="shared" si="19"/>
        <v>0.139070239999999</v>
      </c>
    </row>
    <row r="251" customHeight="1" spans="1:5">
      <c r="A251" s="12">
        <f t="shared" si="17"/>
        <v>2.47999999999999</v>
      </c>
      <c r="B251" s="12">
        <f t="shared" si="16"/>
        <v>0.762400000000001</v>
      </c>
      <c r="C251" s="12">
        <f t="shared" si="20"/>
        <v>27.8985994009386</v>
      </c>
      <c r="D251" s="12">
        <f t="shared" si="18"/>
        <v>27.0816678399999</v>
      </c>
      <c r="E251" s="12">
        <f t="shared" si="19"/>
        <v>0.13911088</v>
      </c>
    </row>
    <row r="252" customHeight="1" spans="1:5">
      <c r="A252" s="12">
        <f t="shared" si="17"/>
        <v>2.48999999999999</v>
      </c>
      <c r="B252" s="12">
        <f t="shared" si="16"/>
        <v>0.761200000000001</v>
      </c>
      <c r="C252" s="12">
        <f t="shared" si="20"/>
        <v>28.0861524823579</v>
      </c>
      <c r="D252" s="12">
        <f t="shared" si="18"/>
        <v>27.2208164799999</v>
      </c>
      <c r="E252" s="12">
        <f t="shared" si="19"/>
        <v>0.139148639999998</v>
      </c>
    </row>
    <row r="253" customHeight="1" spans="1:5">
      <c r="A253" s="12">
        <f t="shared" si="17"/>
        <v>2.49999999999999</v>
      </c>
      <c r="B253" s="12">
        <f t="shared" si="16"/>
        <v>0.760000000000001</v>
      </c>
      <c r="C253" s="12">
        <f t="shared" si="20"/>
        <v>28.274333882308</v>
      </c>
      <c r="D253" s="12">
        <f t="shared" si="18"/>
        <v>27.3599999999999</v>
      </c>
      <c r="E253" s="12">
        <f t="shared" si="19"/>
        <v>0.13918352</v>
      </c>
    </row>
    <row r="254" customHeight="1" spans="1:5">
      <c r="A254" s="12">
        <f t="shared" si="17"/>
        <v>2.50999999999999</v>
      </c>
      <c r="B254" s="12">
        <f t="shared" si="16"/>
        <v>0.758800000000001</v>
      </c>
      <c r="C254" s="12">
        <f t="shared" si="20"/>
        <v>28.4631436007887</v>
      </c>
      <c r="D254" s="12">
        <f t="shared" si="18"/>
        <v>27.4992155199999</v>
      </c>
      <c r="E254" s="12">
        <f t="shared" si="19"/>
        <v>0.13921552</v>
      </c>
    </row>
    <row r="255" customHeight="1" spans="1:5">
      <c r="A255" s="12">
        <f t="shared" si="17"/>
        <v>2.51999999999999</v>
      </c>
      <c r="B255" s="12">
        <f t="shared" si="16"/>
        <v>0.757600000000001</v>
      </c>
      <c r="C255" s="12">
        <f t="shared" si="20"/>
        <v>28.6525816378002</v>
      </c>
      <c r="D255" s="12">
        <f t="shared" si="18"/>
        <v>27.6384601599999</v>
      </c>
      <c r="E255" s="12">
        <f t="shared" si="19"/>
        <v>0.139244639999998</v>
      </c>
    </row>
    <row r="256" customHeight="1" spans="1:5">
      <c r="A256" s="12">
        <f t="shared" si="17"/>
        <v>2.52999999999999</v>
      </c>
      <c r="B256" s="12">
        <f t="shared" si="16"/>
        <v>0.756400000000001</v>
      </c>
      <c r="C256" s="12">
        <f t="shared" si="20"/>
        <v>28.8426479933423</v>
      </c>
      <c r="D256" s="12">
        <f t="shared" si="18"/>
        <v>27.7777310399999</v>
      </c>
      <c r="E256" s="12">
        <f t="shared" si="19"/>
        <v>0.139270880000002</v>
      </c>
    </row>
    <row r="257" customHeight="1" spans="1:5">
      <c r="A257" s="12">
        <f t="shared" si="17"/>
        <v>2.53999999999999</v>
      </c>
      <c r="B257" s="12">
        <f t="shared" si="16"/>
        <v>0.756</v>
      </c>
      <c r="C257" s="12">
        <f t="shared" si="20"/>
        <v>29.0333426674152</v>
      </c>
      <c r="D257" s="12">
        <f t="shared" si="18"/>
        <v>27.9465983999998</v>
      </c>
      <c r="E257" s="12">
        <f t="shared" si="19"/>
        <v>0.16886735999995</v>
      </c>
    </row>
    <row r="258" customHeight="1" spans="1:5">
      <c r="A258" s="12">
        <f t="shared" si="17"/>
        <v>2.54999999999999</v>
      </c>
      <c r="B258" s="12">
        <f t="shared" si="16"/>
        <v>0.756</v>
      </c>
      <c r="C258" s="12">
        <f t="shared" si="20"/>
        <v>29.2246656600189</v>
      </c>
      <c r="D258" s="12">
        <f t="shared" si="18"/>
        <v>28.1307599999998</v>
      </c>
      <c r="E258" s="12">
        <f t="shared" si="19"/>
        <v>0.184161600000007</v>
      </c>
    </row>
    <row r="259" customHeight="1" spans="1:5">
      <c r="A259" s="12">
        <f t="shared" si="17"/>
        <v>2.55999999999999</v>
      </c>
      <c r="B259" s="12">
        <f t="shared" si="16"/>
        <v>0.756</v>
      </c>
      <c r="C259" s="12">
        <f t="shared" si="20"/>
        <v>29.4166169711532</v>
      </c>
      <c r="D259" s="12">
        <f t="shared" si="18"/>
        <v>28.3155263999998</v>
      </c>
      <c r="E259" s="12">
        <f t="shared" si="19"/>
        <v>0.184766399999994</v>
      </c>
    </row>
    <row r="260" customHeight="1" spans="1:5">
      <c r="A260" s="12">
        <f t="shared" si="17"/>
        <v>2.56999999999999</v>
      </c>
      <c r="B260" s="12">
        <f t="shared" ref="B260:B323" si="21">MAX(1-0.03*MAX((A260-0.5)/0.25,0),$B$2)</f>
        <v>0.756</v>
      </c>
      <c r="C260" s="12">
        <f t="shared" si="20"/>
        <v>29.6091966008182</v>
      </c>
      <c r="D260" s="12">
        <f t="shared" si="18"/>
        <v>28.5008975999998</v>
      </c>
      <c r="E260" s="12">
        <f t="shared" si="19"/>
        <v>0.185371200000002</v>
      </c>
    </row>
    <row r="261" customHeight="1" spans="1:5">
      <c r="A261" s="12">
        <f t="shared" ref="A261:A324" si="22">A260+0.01</f>
        <v>2.57999999999999</v>
      </c>
      <c r="B261" s="12">
        <f t="shared" si="21"/>
        <v>0.756</v>
      </c>
      <c r="C261" s="12">
        <f t="shared" si="20"/>
        <v>29.802404549014</v>
      </c>
      <c r="D261" s="12">
        <f t="shared" ref="D261:D324" si="23">((A261+0.5)/0.5)^2*B261</f>
        <v>28.6868735999998</v>
      </c>
      <c r="E261" s="12">
        <f t="shared" ref="E261:E324" si="24">D261-D260</f>
        <v>0.185975999999997</v>
      </c>
    </row>
    <row r="262" customHeight="1" spans="1:5">
      <c r="A262" s="12">
        <f t="shared" si="22"/>
        <v>2.58999999999999</v>
      </c>
      <c r="B262" s="12">
        <f t="shared" si="21"/>
        <v>0.756</v>
      </c>
      <c r="C262" s="12">
        <f t="shared" si="20"/>
        <v>29.9962408157405</v>
      </c>
      <c r="D262" s="12">
        <f t="shared" si="23"/>
        <v>28.8734543999998</v>
      </c>
      <c r="E262" s="12">
        <f t="shared" si="24"/>
        <v>0.186580800000005</v>
      </c>
    </row>
    <row r="263" customHeight="1" spans="1:5">
      <c r="A263" s="12">
        <f t="shared" si="22"/>
        <v>2.59999999999999</v>
      </c>
      <c r="B263" s="12">
        <f t="shared" si="21"/>
        <v>0.756</v>
      </c>
      <c r="C263" s="12">
        <f t="shared" si="20"/>
        <v>30.1907054009977</v>
      </c>
      <c r="D263" s="12">
        <f t="shared" si="23"/>
        <v>29.0606399999998</v>
      </c>
      <c r="E263" s="12">
        <f t="shared" si="24"/>
        <v>0.187185599999996</v>
      </c>
    </row>
    <row r="264" customHeight="1" spans="1:5">
      <c r="A264" s="12">
        <f t="shared" si="22"/>
        <v>2.60999999999999</v>
      </c>
      <c r="B264" s="12">
        <f t="shared" si="21"/>
        <v>0.756</v>
      </c>
      <c r="C264" s="12">
        <f t="shared" si="20"/>
        <v>30.3857983047856</v>
      </c>
      <c r="D264" s="12">
        <f t="shared" si="23"/>
        <v>29.2484303999998</v>
      </c>
      <c r="E264" s="12">
        <f t="shared" si="24"/>
        <v>0.187790400000001</v>
      </c>
    </row>
    <row r="265" customHeight="1" spans="1:5">
      <c r="A265" s="12">
        <f t="shared" si="22"/>
        <v>2.61999999999999</v>
      </c>
      <c r="B265" s="12">
        <f t="shared" si="21"/>
        <v>0.756</v>
      </c>
      <c r="C265" s="12">
        <f t="shared" si="20"/>
        <v>30.5815195271043</v>
      </c>
      <c r="D265" s="12">
        <f t="shared" si="23"/>
        <v>29.4368255999998</v>
      </c>
      <c r="E265" s="12">
        <f t="shared" si="24"/>
        <v>0.188395199999999</v>
      </c>
    </row>
    <row r="266" customHeight="1" spans="1:5">
      <c r="A266" s="12">
        <f t="shared" si="22"/>
        <v>2.62999999999999</v>
      </c>
      <c r="B266" s="12">
        <f t="shared" si="21"/>
        <v>0.756</v>
      </c>
      <c r="C266" s="12">
        <f t="shared" si="20"/>
        <v>30.7778690679536</v>
      </c>
      <c r="D266" s="12">
        <f t="shared" si="23"/>
        <v>29.6258255999998</v>
      </c>
      <c r="E266" s="12">
        <f t="shared" si="24"/>
        <v>0.189000000000004</v>
      </c>
    </row>
    <row r="267" customHeight="1" spans="1:5">
      <c r="A267" s="12">
        <f t="shared" si="22"/>
        <v>2.63999999999999</v>
      </c>
      <c r="B267" s="12">
        <f t="shared" si="21"/>
        <v>0.756</v>
      </c>
      <c r="C267" s="12">
        <f t="shared" si="20"/>
        <v>30.9748469273337</v>
      </c>
      <c r="D267" s="12">
        <f t="shared" si="23"/>
        <v>29.8154303999998</v>
      </c>
      <c r="E267" s="12">
        <f t="shared" si="24"/>
        <v>0.189604799999994</v>
      </c>
    </row>
    <row r="268" customHeight="1" spans="1:5">
      <c r="A268" s="12">
        <f t="shared" si="22"/>
        <v>2.64999999999999</v>
      </c>
      <c r="B268" s="12">
        <f t="shared" si="21"/>
        <v>0.756</v>
      </c>
      <c r="C268" s="12">
        <f t="shared" si="20"/>
        <v>31.1724531052445</v>
      </c>
      <c r="D268" s="12">
        <f t="shared" si="23"/>
        <v>30.0056399999998</v>
      </c>
      <c r="E268" s="12">
        <f t="shared" si="24"/>
        <v>0.190209600000003</v>
      </c>
    </row>
    <row r="269" customHeight="1" spans="1:5">
      <c r="A269" s="12">
        <f t="shared" si="22"/>
        <v>2.65999999999999</v>
      </c>
      <c r="B269" s="12">
        <f t="shared" si="21"/>
        <v>0.756</v>
      </c>
      <c r="C269" s="12">
        <f t="shared" si="20"/>
        <v>31.370687601686</v>
      </c>
      <c r="D269" s="12">
        <f t="shared" si="23"/>
        <v>30.1964543999998</v>
      </c>
      <c r="E269" s="12">
        <f t="shared" si="24"/>
        <v>0.190814399999994</v>
      </c>
    </row>
    <row r="270" customHeight="1" spans="1:5">
      <c r="A270" s="12">
        <f t="shared" si="22"/>
        <v>2.66999999999999</v>
      </c>
      <c r="B270" s="12">
        <f t="shared" si="21"/>
        <v>0.756</v>
      </c>
      <c r="C270" s="12">
        <f t="shared" si="20"/>
        <v>31.5695504166582</v>
      </c>
      <c r="D270" s="12">
        <f t="shared" si="23"/>
        <v>30.3878735999998</v>
      </c>
      <c r="E270" s="12">
        <f t="shared" si="24"/>
        <v>0.191419200000006</v>
      </c>
    </row>
    <row r="271" customHeight="1" spans="1:5">
      <c r="A271" s="12">
        <f t="shared" si="22"/>
        <v>2.67999999999999</v>
      </c>
      <c r="B271" s="12">
        <f t="shared" si="21"/>
        <v>0.756</v>
      </c>
      <c r="C271" s="12">
        <f t="shared" si="20"/>
        <v>31.7690415501612</v>
      </c>
      <c r="D271" s="12">
        <f t="shared" si="23"/>
        <v>30.5798975999998</v>
      </c>
      <c r="E271" s="12">
        <f t="shared" si="24"/>
        <v>0.192023999999993</v>
      </c>
    </row>
    <row r="272" customHeight="1" spans="1:5">
      <c r="A272" s="12">
        <f t="shared" si="22"/>
        <v>2.68999999999999</v>
      </c>
      <c r="B272" s="12">
        <f t="shared" si="21"/>
        <v>0.756</v>
      </c>
      <c r="C272" s="12">
        <f t="shared" si="20"/>
        <v>31.9691610021948</v>
      </c>
      <c r="D272" s="12">
        <f t="shared" si="23"/>
        <v>30.7725263999998</v>
      </c>
      <c r="E272" s="12">
        <f t="shared" si="24"/>
        <v>0.192628800000008</v>
      </c>
    </row>
    <row r="273" customHeight="1" spans="1:5">
      <c r="A273" s="12">
        <f t="shared" si="22"/>
        <v>2.69999999999999</v>
      </c>
      <c r="B273" s="12">
        <f t="shared" si="21"/>
        <v>0.756</v>
      </c>
      <c r="C273" s="12">
        <f t="shared" si="20"/>
        <v>32.1699087727592</v>
      </c>
      <c r="D273" s="12">
        <f t="shared" si="23"/>
        <v>30.9657599999998</v>
      </c>
      <c r="E273" s="12">
        <f t="shared" si="24"/>
        <v>0.193233599999996</v>
      </c>
    </row>
    <row r="274" customHeight="1" spans="1:5">
      <c r="A274" s="12">
        <f t="shared" si="22"/>
        <v>2.70999999999999</v>
      </c>
      <c r="B274" s="12">
        <f t="shared" si="21"/>
        <v>0.756</v>
      </c>
      <c r="C274" s="12">
        <f t="shared" si="20"/>
        <v>32.3712848618543</v>
      </c>
      <c r="D274" s="12">
        <f t="shared" si="23"/>
        <v>31.1595983999998</v>
      </c>
      <c r="E274" s="12">
        <f t="shared" si="24"/>
        <v>0.193838400000004</v>
      </c>
    </row>
    <row r="275" customHeight="1" spans="1:5">
      <c r="A275" s="12">
        <f t="shared" si="22"/>
        <v>2.71999999999999</v>
      </c>
      <c r="B275" s="12">
        <f t="shared" si="21"/>
        <v>0.756</v>
      </c>
      <c r="C275" s="12">
        <f t="shared" si="20"/>
        <v>32.5732892694801</v>
      </c>
      <c r="D275" s="12">
        <f t="shared" si="23"/>
        <v>31.3540415999998</v>
      </c>
      <c r="E275" s="12">
        <f t="shared" si="24"/>
        <v>0.194443199999995</v>
      </c>
    </row>
    <row r="276" customHeight="1" spans="1:5">
      <c r="A276" s="12">
        <f t="shared" si="22"/>
        <v>2.72999999999999</v>
      </c>
      <c r="B276" s="12">
        <f t="shared" si="21"/>
        <v>0.756</v>
      </c>
      <c r="C276" s="12">
        <f t="shared" si="20"/>
        <v>32.7759219956367</v>
      </c>
      <c r="D276" s="12">
        <f t="shared" si="23"/>
        <v>31.5490895999998</v>
      </c>
      <c r="E276" s="12">
        <f t="shared" si="24"/>
        <v>0.195048</v>
      </c>
    </row>
    <row r="277" customHeight="1" spans="1:5">
      <c r="A277" s="12">
        <f t="shared" si="22"/>
        <v>2.73999999999999</v>
      </c>
      <c r="B277" s="12">
        <f t="shared" si="21"/>
        <v>0.756</v>
      </c>
      <c r="C277" s="12">
        <f t="shared" si="20"/>
        <v>32.9791830403239</v>
      </c>
      <c r="D277" s="12">
        <f t="shared" si="23"/>
        <v>31.7447423999998</v>
      </c>
      <c r="E277" s="12">
        <f t="shared" si="24"/>
        <v>0.195652799999994</v>
      </c>
    </row>
    <row r="278" customHeight="1" spans="1:5">
      <c r="A278" s="12">
        <f t="shared" si="22"/>
        <v>2.74999999999999</v>
      </c>
      <c r="B278" s="12">
        <f t="shared" si="21"/>
        <v>0.756</v>
      </c>
      <c r="C278" s="12">
        <f t="shared" si="20"/>
        <v>33.1830724035419</v>
      </c>
      <c r="D278" s="12">
        <f t="shared" si="23"/>
        <v>31.9409999999998</v>
      </c>
      <c r="E278" s="12">
        <f t="shared" si="24"/>
        <v>0.196257599999999</v>
      </c>
    </row>
    <row r="279" customHeight="1" spans="1:5">
      <c r="A279" s="12">
        <f t="shared" si="22"/>
        <v>2.75999999999998</v>
      </c>
      <c r="B279" s="12">
        <f t="shared" si="21"/>
        <v>0.756</v>
      </c>
      <c r="C279" s="12">
        <f t="shared" si="20"/>
        <v>33.3875900852906</v>
      </c>
      <c r="D279" s="12">
        <f t="shared" si="23"/>
        <v>32.1378623999996</v>
      </c>
      <c r="E279" s="12">
        <f t="shared" si="24"/>
        <v>0.196862399999798</v>
      </c>
    </row>
    <row r="280" customHeight="1" spans="1:5">
      <c r="A280" s="12">
        <f t="shared" si="22"/>
        <v>2.76999999999998</v>
      </c>
      <c r="B280" s="12">
        <f t="shared" si="21"/>
        <v>0.756</v>
      </c>
      <c r="C280" s="12">
        <f t="shared" si="20"/>
        <v>33.59273608557</v>
      </c>
      <c r="D280" s="12">
        <f t="shared" si="23"/>
        <v>32.3353295999996</v>
      </c>
      <c r="E280" s="12">
        <f t="shared" si="24"/>
        <v>0.197467200000013</v>
      </c>
    </row>
    <row r="281" customHeight="1" spans="1:5">
      <c r="A281" s="12">
        <f t="shared" si="22"/>
        <v>2.77999999999998</v>
      </c>
      <c r="B281" s="12">
        <f t="shared" si="21"/>
        <v>0.756</v>
      </c>
      <c r="C281" s="12">
        <f t="shared" si="20"/>
        <v>33.7985104043801</v>
      </c>
      <c r="D281" s="12">
        <f t="shared" si="23"/>
        <v>32.5334015999996</v>
      </c>
      <c r="E281" s="12">
        <f t="shared" si="24"/>
        <v>0.198071999999989</v>
      </c>
    </row>
    <row r="282" customHeight="1" spans="1:5">
      <c r="A282" s="12">
        <f t="shared" si="22"/>
        <v>2.78999999999998</v>
      </c>
      <c r="B282" s="12">
        <f t="shared" si="21"/>
        <v>0.756</v>
      </c>
      <c r="C282" s="12">
        <f t="shared" si="20"/>
        <v>34.004913041721</v>
      </c>
      <c r="D282" s="12">
        <f t="shared" si="23"/>
        <v>32.7320783999996</v>
      </c>
      <c r="E282" s="12">
        <f t="shared" si="24"/>
        <v>0.198676800000001</v>
      </c>
    </row>
    <row r="283" customHeight="1" spans="1:5">
      <c r="A283" s="12">
        <f t="shared" si="22"/>
        <v>2.79999999999998</v>
      </c>
      <c r="B283" s="12">
        <f t="shared" si="21"/>
        <v>0.756</v>
      </c>
      <c r="C283" s="12">
        <f t="shared" si="20"/>
        <v>34.2119439975925</v>
      </c>
      <c r="D283" s="12">
        <f t="shared" si="23"/>
        <v>32.9313599999996</v>
      </c>
      <c r="E283" s="12">
        <f t="shared" si="24"/>
        <v>0.199281599999999</v>
      </c>
    </row>
    <row r="284" customHeight="1" spans="1:5">
      <c r="A284" s="12">
        <f t="shared" si="22"/>
        <v>2.80999999999998</v>
      </c>
      <c r="B284" s="12">
        <f t="shared" si="21"/>
        <v>0.756</v>
      </c>
      <c r="C284" s="12">
        <f t="shared" si="20"/>
        <v>34.4196032719948</v>
      </c>
      <c r="D284" s="12">
        <f t="shared" si="23"/>
        <v>33.1312463999996</v>
      </c>
      <c r="E284" s="12">
        <f t="shared" si="24"/>
        <v>0.199886400000004</v>
      </c>
    </row>
    <row r="285" customHeight="1" spans="1:5">
      <c r="A285" s="12">
        <f t="shared" si="22"/>
        <v>2.81999999999998</v>
      </c>
      <c r="B285" s="12">
        <f t="shared" si="21"/>
        <v>0.756</v>
      </c>
      <c r="C285" s="12">
        <f t="shared" si="20"/>
        <v>34.6278908649278</v>
      </c>
      <c r="D285" s="12">
        <f t="shared" si="23"/>
        <v>33.3317375999996</v>
      </c>
      <c r="E285" s="12">
        <f t="shared" si="24"/>
        <v>0.200491199999988</v>
      </c>
    </row>
    <row r="286" customHeight="1" spans="1:5">
      <c r="A286" s="12">
        <f t="shared" si="22"/>
        <v>2.82999999999998</v>
      </c>
      <c r="B286" s="12">
        <f t="shared" si="21"/>
        <v>0.756</v>
      </c>
      <c r="C286" s="12">
        <f t="shared" si="20"/>
        <v>34.8368067763915</v>
      </c>
      <c r="D286" s="12">
        <f t="shared" si="23"/>
        <v>33.5328335999996</v>
      </c>
      <c r="E286" s="12">
        <f t="shared" si="24"/>
        <v>0.201096000000007</v>
      </c>
    </row>
    <row r="287" customHeight="1" spans="1:5">
      <c r="A287" s="12">
        <f t="shared" si="22"/>
        <v>2.83999999999998</v>
      </c>
      <c r="B287" s="12">
        <f t="shared" si="21"/>
        <v>0.756</v>
      </c>
      <c r="C287" s="12">
        <f t="shared" si="20"/>
        <v>35.0463510063859</v>
      </c>
      <c r="D287" s="12">
        <f t="shared" si="23"/>
        <v>33.7345343999996</v>
      </c>
      <c r="E287" s="12">
        <f t="shared" si="24"/>
        <v>0.20170079999999</v>
      </c>
    </row>
    <row r="288" customHeight="1" spans="1:5">
      <c r="A288" s="12">
        <f t="shared" si="22"/>
        <v>2.84999999999998</v>
      </c>
      <c r="B288" s="12">
        <f t="shared" si="21"/>
        <v>0.756</v>
      </c>
      <c r="C288" s="12">
        <f t="shared" si="20"/>
        <v>35.2565235549111</v>
      </c>
      <c r="D288" s="12">
        <f t="shared" si="23"/>
        <v>33.9368399999996</v>
      </c>
      <c r="E288" s="12">
        <f t="shared" si="24"/>
        <v>0.20230560000001</v>
      </c>
    </row>
    <row r="289" customHeight="1" spans="1:5">
      <c r="A289" s="12">
        <f t="shared" si="22"/>
        <v>2.85999999999998</v>
      </c>
      <c r="B289" s="12">
        <f t="shared" si="21"/>
        <v>0.756</v>
      </c>
      <c r="C289" s="12">
        <f t="shared" si="20"/>
        <v>35.467324421967</v>
      </c>
      <c r="D289" s="12">
        <f t="shared" si="23"/>
        <v>34.1397503999996</v>
      </c>
      <c r="E289" s="12">
        <f t="shared" si="24"/>
        <v>0.202910399999993</v>
      </c>
    </row>
    <row r="290" customHeight="1" spans="1:5">
      <c r="A290" s="12">
        <f t="shared" si="22"/>
        <v>2.86999999999998</v>
      </c>
      <c r="B290" s="12">
        <f t="shared" si="21"/>
        <v>0.756</v>
      </c>
      <c r="C290" s="12">
        <f t="shared" si="20"/>
        <v>35.6787536075536</v>
      </c>
      <c r="D290" s="12">
        <f t="shared" si="23"/>
        <v>34.3432655999996</v>
      </c>
      <c r="E290" s="12">
        <f t="shared" si="24"/>
        <v>0.203515200000005</v>
      </c>
    </row>
    <row r="291" customHeight="1" spans="1:5">
      <c r="A291" s="12">
        <f t="shared" si="22"/>
        <v>2.87999999999998</v>
      </c>
      <c r="B291" s="12">
        <f t="shared" si="21"/>
        <v>0.756</v>
      </c>
      <c r="C291" s="12">
        <f t="shared" si="20"/>
        <v>35.8908111116709</v>
      </c>
      <c r="D291" s="12">
        <f t="shared" si="23"/>
        <v>34.5473855999996</v>
      </c>
      <c r="E291" s="12">
        <f t="shared" si="24"/>
        <v>0.204119999999989</v>
      </c>
    </row>
    <row r="292" customHeight="1" spans="1:5">
      <c r="A292" s="12">
        <f t="shared" si="22"/>
        <v>2.88999999999998</v>
      </c>
      <c r="B292" s="12">
        <f t="shared" si="21"/>
        <v>0.756</v>
      </c>
      <c r="C292" s="12">
        <f t="shared" si="20"/>
        <v>36.1034969343189</v>
      </c>
      <c r="D292" s="12">
        <f t="shared" si="23"/>
        <v>34.7521103999996</v>
      </c>
      <c r="E292" s="12">
        <f t="shared" si="24"/>
        <v>0.204724800000008</v>
      </c>
    </row>
    <row r="293" customHeight="1" spans="1:5">
      <c r="A293" s="12">
        <f t="shared" si="22"/>
        <v>2.89999999999998</v>
      </c>
      <c r="B293" s="12">
        <f t="shared" si="21"/>
        <v>0.756</v>
      </c>
      <c r="C293" s="12">
        <f t="shared" si="20"/>
        <v>36.3168110754976</v>
      </c>
      <c r="D293" s="12">
        <f t="shared" si="23"/>
        <v>34.9574399999996</v>
      </c>
      <c r="E293" s="12">
        <f t="shared" si="24"/>
        <v>0.205329599999992</v>
      </c>
    </row>
    <row r="294" customHeight="1" spans="1:5">
      <c r="A294" s="12">
        <f t="shared" si="22"/>
        <v>2.90999999999998</v>
      </c>
      <c r="B294" s="12">
        <f t="shared" si="21"/>
        <v>0.756</v>
      </c>
      <c r="C294" s="12">
        <f t="shared" si="20"/>
        <v>36.5307535352071</v>
      </c>
      <c r="D294" s="12">
        <f t="shared" si="23"/>
        <v>35.1633743999996</v>
      </c>
      <c r="E294" s="12">
        <f t="shared" si="24"/>
        <v>0.205934400000004</v>
      </c>
    </row>
    <row r="295" customHeight="1" spans="1:5">
      <c r="A295" s="12">
        <f t="shared" si="22"/>
        <v>2.91999999999998</v>
      </c>
      <c r="B295" s="12">
        <f t="shared" si="21"/>
        <v>0.756</v>
      </c>
      <c r="C295" s="12">
        <f t="shared" si="20"/>
        <v>36.7453243134473</v>
      </c>
      <c r="D295" s="12">
        <f t="shared" si="23"/>
        <v>35.3699135999996</v>
      </c>
      <c r="E295" s="12">
        <f t="shared" si="24"/>
        <v>0.206539199999995</v>
      </c>
    </row>
    <row r="296" customHeight="1" spans="1:5">
      <c r="A296" s="12">
        <f t="shared" si="22"/>
        <v>2.92999999999998</v>
      </c>
      <c r="B296" s="12">
        <f t="shared" si="21"/>
        <v>0.756</v>
      </c>
      <c r="C296" s="12">
        <f t="shared" si="20"/>
        <v>36.9605234102182</v>
      </c>
      <c r="D296" s="12">
        <f t="shared" si="23"/>
        <v>35.5770575999996</v>
      </c>
      <c r="E296" s="12">
        <f t="shared" si="24"/>
        <v>0.207144000000007</v>
      </c>
    </row>
    <row r="297" customHeight="1" spans="1:5">
      <c r="A297" s="12">
        <f t="shared" si="22"/>
        <v>2.93999999999998</v>
      </c>
      <c r="B297" s="12">
        <f t="shared" si="21"/>
        <v>0.756</v>
      </c>
      <c r="C297" s="12">
        <f t="shared" si="20"/>
        <v>37.1763508255198</v>
      </c>
      <c r="D297" s="12">
        <f t="shared" si="23"/>
        <v>35.7848063999996</v>
      </c>
      <c r="E297" s="12">
        <f t="shared" si="24"/>
        <v>0.20774879999999</v>
      </c>
    </row>
    <row r="298" customHeight="1" spans="1:5">
      <c r="A298" s="12">
        <f t="shared" si="22"/>
        <v>2.94999999999998</v>
      </c>
      <c r="B298" s="12">
        <f t="shared" si="21"/>
        <v>0.756</v>
      </c>
      <c r="C298" s="12">
        <f t="shared" si="20"/>
        <v>37.3928065593521</v>
      </c>
      <c r="D298" s="12">
        <f t="shared" si="23"/>
        <v>35.9931599999996</v>
      </c>
      <c r="E298" s="12">
        <f t="shared" si="24"/>
        <v>0.208353600000002</v>
      </c>
    </row>
    <row r="299" customHeight="1" spans="1:5">
      <c r="A299" s="12">
        <f t="shared" si="22"/>
        <v>2.95999999999998</v>
      </c>
      <c r="B299" s="12">
        <f t="shared" si="21"/>
        <v>0.756</v>
      </c>
      <c r="C299" s="12">
        <f t="shared" si="20"/>
        <v>37.6098906117152</v>
      </c>
      <c r="D299" s="12">
        <f t="shared" si="23"/>
        <v>36.2021183999996</v>
      </c>
      <c r="E299" s="12">
        <f t="shared" si="24"/>
        <v>0.2089584</v>
      </c>
    </row>
    <row r="300" customHeight="1" spans="1:5">
      <c r="A300" s="12">
        <f t="shared" si="22"/>
        <v>2.96999999999998</v>
      </c>
      <c r="B300" s="12">
        <f t="shared" si="21"/>
        <v>0.756</v>
      </c>
      <c r="C300" s="12">
        <f t="shared" ref="C300:C363" si="25">PI()*(A300+0.5)^2</f>
        <v>37.8276029826089</v>
      </c>
      <c r="D300" s="12">
        <f t="shared" si="23"/>
        <v>36.4116815999996</v>
      </c>
      <c r="E300" s="12">
        <f t="shared" si="24"/>
        <v>0.209563199999998</v>
      </c>
    </row>
    <row r="301" customHeight="1" spans="1:5">
      <c r="A301" s="12">
        <f t="shared" si="22"/>
        <v>2.97999999999998</v>
      </c>
      <c r="B301" s="12">
        <f t="shared" si="21"/>
        <v>0.756</v>
      </c>
      <c r="C301" s="12">
        <f t="shared" si="25"/>
        <v>38.0459436720334</v>
      </c>
      <c r="D301" s="12">
        <f t="shared" si="23"/>
        <v>36.6218495999996</v>
      </c>
      <c r="E301" s="12">
        <f t="shared" si="24"/>
        <v>0.210167999999996</v>
      </c>
    </row>
    <row r="302" customHeight="1" spans="1:5">
      <c r="A302" s="12">
        <f t="shared" si="22"/>
        <v>2.98999999999998</v>
      </c>
      <c r="B302" s="12">
        <f t="shared" si="21"/>
        <v>0.756</v>
      </c>
      <c r="C302" s="12">
        <f t="shared" si="25"/>
        <v>38.2649126799886</v>
      </c>
      <c r="D302" s="12">
        <f t="shared" si="23"/>
        <v>36.8326223999996</v>
      </c>
      <c r="E302" s="12">
        <f t="shared" si="24"/>
        <v>0.210772799999994</v>
      </c>
    </row>
    <row r="303" customHeight="1" spans="1:5">
      <c r="A303" s="12">
        <f t="shared" si="22"/>
        <v>2.99999999999998</v>
      </c>
      <c r="B303" s="12">
        <f t="shared" si="21"/>
        <v>0.756</v>
      </c>
      <c r="C303" s="12">
        <f t="shared" si="25"/>
        <v>38.4845100064745</v>
      </c>
      <c r="D303" s="12">
        <f t="shared" si="23"/>
        <v>37.0439999999996</v>
      </c>
      <c r="E303" s="12">
        <f t="shared" si="24"/>
        <v>0.211377600000006</v>
      </c>
    </row>
    <row r="304" customHeight="1" spans="1:5">
      <c r="A304" s="12">
        <f t="shared" si="22"/>
        <v>3.00999999999998</v>
      </c>
      <c r="B304" s="12">
        <f t="shared" si="21"/>
        <v>0.756</v>
      </c>
      <c r="C304" s="12">
        <f t="shared" si="25"/>
        <v>38.7047356514912</v>
      </c>
      <c r="D304" s="12">
        <f t="shared" si="23"/>
        <v>37.2559823999996</v>
      </c>
      <c r="E304" s="12">
        <f t="shared" si="24"/>
        <v>0.211982399999989</v>
      </c>
    </row>
    <row r="305" customHeight="1" spans="1:5">
      <c r="A305" s="12">
        <f t="shared" si="22"/>
        <v>3.01999999999998</v>
      </c>
      <c r="B305" s="12">
        <f t="shared" si="21"/>
        <v>0.756</v>
      </c>
      <c r="C305" s="12">
        <f t="shared" si="25"/>
        <v>38.9255896150385</v>
      </c>
      <c r="D305" s="12">
        <f t="shared" si="23"/>
        <v>37.4685695999996</v>
      </c>
      <c r="E305" s="12">
        <f t="shared" si="24"/>
        <v>0.212587200000009</v>
      </c>
    </row>
    <row r="306" customHeight="1" spans="1:5">
      <c r="A306" s="12">
        <f t="shared" si="22"/>
        <v>3.02999999999998</v>
      </c>
      <c r="B306" s="12">
        <f t="shared" si="21"/>
        <v>0.756</v>
      </c>
      <c r="C306" s="12">
        <f t="shared" si="25"/>
        <v>39.1470718971166</v>
      </c>
      <c r="D306" s="12">
        <f t="shared" si="23"/>
        <v>37.6817615999996</v>
      </c>
      <c r="E306" s="12">
        <f t="shared" si="24"/>
        <v>0.213191999999992</v>
      </c>
    </row>
    <row r="307" customHeight="1" spans="1:5">
      <c r="A307" s="12">
        <f t="shared" si="22"/>
        <v>3.03999999999998</v>
      </c>
      <c r="B307" s="12">
        <f t="shared" si="21"/>
        <v>0.756</v>
      </c>
      <c r="C307" s="12">
        <f t="shared" si="25"/>
        <v>39.3691824977254</v>
      </c>
      <c r="D307" s="12">
        <f t="shared" si="23"/>
        <v>37.8955583999996</v>
      </c>
      <c r="E307" s="12">
        <f t="shared" si="24"/>
        <v>0.213796800000004</v>
      </c>
    </row>
    <row r="308" customHeight="1" spans="1:5">
      <c r="A308" s="12">
        <f t="shared" si="22"/>
        <v>3.04999999999998</v>
      </c>
      <c r="B308" s="12">
        <f t="shared" si="21"/>
        <v>0.756</v>
      </c>
      <c r="C308" s="12">
        <f t="shared" si="25"/>
        <v>39.5919214168649</v>
      </c>
      <c r="D308" s="12">
        <f t="shared" si="23"/>
        <v>38.1099599999996</v>
      </c>
      <c r="E308" s="12">
        <f t="shared" si="24"/>
        <v>0.214401599999995</v>
      </c>
    </row>
    <row r="309" customHeight="1" spans="1:5">
      <c r="A309" s="12">
        <f t="shared" si="22"/>
        <v>3.05999999999998</v>
      </c>
      <c r="B309" s="12">
        <f t="shared" si="21"/>
        <v>0.756</v>
      </c>
      <c r="C309" s="12">
        <f t="shared" si="25"/>
        <v>39.8152886545351</v>
      </c>
      <c r="D309" s="12">
        <f t="shared" si="23"/>
        <v>38.3249663999996</v>
      </c>
      <c r="E309" s="12">
        <f t="shared" si="24"/>
        <v>0.215006400000007</v>
      </c>
    </row>
    <row r="310" customHeight="1" spans="1:5">
      <c r="A310" s="12">
        <f t="shared" si="22"/>
        <v>3.06999999999998</v>
      </c>
      <c r="B310" s="12">
        <f t="shared" si="21"/>
        <v>0.756</v>
      </c>
      <c r="C310" s="12">
        <f t="shared" si="25"/>
        <v>40.0392842107361</v>
      </c>
      <c r="D310" s="12">
        <f t="shared" si="23"/>
        <v>38.5405775999996</v>
      </c>
      <c r="E310" s="12">
        <f t="shared" si="24"/>
        <v>0.215611199999991</v>
      </c>
    </row>
    <row r="311" customHeight="1" spans="1:5">
      <c r="A311" s="12">
        <f t="shared" si="22"/>
        <v>3.07999999999998</v>
      </c>
      <c r="B311" s="12">
        <f t="shared" si="21"/>
        <v>0.756</v>
      </c>
      <c r="C311" s="12">
        <f t="shared" si="25"/>
        <v>40.2639080854677</v>
      </c>
      <c r="D311" s="12">
        <f t="shared" si="23"/>
        <v>38.7567935999996</v>
      </c>
      <c r="E311" s="12">
        <f t="shared" si="24"/>
        <v>0.216216000000003</v>
      </c>
    </row>
    <row r="312" customHeight="1" spans="1:5">
      <c r="A312" s="12">
        <f t="shared" si="22"/>
        <v>3.08999999999998</v>
      </c>
      <c r="B312" s="12">
        <f t="shared" si="21"/>
        <v>0.756</v>
      </c>
      <c r="C312" s="12">
        <f t="shared" si="25"/>
        <v>40.4891602787301</v>
      </c>
      <c r="D312" s="12">
        <f t="shared" si="23"/>
        <v>38.9736143999996</v>
      </c>
      <c r="E312" s="12">
        <f t="shared" si="24"/>
        <v>0.216820799999994</v>
      </c>
    </row>
    <row r="313" customHeight="1" spans="1:5">
      <c r="A313" s="12">
        <f t="shared" si="22"/>
        <v>3.09999999999998</v>
      </c>
      <c r="B313" s="12">
        <f t="shared" si="21"/>
        <v>0.756</v>
      </c>
      <c r="C313" s="12">
        <f t="shared" si="25"/>
        <v>40.7150407905232</v>
      </c>
      <c r="D313" s="12">
        <f t="shared" si="23"/>
        <v>39.1910399999996</v>
      </c>
      <c r="E313" s="12">
        <f t="shared" si="24"/>
        <v>0.217425600000006</v>
      </c>
    </row>
    <row r="314" customHeight="1" spans="1:5">
      <c r="A314" s="12">
        <f t="shared" si="22"/>
        <v>3.10999999999998</v>
      </c>
      <c r="B314" s="12">
        <f t="shared" si="21"/>
        <v>0.756</v>
      </c>
      <c r="C314" s="12">
        <f t="shared" si="25"/>
        <v>40.941549620847</v>
      </c>
      <c r="D314" s="12">
        <f t="shared" si="23"/>
        <v>39.4090703999996</v>
      </c>
      <c r="E314" s="12">
        <f t="shared" si="24"/>
        <v>0.218030399999989</v>
      </c>
    </row>
    <row r="315" customHeight="1" spans="1:5">
      <c r="A315" s="12">
        <f t="shared" si="22"/>
        <v>3.11999999999998</v>
      </c>
      <c r="B315" s="12">
        <f t="shared" si="21"/>
        <v>0.756</v>
      </c>
      <c r="C315" s="12">
        <f t="shared" si="25"/>
        <v>41.1686867697016</v>
      </c>
      <c r="D315" s="12">
        <f t="shared" si="23"/>
        <v>39.6277055999996</v>
      </c>
      <c r="E315" s="12">
        <f t="shared" si="24"/>
        <v>0.218635200000008</v>
      </c>
    </row>
    <row r="316" customHeight="1" spans="1:5">
      <c r="A316" s="12">
        <f t="shared" si="22"/>
        <v>3.12999999999998</v>
      </c>
      <c r="B316" s="12">
        <f t="shared" si="21"/>
        <v>0.756</v>
      </c>
      <c r="C316" s="12">
        <f t="shared" si="25"/>
        <v>41.3964522370868</v>
      </c>
      <c r="D316" s="12">
        <f t="shared" si="23"/>
        <v>39.8469455999996</v>
      </c>
      <c r="E316" s="12">
        <f t="shared" si="24"/>
        <v>0.219239999999992</v>
      </c>
    </row>
    <row r="317" customHeight="1" spans="1:5">
      <c r="A317" s="12">
        <f t="shared" si="22"/>
        <v>3.13999999999998</v>
      </c>
      <c r="B317" s="12">
        <f t="shared" si="21"/>
        <v>0.756</v>
      </c>
      <c r="C317" s="12">
        <f t="shared" si="25"/>
        <v>41.6248460230028</v>
      </c>
      <c r="D317" s="12">
        <f t="shared" si="23"/>
        <v>40.0667903999996</v>
      </c>
      <c r="E317" s="12">
        <f t="shared" si="24"/>
        <v>0.219844800000004</v>
      </c>
    </row>
    <row r="318" customHeight="1" spans="1:5">
      <c r="A318" s="12">
        <f t="shared" si="22"/>
        <v>3.14999999999998</v>
      </c>
      <c r="B318" s="12">
        <f t="shared" si="21"/>
        <v>0.756</v>
      </c>
      <c r="C318" s="12">
        <f t="shared" si="25"/>
        <v>41.8538681274495</v>
      </c>
      <c r="D318" s="12">
        <f t="shared" si="23"/>
        <v>40.2872399999996</v>
      </c>
      <c r="E318" s="12">
        <f t="shared" si="24"/>
        <v>0.220449599999995</v>
      </c>
    </row>
    <row r="319" customHeight="1" spans="1:5">
      <c r="A319" s="12">
        <f t="shared" si="22"/>
        <v>3.15999999999998</v>
      </c>
      <c r="B319" s="12">
        <f t="shared" si="21"/>
        <v>0.756</v>
      </c>
      <c r="C319" s="12">
        <f t="shared" si="25"/>
        <v>42.0835185504269</v>
      </c>
      <c r="D319" s="12">
        <f t="shared" si="23"/>
        <v>40.5082943999996</v>
      </c>
      <c r="E319" s="12">
        <f t="shared" si="24"/>
        <v>0.2210544</v>
      </c>
    </row>
    <row r="320" customHeight="1" spans="1:5">
      <c r="A320" s="12">
        <f t="shared" si="22"/>
        <v>3.16999999999998</v>
      </c>
      <c r="B320" s="12">
        <f t="shared" si="21"/>
        <v>0.756</v>
      </c>
      <c r="C320" s="12">
        <f t="shared" si="25"/>
        <v>42.313797291935</v>
      </c>
      <c r="D320" s="12">
        <f t="shared" si="23"/>
        <v>40.7299535999996</v>
      </c>
      <c r="E320" s="12">
        <f t="shared" si="24"/>
        <v>0.221659199999998</v>
      </c>
    </row>
    <row r="321" customHeight="1" spans="1:5">
      <c r="A321" s="12">
        <f t="shared" si="22"/>
        <v>3.17999999999998</v>
      </c>
      <c r="B321" s="12">
        <f t="shared" si="21"/>
        <v>0.756</v>
      </c>
      <c r="C321" s="12">
        <f t="shared" si="25"/>
        <v>42.5447043519739</v>
      </c>
      <c r="D321" s="12">
        <f t="shared" si="23"/>
        <v>40.9522175999996</v>
      </c>
      <c r="E321" s="12">
        <f t="shared" si="24"/>
        <v>0.222264000000003</v>
      </c>
    </row>
    <row r="322" customHeight="1" spans="1:5">
      <c r="A322" s="12">
        <f t="shared" si="22"/>
        <v>3.18999999999998</v>
      </c>
      <c r="B322" s="12">
        <f t="shared" si="21"/>
        <v>0.756</v>
      </c>
      <c r="C322" s="12">
        <f t="shared" si="25"/>
        <v>42.7762397305434</v>
      </c>
      <c r="D322" s="12">
        <f t="shared" si="23"/>
        <v>41.1750863999996</v>
      </c>
      <c r="E322" s="12">
        <f t="shared" si="24"/>
        <v>0.222868799999993</v>
      </c>
    </row>
    <row r="323" customHeight="1" spans="1:5">
      <c r="A323" s="12">
        <f t="shared" si="22"/>
        <v>3.19999999999998</v>
      </c>
      <c r="B323" s="12">
        <f t="shared" si="21"/>
        <v>0.756</v>
      </c>
      <c r="C323" s="12">
        <f t="shared" si="25"/>
        <v>43.0084034276437</v>
      </c>
      <c r="D323" s="12">
        <f t="shared" si="23"/>
        <v>41.3985599999996</v>
      </c>
      <c r="E323" s="12">
        <f t="shared" si="24"/>
        <v>0.223473600000005</v>
      </c>
    </row>
    <row r="324" customHeight="1" spans="1:5">
      <c r="A324" s="12">
        <f t="shared" si="22"/>
        <v>3.20999999999998</v>
      </c>
      <c r="B324" s="12">
        <f t="shared" ref="B324:B387" si="26">MAX(1-0.03*MAX((A324-0.5)/0.25,0),$B$2)</f>
        <v>0.756</v>
      </c>
      <c r="C324" s="12">
        <f t="shared" si="25"/>
        <v>43.2411954432747</v>
      </c>
      <c r="D324" s="12">
        <f t="shared" si="23"/>
        <v>41.6226383999996</v>
      </c>
      <c r="E324" s="12">
        <f t="shared" si="24"/>
        <v>0.224078399999996</v>
      </c>
    </row>
    <row r="325" customHeight="1" spans="1:5">
      <c r="A325" s="12">
        <f t="shared" ref="A325:A388" si="27">A324+0.01</f>
        <v>3.21999999999998</v>
      </c>
      <c r="B325" s="12">
        <f t="shared" si="26"/>
        <v>0.756</v>
      </c>
      <c r="C325" s="12">
        <f t="shared" si="25"/>
        <v>43.4746157774364</v>
      </c>
      <c r="D325" s="12">
        <f t="shared" ref="D325:D388" si="28">((A325+0.5)/0.5)^2*B325</f>
        <v>41.8473215999996</v>
      </c>
      <c r="E325" s="12">
        <f t="shared" ref="E325:E388" si="29">D325-D324</f>
        <v>0.224683200000001</v>
      </c>
    </row>
    <row r="326" customHeight="1" spans="1:5">
      <c r="A326" s="12">
        <f t="shared" si="27"/>
        <v>3.22999999999997</v>
      </c>
      <c r="B326" s="12">
        <f t="shared" si="26"/>
        <v>0.756</v>
      </c>
      <c r="C326" s="12">
        <f t="shared" si="25"/>
        <v>43.7086644301288</v>
      </c>
      <c r="D326" s="12">
        <f t="shared" si="28"/>
        <v>42.0726095999993</v>
      </c>
      <c r="E326" s="12">
        <f t="shared" si="29"/>
        <v>0.225287999999765</v>
      </c>
    </row>
    <row r="327" customHeight="1" spans="1:5">
      <c r="A327" s="12">
        <f t="shared" si="27"/>
        <v>3.23999999999997</v>
      </c>
      <c r="B327" s="12">
        <f t="shared" si="26"/>
        <v>0.756</v>
      </c>
      <c r="C327" s="12">
        <f t="shared" si="25"/>
        <v>43.943341401352</v>
      </c>
      <c r="D327" s="12">
        <f t="shared" si="28"/>
        <v>42.2985023999993</v>
      </c>
      <c r="E327" s="12">
        <f t="shared" si="29"/>
        <v>0.225892800000004</v>
      </c>
    </row>
    <row r="328" customHeight="1" spans="1:5">
      <c r="A328" s="12">
        <f t="shared" si="27"/>
        <v>3.24999999999997</v>
      </c>
      <c r="B328" s="12">
        <f t="shared" si="26"/>
        <v>0.756</v>
      </c>
      <c r="C328" s="12">
        <f t="shared" si="25"/>
        <v>44.1786466911059</v>
      </c>
      <c r="D328" s="12">
        <f t="shared" si="28"/>
        <v>42.5249999999993</v>
      </c>
      <c r="E328" s="12">
        <f t="shared" si="29"/>
        <v>0.226497599999988</v>
      </c>
    </row>
    <row r="329" customHeight="1" spans="1:5">
      <c r="A329" s="12">
        <f t="shared" si="27"/>
        <v>3.25999999999997</v>
      </c>
      <c r="B329" s="12">
        <f t="shared" si="26"/>
        <v>0.756</v>
      </c>
      <c r="C329" s="12">
        <f t="shared" si="25"/>
        <v>44.4145802993905</v>
      </c>
      <c r="D329" s="12">
        <f t="shared" si="28"/>
        <v>42.7521023999993</v>
      </c>
      <c r="E329" s="12">
        <f t="shared" si="29"/>
        <v>0.227102400000014</v>
      </c>
    </row>
    <row r="330" customHeight="1" spans="1:5">
      <c r="A330" s="12">
        <f t="shared" si="27"/>
        <v>3.26999999999997</v>
      </c>
      <c r="B330" s="12">
        <f t="shared" si="26"/>
        <v>0.756</v>
      </c>
      <c r="C330" s="12">
        <f t="shared" si="25"/>
        <v>44.6511422262058</v>
      </c>
      <c r="D330" s="12">
        <f t="shared" si="28"/>
        <v>42.9798095999993</v>
      </c>
      <c r="E330" s="12">
        <f t="shared" si="29"/>
        <v>0.22770719999999</v>
      </c>
    </row>
    <row r="331" customHeight="1" spans="1:5">
      <c r="A331" s="12">
        <f t="shared" si="27"/>
        <v>3.27999999999997</v>
      </c>
      <c r="B331" s="12">
        <f t="shared" si="26"/>
        <v>0.756</v>
      </c>
      <c r="C331" s="12">
        <f t="shared" si="25"/>
        <v>44.8883324715518</v>
      </c>
      <c r="D331" s="12">
        <f t="shared" si="28"/>
        <v>43.2081215999993</v>
      </c>
      <c r="E331" s="12">
        <f t="shared" si="29"/>
        <v>0.228312000000003</v>
      </c>
    </row>
    <row r="332" customHeight="1" spans="1:5">
      <c r="A332" s="12">
        <f t="shared" si="27"/>
        <v>3.28999999999997</v>
      </c>
      <c r="B332" s="12">
        <f t="shared" si="26"/>
        <v>0.756</v>
      </c>
      <c r="C332" s="12">
        <f t="shared" si="25"/>
        <v>45.1261510354285</v>
      </c>
      <c r="D332" s="12">
        <f t="shared" si="28"/>
        <v>43.4370383999993</v>
      </c>
      <c r="E332" s="12">
        <f t="shared" si="29"/>
        <v>0.228916799999993</v>
      </c>
    </row>
    <row r="333" customHeight="1" spans="1:5">
      <c r="A333" s="12">
        <f t="shared" si="27"/>
        <v>3.29999999999997</v>
      </c>
      <c r="B333" s="12">
        <f t="shared" si="26"/>
        <v>0.756</v>
      </c>
      <c r="C333" s="12">
        <f t="shared" si="25"/>
        <v>45.364597917836</v>
      </c>
      <c r="D333" s="12">
        <f t="shared" si="28"/>
        <v>43.6665599999993</v>
      </c>
      <c r="E333" s="12">
        <f t="shared" si="29"/>
        <v>0.229521599999998</v>
      </c>
    </row>
    <row r="334" customHeight="1" spans="1:5">
      <c r="A334" s="12">
        <f t="shared" si="27"/>
        <v>3.30999999999997</v>
      </c>
      <c r="B334" s="12">
        <f t="shared" si="26"/>
        <v>0.756</v>
      </c>
      <c r="C334" s="12">
        <f t="shared" si="25"/>
        <v>45.6036731187742</v>
      </c>
      <c r="D334" s="12">
        <f t="shared" si="28"/>
        <v>43.8966863999993</v>
      </c>
      <c r="E334" s="12">
        <f t="shared" si="29"/>
        <v>0.230126399999996</v>
      </c>
    </row>
    <row r="335" customHeight="1" spans="1:5">
      <c r="A335" s="12">
        <f t="shared" si="27"/>
        <v>3.31999999999997</v>
      </c>
      <c r="B335" s="12">
        <f t="shared" si="26"/>
        <v>0.756</v>
      </c>
      <c r="C335" s="12">
        <f t="shared" si="25"/>
        <v>45.8433766382431</v>
      </c>
      <c r="D335" s="12">
        <f t="shared" si="28"/>
        <v>44.1274175999993</v>
      </c>
      <c r="E335" s="12">
        <f t="shared" si="29"/>
        <v>0.230731200000008</v>
      </c>
    </row>
    <row r="336" customHeight="1" spans="1:5">
      <c r="A336" s="12">
        <f t="shared" si="27"/>
        <v>3.32999999999997</v>
      </c>
      <c r="B336" s="12">
        <f t="shared" si="26"/>
        <v>0.756</v>
      </c>
      <c r="C336" s="12">
        <f t="shared" si="25"/>
        <v>46.0837084762427</v>
      </c>
      <c r="D336" s="12">
        <f t="shared" si="28"/>
        <v>44.3587535999993</v>
      </c>
      <c r="E336" s="12">
        <f t="shared" si="29"/>
        <v>0.231335999999992</v>
      </c>
    </row>
    <row r="337" customHeight="1" spans="1:5">
      <c r="A337" s="12">
        <f t="shared" si="27"/>
        <v>3.33999999999997</v>
      </c>
      <c r="B337" s="12">
        <f t="shared" si="26"/>
        <v>0.756</v>
      </c>
      <c r="C337" s="12">
        <f t="shared" si="25"/>
        <v>46.324668632773</v>
      </c>
      <c r="D337" s="12">
        <f t="shared" si="28"/>
        <v>44.5906943999993</v>
      </c>
      <c r="E337" s="12">
        <f t="shared" si="29"/>
        <v>0.231940800000004</v>
      </c>
    </row>
    <row r="338" customHeight="1" spans="1:5">
      <c r="A338" s="12">
        <f t="shared" si="27"/>
        <v>3.34999999999997</v>
      </c>
      <c r="B338" s="12">
        <f t="shared" si="26"/>
        <v>0.756</v>
      </c>
      <c r="C338" s="12">
        <f t="shared" si="25"/>
        <v>46.566257107834</v>
      </c>
      <c r="D338" s="12">
        <f t="shared" si="28"/>
        <v>44.8232399999993</v>
      </c>
      <c r="E338" s="12">
        <f t="shared" si="29"/>
        <v>0.232545599999995</v>
      </c>
    </row>
    <row r="339" customHeight="1" spans="1:5">
      <c r="A339" s="12">
        <f t="shared" si="27"/>
        <v>3.35999999999997</v>
      </c>
      <c r="B339" s="12">
        <f t="shared" si="26"/>
        <v>0.756</v>
      </c>
      <c r="C339" s="12">
        <f t="shared" si="25"/>
        <v>46.8084739014258</v>
      </c>
      <c r="D339" s="12">
        <f t="shared" si="28"/>
        <v>45.0563903999993</v>
      </c>
      <c r="E339" s="12">
        <f t="shared" si="29"/>
        <v>0.2331504</v>
      </c>
    </row>
    <row r="340" customHeight="1" spans="1:5">
      <c r="A340" s="12">
        <f t="shared" si="27"/>
        <v>3.36999999999997</v>
      </c>
      <c r="B340" s="12">
        <f t="shared" si="26"/>
        <v>0.756</v>
      </c>
      <c r="C340" s="12">
        <f t="shared" si="25"/>
        <v>47.0513190135483</v>
      </c>
      <c r="D340" s="12">
        <f t="shared" si="28"/>
        <v>45.2901455999993</v>
      </c>
      <c r="E340" s="12">
        <f t="shared" si="29"/>
        <v>0.233755199999997</v>
      </c>
    </row>
    <row r="341" customHeight="1" spans="1:5">
      <c r="A341" s="12">
        <f t="shared" si="27"/>
        <v>3.37999999999997</v>
      </c>
      <c r="B341" s="12">
        <f t="shared" si="26"/>
        <v>0.756</v>
      </c>
      <c r="C341" s="12">
        <f t="shared" si="25"/>
        <v>47.2947924442015</v>
      </c>
      <c r="D341" s="12">
        <f t="shared" si="28"/>
        <v>45.5245055999993</v>
      </c>
      <c r="E341" s="12">
        <f t="shared" si="29"/>
        <v>0.234360000000002</v>
      </c>
    </row>
    <row r="342" customHeight="1" spans="1:5">
      <c r="A342" s="12">
        <f t="shared" si="27"/>
        <v>3.38999999999997</v>
      </c>
      <c r="B342" s="12">
        <f t="shared" si="26"/>
        <v>0.756</v>
      </c>
      <c r="C342" s="12">
        <f t="shared" si="25"/>
        <v>47.5388941933854</v>
      </c>
      <c r="D342" s="12">
        <f t="shared" si="28"/>
        <v>45.7594703999993</v>
      </c>
      <c r="E342" s="12">
        <f t="shared" si="29"/>
        <v>0.234964799999993</v>
      </c>
    </row>
    <row r="343" customHeight="1" spans="1:5">
      <c r="A343" s="12">
        <f t="shared" si="27"/>
        <v>3.39999999999997</v>
      </c>
      <c r="B343" s="12">
        <f t="shared" si="26"/>
        <v>0.756</v>
      </c>
      <c r="C343" s="12">
        <f t="shared" si="25"/>
        <v>47.7836242611001</v>
      </c>
      <c r="D343" s="12">
        <f t="shared" si="28"/>
        <v>45.9950399999993</v>
      </c>
      <c r="E343" s="12">
        <f t="shared" si="29"/>
        <v>0.235569599999998</v>
      </c>
    </row>
    <row r="344" customHeight="1" spans="1:5">
      <c r="A344" s="12">
        <f t="shared" si="27"/>
        <v>3.40999999999997</v>
      </c>
      <c r="B344" s="12">
        <f t="shared" si="26"/>
        <v>0.756</v>
      </c>
      <c r="C344" s="12">
        <f t="shared" si="25"/>
        <v>48.0289826473454</v>
      </c>
      <c r="D344" s="12">
        <f t="shared" si="28"/>
        <v>46.2312143999993</v>
      </c>
      <c r="E344" s="12">
        <f t="shared" si="29"/>
        <v>0.236174399999996</v>
      </c>
    </row>
    <row r="345" customHeight="1" spans="1:5">
      <c r="A345" s="12">
        <f t="shared" si="27"/>
        <v>3.41999999999997</v>
      </c>
      <c r="B345" s="12">
        <f t="shared" si="26"/>
        <v>0.756</v>
      </c>
      <c r="C345" s="12">
        <f t="shared" si="25"/>
        <v>48.2749693521215</v>
      </c>
      <c r="D345" s="12">
        <f t="shared" si="28"/>
        <v>46.4679935999993</v>
      </c>
      <c r="E345" s="12">
        <f t="shared" si="29"/>
        <v>0.236779200000001</v>
      </c>
    </row>
    <row r="346" customHeight="1" spans="1:5">
      <c r="A346" s="12">
        <f t="shared" si="27"/>
        <v>3.42999999999997</v>
      </c>
      <c r="B346" s="12">
        <f t="shared" si="26"/>
        <v>0.756</v>
      </c>
      <c r="C346" s="12">
        <f t="shared" si="25"/>
        <v>48.5215843754283</v>
      </c>
      <c r="D346" s="12">
        <f t="shared" si="28"/>
        <v>46.7053775999993</v>
      </c>
      <c r="E346" s="12">
        <f t="shared" si="29"/>
        <v>0.237383999999999</v>
      </c>
    </row>
    <row r="347" customHeight="1" spans="1:5">
      <c r="A347" s="12">
        <f t="shared" si="27"/>
        <v>3.43999999999997</v>
      </c>
      <c r="B347" s="12">
        <f t="shared" si="26"/>
        <v>0.756</v>
      </c>
      <c r="C347" s="12">
        <f t="shared" si="25"/>
        <v>48.7688277172658</v>
      </c>
      <c r="D347" s="12">
        <f t="shared" si="28"/>
        <v>46.9433663999993</v>
      </c>
      <c r="E347" s="12">
        <f t="shared" si="29"/>
        <v>0.237988800000004</v>
      </c>
    </row>
    <row r="348" customHeight="1" spans="1:5">
      <c r="A348" s="12">
        <f t="shared" si="27"/>
        <v>3.44999999999997</v>
      </c>
      <c r="B348" s="12">
        <f t="shared" si="26"/>
        <v>0.756</v>
      </c>
      <c r="C348" s="12">
        <f t="shared" si="25"/>
        <v>49.016699377634</v>
      </c>
      <c r="D348" s="12">
        <f t="shared" si="28"/>
        <v>47.1819599999993</v>
      </c>
      <c r="E348" s="12">
        <f t="shared" si="29"/>
        <v>0.238593599999994</v>
      </c>
    </row>
    <row r="349" customHeight="1" spans="1:5">
      <c r="A349" s="12">
        <f t="shared" si="27"/>
        <v>3.45999999999997</v>
      </c>
      <c r="B349" s="12">
        <f t="shared" si="26"/>
        <v>0.756</v>
      </c>
      <c r="C349" s="12">
        <f t="shared" si="25"/>
        <v>49.265199356533</v>
      </c>
      <c r="D349" s="12">
        <f t="shared" si="28"/>
        <v>47.4211583999993</v>
      </c>
      <c r="E349" s="12">
        <f t="shared" si="29"/>
        <v>0.239198399999999</v>
      </c>
    </row>
    <row r="350" customHeight="1" spans="1:5">
      <c r="A350" s="12">
        <f t="shared" si="27"/>
        <v>3.46999999999997</v>
      </c>
      <c r="B350" s="12">
        <f t="shared" si="26"/>
        <v>0.756</v>
      </c>
      <c r="C350" s="12">
        <f t="shared" si="25"/>
        <v>49.5143276539626</v>
      </c>
      <c r="D350" s="12">
        <f t="shared" si="28"/>
        <v>47.6609615999993</v>
      </c>
      <c r="E350" s="12">
        <f t="shared" si="29"/>
        <v>0.23980319999999</v>
      </c>
    </row>
    <row r="351" customHeight="1" spans="1:5">
      <c r="A351" s="12">
        <f t="shared" si="27"/>
        <v>3.47999999999997</v>
      </c>
      <c r="B351" s="12">
        <f t="shared" si="26"/>
        <v>0.756</v>
      </c>
      <c r="C351" s="12">
        <f t="shared" si="25"/>
        <v>49.764084269923</v>
      </c>
      <c r="D351" s="12">
        <f t="shared" si="28"/>
        <v>47.9013695999993</v>
      </c>
      <c r="E351" s="12">
        <f t="shared" si="29"/>
        <v>0.240407999999995</v>
      </c>
    </row>
    <row r="352" customHeight="1" spans="1:5">
      <c r="A352" s="12">
        <f t="shared" si="27"/>
        <v>3.48999999999997</v>
      </c>
      <c r="B352" s="12">
        <f t="shared" si="26"/>
        <v>0.756</v>
      </c>
      <c r="C352" s="12">
        <f t="shared" si="25"/>
        <v>50.0144692044141</v>
      </c>
      <c r="D352" s="12">
        <f t="shared" si="28"/>
        <v>48.1423823999993</v>
      </c>
      <c r="E352" s="12">
        <f t="shared" si="29"/>
        <v>0.241012800000007</v>
      </c>
    </row>
    <row r="353" customHeight="1" spans="1:5">
      <c r="A353" s="12">
        <f t="shared" si="27"/>
        <v>3.49999999999997</v>
      </c>
      <c r="B353" s="12">
        <f t="shared" si="26"/>
        <v>0.756</v>
      </c>
      <c r="C353" s="12">
        <f t="shared" si="25"/>
        <v>50.2654824574359</v>
      </c>
      <c r="D353" s="12">
        <f t="shared" si="28"/>
        <v>48.3839999999993</v>
      </c>
      <c r="E353" s="12">
        <f t="shared" si="29"/>
        <v>0.241617599999991</v>
      </c>
    </row>
    <row r="354" customHeight="1" spans="1:5">
      <c r="A354" s="12">
        <f t="shared" si="27"/>
        <v>3.50999999999997</v>
      </c>
      <c r="B354" s="12">
        <f t="shared" si="26"/>
        <v>0.756</v>
      </c>
      <c r="C354" s="12">
        <f t="shared" si="25"/>
        <v>50.5171240289885</v>
      </c>
      <c r="D354" s="12">
        <f t="shared" si="28"/>
        <v>48.6262223999993</v>
      </c>
      <c r="E354" s="12">
        <f t="shared" si="29"/>
        <v>0.242222399999996</v>
      </c>
    </row>
    <row r="355" customHeight="1" spans="1:5">
      <c r="A355" s="12">
        <f t="shared" si="27"/>
        <v>3.51999999999997</v>
      </c>
      <c r="B355" s="12">
        <f t="shared" si="26"/>
        <v>0.756</v>
      </c>
      <c r="C355" s="12">
        <f t="shared" si="25"/>
        <v>50.7693939190717</v>
      </c>
      <c r="D355" s="12">
        <f t="shared" si="28"/>
        <v>48.8690495999993</v>
      </c>
      <c r="E355" s="12">
        <f t="shared" si="29"/>
        <v>0.242827199999994</v>
      </c>
    </row>
    <row r="356" customHeight="1" spans="1:5">
      <c r="A356" s="12">
        <f t="shared" si="27"/>
        <v>3.52999999999997</v>
      </c>
      <c r="B356" s="12">
        <f t="shared" si="26"/>
        <v>0.756</v>
      </c>
      <c r="C356" s="12">
        <f t="shared" si="25"/>
        <v>51.0222921276857</v>
      </c>
      <c r="D356" s="12">
        <f t="shared" si="28"/>
        <v>49.1124815999993</v>
      </c>
      <c r="E356" s="12">
        <f t="shared" si="29"/>
        <v>0.243432000000013</v>
      </c>
    </row>
    <row r="357" customHeight="1" spans="1:5">
      <c r="A357" s="12">
        <f t="shared" si="27"/>
        <v>3.53999999999997</v>
      </c>
      <c r="B357" s="12">
        <f t="shared" si="26"/>
        <v>0.756</v>
      </c>
      <c r="C357" s="12">
        <f t="shared" si="25"/>
        <v>51.2758186548304</v>
      </c>
      <c r="D357" s="12">
        <f t="shared" si="28"/>
        <v>49.3565183999993</v>
      </c>
      <c r="E357" s="12">
        <f t="shared" si="29"/>
        <v>0.244036799999989</v>
      </c>
    </row>
    <row r="358" customHeight="1" spans="1:5">
      <c r="A358" s="12">
        <f t="shared" si="27"/>
        <v>3.54999999999997</v>
      </c>
      <c r="B358" s="12">
        <f t="shared" si="26"/>
        <v>0.756</v>
      </c>
      <c r="C358" s="12">
        <f t="shared" si="25"/>
        <v>51.5299735005058</v>
      </c>
      <c r="D358" s="12">
        <f t="shared" si="28"/>
        <v>49.6011599999993</v>
      </c>
      <c r="E358" s="12">
        <f t="shared" si="29"/>
        <v>0.244641600000023</v>
      </c>
    </row>
    <row r="359" customHeight="1" spans="1:5">
      <c r="A359" s="12">
        <f t="shared" si="27"/>
        <v>3.55999999999997</v>
      </c>
      <c r="B359" s="12">
        <f t="shared" si="26"/>
        <v>0.756</v>
      </c>
      <c r="C359" s="12">
        <f t="shared" si="25"/>
        <v>51.7847566647119</v>
      </c>
      <c r="D359" s="12">
        <f t="shared" si="28"/>
        <v>49.8464063999993</v>
      </c>
      <c r="E359" s="12">
        <f t="shared" si="29"/>
        <v>0.245246399999985</v>
      </c>
    </row>
    <row r="360" customHeight="1" spans="1:5">
      <c r="A360" s="12">
        <f t="shared" si="27"/>
        <v>3.56999999999997</v>
      </c>
      <c r="B360" s="12">
        <f t="shared" si="26"/>
        <v>0.756</v>
      </c>
      <c r="C360" s="12">
        <f t="shared" si="25"/>
        <v>52.0401681474488</v>
      </c>
      <c r="D360" s="12">
        <f t="shared" si="28"/>
        <v>50.0922575999993</v>
      </c>
      <c r="E360" s="12">
        <f t="shared" si="29"/>
        <v>0.245851199999997</v>
      </c>
    </row>
    <row r="361" customHeight="1" spans="1:5">
      <c r="A361" s="12">
        <f t="shared" si="27"/>
        <v>3.57999999999997</v>
      </c>
      <c r="B361" s="12">
        <f t="shared" si="26"/>
        <v>0.756</v>
      </c>
      <c r="C361" s="12">
        <f t="shared" si="25"/>
        <v>52.2962079487163</v>
      </c>
      <c r="D361" s="12">
        <f t="shared" si="28"/>
        <v>50.3387135999993</v>
      </c>
      <c r="E361" s="12">
        <f t="shared" si="29"/>
        <v>0.246455999999995</v>
      </c>
    </row>
    <row r="362" customHeight="1" spans="1:5">
      <c r="A362" s="12">
        <f t="shared" si="27"/>
        <v>3.58999999999997</v>
      </c>
      <c r="B362" s="12">
        <f t="shared" si="26"/>
        <v>0.756</v>
      </c>
      <c r="C362" s="12">
        <f t="shared" si="25"/>
        <v>52.5528760685146</v>
      </c>
      <c r="D362" s="12">
        <f t="shared" si="28"/>
        <v>50.5857743999993</v>
      </c>
      <c r="E362" s="12">
        <f t="shared" si="29"/>
        <v>0.247060799999993</v>
      </c>
    </row>
    <row r="363" customHeight="1" spans="1:5">
      <c r="A363" s="12">
        <f t="shared" si="27"/>
        <v>3.59999999999997</v>
      </c>
      <c r="B363" s="12">
        <f t="shared" si="26"/>
        <v>0.756</v>
      </c>
      <c r="C363" s="12">
        <f t="shared" si="25"/>
        <v>52.8101725068436</v>
      </c>
      <c r="D363" s="12">
        <f t="shared" si="28"/>
        <v>50.8334399999992</v>
      </c>
      <c r="E363" s="12">
        <f t="shared" si="29"/>
        <v>0.247665599999991</v>
      </c>
    </row>
    <row r="364" customHeight="1" spans="1:5">
      <c r="A364" s="12">
        <f t="shared" si="27"/>
        <v>3.60999999999997</v>
      </c>
      <c r="B364" s="12">
        <f t="shared" si="26"/>
        <v>0.756</v>
      </c>
      <c r="C364" s="12">
        <f t="shared" ref="C364:C427" si="30">PI()*(A364+0.5)^2</f>
        <v>53.0680972637033</v>
      </c>
      <c r="D364" s="12">
        <f t="shared" si="28"/>
        <v>51.0817103999993</v>
      </c>
      <c r="E364" s="12">
        <f t="shared" si="29"/>
        <v>0.248270400000017</v>
      </c>
    </row>
    <row r="365" customHeight="1" spans="1:5">
      <c r="A365" s="12">
        <f t="shared" si="27"/>
        <v>3.61999999999997</v>
      </c>
      <c r="B365" s="12">
        <f t="shared" si="26"/>
        <v>0.756</v>
      </c>
      <c r="C365" s="12">
        <f t="shared" si="30"/>
        <v>53.3266503390937</v>
      </c>
      <c r="D365" s="12">
        <f t="shared" si="28"/>
        <v>51.3305855999992</v>
      </c>
      <c r="E365" s="12">
        <f t="shared" si="29"/>
        <v>0.248875199999986</v>
      </c>
    </row>
    <row r="366" customHeight="1" spans="1:5">
      <c r="A366" s="12">
        <f t="shared" si="27"/>
        <v>3.62999999999997</v>
      </c>
      <c r="B366" s="12">
        <f t="shared" si="26"/>
        <v>0.756</v>
      </c>
      <c r="C366" s="12">
        <f t="shared" si="30"/>
        <v>53.5858317330149</v>
      </c>
      <c r="D366" s="12">
        <f t="shared" si="28"/>
        <v>51.5800655999993</v>
      </c>
      <c r="E366" s="12">
        <f t="shared" si="29"/>
        <v>0.24948000000002</v>
      </c>
    </row>
    <row r="367" customHeight="1" spans="1:5">
      <c r="A367" s="12">
        <f t="shared" si="27"/>
        <v>3.63999999999997</v>
      </c>
      <c r="B367" s="12">
        <f t="shared" si="26"/>
        <v>0.756</v>
      </c>
      <c r="C367" s="12">
        <f t="shared" si="30"/>
        <v>53.8456414454668</v>
      </c>
      <c r="D367" s="12">
        <f t="shared" si="28"/>
        <v>51.8301503999993</v>
      </c>
      <c r="E367" s="12">
        <f t="shared" si="29"/>
        <v>0.250084799999996</v>
      </c>
    </row>
    <row r="368" customHeight="1" spans="1:5">
      <c r="A368" s="12">
        <f t="shared" si="27"/>
        <v>3.64999999999997</v>
      </c>
      <c r="B368" s="12">
        <f t="shared" si="26"/>
        <v>0.756</v>
      </c>
      <c r="C368" s="12">
        <f t="shared" si="30"/>
        <v>54.1060794764493</v>
      </c>
      <c r="D368" s="12">
        <f t="shared" si="28"/>
        <v>52.0808399999992</v>
      </c>
      <c r="E368" s="12">
        <f t="shared" si="29"/>
        <v>0.250689599999987</v>
      </c>
    </row>
    <row r="369" customHeight="1" spans="1:5">
      <c r="A369" s="12">
        <f t="shared" si="27"/>
        <v>3.65999999999997</v>
      </c>
      <c r="B369" s="12">
        <f t="shared" si="26"/>
        <v>0.756</v>
      </c>
      <c r="C369" s="12">
        <f t="shared" si="30"/>
        <v>54.3671458259626</v>
      </c>
      <c r="D369" s="12">
        <f t="shared" si="28"/>
        <v>52.3321343999992</v>
      </c>
      <c r="E369" s="12">
        <f t="shared" si="29"/>
        <v>0.251294399999992</v>
      </c>
    </row>
    <row r="370" customHeight="1" spans="1:5">
      <c r="A370" s="12">
        <f t="shared" si="27"/>
        <v>3.66999999999997</v>
      </c>
      <c r="B370" s="12">
        <f t="shared" si="26"/>
        <v>0.756</v>
      </c>
      <c r="C370" s="12">
        <f t="shared" si="30"/>
        <v>54.6288404940067</v>
      </c>
      <c r="D370" s="12">
        <f t="shared" si="28"/>
        <v>52.5840335999992</v>
      </c>
      <c r="E370" s="12">
        <f t="shared" si="29"/>
        <v>0.251899199999997</v>
      </c>
    </row>
    <row r="371" customHeight="1" spans="1:5">
      <c r="A371" s="12">
        <f t="shared" si="27"/>
        <v>3.67999999999997</v>
      </c>
      <c r="B371" s="12">
        <f t="shared" si="26"/>
        <v>0.756</v>
      </c>
      <c r="C371" s="12">
        <f t="shared" si="30"/>
        <v>54.8911634805814</v>
      </c>
      <c r="D371" s="12">
        <f t="shared" si="28"/>
        <v>52.8365375999992</v>
      </c>
      <c r="E371" s="12">
        <f t="shared" si="29"/>
        <v>0.252503999999988</v>
      </c>
    </row>
    <row r="372" customHeight="1" spans="1:5">
      <c r="A372" s="12">
        <f t="shared" si="27"/>
        <v>3.68999999999997</v>
      </c>
      <c r="B372" s="12">
        <f t="shared" si="26"/>
        <v>0.756</v>
      </c>
      <c r="C372" s="12">
        <f t="shared" si="30"/>
        <v>55.1541147856869</v>
      </c>
      <c r="D372" s="12">
        <f t="shared" si="28"/>
        <v>53.0896463999992</v>
      </c>
      <c r="E372" s="12">
        <f t="shared" si="29"/>
        <v>0.253108800000014</v>
      </c>
    </row>
    <row r="373" customHeight="1" spans="1:5">
      <c r="A373" s="12">
        <f t="shared" si="27"/>
        <v>3.69999999999996</v>
      </c>
      <c r="B373" s="12">
        <f t="shared" si="26"/>
        <v>0.756</v>
      </c>
      <c r="C373" s="12">
        <f t="shared" si="30"/>
        <v>55.417694409323</v>
      </c>
      <c r="D373" s="12">
        <f t="shared" si="28"/>
        <v>53.343359999999</v>
      </c>
      <c r="E373" s="12">
        <f t="shared" si="29"/>
        <v>0.253713599999756</v>
      </c>
    </row>
    <row r="374" customHeight="1" spans="1:5">
      <c r="A374" s="12">
        <f t="shared" si="27"/>
        <v>3.70999999999996</v>
      </c>
      <c r="B374" s="12">
        <f t="shared" si="26"/>
        <v>0.756</v>
      </c>
      <c r="C374" s="12">
        <f t="shared" si="30"/>
        <v>55.6819023514899</v>
      </c>
      <c r="D374" s="12">
        <f t="shared" si="28"/>
        <v>53.597678399999</v>
      </c>
      <c r="E374" s="12">
        <f t="shared" si="29"/>
        <v>0.254318399999981</v>
      </c>
    </row>
    <row r="375" customHeight="1" spans="1:5">
      <c r="A375" s="12">
        <f t="shared" si="27"/>
        <v>3.71999999999996</v>
      </c>
      <c r="B375" s="12">
        <f t="shared" si="26"/>
        <v>0.756</v>
      </c>
      <c r="C375" s="12">
        <f t="shared" si="30"/>
        <v>55.9467386121875</v>
      </c>
      <c r="D375" s="12">
        <f t="shared" si="28"/>
        <v>53.852601599999</v>
      </c>
      <c r="E375" s="12">
        <f t="shared" si="29"/>
        <v>0.2549232</v>
      </c>
    </row>
    <row r="376" customHeight="1" spans="1:5">
      <c r="A376" s="12">
        <f t="shared" si="27"/>
        <v>3.72999999999996</v>
      </c>
      <c r="B376" s="12">
        <f t="shared" si="26"/>
        <v>0.756</v>
      </c>
      <c r="C376" s="12">
        <f t="shared" si="30"/>
        <v>56.2122031914159</v>
      </c>
      <c r="D376" s="12">
        <f t="shared" si="28"/>
        <v>54.108129599999</v>
      </c>
      <c r="E376" s="12">
        <f t="shared" si="29"/>
        <v>0.255527999999984</v>
      </c>
    </row>
    <row r="377" customHeight="1" spans="1:5">
      <c r="A377" s="12">
        <f t="shared" si="27"/>
        <v>3.73999999999996</v>
      </c>
      <c r="B377" s="12">
        <f t="shared" si="26"/>
        <v>0.756</v>
      </c>
      <c r="C377" s="12">
        <f t="shared" si="30"/>
        <v>56.4782960891749</v>
      </c>
      <c r="D377" s="12">
        <f t="shared" si="28"/>
        <v>54.364262399999</v>
      </c>
      <c r="E377" s="12">
        <f t="shared" si="29"/>
        <v>0.256132799999996</v>
      </c>
    </row>
    <row r="378" customHeight="1" spans="1:5">
      <c r="A378" s="12">
        <f t="shared" si="27"/>
        <v>3.74999999999996</v>
      </c>
      <c r="B378" s="12">
        <f t="shared" si="26"/>
        <v>0.756</v>
      </c>
      <c r="C378" s="12">
        <f t="shared" si="30"/>
        <v>56.7450173054647</v>
      </c>
      <c r="D378" s="12">
        <f t="shared" si="28"/>
        <v>54.620999999999</v>
      </c>
      <c r="E378" s="12">
        <f t="shared" si="29"/>
        <v>0.256737600000015</v>
      </c>
    </row>
    <row r="379" customHeight="1" spans="1:5">
      <c r="A379" s="12">
        <f t="shared" si="27"/>
        <v>3.75999999999996</v>
      </c>
      <c r="B379" s="12">
        <f t="shared" si="26"/>
        <v>0.756</v>
      </c>
      <c r="C379" s="12">
        <f t="shared" si="30"/>
        <v>57.0123668402852</v>
      </c>
      <c r="D379" s="12">
        <f t="shared" si="28"/>
        <v>54.878342399999</v>
      </c>
      <c r="E379" s="12">
        <f t="shared" si="29"/>
        <v>0.257342399999992</v>
      </c>
    </row>
    <row r="380" customHeight="1" spans="1:5">
      <c r="A380" s="12">
        <f t="shared" si="27"/>
        <v>3.76999999999996</v>
      </c>
      <c r="B380" s="12">
        <f t="shared" si="26"/>
        <v>0.756</v>
      </c>
      <c r="C380" s="12">
        <f t="shared" si="30"/>
        <v>57.2803446936364</v>
      </c>
      <c r="D380" s="12">
        <f t="shared" si="28"/>
        <v>55.136289599999</v>
      </c>
      <c r="E380" s="12">
        <f t="shared" si="29"/>
        <v>0.257947200000018</v>
      </c>
    </row>
    <row r="381" customHeight="1" spans="1:5">
      <c r="A381" s="12">
        <f t="shared" si="27"/>
        <v>3.77999999999996</v>
      </c>
      <c r="B381" s="12">
        <f t="shared" si="26"/>
        <v>0.756</v>
      </c>
      <c r="C381" s="12">
        <f t="shared" si="30"/>
        <v>57.5489508655183</v>
      </c>
      <c r="D381" s="12">
        <f t="shared" si="28"/>
        <v>55.394841599999</v>
      </c>
      <c r="E381" s="12">
        <f t="shared" si="29"/>
        <v>0.258551999999987</v>
      </c>
    </row>
    <row r="382" customHeight="1" spans="1:5">
      <c r="A382" s="12">
        <f t="shared" si="27"/>
        <v>3.78999999999996</v>
      </c>
      <c r="B382" s="12">
        <f t="shared" si="26"/>
        <v>0.756</v>
      </c>
      <c r="C382" s="12">
        <f t="shared" si="30"/>
        <v>57.8181853559309</v>
      </c>
      <c r="D382" s="12">
        <f t="shared" si="28"/>
        <v>55.653998399999</v>
      </c>
      <c r="E382" s="12">
        <f t="shared" si="29"/>
        <v>0.2591568</v>
      </c>
    </row>
    <row r="383" customHeight="1" spans="1:5">
      <c r="A383" s="12">
        <f t="shared" si="27"/>
        <v>3.79999999999996</v>
      </c>
      <c r="B383" s="12">
        <f t="shared" si="26"/>
        <v>0.756</v>
      </c>
      <c r="C383" s="12">
        <f t="shared" si="30"/>
        <v>58.0880481648743</v>
      </c>
      <c r="D383" s="12">
        <f t="shared" si="28"/>
        <v>55.913759999999</v>
      </c>
      <c r="E383" s="12">
        <f t="shared" si="29"/>
        <v>0.259761599999983</v>
      </c>
    </row>
    <row r="384" customHeight="1" spans="1:5">
      <c r="A384" s="12">
        <f t="shared" si="27"/>
        <v>3.80999999999996</v>
      </c>
      <c r="B384" s="12">
        <f t="shared" si="26"/>
        <v>0.756</v>
      </c>
      <c r="C384" s="12">
        <f t="shared" si="30"/>
        <v>58.3585392923484</v>
      </c>
      <c r="D384" s="12">
        <f t="shared" si="28"/>
        <v>56.1741263999989</v>
      </c>
      <c r="E384" s="12">
        <f t="shared" si="29"/>
        <v>0.260366399999995</v>
      </c>
    </row>
    <row r="385" customHeight="1" spans="1:5">
      <c r="A385" s="12">
        <f t="shared" si="27"/>
        <v>3.81999999999996</v>
      </c>
      <c r="B385" s="12">
        <f t="shared" si="26"/>
        <v>0.756</v>
      </c>
      <c r="C385" s="12">
        <f t="shared" si="30"/>
        <v>58.6296587383532</v>
      </c>
      <c r="D385" s="12">
        <f t="shared" si="28"/>
        <v>56.4350975999989</v>
      </c>
      <c r="E385" s="12">
        <f t="shared" si="29"/>
        <v>0.260971199999993</v>
      </c>
    </row>
    <row r="386" customHeight="1" spans="1:5">
      <c r="A386" s="12">
        <f t="shared" si="27"/>
        <v>3.82999999999996</v>
      </c>
      <c r="B386" s="12">
        <f t="shared" si="26"/>
        <v>0.756</v>
      </c>
      <c r="C386" s="12">
        <f t="shared" si="30"/>
        <v>58.9014065028887</v>
      </c>
      <c r="D386" s="12">
        <f t="shared" si="28"/>
        <v>56.696673599999</v>
      </c>
      <c r="E386" s="12">
        <f t="shared" si="29"/>
        <v>0.261576000000012</v>
      </c>
    </row>
    <row r="387" customHeight="1" spans="1:5">
      <c r="A387" s="12">
        <f t="shared" si="27"/>
        <v>3.83999999999996</v>
      </c>
      <c r="B387" s="12">
        <f t="shared" si="26"/>
        <v>0.756</v>
      </c>
      <c r="C387" s="12">
        <f t="shared" si="30"/>
        <v>59.1737825859549</v>
      </c>
      <c r="D387" s="12">
        <f t="shared" si="28"/>
        <v>56.9588543999989</v>
      </c>
      <c r="E387" s="12">
        <f t="shared" si="29"/>
        <v>0.262180799999996</v>
      </c>
    </row>
    <row r="388" customHeight="1" spans="1:5">
      <c r="A388" s="12">
        <f t="shared" si="27"/>
        <v>3.84999999999996</v>
      </c>
      <c r="B388" s="12">
        <f t="shared" ref="B388:B451" si="31">MAX(1-0.03*MAX((A388-0.5)/0.25,0),$B$2)</f>
        <v>0.756</v>
      </c>
      <c r="C388" s="12">
        <f t="shared" si="30"/>
        <v>59.4467869875518</v>
      </c>
      <c r="D388" s="12">
        <f t="shared" si="28"/>
        <v>57.221639999999</v>
      </c>
      <c r="E388" s="12">
        <f t="shared" si="29"/>
        <v>0.262785600000022</v>
      </c>
    </row>
    <row r="389" customHeight="1" spans="1:5">
      <c r="A389" s="12">
        <f t="shared" ref="A389:A452" si="32">A388+0.01</f>
        <v>3.85999999999996</v>
      </c>
      <c r="B389" s="12">
        <f t="shared" si="31"/>
        <v>0.756</v>
      </c>
      <c r="C389" s="12">
        <f t="shared" si="30"/>
        <v>59.7204197076795</v>
      </c>
      <c r="D389" s="12">
        <f t="shared" ref="D389:D452" si="33">((A389+0.5)/0.5)^2*B389</f>
        <v>57.485030399999</v>
      </c>
      <c r="E389" s="12">
        <f t="shared" ref="E389:E452" si="34">D389-D388</f>
        <v>0.263390399999984</v>
      </c>
    </row>
    <row r="390" customHeight="1" spans="1:5">
      <c r="A390" s="12">
        <f t="shared" si="32"/>
        <v>3.86999999999996</v>
      </c>
      <c r="B390" s="12">
        <f t="shared" si="31"/>
        <v>0.756</v>
      </c>
      <c r="C390" s="12">
        <f t="shared" si="30"/>
        <v>59.9946807463379</v>
      </c>
      <c r="D390" s="12">
        <f t="shared" si="33"/>
        <v>57.749025599999</v>
      </c>
      <c r="E390" s="12">
        <f t="shared" si="34"/>
        <v>0.263995199999997</v>
      </c>
    </row>
    <row r="391" customHeight="1" spans="1:5">
      <c r="A391" s="12">
        <f t="shared" si="32"/>
        <v>3.87999999999996</v>
      </c>
      <c r="B391" s="12">
        <f t="shared" si="31"/>
        <v>0.756</v>
      </c>
      <c r="C391" s="12">
        <f t="shared" si="30"/>
        <v>60.269570103527</v>
      </c>
      <c r="D391" s="12">
        <f t="shared" si="33"/>
        <v>58.0136255999989</v>
      </c>
      <c r="E391" s="12">
        <f t="shared" si="34"/>
        <v>0.264599999999987</v>
      </c>
    </row>
    <row r="392" customHeight="1" spans="1:5">
      <c r="A392" s="12">
        <f t="shared" si="32"/>
        <v>3.88999999999996</v>
      </c>
      <c r="B392" s="12">
        <f t="shared" si="31"/>
        <v>0.756</v>
      </c>
      <c r="C392" s="12">
        <f t="shared" si="30"/>
        <v>60.5450877792468</v>
      </c>
      <c r="D392" s="12">
        <f t="shared" si="33"/>
        <v>58.2788303999989</v>
      </c>
      <c r="E392" s="12">
        <f t="shared" si="34"/>
        <v>0.265204799999992</v>
      </c>
    </row>
    <row r="393" customHeight="1" spans="1:5">
      <c r="A393" s="12">
        <f t="shared" si="32"/>
        <v>3.89999999999996</v>
      </c>
      <c r="B393" s="12">
        <f t="shared" si="31"/>
        <v>0.756</v>
      </c>
      <c r="C393" s="12">
        <f t="shared" si="30"/>
        <v>60.8212337734973</v>
      </c>
      <c r="D393" s="12">
        <f t="shared" si="33"/>
        <v>58.5446399999989</v>
      </c>
      <c r="E393" s="12">
        <f t="shared" si="34"/>
        <v>0.26580959999999</v>
      </c>
    </row>
    <row r="394" customHeight="1" spans="1:5">
      <c r="A394" s="12">
        <f t="shared" si="32"/>
        <v>3.90999999999996</v>
      </c>
      <c r="B394" s="12">
        <f t="shared" si="31"/>
        <v>0.756</v>
      </c>
      <c r="C394" s="12">
        <f t="shared" si="30"/>
        <v>61.0980080862786</v>
      </c>
      <c r="D394" s="12">
        <f t="shared" si="33"/>
        <v>58.8110543999989</v>
      </c>
      <c r="E394" s="12">
        <f t="shared" si="34"/>
        <v>0.266414400000016</v>
      </c>
    </row>
    <row r="395" customHeight="1" spans="1:5">
      <c r="A395" s="12">
        <f t="shared" si="32"/>
        <v>3.91999999999996</v>
      </c>
      <c r="B395" s="12">
        <f t="shared" si="31"/>
        <v>0.756</v>
      </c>
      <c r="C395" s="12">
        <f t="shared" si="30"/>
        <v>61.3754107175905</v>
      </c>
      <c r="D395" s="12">
        <f t="shared" si="33"/>
        <v>59.0780735999989</v>
      </c>
      <c r="E395" s="12">
        <f t="shared" si="34"/>
        <v>0.267019199999993</v>
      </c>
    </row>
    <row r="396" customHeight="1" spans="1:5">
      <c r="A396" s="12">
        <f t="shared" si="32"/>
        <v>3.92999999999996</v>
      </c>
      <c r="B396" s="12">
        <f t="shared" si="31"/>
        <v>0.756</v>
      </c>
      <c r="C396" s="12">
        <f t="shared" si="30"/>
        <v>61.6534416674332</v>
      </c>
      <c r="D396" s="12">
        <f t="shared" si="33"/>
        <v>59.3456975999989</v>
      </c>
      <c r="E396" s="12">
        <f t="shared" si="34"/>
        <v>0.267624000000019</v>
      </c>
    </row>
    <row r="397" customHeight="1" spans="1:5">
      <c r="A397" s="12">
        <f t="shared" si="32"/>
        <v>3.93999999999996</v>
      </c>
      <c r="B397" s="12">
        <f t="shared" si="31"/>
        <v>0.756</v>
      </c>
      <c r="C397" s="12">
        <f t="shared" si="30"/>
        <v>61.9321009358066</v>
      </c>
      <c r="D397" s="12">
        <f t="shared" si="33"/>
        <v>59.6139263999989</v>
      </c>
      <c r="E397" s="12">
        <f t="shared" si="34"/>
        <v>0.268228799999989</v>
      </c>
    </row>
    <row r="398" customHeight="1" spans="1:5">
      <c r="A398" s="12">
        <f t="shared" si="32"/>
        <v>3.94999999999996</v>
      </c>
      <c r="B398" s="12">
        <f t="shared" si="31"/>
        <v>0.756</v>
      </c>
      <c r="C398" s="12">
        <f t="shared" si="30"/>
        <v>62.2113885227108</v>
      </c>
      <c r="D398" s="12">
        <f t="shared" si="33"/>
        <v>59.8827599999989</v>
      </c>
      <c r="E398" s="12">
        <f t="shared" si="34"/>
        <v>0.268833599999994</v>
      </c>
    </row>
    <row r="399" customHeight="1" spans="1:5">
      <c r="A399" s="12">
        <f t="shared" si="32"/>
        <v>3.95999999999996</v>
      </c>
      <c r="B399" s="12">
        <f t="shared" si="31"/>
        <v>0.756</v>
      </c>
      <c r="C399" s="12">
        <f t="shared" si="30"/>
        <v>62.4913044281456</v>
      </c>
      <c r="D399" s="12">
        <f t="shared" si="33"/>
        <v>60.1521983999989</v>
      </c>
      <c r="E399" s="12">
        <f t="shared" si="34"/>
        <v>0.269438399999984</v>
      </c>
    </row>
    <row r="400" customHeight="1" spans="1:5">
      <c r="A400" s="12">
        <f t="shared" si="32"/>
        <v>3.96999999999996</v>
      </c>
      <c r="B400" s="12">
        <f t="shared" si="31"/>
        <v>0.756</v>
      </c>
      <c r="C400" s="12">
        <f t="shared" si="30"/>
        <v>62.7718486521112</v>
      </c>
      <c r="D400" s="12">
        <f t="shared" si="33"/>
        <v>60.4222415999989</v>
      </c>
      <c r="E400" s="12">
        <f t="shared" si="34"/>
        <v>0.270043199999996</v>
      </c>
    </row>
    <row r="401" customHeight="1" spans="1:5">
      <c r="A401" s="12">
        <f t="shared" si="32"/>
        <v>3.97999999999996</v>
      </c>
      <c r="B401" s="12">
        <f t="shared" si="31"/>
        <v>0.756</v>
      </c>
      <c r="C401" s="12">
        <f t="shared" si="30"/>
        <v>63.0530211946074</v>
      </c>
      <c r="D401" s="12">
        <f t="shared" si="33"/>
        <v>60.6928895999989</v>
      </c>
      <c r="E401" s="12">
        <f t="shared" si="34"/>
        <v>0.270647999999987</v>
      </c>
    </row>
    <row r="402" customHeight="1" spans="1:5">
      <c r="A402" s="12">
        <f t="shared" si="32"/>
        <v>3.98999999999996</v>
      </c>
      <c r="B402" s="12">
        <f t="shared" si="31"/>
        <v>0.756</v>
      </c>
      <c r="C402" s="12">
        <f t="shared" si="30"/>
        <v>63.3348220556344</v>
      </c>
      <c r="D402" s="12">
        <f t="shared" si="33"/>
        <v>60.9641423999989</v>
      </c>
      <c r="E402" s="12">
        <f t="shared" si="34"/>
        <v>0.271252799999992</v>
      </c>
    </row>
    <row r="403" customHeight="1" spans="1:5">
      <c r="A403" s="12">
        <f t="shared" si="32"/>
        <v>3.99999999999996</v>
      </c>
      <c r="B403" s="12">
        <f t="shared" si="31"/>
        <v>0.756</v>
      </c>
      <c r="C403" s="12">
        <f t="shared" si="30"/>
        <v>63.6172512351921</v>
      </c>
      <c r="D403" s="12">
        <f t="shared" si="33"/>
        <v>61.2359999999989</v>
      </c>
      <c r="E403" s="12">
        <f t="shared" si="34"/>
        <v>0.271857600000025</v>
      </c>
    </row>
    <row r="404" customHeight="1" spans="1:5">
      <c r="A404" s="12">
        <f t="shared" si="32"/>
        <v>4.00999999999996</v>
      </c>
      <c r="B404" s="12">
        <f t="shared" si="31"/>
        <v>0.756</v>
      </c>
      <c r="C404" s="12">
        <f t="shared" si="30"/>
        <v>63.9003087332806</v>
      </c>
      <c r="D404" s="12">
        <f t="shared" si="33"/>
        <v>61.5084623999989</v>
      </c>
      <c r="E404" s="12">
        <f t="shared" si="34"/>
        <v>0.272462399999988</v>
      </c>
    </row>
    <row r="405" customHeight="1" spans="1:5">
      <c r="A405" s="12">
        <f t="shared" si="32"/>
        <v>4.01999999999996</v>
      </c>
      <c r="B405" s="12">
        <f t="shared" si="31"/>
        <v>0.756</v>
      </c>
      <c r="C405" s="12">
        <f t="shared" si="30"/>
        <v>64.1839945498997</v>
      </c>
      <c r="D405" s="12">
        <f t="shared" si="33"/>
        <v>61.7815295999989</v>
      </c>
      <c r="E405" s="12">
        <f t="shared" si="34"/>
        <v>0.273067199999993</v>
      </c>
    </row>
    <row r="406" customHeight="1" spans="1:5">
      <c r="A406" s="12">
        <f t="shared" si="32"/>
        <v>4.02999999999996</v>
      </c>
      <c r="B406" s="12">
        <f t="shared" si="31"/>
        <v>0.756</v>
      </c>
      <c r="C406" s="12">
        <f t="shared" si="30"/>
        <v>64.4683086850496</v>
      </c>
      <c r="D406" s="12">
        <f t="shared" si="33"/>
        <v>62.0552015999989</v>
      </c>
      <c r="E406" s="12">
        <f t="shared" si="34"/>
        <v>0.273672000000012</v>
      </c>
    </row>
    <row r="407" customHeight="1" spans="1:5">
      <c r="A407" s="12">
        <f t="shared" si="32"/>
        <v>4.03999999999996</v>
      </c>
      <c r="B407" s="12">
        <f t="shared" si="31"/>
        <v>0.756</v>
      </c>
      <c r="C407" s="12">
        <f t="shared" si="30"/>
        <v>64.7532511387302</v>
      </c>
      <c r="D407" s="12">
        <f t="shared" si="33"/>
        <v>62.3294783999989</v>
      </c>
      <c r="E407" s="12">
        <f t="shared" si="34"/>
        <v>0.274276799999996</v>
      </c>
    </row>
    <row r="408" customHeight="1" spans="1:5">
      <c r="A408" s="12">
        <f t="shared" si="32"/>
        <v>4.04999999999996</v>
      </c>
      <c r="B408" s="12">
        <f t="shared" si="31"/>
        <v>0.756</v>
      </c>
      <c r="C408" s="12">
        <f t="shared" si="30"/>
        <v>65.0388219109415</v>
      </c>
      <c r="D408" s="12">
        <f t="shared" si="33"/>
        <v>62.6043599999989</v>
      </c>
      <c r="E408" s="12">
        <f t="shared" si="34"/>
        <v>0.274881599999993</v>
      </c>
    </row>
    <row r="409" customHeight="1" spans="1:5">
      <c r="A409" s="12">
        <f t="shared" si="32"/>
        <v>4.05999999999996</v>
      </c>
      <c r="B409" s="12">
        <f t="shared" si="31"/>
        <v>0.756</v>
      </c>
      <c r="C409" s="12">
        <f t="shared" si="30"/>
        <v>65.3250210016835</v>
      </c>
      <c r="D409" s="12">
        <f t="shared" si="33"/>
        <v>62.8798463999989</v>
      </c>
      <c r="E409" s="12">
        <f t="shared" si="34"/>
        <v>0.275486399999991</v>
      </c>
    </row>
    <row r="410" customHeight="1" spans="1:5">
      <c r="A410" s="12">
        <f t="shared" si="32"/>
        <v>4.06999999999996</v>
      </c>
      <c r="B410" s="12">
        <f t="shared" si="31"/>
        <v>0.756</v>
      </c>
      <c r="C410" s="12">
        <f t="shared" si="30"/>
        <v>65.6118484109563</v>
      </c>
      <c r="D410" s="12">
        <f t="shared" si="33"/>
        <v>63.1559375999989</v>
      </c>
      <c r="E410" s="12">
        <f t="shared" si="34"/>
        <v>0.27609120000001</v>
      </c>
    </row>
    <row r="411" customHeight="1" spans="1:5">
      <c r="A411" s="12">
        <f t="shared" si="32"/>
        <v>4.07999999999996</v>
      </c>
      <c r="B411" s="12">
        <f t="shared" si="31"/>
        <v>0.756</v>
      </c>
      <c r="C411" s="12">
        <f t="shared" si="30"/>
        <v>65.8993041387597</v>
      </c>
      <c r="D411" s="12">
        <f t="shared" si="33"/>
        <v>63.4326335999989</v>
      </c>
      <c r="E411" s="12">
        <f t="shared" si="34"/>
        <v>0.276696000000001</v>
      </c>
    </row>
    <row r="412" customHeight="1" spans="1:5">
      <c r="A412" s="12">
        <f t="shared" si="32"/>
        <v>4.08999999999996</v>
      </c>
      <c r="B412" s="12">
        <f t="shared" si="31"/>
        <v>0.756</v>
      </c>
      <c r="C412" s="12">
        <f t="shared" si="30"/>
        <v>66.1873881850939</v>
      </c>
      <c r="D412" s="12">
        <f t="shared" si="33"/>
        <v>63.7099343999989</v>
      </c>
      <c r="E412" s="12">
        <f t="shared" si="34"/>
        <v>0.277300799999985</v>
      </c>
    </row>
    <row r="413" customHeight="1" spans="1:5">
      <c r="A413" s="12">
        <f t="shared" si="32"/>
        <v>4.09999999999996</v>
      </c>
      <c r="B413" s="12">
        <f t="shared" si="31"/>
        <v>0.756</v>
      </c>
      <c r="C413" s="12">
        <f t="shared" si="30"/>
        <v>66.4761005499588</v>
      </c>
      <c r="D413" s="12">
        <f t="shared" si="33"/>
        <v>63.9878399999989</v>
      </c>
      <c r="E413" s="12">
        <f t="shared" si="34"/>
        <v>0.277905599999997</v>
      </c>
    </row>
    <row r="414" customHeight="1" spans="1:5">
      <c r="A414" s="12">
        <f t="shared" si="32"/>
        <v>4.10999999999996</v>
      </c>
      <c r="B414" s="12">
        <f t="shared" si="31"/>
        <v>0.756</v>
      </c>
      <c r="C414" s="12">
        <f t="shared" si="30"/>
        <v>66.7654412333544</v>
      </c>
      <c r="D414" s="12">
        <f t="shared" si="33"/>
        <v>64.2663503999989</v>
      </c>
      <c r="E414" s="12">
        <f t="shared" si="34"/>
        <v>0.278510400000002</v>
      </c>
    </row>
    <row r="415" customHeight="1" spans="1:5">
      <c r="A415" s="12">
        <f t="shared" si="32"/>
        <v>4.11999999999996</v>
      </c>
      <c r="B415" s="12">
        <f t="shared" si="31"/>
        <v>0.756</v>
      </c>
      <c r="C415" s="12">
        <f t="shared" si="30"/>
        <v>67.0554102352807</v>
      </c>
      <c r="D415" s="12">
        <f t="shared" si="33"/>
        <v>64.5454655999989</v>
      </c>
      <c r="E415" s="12">
        <f t="shared" si="34"/>
        <v>0.279115199999993</v>
      </c>
    </row>
    <row r="416" customHeight="1" spans="1:5">
      <c r="A416" s="12">
        <f t="shared" si="32"/>
        <v>4.12999999999996</v>
      </c>
      <c r="B416" s="12">
        <f t="shared" si="31"/>
        <v>0.756</v>
      </c>
      <c r="C416" s="12">
        <f t="shared" si="30"/>
        <v>67.3460075557378</v>
      </c>
      <c r="D416" s="12">
        <f t="shared" si="33"/>
        <v>64.8251855999989</v>
      </c>
      <c r="E416" s="12">
        <f t="shared" si="34"/>
        <v>0.279719999999998</v>
      </c>
    </row>
    <row r="417" customHeight="1" spans="1:5">
      <c r="A417" s="12">
        <f t="shared" si="32"/>
        <v>4.13999999999996</v>
      </c>
      <c r="B417" s="12">
        <f t="shared" si="31"/>
        <v>0.756</v>
      </c>
      <c r="C417" s="12">
        <f t="shared" si="30"/>
        <v>67.6372331947255</v>
      </c>
      <c r="D417" s="12">
        <f t="shared" si="33"/>
        <v>65.1055103999989</v>
      </c>
      <c r="E417" s="12">
        <f t="shared" si="34"/>
        <v>0.280324799999988</v>
      </c>
    </row>
    <row r="418" customHeight="1" spans="1:5">
      <c r="A418" s="12">
        <f t="shared" si="32"/>
        <v>4.14999999999996</v>
      </c>
      <c r="B418" s="12">
        <f t="shared" si="31"/>
        <v>0.756</v>
      </c>
      <c r="C418" s="12">
        <f t="shared" si="30"/>
        <v>67.929087152244</v>
      </c>
      <c r="D418" s="12">
        <f t="shared" si="33"/>
        <v>65.3864399999989</v>
      </c>
      <c r="E418" s="12">
        <f t="shared" si="34"/>
        <v>0.280929600000022</v>
      </c>
    </row>
    <row r="419" customHeight="1" spans="1:5">
      <c r="A419" s="12">
        <f t="shared" si="32"/>
        <v>4.15999999999996</v>
      </c>
      <c r="B419" s="12">
        <f t="shared" si="31"/>
        <v>0.756</v>
      </c>
      <c r="C419" s="12">
        <f t="shared" si="30"/>
        <v>68.2215694282932</v>
      </c>
      <c r="D419" s="12">
        <f t="shared" si="33"/>
        <v>65.6679743999989</v>
      </c>
      <c r="E419" s="12">
        <f t="shared" si="34"/>
        <v>0.281534399999998</v>
      </c>
    </row>
    <row r="420" customHeight="1" spans="1:5">
      <c r="A420" s="12">
        <f t="shared" si="32"/>
        <v>4.16999999999996</v>
      </c>
      <c r="B420" s="12">
        <f t="shared" si="31"/>
        <v>0.756</v>
      </c>
      <c r="C420" s="12">
        <f t="shared" si="30"/>
        <v>68.5146800228731</v>
      </c>
      <c r="D420" s="12">
        <f t="shared" si="33"/>
        <v>65.9501135999989</v>
      </c>
      <c r="E420" s="12">
        <f t="shared" si="34"/>
        <v>0.282139199999989</v>
      </c>
    </row>
    <row r="421" customHeight="1" spans="1:5">
      <c r="A421" s="12">
        <f t="shared" si="32"/>
        <v>4.17999999999996</v>
      </c>
      <c r="B421" s="12">
        <f t="shared" si="31"/>
        <v>0.756</v>
      </c>
      <c r="C421" s="12">
        <f t="shared" si="30"/>
        <v>68.8084189359838</v>
      </c>
      <c r="D421" s="12">
        <f t="shared" si="33"/>
        <v>66.2328575999989</v>
      </c>
      <c r="E421" s="12">
        <f t="shared" si="34"/>
        <v>0.282743999999994</v>
      </c>
    </row>
    <row r="422" customHeight="1" spans="1:5">
      <c r="A422" s="12">
        <f t="shared" si="32"/>
        <v>4.18999999999996</v>
      </c>
      <c r="B422" s="12">
        <f t="shared" si="31"/>
        <v>0.756</v>
      </c>
      <c r="C422" s="12">
        <f t="shared" si="30"/>
        <v>69.1027861676251</v>
      </c>
      <c r="D422" s="12">
        <f t="shared" si="33"/>
        <v>66.5162063999989</v>
      </c>
      <c r="E422" s="12">
        <f t="shared" si="34"/>
        <v>0.283348800000013</v>
      </c>
    </row>
    <row r="423" customHeight="1" spans="1:5">
      <c r="A423" s="12">
        <f t="shared" si="32"/>
        <v>4.19999999999995</v>
      </c>
      <c r="B423" s="12">
        <f t="shared" si="31"/>
        <v>0.756</v>
      </c>
      <c r="C423" s="12">
        <f t="shared" si="30"/>
        <v>69.3977817177972</v>
      </c>
      <c r="D423" s="12">
        <f t="shared" si="33"/>
        <v>66.8001599999986</v>
      </c>
      <c r="E423" s="12">
        <f t="shared" si="34"/>
        <v>0.28395359999972</v>
      </c>
    </row>
    <row r="424" customHeight="1" spans="1:5">
      <c r="A424" s="12">
        <f t="shared" si="32"/>
        <v>4.20999999999995</v>
      </c>
      <c r="B424" s="12">
        <f t="shared" si="31"/>
        <v>0.756</v>
      </c>
      <c r="C424" s="12">
        <f t="shared" si="30"/>
        <v>69.6934055865</v>
      </c>
      <c r="D424" s="12">
        <f t="shared" si="33"/>
        <v>67.0847183999986</v>
      </c>
      <c r="E424" s="12">
        <f t="shared" si="34"/>
        <v>0.28455839999998</v>
      </c>
    </row>
    <row r="425" customHeight="1" spans="1:5">
      <c r="A425" s="12">
        <f t="shared" si="32"/>
        <v>4.21999999999995</v>
      </c>
      <c r="B425" s="12">
        <f t="shared" si="31"/>
        <v>0.756</v>
      </c>
      <c r="C425" s="12">
        <f t="shared" si="30"/>
        <v>69.9896577737335</v>
      </c>
      <c r="D425" s="12">
        <f t="shared" si="33"/>
        <v>67.3698815999986</v>
      </c>
      <c r="E425" s="12">
        <f t="shared" si="34"/>
        <v>0.2851632</v>
      </c>
    </row>
    <row r="426" customHeight="1" spans="1:5">
      <c r="A426" s="12">
        <f t="shared" si="32"/>
        <v>4.22999999999995</v>
      </c>
      <c r="B426" s="12">
        <f t="shared" si="31"/>
        <v>0.756</v>
      </c>
      <c r="C426" s="12">
        <f t="shared" si="30"/>
        <v>70.2865382794977</v>
      </c>
      <c r="D426" s="12">
        <f t="shared" si="33"/>
        <v>67.6556495999986</v>
      </c>
      <c r="E426" s="12">
        <f t="shared" si="34"/>
        <v>0.28576799999999</v>
      </c>
    </row>
    <row r="427" customHeight="1" spans="1:5">
      <c r="A427" s="12">
        <f t="shared" si="32"/>
        <v>4.23999999999995</v>
      </c>
      <c r="B427" s="12">
        <f t="shared" si="31"/>
        <v>0.756</v>
      </c>
      <c r="C427" s="12">
        <f t="shared" si="30"/>
        <v>70.5840471037927</v>
      </c>
      <c r="D427" s="12">
        <f t="shared" si="33"/>
        <v>67.9420223999985</v>
      </c>
      <c r="E427" s="12">
        <f t="shared" si="34"/>
        <v>0.286372799999981</v>
      </c>
    </row>
    <row r="428" customHeight="1" spans="1:5">
      <c r="A428" s="12">
        <f t="shared" si="32"/>
        <v>4.24999999999995</v>
      </c>
      <c r="B428" s="12">
        <f t="shared" si="31"/>
        <v>0.756</v>
      </c>
      <c r="C428" s="12">
        <f t="shared" ref="C428:C491" si="35">PI()*(A428+0.5)^2</f>
        <v>70.8821842466183</v>
      </c>
      <c r="D428" s="12">
        <f t="shared" si="33"/>
        <v>68.2289999999986</v>
      </c>
      <c r="E428" s="12">
        <f t="shared" si="34"/>
        <v>0.286977600000029</v>
      </c>
    </row>
    <row r="429" customHeight="1" spans="1:5">
      <c r="A429" s="12">
        <f t="shared" si="32"/>
        <v>4.25999999999995</v>
      </c>
      <c r="B429" s="12">
        <f t="shared" si="31"/>
        <v>0.756</v>
      </c>
      <c r="C429" s="12">
        <f t="shared" si="35"/>
        <v>71.1809497079747</v>
      </c>
      <c r="D429" s="12">
        <f t="shared" si="33"/>
        <v>68.5165823999986</v>
      </c>
      <c r="E429" s="12">
        <f t="shared" si="34"/>
        <v>0.287582399999991</v>
      </c>
    </row>
    <row r="430" customHeight="1" spans="1:5">
      <c r="A430" s="12">
        <f t="shared" si="32"/>
        <v>4.26999999999995</v>
      </c>
      <c r="B430" s="12">
        <f t="shared" si="31"/>
        <v>0.756</v>
      </c>
      <c r="C430" s="12">
        <f t="shared" si="35"/>
        <v>71.4803434878618</v>
      </c>
      <c r="D430" s="12">
        <f t="shared" si="33"/>
        <v>68.8047695999986</v>
      </c>
      <c r="E430" s="12">
        <f t="shared" si="34"/>
        <v>0.288187199999982</v>
      </c>
    </row>
    <row r="431" customHeight="1" spans="1:5">
      <c r="A431" s="12">
        <f t="shared" si="32"/>
        <v>4.27999999999995</v>
      </c>
      <c r="B431" s="12">
        <f t="shared" si="31"/>
        <v>0.756</v>
      </c>
      <c r="C431" s="12">
        <f t="shared" si="35"/>
        <v>71.7803655862796</v>
      </c>
      <c r="D431" s="12">
        <f t="shared" si="33"/>
        <v>69.0935615999985</v>
      </c>
      <c r="E431" s="12">
        <f t="shared" si="34"/>
        <v>0.288791999999987</v>
      </c>
    </row>
    <row r="432" customHeight="1" spans="1:5">
      <c r="A432" s="12">
        <f t="shared" si="32"/>
        <v>4.28999999999995</v>
      </c>
      <c r="B432" s="12">
        <f t="shared" si="31"/>
        <v>0.756</v>
      </c>
      <c r="C432" s="12">
        <f t="shared" si="35"/>
        <v>72.0810160032282</v>
      </c>
      <c r="D432" s="12">
        <f t="shared" si="33"/>
        <v>69.3829583999986</v>
      </c>
      <c r="E432" s="12">
        <f t="shared" si="34"/>
        <v>0.28939680000002</v>
      </c>
    </row>
    <row r="433" customHeight="1" spans="1:5">
      <c r="A433" s="12">
        <f t="shared" si="32"/>
        <v>4.29999999999995</v>
      </c>
      <c r="B433" s="12">
        <f t="shared" si="31"/>
        <v>0.756</v>
      </c>
      <c r="C433" s="12">
        <f t="shared" si="35"/>
        <v>72.3822947387074</v>
      </c>
      <c r="D433" s="12">
        <f t="shared" si="33"/>
        <v>69.6729599999986</v>
      </c>
      <c r="E433" s="12">
        <f t="shared" si="34"/>
        <v>0.290001599999997</v>
      </c>
    </row>
    <row r="434" customHeight="1" spans="1:5">
      <c r="A434" s="12">
        <f t="shared" si="32"/>
        <v>4.30999999999995</v>
      </c>
      <c r="B434" s="12">
        <f t="shared" si="31"/>
        <v>0.756</v>
      </c>
      <c r="C434" s="12">
        <f t="shared" si="35"/>
        <v>72.6842017927174</v>
      </c>
      <c r="D434" s="12">
        <f t="shared" si="33"/>
        <v>69.9635663999985</v>
      </c>
      <c r="E434" s="12">
        <f t="shared" si="34"/>
        <v>0.290606399999987</v>
      </c>
    </row>
    <row r="435" customHeight="1" spans="1:5">
      <c r="A435" s="12">
        <f t="shared" si="32"/>
        <v>4.31999999999995</v>
      </c>
      <c r="B435" s="12">
        <f t="shared" si="31"/>
        <v>0.756</v>
      </c>
      <c r="C435" s="12">
        <f t="shared" si="35"/>
        <v>72.9867371652581</v>
      </c>
      <c r="D435" s="12">
        <f t="shared" si="33"/>
        <v>70.2547775999985</v>
      </c>
      <c r="E435" s="12">
        <f t="shared" si="34"/>
        <v>0.291211199999992</v>
      </c>
    </row>
    <row r="436" customHeight="1" spans="1:5">
      <c r="A436" s="12">
        <f t="shared" si="32"/>
        <v>4.32999999999995</v>
      </c>
      <c r="B436" s="12">
        <f t="shared" si="31"/>
        <v>0.756</v>
      </c>
      <c r="C436" s="12">
        <f t="shared" si="35"/>
        <v>73.2899008563295</v>
      </c>
      <c r="D436" s="12">
        <f t="shared" si="33"/>
        <v>70.5465935999986</v>
      </c>
      <c r="E436" s="12">
        <f t="shared" si="34"/>
        <v>0.291816000000026</v>
      </c>
    </row>
    <row r="437" customHeight="1" spans="1:5">
      <c r="A437" s="12">
        <f t="shared" si="32"/>
        <v>4.33999999999995</v>
      </c>
      <c r="B437" s="12">
        <f t="shared" si="31"/>
        <v>0.756</v>
      </c>
      <c r="C437" s="12">
        <f t="shared" si="35"/>
        <v>73.5936928659316</v>
      </c>
      <c r="D437" s="12">
        <f t="shared" si="33"/>
        <v>70.8390143999985</v>
      </c>
      <c r="E437" s="12">
        <f t="shared" si="34"/>
        <v>0.292420799999974</v>
      </c>
    </row>
    <row r="438" customHeight="1" spans="1:5">
      <c r="A438" s="12">
        <f t="shared" si="32"/>
        <v>4.34999999999995</v>
      </c>
      <c r="B438" s="12">
        <f t="shared" si="31"/>
        <v>0.756</v>
      </c>
      <c r="C438" s="12">
        <f t="shared" si="35"/>
        <v>73.8981131940644</v>
      </c>
      <c r="D438" s="12">
        <f t="shared" si="33"/>
        <v>71.1320399999985</v>
      </c>
      <c r="E438" s="12">
        <f t="shared" si="34"/>
        <v>0.293025599999993</v>
      </c>
    </row>
    <row r="439" customHeight="1" spans="1:5">
      <c r="A439" s="12">
        <f t="shared" si="32"/>
        <v>4.35999999999995</v>
      </c>
      <c r="B439" s="12">
        <f t="shared" si="31"/>
        <v>0.756</v>
      </c>
      <c r="C439" s="12">
        <f t="shared" si="35"/>
        <v>74.203161840728</v>
      </c>
      <c r="D439" s="12">
        <f t="shared" si="33"/>
        <v>71.4256703999985</v>
      </c>
      <c r="E439" s="12">
        <f t="shared" si="34"/>
        <v>0.293630399999998</v>
      </c>
    </row>
    <row r="440" customHeight="1" spans="1:5">
      <c r="A440" s="12">
        <f t="shared" si="32"/>
        <v>4.36999999999995</v>
      </c>
      <c r="B440" s="12">
        <f t="shared" si="31"/>
        <v>0.756</v>
      </c>
      <c r="C440" s="12">
        <f t="shared" si="35"/>
        <v>74.5088388059223</v>
      </c>
      <c r="D440" s="12">
        <f t="shared" si="33"/>
        <v>71.7199055999985</v>
      </c>
      <c r="E440" s="12">
        <f t="shared" si="34"/>
        <v>0.294235200000017</v>
      </c>
    </row>
    <row r="441" customHeight="1" spans="1:5">
      <c r="A441" s="12">
        <f t="shared" si="32"/>
        <v>4.37999999999995</v>
      </c>
      <c r="B441" s="12">
        <f t="shared" si="31"/>
        <v>0.756</v>
      </c>
      <c r="C441" s="12">
        <f t="shared" si="35"/>
        <v>74.8151440896473</v>
      </c>
      <c r="D441" s="12">
        <f t="shared" si="33"/>
        <v>72.0147455999985</v>
      </c>
      <c r="E441" s="12">
        <f t="shared" si="34"/>
        <v>0.294839999999979</v>
      </c>
    </row>
    <row r="442" customHeight="1" spans="1:5">
      <c r="A442" s="12">
        <f t="shared" si="32"/>
        <v>4.38999999999995</v>
      </c>
      <c r="B442" s="12">
        <f t="shared" si="31"/>
        <v>0.756</v>
      </c>
      <c r="C442" s="12">
        <f t="shared" si="35"/>
        <v>75.122077691903</v>
      </c>
      <c r="D442" s="12">
        <f t="shared" si="33"/>
        <v>72.3101903999985</v>
      </c>
      <c r="E442" s="12">
        <f t="shared" si="34"/>
        <v>0.295444799999999</v>
      </c>
    </row>
    <row r="443" customHeight="1" spans="1:5">
      <c r="A443" s="12">
        <f t="shared" si="32"/>
        <v>4.39999999999995</v>
      </c>
      <c r="B443" s="12">
        <f t="shared" si="31"/>
        <v>0.756</v>
      </c>
      <c r="C443" s="12">
        <f t="shared" si="35"/>
        <v>75.4296396126894</v>
      </c>
      <c r="D443" s="12">
        <f t="shared" si="33"/>
        <v>72.6062399999985</v>
      </c>
      <c r="E443" s="12">
        <f t="shared" si="34"/>
        <v>0.296049599999989</v>
      </c>
    </row>
    <row r="444" customHeight="1" spans="1:5">
      <c r="A444" s="12">
        <f t="shared" si="32"/>
        <v>4.40999999999995</v>
      </c>
      <c r="B444" s="12">
        <f t="shared" si="31"/>
        <v>0.756</v>
      </c>
      <c r="C444" s="12">
        <f t="shared" si="35"/>
        <v>75.7378298520066</v>
      </c>
      <c r="D444" s="12">
        <f t="shared" si="33"/>
        <v>72.9028943999985</v>
      </c>
      <c r="E444" s="12">
        <f t="shared" si="34"/>
        <v>0.296654400000023</v>
      </c>
    </row>
    <row r="445" customHeight="1" spans="1:5">
      <c r="A445" s="12">
        <f t="shared" si="32"/>
        <v>4.41999999999995</v>
      </c>
      <c r="B445" s="12">
        <f t="shared" si="31"/>
        <v>0.756</v>
      </c>
      <c r="C445" s="12">
        <f t="shared" si="35"/>
        <v>76.0466484098544</v>
      </c>
      <c r="D445" s="12">
        <f t="shared" si="33"/>
        <v>73.2001535999985</v>
      </c>
      <c r="E445" s="12">
        <f t="shared" si="34"/>
        <v>0.297259199999985</v>
      </c>
    </row>
    <row r="446" customHeight="1" spans="1:5">
      <c r="A446" s="12">
        <f t="shared" si="32"/>
        <v>4.42999999999995</v>
      </c>
      <c r="B446" s="12">
        <f t="shared" si="31"/>
        <v>0.756</v>
      </c>
      <c r="C446" s="12">
        <f t="shared" si="35"/>
        <v>76.356095286233</v>
      </c>
      <c r="D446" s="12">
        <f t="shared" si="33"/>
        <v>73.4980175999985</v>
      </c>
      <c r="E446" s="12">
        <f t="shared" si="34"/>
        <v>0.29786399999999</v>
      </c>
    </row>
    <row r="447" customHeight="1" spans="1:5">
      <c r="A447" s="12">
        <f t="shared" si="32"/>
        <v>4.43999999999995</v>
      </c>
      <c r="B447" s="12">
        <f t="shared" si="31"/>
        <v>0.756</v>
      </c>
      <c r="C447" s="12">
        <f t="shared" si="35"/>
        <v>76.6661704811423</v>
      </c>
      <c r="D447" s="12">
        <f t="shared" si="33"/>
        <v>73.7964863999985</v>
      </c>
      <c r="E447" s="12">
        <f t="shared" si="34"/>
        <v>0.298468799999995</v>
      </c>
    </row>
    <row r="448" customHeight="1" spans="1:5">
      <c r="A448" s="12">
        <f t="shared" si="32"/>
        <v>4.44999999999995</v>
      </c>
      <c r="B448" s="12">
        <f t="shared" si="31"/>
        <v>0.756</v>
      </c>
      <c r="C448" s="12">
        <f t="shared" si="35"/>
        <v>76.9768739945823</v>
      </c>
      <c r="D448" s="12">
        <f t="shared" si="33"/>
        <v>74.0955599999985</v>
      </c>
      <c r="E448" s="12">
        <f t="shared" si="34"/>
        <v>0.299073600000028</v>
      </c>
    </row>
    <row r="449" customHeight="1" spans="1:5">
      <c r="A449" s="12">
        <f t="shared" si="32"/>
        <v>4.45999999999995</v>
      </c>
      <c r="B449" s="12">
        <f t="shared" si="31"/>
        <v>0.756</v>
      </c>
      <c r="C449" s="12">
        <f t="shared" si="35"/>
        <v>77.2882058265531</v>
      </c>
      <c r="D449" s="12">
        <f t="shared" si="33"/>
        <v>74.3952383999985</v>
      </c>
      <c r="E449" s="12">
        <f t="shared" si="34"/>
        <v>0.299678399999976</v>
      </c>
    </row>
    <row r="450" customHeight="1" spans="1:5">
      <c r="A450" s="12">
        <f t="shared" si="32"/>
        <v>4.46999999999995</v>
      </c>
      <c r="B450" s="12">
        <f t="shared" si="31"/>
        <v>0.756</v>
      </c>
      <c r="C450" s="12">
        <f t="shared" si="35"/>
        <v>77.6001659770545</v>
      </c>
      <c r="D450" s="12">
        <f t="shared" si="33"/>
        <v>74.6955215999985</v>
      </c>
      <c r="E450" s="12">
        <f t="shared" si="34"/>
        <v>0.300283199999996</v>
      </c>
    </row>
    <row r="451" customHeight="1" spans="1:5">
      <c r="A451" s="12">
        <f t="shared" si="32"/>
        <v>4.47999999999995</v>
      </c>
      <c r="B451" s="12">
        <f t="shared" si="31"/>
        <v>0.756</v>
      </c>
      <c r="C451" s="12">
        <f t="shared" si="35"/>
        <v>77.9127544460867</v>
      </c>
      <c r="D451" s="12">
        <f t="shared" si="33"/>
        <v>74.9964095999985</v>
      </c>
      <c r="E451" s="12">
        <f t="shared" si="34"/>
        <v>0.300887999999986</v>
      </c>
    </row>
    <row r="452" customHeight="1" spans="1:5">
      <c r="A452" s="12">
        <f t="shared" si="32"/>
        <v>4.48999999999995</v>
      </c>
      <c r="B452" s="12">
        <f t="shared" ref="B452:B515" si="36">MAX(1-0.03*MAX((A452-0.5)/0.25,0),$B$2)</f>
        <v>0.756</v>
      </c>
      <c r="C452" s="12">
        <f t="shared" si="35"/>
        <v>78.2259712336496</v>
      </c>
      <c r="D452" s="12">
        <f t="shared" si="33"/>
        <v>75.2979023999985</v>
      </c>
      <c r="E452" s="12">
        <f t="shared" si="34"/>
        <v>0.301492799999991</v>
      </c>
    </row>
    <row r="453" customHeight="1" spans="1:5">
      <c r="A453" s="12">
        <f t="shared" ref="A453:A516" si="37">A452+0.01</f>
        <v>4.49999999999995</v>
      </c>
      <c r="B453" s="12">
        <f t="shared" si="36"/>
        <v>0.756</v>
      </c>
      <c r="C453" s="12">
        <f t="shared" si="35"/>
        <v>78.5398163397432</v>
      </c>
      <c r="D453" s="12">
        <f t="shared" ref="D453:D516" si="38">((A453+0.5)/0.5)^2*B453</f>
        <v>75.5999999999985</v>
      </c>
      <c r="E453" s="12">
        <f t="shared" ref="E453:E516" si="39">D453-D452</f>
        <v>0.302097600000025</v>
      </c>
    </row>
    <row r="454" customHeight="1" spans="1:5">
      <c r="A454" s="12">
        <f t="shared" si="37"/>
        <v>4.50999999999995</v>
      </c>
      <c r="B454" s="12">
        <f t="shared" si="36"/>
        <v>0.756</v>
      </c>
      <c r="C454" s="12">
        <f t="shared" si="35"/>
        <v>78.8542897643675</v>
      </c>
      <c r="D454" s="12">
        <f t="shared" si="38"/>
        <v>75.9027023999985</v>
      </c>
      <c r="E454" s="12">
        <f t="shared" si="39"/>
        <v>0.302702399999987</v>
      </c>
    </row>
    <row r="455" customHeight="1" spans="1:5">
      <c r="A455" s="12">
        <f t="shared" si="37"/>
        <v>4.51999999999995</v>
      </c>
      <c r="B455" s="12">
        <f t="shared" si="36"/>
        <v>0.756</v>
      </c>
      <c r="C455" s="12">
        <f t="shared" si="35"/>
        <v>79.1693915075226</v>
      </c>
      <c r="D455" s="12">
        <f t="shared" si="38"/>
        <v>76.2060095999985</v>
      </c>
      <c r="E455" s="12">
        <f t="shared" si="39"/>
        <v>0.303307199999992</v>
      </c>
    </row>
    <row r="456" customHeight="1" spans="1:5">
      <c r="A456" s="12">
        <f t="shared" si="37"/>
        <v>4.52999999999995</v>
      </c>
      <c r="B456" s="12">
        <f t="shared" si="36"/>
        <v>0.756</v>
      </c>
      <c r="C456" s="12">
        <f t="shared" si="35"/>
        <v>79.4851215692083</v>
      </c>
      <c r="D456" s="12">
        <f t="shared" si="38"/>
        <v>76.5099215999985</v>
      </c>
      <c r="E456" s="12">
        <f t="shared" si="39"/>
        <v>0.303911999999997</v>
      </c>
    </row>
    <row r="457" customHeight="1" spans="1:5">
      <c r="A457" s="12">
        <f t="shared" si="37"/>
        <v>4.53999999999995</v>
      </c>
      <c r="B457" s="12">
        <f t="shared" si="36"/>
        <v>0.756</v>
      </c>
      <c r="C457" s="12">
        <f t="shared" si="35"/>
        <v>79.8014799494248</v>
      </c>
      <c r="D457" s="12">
        <f t="shared" si="38"/>
        <v>76.8144383999985</v>
      </c>
      <c r="E457" s="12">
        <f t="shared" si="39"/>
        <v>0.304516800000002</v>
      </c>
    </row>
    <row r="458" customHeight="1" spans="1:5">
      <c r="A458" s="12">
        <f t="shared" si="37"/>
        <v>4.54999999999995</v>
      </c>
      <c r="B458" s="12">
        <f t="shared" si="36"/>
        <v>0.756</v>
      </c>
      <c r="C458" s="12">
        <f t="shared" si="35"/>
        <v>80.118466648172</v>
      </c>
      <c r="D458" s="12">
        <f t="shared" si="38"/>
        <v>77.1195599999985</v>
      </c>
      <c r="E458" s="12">
        <f t="shared" si="39"/>
        <v>0.305121599999993</v>
      </c>
    </row>
    <row r="459" customHeight="1" spans="1:5">
      <c r="A459" s="12">
        <f t="shared" si="37"/>
        <v>4.55999999999995</v>
      </c>
      <c r="B459" s="12">
        <f t="shared" si="36"/>
        <v>0.756</v>
      </c>
      <c r="C459" s="12">
        <f t="shared" si="35"/>
        <v>80.4360816654499</v>
      </c>
      <c r="D459" s="12">
        <f t="shared" si="38"/>
        <v>77.4252863999985</v>
      </c>
      <c r="E459" s="12">
        <f t="shared" si="39"/>
        <v>0.305726399999998</v>
      </c>
    </row>
    <row r="460" customHeight="1" spans="1:5">
      <c r="A460" s="12">
        <f t="shared" si="37"/>
        <v>4.56999999999995</v>
      </c>
      <c r="B460" s="12">
        <f t="shared" si="36"/>
        <v>0.756</v>
      </c>
      <c r="C460" s="12">
        <f t="shared" si="35"/>
        <v>80.7543250012586</v>
      </c>
      <c r="D460" s="12">
        <f t="shared" si="38"/>
        <v>77.7316175999985</v>
      </c>
      <c r="E460" s="12">
        <f t="shared" si="39"/>
        <v>0.306331199999988</v>
      </c>
    </row>
    <row r="461" customHeight="1" spans="1:5">
      <c r="A461" s="12">
        <f t="shared" si="37"/>
        <v>4.57999999999995</v>
      </c>
      <c r="B461" s="12">
        <f t="shared" si="36"/>
        <v>0.756</v>
      </c>
      <c r="C461" s="12">
        <f t="shared" si="35"/>
        <v>81.0731966555979</v>
      </c>
      <c r="D461" s="12">
        <f t="shared" si="38"/>
        <v>78.0385535999985</v>
      </c>
      <c r="E461" s="12">
        <f t="shared" si="39"/>
        <v>0.306936000000022</v>
      </c>
    </row>
    <row r="462" customHeight="1" spans="1:5">
      <c r="A462" s="12">
        <f t="shared" si="37"/>
        <v>4.58999999999995</v>
      </c>
      <c r="B462" s="12">
        <f t="shared" si="36"/>
        <v>0.756</v>
      </c>
      <c r="C462" s="12">
        <f t="shared" si="35"/>
        <v>81.392696628468</v>
      </c>
      <c r="D462" s="12">
        <f t="shared" si="38"/>
        <v>78.3460943999985</v>
      </c>
      <c r="E462" s="12">
        <f t="shared" si="39"/>
        <v>0.307540799999984</v>
      </c>
    </row>
    <row r="463" customHeight="1" spans="1:5">
      <c r="A463" s="12">
        <f t="shared" si="37"/>
        <v>4.59999999999995</v>
      </c>
      <c r="B463" s="12">
        <f t="shared" si="36"/>
        <v>0.756</v>
      </c>
      <c r="C463" s="12">
        <f t="shared" si="35"/>
        <v>81.7128249198688</v>
      </c>
      <c r="D463" s="12">
        <f t="shared" si="38"/>
        <v>78.6542399999985</v>
      </c>
      <c r="E463" s="12">
        <f t="shared" si="39"/>
        <v>0.308145599999989</v>
      </c>
    </row>
    <row r="464" customHeight="1" spans="1:5">
      <c r="A464" s="12">
        <f t="shared" si="37"/>
        <v>4.60999999999995</v>
      </c>
      <c r="B464" s="12">
        <f t="shared" si="36"/>
        <v>0.756</v>
      </c>
      <c r="C464" s="12">
        <f t="shared" si="35"/>
        <v>82.0335815298003</v>
      </c>
      <c r="D464" s="12">
        <f t="shared" si="38"/>
        <v>78.9629903999984</v>
      </c>
      <c r="E464" s="12">
        <f t="shared" si="39"/>
        <v>0.308750399999994</v>
      </c>
    </row>
    <row r="465" customHeight="1" spans="1:5">
      <c r="A465" s="12">
        <f t="shared" si="37"/>
        <v>4.61999999999995</v>
      </c>
      <c r="B465" s="12">
        <f t="shared" si="36"/>
        <v>0.756</v>
      </c>
      <c r="C465" s="12">
        <f t="shared" si="35"/>
        <v>82.3549664582625</v>
      </c>
      <c r="D465" s="12">
        <f t="shared" si="38"/>
        <v>79.2723455999985</v>
      </c>
      <c r="E465" s="12">
        <f t="shared" si="39"/>
        <v>0.309355200000027</v>
      </c>
    </row>
    <row r="466" customHeight="1" spans="1:5">
      <c r="A466" s="12">
        <f t="shared" si="37"/>
        <v>4.62999999999995</v>
      </c>
      <c r="B466" s="12">
        <f t="shared" si="36"/>
        <v>0.756</v>
      </c>
      <c r="C466" s="12">
        <f t="shared" si="35"/>
        <v>82.6769797052555</v>
      </c>
      <c r="D466" s="12">
        <f t="shared" si="38"/>
        <v>79.5823055999984</v>
      </c>
      <c r="E466" s="12">
        <f t="shared" si="39"/>
        <v>0.309959999999975</v>
      </c>
    </row>
    <row r="467" customHeight="1" spans="1:5">
      <c r="A467" s="12">
        <f t="shared" si="37"/>
        <v>4.63999999999995</v>
      </c>
      <c r="B467" s="12">
        <f t="shared" si="36"/>
        <v>0.756</v>
      </c>
      <c r="C467" s="12">
        <f t="shared" si="35"/>
        <v>82.9996212707791</v>
      </c>
      <c r="D467" s="12">
        <f t="shared" si="38"/>
        <v>79.8928703999984</v>
      </c>
      <c r="E467" s="12">
        <f t="shared" si="39"/>
        <v>0.310564799999995</v>
      </c>
    </row>
    <row r="468" customHeight="1" spans="1:5">
      <c r="A468" s="12">
        <f t="shared" si="37"/>
        <v>4.64999999999995</v>
      </c>
      <c r="B468" s="12">
        <f t="shared" si="36"/>
        <v>0.756</v>
      </c>
      <c r="C468" s="12">
        <f t="shared" si="35"/>
        <v>83.3228911548335</v>
      </c>
      <c r="D468" s="12">
        <f t="shared" si="38"/>
        <v>80.2040399999984</v>
      </c>
      <c r="E468" s="12">
        <f t="shared" si="39"/>
        <v>0.311169599999985</v>
      </c>
    </row>
    <row r="469" customHeight="1" spans="1:5">
      <c r="A469" s="12">
        <f t="shared" si="37"/>
        <v>4.65999999999995</v>
      </c>
      <c r="B469" s="12">
        <f t="shared" si="36"/>
        <v>0.756</v>
      </c>
      <c r="C469" s="12">
        <f t="shared" si="35"/>
        <v>83.6467893574186</v>
      </c>
      <c r="D469" s="12">
        <f t="shared" si="38"/>
        <v>80.5158143999984</v>
      </c>
      <c r="E469" s="12">
        <f t="shared" si="39"/>
        <v>0.311774400000019</v>
      </c>
    </row>
    <row r="470" customHeight="1" spans="1:5">
      <c r="A470" s="12">
        <f t="shared" si="37"/>
        <v>4.66999999999994</v>
      </c>
      <c r="B470" s="12">
        <f t="shared" si="36"/>
        <v>0.756</v>
      </c>
      <c r="C470" s="12">
        <f t="shared" si="35"/>
        <v>83.9713158785344</v>
      </c>
      <c r="D470" s="12">
        <f t="shared" si="38"/>
        <v>80.8281935999981</v>
      </c>
      <c r="E470" s="12">
        <f t="shared" si="39"/>
        <v>0.312379199999697</v>
      </c>
    </row>
    <row r="471" customHeight="1" spans="1:5">
      <c r="A471" s="12">
        <f t="shared" si="37"/>
        <v>4.67999999999994</v>
      </c>
      <c r="B471" s="12">
        <f t="shared" si="36"/>
        <v>0.756</v>
      </c>
      <c r="C471" s="12">
        <f t="shared" si="35"/>
        <v>84.296470718181</v>
      </c>
      <c r="D471" s="12">
        <f t="shared" si="38"/>
        <v>81.1411775999981</v>
      </c>
      <c r="E471" s="12">
        <f t="shared" si="39"/>
        <v>0.312983999999986</v>
      </c>
    </row>
    <row r="472" customHeight="1" spans="1:5">
      <c r="A472" s="12">
        <f t="shared" si="37"/>
        <v>4.68999999999994</v>
      </c>
      <c r="B472" s="12">
        <f t="shared" si="36"/>
        <v>0.756</v>
      </c>
      <c r="C472" s="12">
        <f t="shared" si="35"/>
        <v>84.6222538763582</v>
      </c>
      <c r="D472" s="12">
        <f t="shared" si="38"/>
        <v>81.4547663999981</v>
      </c>
      <c r="E472" s="12">
        <f t="shared" si="39"/>
        <v>0.313588799999991</v>
      </c>
    </row>
    <row r="473" customHeight="1" spans="1:5">
      <c r="A473" s="12">
        <f t="shared" si="37"/>
        <v>4.69999999999994</v>
      </c>
      <c r="B473" s="12">
        <f t="shared" si="36"/>
        <v>0.756</v>
      </c>
      <c r="C473" s="12">
        <f t="shared" si="35"/>
        <v>84.9486653530662</v>
      </c>
      <c r="D473" s="12">
        <f t="shared" si="38"/>
        <v>81.7689599999981</v>
      </c>
      <c r="E473" s="12">
        <f t="shared" si="39"/>
        <v>0.314193599999982</v>
      </c>
    </row>
    <row r="474" customHeight="1" spans="1:5">
      <c r="A474" s="12">
        <f t="shared" si="37"/>
        <v>4.70999999999994</v>
      </c>
      <c r="B474" s="12">
        <f t="shared" si="36"/>
        <v>0.756</v>
      </c>
      <c r="C474" s="12">
        <f t="shared" si="35"/>
        <v>85.2757051483049</v>
      </c>
      <c r="D474" s="12">
        <f t="shared" si="38"/>
        <v>82.0837583999981</v>
      </c>
      <c r="E474" s="12">
        <f t="shared" si="39"/>
        <v>0.314798399999987</v>
      </c>
    </row>
    <row r="475" customHeight="1" spans="1:5">
      <c r="A475" s="12">
        <f t="shared" si="37"/>
        <v>4.71999999999994</v>
      </c>
      <c r="B475" s="12">
        <f t="shared" si="36"/>
        <v>0.756</v>
      </c>
      <c r="C475" s="12">
        <f t="shared" si="35"/>
        <v>85.6033732620743</v>
      </c>
      <c r="D475" s="12">
        <f t="shared" si="38"/>
        <v>82.3991615999981</v>
      </c>
      <c r="E475" s="12">
        <f t="shared" si="39"/>
        <v>0.31540320000002</v>
      </c>
    </row>
    <row r="476" customHeight="1" spans="1:5">
      <c r="A476" s="12">
        <f t="shared" si="37"/>
        <v>4.72999999999994</v>
      </c>
      <c r="B476" s="12">
        <f t="shared" si="36"/>
        <v>0.756</v>
      </c>
      <c r="C476" s="12">
        <f t="shared" si="35"/>
        <v>85.9316696943744</v>
      </c>
      <c r="D476" s="12">
        <f t="shared" si="38"/>
        <v>82.7151695999981</v>
      </c>
      <c r="E476" s="12">
        <f t="shared" si="39"/>
        <v>0.316007999999997</v>
      </c>
    </row>
    <row r="477" customHeight="1" spans="1:5">
      <c r="A477" s="12">
        <f t="shared" si="37"/>
        <v>4.73999999999994</v>
      </c>
      <c r="B477" s="12">
        <f t="shared" si="36"/>
        <v>0.756</v>
      </c>
      <c r="C477" s="12">
        <f t="shared" si="35"/>
        <v>86.2605944452052</v>
      </c>
      <c r="D477" s="12">
        <f t="shared" si="38"/>
        <v>83.0317823999981</v>
      </c>
      <c r="E477" s="12">
        <f t="shared" si="39"/>
        <v>0.316612799999987</v>
      </c>
    </row>
    <row r="478" customHeight="1" spans="1:5">
      <c r="A478" s="12">
        <f t="shared" si="37"/>
        <v>4.74999999999994</v>
      </c>
      <c r="B478" s="12">
        <f t="shared" si="36"/>
        <v>0.756</v>
      </c>
      <c r="C478" s="12">
        <f t="shared" si="35"/>
        <v>86.5901475145668</v>
      </c>
      <c r="D478" s="12">
        <f t="shared" si="38"/>
        <v>83.3489999999981</v>
      </c>
      <c r="E478" s="12">
        <f t="shared" si="39"/>
        <v>0.317217599999978</v>
      </c>
    </row>
    <row r="479" customHeight="1" spans="1:5">
      <c r="A479" s="12">
        <f t="shared" si="37"/>
        <v>4.75999999999994</v>
      </c>
      <c r="B479" s="12">
        <f t="shared" si="36"/>
        <v>0.756</v>
      </c>
      <c r="C479" s="12">
        <f t="shared" si="35"/>
        <v>86.9203289024591</v>
      </c>
      <c r="D479" s="12">
        <f t="shared" si="38"/>
        <v>83.6668223999981</v>
      </c>
      <c r="E479" s="12">
        <f t="shared" si="39"/>
        <v>0.317822400000026</v>
      </c>
    </row>
    <row r="480" customHeight="1" spans="1:5">
      <c r="A480" s="12">
        <f t="shared" si="37"/>
        <v>4.76999999999994</v>
      </c>
      <c r="B480" s="12">
        <f t="shared" si="36"/>
        <v>0.756</v>
      </c>
      <c r="C480" s="12">
        <f t="shared" si="35"/>
        <v>87.2511386088821</v>
      </c>
      <c r="D480" s="12">
        <f t="shared" si="38"/>
        <v>83.9852495999981</v>
      </c>
      <c r="E480" s="12">
        <f t="shared" si="39"/>
        <v>0.318427199999988</v>
      </c>
    </row>
    <row r="481" customHeight="1" spans="1:5">
      <c r="A481" s="12">
        <f t="shared" si="37"/>
        <v>4.77999999999994</v>
      </c>
      <c r="B481" s="12">
        <f t="shared" si="36"/>
        <v>0.756</v>
      </c>
      <c r="C481" s="12">
        <f t="shared" si="35"/>
        <v>87.5825766338358</v>
      </c>
      <c r="D481" s="12">
        <f t="shared" si="38"/>
        <v>84.3042815999981</v>
      </c>
      <c r="E481" s="12">
        <f t="shared" si="39"/>
        <v>0.319031999999993</v>
      </c>
    </row>
    <row r="482" customHeight="1" spans="1:5">
      <c r="A482" s="12">
        <f t="shared" si="37"/>
        <v>4.78999999999994</v>
      </c>
      <c r="B482" s="12">
        <f t="shared" si="36"/>
        <v>0.756</v>
      </c>
      <c r="C482" s="12">
        <f t="shared" si="35"/>
        <v>87.9146429773202</v>
      </c>
      <c r="D482" s="12">
        <f t="shared" si="38"/>
        <v>84.6239183999981</v>
      </c>
      <c r="E482" s="12">
        <f t="shared" si="39"/>
        <v>0.319636799999998</v>
      </c>
    </row>
    <row r="483" customHeight="1" spans="1:5">
      <c r="A483" s="12">
        <f t="shared" si="37"/>
        <v>4.79999999999994</v>
      </c>
      <c r="B483" s="12">
        <f t="shared" si="36"/>
        <v>0.756</v>
      </c>
      <c r="C483" s="12">
        <f t="shared" si="35"/>
        <v>88.2473376393354</v>
      </c>
      <c r="D483" s="12">
        <f t="shared" si="38"/>
        <v>84.9441599999981</v>
      </c>
      <c r="E483" s="12">
        <f t="shared" si="39"/>
        <v>0.320241600000017</v>
      </c>
    </row>
    <row r="484" customHeight="1" spans="1:5">
      <c r="A484" s="12">
        <f t="shared" si="37"/>
        <v>4.80999999999994</v>
      </c>
      <c r="B484" s="12">
        <f t="shared" si="36"/>
        <v>0.756</v>
      </c>
      <c r="C484" s="12">
        <f t="shared" si="35"/>
        <v>88.5806606198812</v>
      </c>
      <c r="D484" s="12">
        <f t="shared" si="38"/>
        <v>85.2650063999981</v>
      </c>
      <c r="E484" s="12">
        <f t="shared" si="39"/>
        <v>0.320846399999994</v>
      </c>
    </row>
    <row r="485" customHeight="1" spans="1:5">
      <c r="A485" s="12">
        <f t="shared" si="37"/>
        <v>4.81999999999994</v>
      </c>
      <c r="B485" s="12">
        <f t="shared" si="36"/>
        <v>0.756</v>
      </c>
      <c r="C485" s="12">
        <f t="shared" si="35"/>
        <v>88.9146119189578</v>
      </c>
      <c r="D485" s="12">
        <f t="shared" si="38"/>
        <v>85.5864575999981</v>
      </c>
      <c r="E485" s="12">
        <f t="shared" si="39"/>
        <v>0.32145119999997</v>
      </c>
    </row>
    <row r="486" customHeight="1" spans="1:5">
      <c r="A486" s="12">
        <f t="shared" si="37"/>
        <v>4.82999999999994</v>
      </c>
      <c r="B486" s="12">
        <f t="shared" si="36"/>
        <v>0.756</v>
      </c>
      <c r="C486" s="12">
        <f t="shared" si="35"/>
        <v>89.2491915365651</v>
      </c>
      <c r="D486" s="12">
        <f t="shared" si="38"/>
        <v>85.9085135999981</v>
      </c>
      <c r="E486" s="12">
        <f t="shared" si="39"/>
        <v>0.322056000000003</v>
      </c>
    </row>
    <row r="487" customHeight="1" spans="1:5">
      <c r="A487" s="12">
        <f t="shared" si="37"/>
        <v>4.83999999999994</v>
      </c>
      <c r="B487" s="12">
        <f t="shared" si="36"/>
        <v>0.756</v>
      </c>
      <c r="C487" s="12">
        <f t="shared" si="35"/>
        <v>89.5843994727031</v>
      </c>
      <c r="D487" s="12">
        <f t="shared" si="38"/>
        <v>86.2311743999981</v>
      </c>
      <c r="E487" s="12">
        <f t="shared" si="39"/>
        <v>0.322660800000023</v>
      </c>
    </row>
    <row r="488" customHeight="1" spans="1:5">
      <c r="A488" s="12">
        <f t="shared" si="37"/>
        <v>4.84999999999994</v>
      </c>
      <c r="B488" s="12">
        <f t="shared" si="36"/>
        <v>0.756</v>
      </c>
      <c r="C488" s="12">
        <f t="shared" si="35"/>
        <v>89.9202357273719</v>
      </c>
      <c r="D488" s="12">
        <f t="shared" si="38"/>
        <v>86.5544399999981</v>
      </c>
      <c r="E488" s="12">
        <f t="shared" si="39"/>
        <v>0.323265599999985</v>
      </c>
    </row>
    <row r="489" customHeight="1" spans="1:5">
      <c r="A489" s="12">
        <f t="shared" si="37"/>
        <v>4.85999999999994</v>
      </c>
      <c r="B489" s="12">
        <f t="shared" si="36"/>
        <v>0.756</v>
      </c>
      <c r="C489" s="12">
        <f t="shared" si="35"/>
        <v>90.2567003005713</v>
      </c>
      <c r="D489" s="12">
        <f t="shared" si="38"/>
        <v>86.878310399998</v>
      </c>
      <c r="E489" s="12">
        <f t="shared" si="39"/>
        <v>0.323870399999976</v>
      </c>
    </row>
    <row r="490" customHeight="1" spans="1:5">
      <c r="A490" s="12">
        <f t="shared" si="37"/>
        <v>4.86999999999994</v>
      </c>
      <c r="B490" s="12">
        <f t="shared" si="36"/>
        <v>0.756</v>
      </c>
      <c r="C490" s="12">
        <f t="shared" si="35"/>
        <v>90.5937931923015</v>
      </c>
      <c r="D490" s="12">
        <f t="shared" si="38"/>
        <v>87.2027855999981</v>
      </c>
      <c r="E490" s="12">
        <f t="shared" si="39"/>
        <v>0.324475200000009</v>
      </c>
    </row>
    <row r="491" customHeight="1" spans="1:5">
      <c r="A491" s="12">
        <f t="shared" si="37"/>
        <v>4.87999999999994</v>
      </c>
      <c r="B491" s="12">
        <f t="shared" si="36"/>
        <v>0.756</v>
      </c>
      <c r="C491" s="12">
        <f t="shared" si="35"/>
        <v>90.9315144025624</v>
      </c>
      <c r="D491" s="12">
        <f t="shared" si="38"/>
        <v>87.5278655999981</v>
      </c>
      <c r="E491" s="12">
        <f t="shared" si="39"/>
        <v>0.325080000000014</v>
      </c>
    </row>
    <row r="492" customHeight="1" spans="1:5">
      <c r="A492" s="12">
        <f t="shared" si="37"/>
        <v>4.88999999999994</v>
      </c>
      <c r="B492" s="12">
        <f t="shared" si="36"/>
        <v>0.756</v>
      </c>
      <c r="C492" s="12">
        <f t="shared" ref="C492:C553" si="40">PI()*(A492+0.5)^2</f>
        <v>91.269863931354</v>
      </c>
      <c r="D492" s="12">
        <f t="shared" si="38"/>
        <v>87.8535503999981</v>
      </c>
      <c r="E492" s="12">
        <f t="shared" si="39"/>
        <v>0.325684799999991</v>
      </c>
    </row>
    <row r="493" customHeight="1" spans="1:5">
      <c r="A493" s="12">
        <f t="shared" si="37"/>
        <v>4.89999999999994</v>
      </c>
      <c r="B493" s="12">
        <f t="shared" si="36"/>
        <v>0.756</v>
      </c>
      <c r="C493" s="12">
        <f t="shared" si="40"/>
        <v>91.6088417786763</v>
      </c>
      <c r="D493" s="12">
        <f t="shared" si="38"/>
        <v>88.179839999998</v>
      </c>
      <c r="E493" s="12">
        <f t="shared" si="39"/>
        <v>0.326289599999981</v>
      </c>
    </row>
    <row r="494" customHeight="1" spans="1:5">
      <c r="A494" s="12">
        <f t="shared" si="37"/>
        <v>4.90999999999994</v>
      </c>
      <c r="B494" s="12">
        <f t="shared" si="36"/>
        <v>0.756</v>
      </c>
      <c r="C494" s="12">
        <f t="shared" si="40"/>
        <v>91.9484479445294</v>
      </c>
      <c r="D494" s="12">
        <f t="shared" si="38"/>
        <v>88.506734399998</v>
      </c>
      <c r="E494" s="12">
        <f t="shared" si="39"/>
        <v>0.326894399999986</v>
      </c>
    </row>
    <row r="495" customHeight="1" spans="1:5">
      <c r="A495" s="12">
        <f t="shared" si="37"/>
        <v>4.91999999999994</v>
      </c>
      <c r="B495" s="12">
        <f t="shared" si="36"/>
        <v>0.756</v>
      </c>
      <c r="C495" s="12">
        <f t="shared" si="40"/>
        <v>92.2886824289131</v>
      </c>
      <c r="D495" s="12">
        <f t="shared" si="38"/>
        <v>88.834233599998</v>
      </c>
      <c r="E495" s="12">
        <f t="shared" si="39"/>
        <v>0.32749920000002</v>
      </c>
    </row>
    <row r="496" customHeight="1" spans="1:5">
      <c r="A496" s="12">
        <f t="shared" si="37"/>
        <v>4.92999999999994</v>
      </c>
      <c r="B496" s="12">
        <f t="shared" si="36"/>
        <v>0.756</v>
      </c>
      <c r="C496" s="12">
        <f t="shared" si="40"/>
        <v>92.6295452318276</v>
      </c>
      <c r="D496" s="12">
        <f t="shared" si="38"/>
        <v>89.162337599998</v>
      </c>
      <c r="E496" s="12">
        <f t="shared" si="39"/>
        <v>0.328103999999996</v>
      </c>
    </row>
    <row r="497" customHeight="1" spans="1:5">
      <c r="A497" s="12">
        <f t="shared" si="37"/>
        <v>4.93999999999994</v>
      </c>
      <c r="B497" s="12">
        <f t="shared" si="36"/>
        <v>0.756</v>
      </c>
      <c r="C497" s="12">
        <f t="shared" si="40"/>
        <v>92.9710363532728</v>
      </c>
      <c r="D497" s="12">
        <f t="shared" si="38"/>
        <v>89.491046399998</v>
      </c>
      <c r="E497" s="12">
        <f t="shared" si="39"/>
        <v>0.328708799999987</v>
      </c>
    </row>
    <row r="498" customHeight="1" spans="1:5">
      <c r="A498" s="12">
        <f t="shared" si="37"/>
        <v>4.94999999999994</v>
      </c>
      <c r="B498" s="12">
        <f t="shared" si="36"/>
        <v>0.756</v>
      </c>
      <c r="C498" s="12">
        <f t="shared" si="40"/>
        <v>93.3131557932487</v>
      </c>
      <c r="D498" s="12">
        <f t="shared" si="38"/>
        <v>89.820359999998</v>
      </c>
      <c r="E498" s="12">
        <f t="shared" si="39"/>
        <v>0.329313599999992</v>
      </c>
    </row>
    <row r="499" customHeight="1" spans="1:5">
      <c r="A499" s="12">
        <f t="shared" si="37"/>
        <v>4.95999999999994</v>
      </c>
      <c r="B499" s="12">
        <f t="shared" si="36"/>
        <v>0.756</v>
      </c>
      <c r="C499" s="12">
        <f t="shared" si="40"/>
        <v>93.6559035517554</v>
      </c>
      <c r="D499" s="12">
        <f t="shared" si="38"/>
        <v>90.150278399998</v>
      </c>
      <c r="E499" s="12">
        <f t="shared" si="39"/>
        <v>0.329918399999997</v>
      </c>
    </row>
    <row r="500" customHeight="1" spans="1:5">
      <c r="A500" s="12">
        <f t="shared" si="37"/>
        <v>4.96999999999994</v>
      </c>
      <c r="B500" s="12">
        <f t="shared" si="36"/>
        <v>0.756</v>
      </c>
      <c r="C500" s="12">
        <f t="shared" si="40"/>
        <v>93.9992796287927</v>
      </c>
      <c r="D500" s="12">
        <f t="shared" si="38"/>
        <v>90.480801599998</v>
      </c>
      <c r="E500" s="12">
        <f t="shared" si="39"/>
        <v>0.330523200000002</v>
      </c>
    </row>
    <row r="501" customHeight="1" spans="1:5">
      <c r="A501" s="12">
        <f t="shared" si="37"/>
        <v>4.97999999999994</v>
      </c>
      <c r="B501" s="12">
        <f t="shared" si="36"/>
        <v>0.756</v>
      </c>
      <c r="C501" s="12">
        <f t="shared" si="40"/>
        <v>94.3432840243608</v>
      </c>
      <c r="D501" s="12">
        <f t="shared" si="38"/>
        <v>90.811929599998</v>
      </c>
      <c r="E501" s="12">
        <f t="shared" si="39"/>
        <v>0.331127999999993</v>
      </c>
    </row>
    <row r="502" customHeight="1" spans="1:5">
      <c r="A502" s="12">
        <f t="shared" si="37"/>
        <v>4.98999999999994</v>
      </c>
      <c r="B502" s="12">
        <f t="shared" si="36"/>
        <v>0.756</v>
      </c>
      <c r="C502" s="12">
        <f t="shared" si="40"/>
        <v>94.6879167384596</v>
      </c>
      <c r="D502" s="12">
        <f t="shared" si="38"/>
        <v>91.143662399998</v>
      </c>
      <c r="E502" s="12">
        <f t="shared" si="39"/>
        <v>0.331732799999997</v>
      </c>
    </row>
    <row r="503" customHeight="1" spans="1:5">
      <c r="A503" s="12">
        <f t="shared" si="37"/>
        <v>4.99999999999994</v>
      </c>
      <c r="B503" s="12">
        <f t="shared" si="36"/>
        <v>0.756</v>
      </c>
      <c r="C503" s="12">
        <f t="shared" si="40"/>
        <v>95.0331777710891</v>
      </c>
      <c r="D503" s="12">
        <f t="shared" si="38"/>
        <v>91.475999999998</v>
      </c>
      <c r="E503" s="12">
        <f t="shared" si="39"/>
        <v>0.332337599999988</v>
      </c>
    </row>
    <row r="504" customHeight="1" spans="1:5">
      <c r="A504" s="12">
        <f t="shared" si="37"/>
        <v>5.00999999999994</v>
      </c>
      <c r="B504" s="12">
        <f t="shared" si="36"/>
        <v>0.756</v>
      </c>
      <c r="C504" s="12">
        <f t="shared" si="40"/>
        <v>95.3790671222493</v>
      </c>
      <c r="D504" s="12">
        <f t="shared" si="38"/>
        <v>91.808942399998</v>
      </c>
      <c r="E504" s="12">
        <f t="shared" si="39"/>
        <v>0.332942400000022</v>
      </c>
    </row>
    <row r="505" customHeight="1" spans="1:5">
      <c r="A505" s="12">
        <f t="shared" si="37"/>
        <v>5.01999999999994</v>
      </c>
      <c r="B505" s="12">
        <f t="shared" si="36"/>
        <v>0.756</v>
      </c>
      <c r="C505" s="12">
        <f t="shared" si="40"/>
        <v>95.7255847919403</v>
      </c>
      <c r="D505" s="12">
        <f t="shared" si="38"/>
        <v>92.142489599998</v>
      </c>
      <c r="E505" s="12">
        <f t="shared" si="39"/>
        <v>0.333547199999984</v>
      </c>
    </row>
    <row r="506" customHeight="1" spans="1:5">
      <c r="A506" s="12">
        <f t="shared" si="37"/>
        <v>5.02999999999994</v>
      </c>
      <c r="B506" s="12">
        <f t="shared" si="36"/>
        <v>0.756</v>
      </c>
      <c r="C506" s="12">
        <f t="shared" si="40"/>
        <v>96.0727307801619</v>
      </c>
      <c r="D506" s="12">
        <f t="shared" si="38"/>
        <v>92.476641599998</v>
      </c>
      <c r="E506" s="12">
        <f t="shared" si="39"/>
        <v>0.334151999999989</v>
      </c>
    </row>
    <row r="507" customHeight="1" spans="1:5">
      <c r="A507" s="12">
        <f t="shared" si="37"/>
        <v>5.03999999999994</v>
      </c>
      <c r="B507" s="12">
        <f t="shared" si="36"/>
        <v>0.756</v>
      </c>
      <c r="C507" s="12">
        <f t="shared" si="40"/>
        <v>96.4205050869143</v>
      </c>
      <c r="D507" s="12">
        <f t="shared" si="38"/>
        <v>92.811398399998</v>
      </c>
      <c r="E507" s="12">
        <f t="shared" si="39"/>
        <v>0.33475679999998</v>
      </c>
    </row>
    <row r="508" customHeight="1" spans="1:5">
      <c r="A508" s="12">
        <f t="shared" si="37"/>
        <v>5.04999999999994</v>
      </c>
      <c r="B508" s="12">
        <f t="shared" si="36"/>
        <v>0.756</v>
      </c>
      <c r="C508" s="12">
        <f t="shared" si="40"/>
        <v>96.7689077121974</v>
      </c>
      <c r="D508" s="12">
        <f t="shared" si="38"/>
        <v>93.146759999998</v>
      </c>
      <c r="E508" s="12">
        <f t="shared" si="39"/>
        <v>0.335361600000027</v>
      </c>
    </row>
    <row r="509" customHeight="1" spans="1:5">
      <c r="A509" s="12">
        <f t="shared" si="37"/>
        <v>5.05999999999994</v>
      </c>
      <c r="B509" s="12">
        <f t="shared" si="36"/>
        <v>0.756</v>
      </c>
      <c r="C509" s="12">
        <f t="shared" si="40"/>
        <v>97.1179386560112</v>
      </c>
      <c r="D509" s="12">
        <f t="shared" si="38"/>
        <v>93.482726399998</v>
      </c>
      <c r="E509" s="12">
        <f t="shared" si="39"/>
        <v>0.33596639999999</v>
      </c>
    </row>
    <row r="510" customHeight="1" spans="1:5">
      <c r="A510" s="12">
        <f t="shared" si="37"/>
        <v>5.06999999999994</v>
      </c>
      <c r="B510" s="12">
        <f t="shared" si="36"/>
        <v>0.756</v>
      </c>
      <c r="C510" s="12">
        <f t="shared" si="40"/>
        <v>97.4675979183558</v>
      </c>
      <c r="D510" s="12">
        <f t="shared" si="38"/>
        <v>93.819297599998</v>
      </c>
      <c r="E510" s="12">
        <f t="shared" si="39"/>
        <v>0.336571199999995</v>
      </c>
    </row>
    <row r="511" customHeight="1" spans="1:5">
      <c r="A511" s="12">
        <f t="shared" si="37"/>
        <v>5.07999999999994</v>
      </c>
      <c r="B511" s="12">
        <f t="shared" si="36"/>
        <v>0.756</v>
      </c>
      <c r="C511" s="12">
        <f t="shared" si="40"/>
        <v>97.817885499231</v>
      </c>
      <c r="D511" s="12">
        <f t="shared" si="38"/>
        <v>94.156473599998</v>
      </c>
      <c r="E511" s="12">
        <f t="shared" si="39"/>
        <v>0.337175999999985</v>
      </c>
    </row>
    <row r="512" customHeight="1" spans="1:5">
      <c r="A512" s="12">
        <f t="shared" si="37"/>
        <v>5.08999999999994</v>
      </c>
      <c r="B512" s="12">
        <f t="shared" si="36"/>
        <v>0.756</v>
      </c>
      <c r="C512" s="12">
        <f t="shared" si="40"/>
        <v>98.168801398637</v>
      </c>
      <c r="D512" s="12">
        <f t="shared" si="38"/>
        <v>94.494254399998</v>
      </c>
      <c r="E512" s="12">
        <f t="shared" si="39"/>
        <v>0.337780800000019</v>
      </c>
    </row>
    <row r="513" customHeight="1" spans="1:5">
      <c r="A513" s="12">
        <f t="shared" si="37"/>
        <v>5.09999999999994</v>
      </c>
      <c r="B513" s="12">
        <f t="shared" si="36"/>
        <v>0.756</v>
      </c>
      <c r="C513" s="12">
        <f t="shared" si="40"/>
        <v>98.5203456165736</v>
      </c>
      <c r="D513" s="12">
        <f t="shared" si="38"/>
        <v>94.832639999998</v>
      </c>
      <c r="E513" s="12">
        <f t="shared" si="39"/>
        <v>0.338385599999981</v>
      </c>
    </row>
    <row r="514" customHeight="1" spans="1:5">
      <c r="A514" s="12">
        <f t="shared" si="37"/>
        <v>5.10999999999994</v>
      </c>
      <c r="B514" s="12">
        <f t="shared" si="36"/>
        <v>0.756</v>
      </c>
      <c r="C514" s="12">
        <f t="shared" si="40"/>
        <v>98.8725181530411</v>
      </c>
      <c r="D514" s="12">
        <f t="shared" si="38"/>
        <v>95.171630399998</v>
      </c>
      <c r="E514" s="12">
        <f t="shared" si="39"/>
        <v>0.3389904</v>
      </c>
    </row>
    <row r="515" customHeight="1" spans="1:5">
      <c r="A515" s="12">
        <f t="shared" si="37"/>
        <v>5.11999999999994</v>
      </c>
      <c r="B515" s="12">
        <f t="shared" si="36"/>
        <v>0.756</v>
      </c>
      <c r="C515" s="12">
        <f t="shared" si="40"/>
        <v>99.2253190080392</v>
      </c>
      <c r="D515" s="12">
        <f t="shared" si="38"/>
        <v>95.511225599998</v>
      </c>
      <c r="E515" s="12">
        <f t="shared" si="39"/>
        <v>0.339595199999991</v>
      </c>
    </row>
    <row r="516" customHeight="1" spans="1:5">
      <c r="A516" s="12">
        <f t="shared" si="37"/>
        <v>5.12999999999994</v>
      </c>
      <c r="B516" s="12">
        <f t="shared" ref="B516:B579" si="41">MAX(1-0.03*MAX((A516-0.5)/0.25,0),$B$2)</f>
        <v>0.756</v>
      </c>
      <c r="C516" s="12">
        <f t="shared" si="40"/>
        <v>99.578748181568</v>
      </c>
      <c r="D516" s="12">
        <f t="shared" si="38"/>
        <v>95.851425599998</v>
      </c>
      <c r="E516" s="12">
        <f t="shared" si="39"/>
        <v>0.34020000000001</v>
      </c>
    </row>
    <row r="517" customHeight="1" spans="1:5">
      <c r="A517" s="12">
        <f t="shared" ref="A517:A580" si="42">A516+0.01</f>
        <v>5.13999999999993</v>
      </c>
      <c r="B517" s="12">
        <f t="shared" si="41"/>
        <v>0.756</v>
      </c>
      <c r="C517" s="12">
        <f t="shared" si="40"/>
        <v>99.9328056736276</v>
      </c>
      <c r="D517" s="12">
        <f t="shared" ref="D517:D553" si="43">((A517+0.5)/0.5)^2*B517</f>
        <v>96.1922303999976</v>
      </c>
      <c r="E517" s="12">
        <f t="shared" ref="E517:E580" si="44">D517-D516</f>
        <v>0.34080479999966</v>
      </c>
    </row>
    <row r="518" customHeight="1" spans="1:5">
      <c r="A518" s="12">
        <f t="shared" si="42"/>
        <v>5.14999999999993</v>
      </c>
      <c r="B518" s="12">
        <f t="shared" si="41"/>
        <v>0.756</v>
      </c>
      <c r="C518" s="12">
        <f t="shared" si="40"/>
        <v>100.287491484218</v>
      </c>
      <c r="D518" s="12">
        <f t="shared" si="43"/>
        <v>96.5336399999976</v>
      </c>
      <c r="E518" s="12">
        <f t="shared" si="44"/>
        <v>0.341409599999992</v>
      </c>
    </row>
    <row r="519" customHeight="1" spans="1:5">
      <c r="A519" s="12">
        <f t="shared" si="42"/>
        <v>5.15999999999993</v>
      </c>
      <c r="B519" s="12">
        <f t="shared" si="41"/>
        <v>0.756</v>
      </c>
      <c r="C519" s="12">
        <f t="shared" si="40"/>
        <v>100.642805613339</v>
      </c>
      <c r="D519" s="12">
        <f t="shared" si="43"/>
        <v>96.8756543999976</v>
      </c>
      <c r="E519" s="12">
        <f t="shared" si="44"/>
        <v>0.342014399999982</v>
      </c>
    </row>
    <row r="520" customHeight="1" spans="1:5">
      <c r="A520" s="12">
        <f t="shared" si="42"/>
        <v>5.16999999999993</v>
      </c>
      <c r="B520" s="12">
        <f t="shared" si="41"/>
        <v>0.756</v>
      </c>
      <c r="C520" s="12">
        <f t="shared" si="40"/>
        <v>100.998748060991</v>
      </c>
      <c r="D520" s="12">
        <f t="shared" si="43"/>
        <v>97.2182735999976</v>
      </c>
      <c r="E520" s="12">
        <f t="shared" si="44"/>
        <v>0.342619199999987</v>
      </c>
    </row>
    <row r="521" customHeight="1" spans="1:5">
      <c r="A521" s="12">
        <f t="shared" si="42"/>
        <v>5.17999999999993</v>
      </c>
      <c r="B521" s="12">
        <f t="shared" si="41"/>
        <v>0.756</v>
      </c>
      <c r="C521" s="12">
        <f t="shared" si="40"/>
        <v>101.355318827173</v>
      </c>
      <c r="D521" s="12">
        <f t="shared" si="43"/>
        <v>97.5614975999976</v>
      </c>
      <c r="E521" s="12">
        <f t="shared" si="44"/>
        <v>0.343224000000021</v>
      </c>
    </row>
    <row r="522" customHeight="1" spans="1:5">
      <c r="A522" s="12">
        <f t="shared" si="42"/>
        <v>5.18999999999993</v>
      </c>
      <c r="B522" s="12">
        <f t="shared" si="41"/>
        <v>0.756</v>
      </c>
      <c r="C522" s="12">
        <f t="shared" si="40"/>
        <v>101.712517911886</v>
      </c>
      <c r="D522" s="12">
        <f t="shared" si="43"/>
        <v>97.9053263999976</v>
      </c>
      <c r="E522" s="12">
        <f t="shared" si="44"/>
        <v>0.343828799999983</v>
      </c>
    </row>
    <row r="523" customHeight="1" spans="1:5">
      <c r="A523" s="12">
        <f t="shared" si="42"/>
        <v>5.19999999999993</v>
      </c>
      <c r="B523" s="12">
        <f t="shared" si="41"/>
        <v>0.756</v>
      </c>
      <c r="C523" s="12">
        <f t="shared" si="40"/>
        <v>102.07034531513</v>
      </c>
      <c r="D523" s="12">
        <f t="shared" si="43"/>
        <v>98.2497599999976</v>
      </c>
      <c r="E523" s="12">
        <f t="shared" si="44"/>
        <v>0.344433599999988</v>
      </c>
    </row>
    <row r="524" customHeight="1" spans="1:5">
      <c r="A524" s="12">
        <f t="shared" si="42"/>
        <v>5.20999999999993</v>
      </c>
      <c r="B524" s="12">
        <f t="shared" si="41"/>
        <v>0.756</v>
      </c>
      <c r="C524" s="12">
        <f t="shared" si="40"/>
        <v>102.428801036905</v>
      </c>
      <c r="D524" s="12">
        <f t="shared" si="43"/>
        <v>98.5947983999976</v>
      </c>
      <c r="E524" s="12">
        <f t="shared" si="44"/>
        <v>0.345038400000007</v>
      </c>
    </row>
    <row r="525" customHeight="1" spans="1:5">
      <c r="A525" s="12">
        <f t="shared" si="42"/>
        <v>5.21999999999993</v>
      </c>
      <c r="B525" s="12">
        <f t="shared" si="41"/>
        <v>0.756</v>
      </c>
      <c r="C525" s="12">
        <f t="shared" si="40"/>
        <v>102.78788507721</v>
      </c>
      <c r="D525" s="12">
        <f t="shared" si="43"/>
        <v>98.9404415999976</v>
      </c>
      <c r="E525" s="12">
        <f t="shared" si="44"/>
        <v>0.345643199999969</v>
      </c>
    </row>
    <row r="526" customHeight="1" spans="1:5">
      <c r="A526" s="12">
        <f t="shared" si="42"/>
        <v>5.22999999999993</v>
      </c>
      <c r="B526" s="12">
        <f t="shared" si="41"/>
        <v>0.756</v>
      </c>
      <c r="C526" s="12">
        <f t="shared" si="40"/>
        <v>103.147597436046</v>
      </c>
      <c r="D526" s="12">
        <f t="shared" si="43"/>
        <v>99.2866895999976</v>
      </c>
      <c r="E526" s="12">
        <f t="shared" si="44"/>
        <v>0.346248000000017</v>
      </c>
    </row>
    <row r="527" customHeight="1" spans="1:5">
      <c r="A527" s="12">
        <f t="shared" si="42"/>
        <v>5.23999999999993</v>
      </c>
      <c r="B527" s="12">
        <f t="shared" si="41"/>
        <v>0.756</v>
      </c>
      <c r="C527" s="12">
        <f t="shared" si="40"/>
        <v>103.507938113413</v>
      </c>
      <c r="D527" s="12">
        <f t="shared" si="43"/>
        <v>99.6335423999976</v>
      </c>
      <c r="E527" s="12">
        <f t="shared" si="44"/>
        <v>0.346852800000008</v>
      </c>
    </row>
    <row r="528" customHeight="1" spans="1:5">
      <c r="A528" s="12">
        <f t="shared" si="42"/>
        <v>5.24999999999993</v>
      </c>
      <c r="B528" s="12">
        <f t="shared" si="41"/>
        <v>0.756</v>
      </c>
      <c r="C528" s="12">
        <f t="shared" si="40"/>
        <v>103.86890710931</v>
      </c>
      <c r="D528" s="12">
        <f t="shared" si="43"/>
        <v>99.9809999999976</v>
      </c>
      <c r="E528" s="12">
        <f t="shared" si="44"/>
        <v>0.34745759999997</v>
      </c>
    </row>
    <row r="529" customHeight="1" spans="1:5">
      <c r="A529" s="12">
        <f t="shared" si="42"/>
        <v>5.25999999999993</v>
      </c>
      <c r="B529" s="12">
        <f t="shared" si="41"/>
        <v>0.756</v>
      </c>
      <c r="C529" s="12">
        <f t="shared" si="40"/>
        <v>104.230504423738</v>
      </c>
      <c r="D529" s="12">
        <f t="shared" si="43"/>
        <v>100.329062399998</v>
      </c>
      <c r="E529" s="12">
        <f t="shared" si="44"/>
        <v>0.348062399999989</v>
      </c>
    </row>
    <row r="530" customHeight="1" spans="1:5">
      <c r="A530" s="12">
        <f t="shared" si="42"/>
        <v>5.26999999999993</v>
      </c>
      <c r="B530" s="12">
        <f t="shared" si="41"/>
        <v>0.756</v>
      </c>
      <c r="C530" s="12">
        <f t="shared" si="40"/>
        <v>104.592730056697</v>
      </c>
      <c r="D530" s="12">
        <f t="shared" si="43"/>
        <v>100.677729599998</v>
      </c>
      <c r="E530" s="12">
        <f t="shared" si="44"/>
        <v>0.348667200000023</v>
      </c>
    </row>
    <row r="531" customHeight="1" spans="1:5">
      <c r="A531" s="12">
        <f t="shared" si="42"/>
        <v>5.27999999999993</v>
      </c>
      <c r="B531" s="12">
        <f t="shared" si="41"/>
        <v>0.756</v>
      </c>
      <c r="C531" s="12">
        <f t="shared" si="40"/>
        <v>104.955584008187</v>
      </c>
      <c r="D531" s="12">
        <f t="shared" si="43"/>
        <v>101.027001599998</v>
      </c>
      <c r="E531" s="12">
        <f t="shared" si="44"/>
        <v>0.349271999999985</v>
      </c>
    </row>
    <row r="532" customHeight="1" spans="1:5">
      <c r="A532" s="12">
        <f t="shared" si="42"/>
        <v>5.28999999999993</v>
      </c>
      <c r="B532" s="12">
        <f t="shared" si="41"/>
        <v>0.756</v>
      </c>
      <c r="C532" s="12">
        <f t="shared" si="40"/>
        <v>105.319066278207</v>
      </c>
      <c r="D532" s="12">
        <f t="shared" si="43"/>
        <v>101.376878399998</v>
      </c>
      <c r="E532" s="12">
        <f t="shared" si="44"/>
        <v>0.34987679999999</v>
      </c>
    </row>
    <row r="533" customHeight="1" spans="1:5">
      <c r="A533" s="12">
        <f t="shared" si="42"/>
        <v>5.29999999999993</v>
      </c>
      <c r="B533" s="12">
        <f t="shared" si="41"/>
        <v>0.756</v>
      </c>
      <c r="C533" s="12">
        <f t="shared" si="40"/>
        <v>105.683176866758</v>
      </c>
      <c r="D533" s="12">
        <f t="shared" si="43"/>
        <v>101.727359999998</v>
      </c>
      <c r="E533" s="12">
        <f t="shared" si="44"/>
        <v>0.350481599999995</v>
      </c>
    </row>
    <row r="534" customHeight="1" spans="1:5">
      <c r="A534" s="12">
        <f t="shared" si="42"/>
        <v>5.30999999999993</v>
      </c>
      <c r="B534" s="12">
        <f t="shared" si="41"/>
        <v>0.756</v>
      </c>
      <c r="C534" s="12">
        <f t="shared" si="40"/>
        <v>106.04791577384</v>
      </c>
      <c r="D534" s="12">
        <f t="shared" si="43"/>
        <v>102.078446399998</v>
      </c>
      <c r="E534" s="12">
        <f t="shared" si="44"/>
        <v>0.351086400000028</v>
      </c>
    </row>
    <row r="535" customHeight="1" spans="1:5">
      <c r="A535" s="12">
        <f t="shared" si="42"/>
        <v>5.31999999999993</v>
      </c>
      <c r="B535" s="12">
        <f t="shared" si="41"/>
        <v>0.756</v>
      </c>
      <c r="C535" s="12">
        <f t="shared" si="40"/>
        <v>106.413282999452</v>
      </c>
      <c r="D535" s="12">
        <f t="shared" si="43"/>
        <v>102.430137599998</v>
      </c>
      <c r="E535" s="12">
        <f t="shared" si="44"/>
        <v>0.351691199999991</v>
      </c>
    </row>
    <row r="536" customHeight="1" spans="1:5">
      <c r="A536" s="12">
        <f t="shared" si="42"/>
        <v>5.32999999999993</v>
      </c>
      <c r="B536" s="12">
        <f t="shared" si="41"/>
        <v>0.756</v>
      </c>
      <c r="C536" s="12">
        <f t="shared" si="40"/>
        <v>106.779278543596</v>
      </c>
      <c r="D536" s="12">
        <f t="shared" si="43"/>
        <v>102.782433599998</v>
      </c>
      <c r="E536" s="12">
        <f t="shared" si="44"/>
        <v>0.352295999999981</v>
      </c>
    </row>
    <row r="537" customHeight="1" spans="1:5">
      <c r="A537" s="12">
        <f t="shared" si="42"/>
        <v>5.33999999999993</v>
      </c>
      <c r="B537" s="12">
        <f t="shared" si="41"/>
        <v>0.756</v>
      </c>
      <c r="C537" s="12">
        <f t="shared" si="40"/>
        <v>107.14590240627</v>
      </c>
      <c r="D537" s="12">
        <f t="shared" si="43"/>
        <v>103.135334399998</v>
      </c>
      <c r="E537" s="12">
        <f t="shared" si="44"/>
        <v>0.352900799999986</v>
      </c>
    </row>
    <row r="538" customHeight="1" spans="1:5">
      <c r="A538" s="12">
        <f t="shared" si="42"/>
        <v>5.34999999999993</v>
      </c>
      <c r="B538" s="12">
        <f t="shared" si="41"/>
        <v>0.756</v>
      </c>
      <c r="C538" s="12">
        <f t="shared" si="40"/>
        <v>107.513154587474</v>
      </c>
      <c r="D538" s="12">
        <f t="shared" si="43"/>
        <v>103.488839999998</v>
      </c>
      <c r="E538" s="12">
        <f t="shared" si="44"/>
        <v>0.35350560000002</v>
      </c>
    </row>
    <row r="539" customHeight="1" spans="1:5">
      <c r="A539" s="12">
        <f t="shared" si="42"/>
        <v>5.35999999999993</v>
      </c>
      <c r="B539" s="12">
        <f t="shared" si="41"/>
        <v>0.756</v>
      </c>
      <c r="C539" s="12">
        <f t="shared" si="40"/>
        <v>107.881035087209</v>
      </c>
      <c r="D539" s="12">
        <f t="shared" si="43"/>
        <v>103.842950399998</v>
      </c>
      <c r="E539" s="12">
        <f t="shared" si="44"/>
        <v>0.354110399999982</v>
      </c>
    </row>
    <row r="540" customHeight="1" spans="1:5">
      <c r="A540" s="12">
        <f t="shared" si="42"/>
        <v>5.36999999999993</v>
      </c>
      <c r="B540" s="12">
        <f t="shared" si="41"/>
        <v>0.756</v>
      </c>
      <c r="C540" s="12">
        <f t="shared" si="40"/>
        <v>108.249543905476</v>
      </c>
      <c r="D540" s="12">
        <f t="shared" si="43"/>
        <v>104.197665599998</v>
      </c>
      <c r="E540" s="12">
        <f t="shared" si="44"/>
        <v>0.354715200000001</v>
      </c>
    </row>
    <row r="541" customHeight="1" spans="1:5">
      <c r="A541" s="12">
        <f t="shared" si="42"/>
        <v>5.37999999999993</v>
      </c>
      <c r="B541" s="12">
        <f t="shared" si="41"/>
        <v>0.756</v>
      </c>
      <c r="C541" s="12">
        <f t="shared" si="40"/>
        <v>108.618681042272</v>
      </c>
      <c r="D541" s="12">
        <f t="shared" si="43"/>
        <v>104.552985599997</v>
      </c>
      <c r="E541" s="12">
        <f t="shared" si="44"/>
        <v>0.355319999999978</v>
      </c>
    </row>
    <row r="542" customHeight="1" spans="1:5">
      <c r="A542" s="12">
        <f t="shared" si="42"/>
        <v>5.38999999999993</v>
      </c>
      <c r="B542" s="12">
        <f t="shared" si="41"/>
        <v>0.756</v>
      </c>
      <c r="C542" s="12">
        <f t="shared" si="40"/>
        <v>108.9884464976</v>
      </c>
      <c r="D542" s="12">
        <f t="shared" si="43"/>
        <v>104.908910399998</v>
      </c>
      <c r="E542" s="12">
        <f t="shared" si="44"/>
        <v>0.355924800000025</v>
      </c>
    </row>
    <row r="543" customHeight="1" spans="1:5">
      <c r="A543" s="12">
        <f t="shared" si="42"/>
        <v>5.39999999999993</v>
      </c>
      <c r="B543" s="12">
        <f t="shared" si="41"/>
        <v>0.756</v>
      </c>
      <c r="C543" s="12">
        <f t="shared" si="40"/>
        <v>109.358840271458</v>
      </c>
      <c r="D543" s="12">
        <f t="shared" si="43"/>
        <v>105.265439999998</v>
      </c>
      <c r="E543" s="12">
        <f t="shared" si="44"/>
        <v>0.356529599999988</v>
      </c>
    </row>
    <row r="544" customHeight="1" spans="1:5">
      <c r="A544" s="12">
        <f t="shared" si="42"/>
        <v>5.40999999999993</v>
      </c>
      <c r="B544" s="12">
        <f t="shared" si="41"/>
        <v>0.756</v>
      </c>
      <c r="C544" s="12">
        <f t="shared" si="40"/>
        <v>109.729862363847</v>
      </c>
      <c r="D544" s="12">
        <f t="shared" si="43"/>
        <v>105.622574399997</v>
      </c>
      <c r="E544" s="12">
        <f t="shared" si="44"/>
        <v>0.357134399999978</v>
      </c>
    </row>
    <row r="545" customHeight="1" spans="1:5">
      <c r="A545" s="12">
        <f t="shared" si="42"/>
        <v>5.41999999999993</v>
      </c>
      <c r="B545" s="12">
        <f t="shared" si="41"/>
        <v>0.756</v>
      </c>
      <c r="C545" s="12">
        <f t="shared" si="40"/>
        <v>110.101512774767</v>
      </c>
      <c r="D545" s="12">
        <f t="shared" si="43"/>
        <v>105.980313599997</v>
      </c>
      <c r="E545" s="12">
        <f t="shared" si="44"/>
        <v>0.357739199999997</v>
      </c>
    </row>
    <row r="546" customHeight="1" spans="1:5">
      <c r="A546" s="12">
        <f t="shared" si="42"/>
        <v>5.42999999999993</v>
      </c>
      <c r="B546" s="12">
        <f t="shared" si="41"/>
        <v>0.756</v>
      </c>
      <c r="C546" s="12">
        <f t="shared" si="40"/>
        <v>110.473791504217</v>
      </c>
      <c r="D546" s="12">
        <f t="shared" si="43"/>
        <v>106.338657599997</v>
      </c>
      <c r="E546" s="12">
        <f t="shared" si="44"/>
        <v>0.358344000000002</v>
      </c>
    </row>
    <row r="547" customHeight="1" spans="1:5">
      <c r="A547" s="12">
        <f t="shared" si="42"/>
        <v>5.43999999999993</v>
      </c>
      <c r="B547" s="12">
        <f t="shared" si="41"/>
        <v>0.756</v>
      </c>
      <c r="C547" s="12">
        <f t="shared" si="40"/>
        <v>110.846698552198</v>
      </c>
      <c r="D547" s="12">
        <f t="shared" si="43"/>
        <v>106.697606399997</v>
      </c>
      <c r="E547" s="12">
        <f t="shared" si="44"/>
        <v>0.358948799999993</v>
      </c>
    </row>
    <row r="548" customHeight="1" spans="1:5">
      <c r="A548" s="12">
        <f t="shared" si="42"/>
        <v>5.44999999999993</v>
      </c>
      <c r="B548" s="12">
        <f t="shared" si="41"/>
        <v>0.756</v>
      </c>
      <c r="C548" s="12">
        <f t="shared" si="40"/>
        <v>111.22023391871</v>
      </c>
      <c r="D548" s="12">
        <f t="shared" si="43"/>
        <v>107.057159999997</v>
      </c>
      <c r="E548" s="12">
        <f t="shared" si="44"/>
        <v>0.359553599999998</v>
      </c>
    </row>
    <row r="549" customHeight="1" spans="1:5">
      <c r="A549" s="12">
        <f t="shared" si="42"/>
        <v>5.45999999999993</v>
      </c>
      <c r="B549" s="12">
        <f t="shared" si="41"/>
        <v>0.756</v>
      </c>
      <c r="C549" s="12">
        <f t="shared" si="40"/>
        <v>111.594397603752</v>
      </c>
      <c r="D549" s="12">
        <f t="shared" si="43"/>
        <v>107.417318399997</v>
      </c>
      <c r="E549" s="12">
        <f t="shared" si="44"/>
        <v>0.360158399999989</v>
      </c>
    </row>
    <row r="550" customHeight="1" spans="1:5">
      <c r="A550" s="12">
        <f t="shared" si="42"/>
        <v>5.46999999999993</v>
      </c>
      <c r="B550" s="12">
        <f t="shared" si="41"/>
        <v>0.756</v>
      </c>
      <c r="C550" s="12">
        <f t="shared" si="40"/>
        <v>111.969189607326</v>
      </c>
      <c r="D550" s="12">
        <f t="shared" si="43"/>
        <v>107.778081599997</v>
      </c>
      <c r="E550" s="12">
        <f t="shared" si="44"/>
        <v>0.36076319999998</v>
      </c>
    </row>
    <row r="551" customHeight="1" spans="1:5">
      <c r="A551" s="12">
        <f t="shared" si="42"/>
        <v>5.47999999999993</v>
      </c>
      <c r="B551" s="12">
        <f t="shared" si="41"/>
        <v>0.756</v>
      </c>
      <c r="C551" s="12">
        <f t="shared" si="40"/>
        <v>112.34460992943</v>
      </c>
      <c r="D551" s="12">
        <f t="shared" si="43"/>
        <v>108.139449599997</v>
      </c>
      <c r="E551" s="12">
        <f t="shared" si="44"/>
        <v>0.361368000000027</v>
      </c>
    </row>
    <row r="552" customHeight="1" spans="1:5">
      <c r="A552" s="12">
        <f t="shared" si="42"/>
        <v>5.48999999999993</v>
      </c>
      <c r="B552" s="12">
        <f t="shared" si="41"/>
        <v>0.756</v>
      </c>
      <c r="C552" s="12">
        <f t="shared" si="40"/>
        <v>112.720658570064</v>
      </c>
      <c r="D552" s="12">
        <f t="shared" si="43"/>
        <v>108.501422399997</v>
      </c>
      <c r="E552" s="12">
        <f t="shared" si="44"/>
        <v>0.36197279999999</v>
      </c>
    </row>
    <row r="553" customHeight="1" spans="1:5">
      <c r="A553" s="12">
        <f t="shared" si="42"/>
        <v>5.49999999999993</v>
      </c>
      <c r="B553" s="12">
        <f t="shared" si="41"/>
        <v>0.756</v>
      </c>
      <c r="C553" s="12">
        <f t="shared" si="40"/>
        <v>113.09733552923</v>
      </c>
      <c r="D553" s="12">
        <f t="shared" si="43"/>
        <v>108.863999999997</v>
      </c>
      <c r="E553" s="12">
        <f t="shared" si="44"/>
        <v>0.362577599999995</v>
      </c>
    </row>
    <row r="554" customHeight="1" spans="1:5">
      <c r="A554" s="12">
        <f t="shared" si="42"/>
        <v>5.50999999999993</v>
      </c>
      <c r="B554" s="12">
        <f t="shared" si="41"/>
        <v>0.756</v>
      </c>
      <c r="C554" s="12">
        <f t="shared" ref="C554:C617" si="45">PI()*(A554+0.5)^2</f>
        <v>113.474640806926</v>
      </c>
      <c r="D554" s="12">
        <f t="shared" ref="D554:D617" si="46">((A554+0.5)/0.5)^2*B554</f>
        <v>109.227182399997</v>
      </c>
      <c r="E554" s="12">
        <f t="shared" si="44"/>
        <v>0.363182399999985</v>
      </c>
    </row>
    <row r="555" customHeight="1" spans="1:5">
      <c r="A555" s="12">
        <f t="shared" si="42"/>
        <v>5.51999999999993</v>
      </c>
      <c r="B555" s="12">
        <f t="shared" si="41"/>
        <v>0.756</v>
      </c>
      <c r="C555" s="12">
        <f t="shared" si="45"/>
        <v>113.852574403153</v>
      </c>
      <c r="D555" s="12">
        <f t="shared" si="46"/>
        <v>109.590969599997</v>
      </c>
      <c r="E555" s="12">
        <f t="shared" si="44"/>
        <v>0.363787200000019</v>
      </c>
    </row>
    <row r="556" customHeight="1" spans="1:5">
      <c r="A556" s="12">
        <f t="shared" si="42"/>
        <v>5.52999999999993</v>
      </c>
      <c r="B556" s="12">
        <f t="shared" si="41"/>
        <v>0.756</v>
      </c>
      <c r="C556" s="12">
        <f t="shared" si="45"/>
        <v>114.23113631791</v>
      </c>
      <c r="D556" s="12">
        <f t="shared" si="46"/>
        <v>109.955361599997</v>
      </c>
      <c r="E556" s="12">
        <f t="shared" si="44"/>
        <v>0.364391999999981</v>
      </c>
    </row>
    <row r="557" customHeight="1" spans="1:5">
      <c r="A557" s="12">
        <f t="shared" si="42"/>
        <v>5.53999999999993</v>
      </c>
      <c r="B557" s="12">
        <f t="shared" si="41"/>
        <v>0.756</v>
      </c>
      <c r="C557" s="12">
        <f t="shared" si="45"/>
        <v>114.610326551199</v>
      </c>
      <c r="D557" s="12">
        <f t="shared" si="46"/>
        <v>110.320358399997</v>
      </c>
      <c r="E557" s="12">
        <f t="shared" si="44"/>
        <v>0.3649968</v>
      </c>
    </row>
    <row r="558" customHeight="1" spans="1:5">
      <c r="A558" s="12">
        <f t="shared" si="42"/>
        <v>5.54999999999993</v>
      </c>
      <c r="B558" s="12">
        <f t="shared" si="41"/>
        <v>0.756</v>
      </c>
      <c r="C558" s="12">
        <f t="shared" si="45"/>
        <v>114.990145103018</v>
      </c>
      <c r="D558" s="12">
        <f t="shared" si="46"/>
        <v>110.685959999997</v>
      </c>
      <c r="E558" s="12">
        <f t="shared" si="44"/>
        <v>0.365601599999977</v>
      </c>
    </row>
    <row r="559" customHeight="1" spans="1:5">
      <c r="A559" s="12">
        <f t="shared" si="42"/>
        <v>5.55999999999993</v>
      </c>
      <c r="B559" s="12">
        <f t="shared" si="41"/>
        <v>0.756</v>
      </c>
      <c r="C559" s="12">
        <f t="shared" si="45"/>
        <v>115.370591973367</v>
      </c>
      <c r="D559" s="12">
        <f t="shared" si="46"/>
        <v>111.052166399997</v>
      </c>
      <c r="E559" s="12">
        <f t="shared" si="44"/>
        <v>0.366206400000038</v>
      </c>
    </row>
    <row r="560" customHeight="1" spans="1:5">
      <c r="A560" s="12">
        <f t="shared" si="42"/>
        <v>5.56999999999993</v>
      </c>
      <c r="B560" s="12">
        <f t="shared" si="41"/>
        <v>0.756</v>
      </c>
      <c r="C560" s="12">
        <f t="shared" si="45"/>
        <v>115.751667162248</v>
      </c>
      <c r="D560" s="12">
        <f t="shared" si="46"/>
        <v>111.418977599997</v>
      </c>
      <c r="E560" s="12">
        <f t="shared" si="44"/>
        <v>0.366811199999972</v>
      </c>
    </row>
    <row r="561" customHeight="1" spans="1:5">
      <c r="A561" s="12">
        <f t="shared" si="42"/>
        <v>5.57999999999993</v>
      </c>
      <c r="B561" s="12">
        <f t="shared" si="41"/>
        <v>0.756</v>
      </c>
      <c r="C561" s="12">
        <f t="shared" si="45"/>
        <v>116.133370669659</v>
      </c>
      <c r="D561" s="12">
        <f t="shared" si="46"/>
        <v>111.786393599997</v>
      </c>
      <c r="E561" s="12">
        <f t="shared" si="44"/>
        <v>0.367415999999992</v>
      </c>
    </row>
    <row r="562" customHeight="1" spans="1:5">
      <c r="A562" s="12">
        <f t="shared" si="42"/>
        <v>5.58999999999993</v>
      </c>
      <c r="B562" s="12">
        <f t="shared" si="41"/>
        <v>0.756</v>
      </c>
      <c r="C562" s="12">
        <f t="shared" si="45"/>
        <v>116.515702495601</v>
      </c>
      <c r="D562" s="12">
        <f t="shared" si="46"/>
        <v>112.154414399997</v>
      </c>
      <c r="E562" s="12">
        <f t="shared" si="44"/>
        <v>0.368020799999982</v>
      </c>
    </row>
    <row r="563" customHeight="1" spans="1:5">
      <c r="A563" s="12">
        <f t="shared" si="42"/>
        <v>5.59999999999993</v>
      </c>
      <c r="B563" s="12">
        <f t="shared" si="41"/>
        <v>0.756</v>
      </c>
      <c r="C563" s="12">
        <f t="shared" si="45"/>
        <v>116.898662640073</v>
      </c>
      <c r="D563" s="12">
        <f t="shared" si="46"/>
        <v>112.523039999997</v>
      </c>
      <c r="E563" s="12">
        <f t="shared" si="44"/>
        <v>0.368625600000016</v>
      </c>
    </row>
    <row r="564" customHeight="1" spans="1:5">
      <c r="A564" s="12">
        <f t="shared" si="42"/>
        <v>5.60999999999992</v>
      </c>
      <c r="B564" s="12">
        <f t="shared" si="41"/>
        <v>0.756</v>
      </c>
      <c r="C564" s="12">
        <f t="shared" si="45"/>
        <v>117.282251103077</v>
      </c>
      <c r="D564" s="12">
        <f t="shared" si="46"/>
        <v>112.892270399997</v>
      </c>
      <c r="E564" s="12">
        <f t="shared" si="44"/>
        <v>0.369230399999651</v>
      </c>
    </row>
    <row r="565" customHeight="1" spans="1:5">
      <c r="A565" s="12">
        <f t="shared" si="42"/>
        <v>5.61999999999992</v>
      </c>
      <c r="B565" s="12">
        <f t="shared" si="41"/>
        <v>0.756</v>
      </c>
      <c r="C565" s="12">
        <f t="shared" si="45"/>
        <v>117.666467884611</v>
      </c>
      <c r="D565" s="12">
        <f t="shared" si="46"/>
        <v>113.262105599997</v>
      </c>
      <c r="E565" s="12">
        <f t="shared" si="44"/>
        <v>0.369835199999983</v>
      </c>
    </row>
    <row r="566" customHeight="1" spans="1:5">
      <c r="A566" s="12">
        <f t="shared" si="42"/>
        <v>5.62999999999992</v>
      </c>
      <c r="B566" s="12">
        <f t="shared" si="41"/>
        <v>0.756</v>
      </c>
      <c r="C566" s="12">
        <f t="shared" si="45"/>
        <v>118.051312984675</v>
      </c>
      <c r="D566" s="12">
        <f t="shared" si="46"/>
        <v>113.632545599997</v>
      </c>
      <c r="E566" s="12">
        <f t="shared" si="44"/>
        <v>0.370439999999988</v>
      </c>
    </row>
    <row r="567" customHeight="1" spans="1:5">
      <c r="A567" s="12">
        <f t="shared" si="42"/>
        <v>5.63999999999992</v>
      </c>
      <c r="B567" s="12">
        <f t="shared" si="41"/>
        <v>0.756</v>
      </c>
      <c r="C567" s="12">
        <f t="shared" si="45"/>
        <v>118.436786403271</v>
      </c>
      <c r="D567" s="12">
        <f t="shared" si="46"/>
        <v>114.003590399997</v>
      </c>
      <c r="E567" s="12">
        <f t="shared" si="44"/>
        <v>0.371044799999979</v>
      </c>
    </row>
    <row r="568" customHeight="1" spans="1:5">
      <c r="A568" s="12">
        <f t="shared" si="42"/>
        <v>5.64999999999992</v>
      </c>
      <c r="B568" s="12">
        <f t="shared" si="41"/>
        <v>0.756</v>
      </c>
      <c r="C568" s="12">
        <f t="shared" si="45"/>
        <v>118.822888140397</v>
      </c>
      <c r="D568" s="12">
        <f t="shared" si="46"/>
        <v>114.375239999997</v>
      </c>
      <c r="E568" s="12">
        <f t="shared" si="44"/>
        <v>0.371649600000026</v>
      </c>
    </row>
    <row r="569" customHeight="1" spans="1:5">
      <c r="A569" s="12">
        <f t="shared" si="42"/>
        <v>5.65999999999992</v>
      </c>
      <c r="B569" s="12">
        <f t="shared" si="41"/>
        <v>0.756</v>
      </c>
      <c r="C569" s="12">
        <f t="shared" si="45"/>
        <v>119.209618196054</v>
      </c>
      <c r="D569" s="12">
        <f t="shared" si="46"/>
        <v>114.747494399997</v>
      </c>
      <c r="E569" s="12">
        <f t="shared" si="44"/>
        <v>0.372254399999989</v>
      </c>
    </row>
    <row r="570" customHeight="1" spans="1:5">
      <c r="A570" s="12">
        <f t="shared" si="42"/>
        <v>5.66999999999992</v>
      </c>
      <c r="B570" s="12">
        <f t="shared" si="41"/>
        <v>0.756</v>
      </c>
      <c r="C570" s="12">
        <f t="shared" si="45"/>
        <v>119.596976570242</v>
      </c>
      <c r="D570" s="12">
        <f t="shared" si="46"/>
        <v>115.120353599997</v>
      </c>
      <c r="E570" s="12">
        <f t="shared" si="44"/>
        <v>0.372859199999979</v>
      </c>
    </row>
    <row r="571" customHeight="1" spans="1:5">
      <c r="A571" s="12">
        <f t="shared" si="42"/>
        <v>5.67999999999992</v>
      </c>
      <c r="B571" s="12">
        <f t="shared" si="41"/>
        <v>0.756</v>
      </c>
      <c r="C571" s="12">
        <f t="shared" si="45"/>
        <v>119.98496326296</v>
      </c>
      <c r="D571" s="12">
        <f t="shared" si="46"/>
        <v>115.493817599997</v>
      </c>
      <c r="E571" s="12">
        <f t="shared" si="44"/>
        <v>0.373463999999998</v>
      </c>
    </row>
    <row r="572" customHeight="1" spans="1:5">
      <c r="A572" s="12">
        <f t="shared" si="42"/>
        <v>5.68999999999992</v>
      </c>
      <c r="B572" s="12">
        <f t="shared" si="41"/>
        <v>0.756</v>
      </c>
      <c r="C572" s="12">
        <f t="shared" si="45"/>
        <v>120.373578274209</v>
      </c>
      <c r="D572" s="12">
        <f t="shared" si="46"/>
        <v>115.867886399997</v>
      </c>
      <c r="E572" s="12">
        <f t="shared" si="44"/>
        <v>0.374068799999975</v>
      </c>
    </row>
    <row r="573" customHeight="1" spans="1:5">
      <c r="A573" s="12">
        <f t="shared" si="42"/>
        <v>5.69999999999992</v>
      </c>
      <c r="B573" s="12">
        <f t="shared" si="41"/>
        <v>0.756</v>
      </c>
      <c r="C573" s="12">
        <f t="shared" si="45"/>
        <v>120.762821603989</v>
      </c>
      <c r="D573" s="12">
        <f t="shared" si="46"/>
        <v>116.242559999997</v>
      </c>
      <c r="E573" s="12">
        <f t="shared" si="44"/>
        <v>0.374673600000023</v>
      </c>
    </row>
    <row r="574" customHeight="1" spans="1:5">
      <c r="A574" s="12">
        <f t="shared" si="42"/>
        <v>5.70999999999992</v>
      </c>
      <c r="B574" s="12">
        <f t="shared" si="41"/>
        <v>0.756</v>
      </c>
      <c r="C574" s="12">
        <f t="shared" si="45"/>
        <v>121.152693252299</v>
      </c>
      <c r="D574" s="12">
        <f t="shared" si="46"/>
        <v>116.617838399997</v>
      </c>
      <c r="E574" s="12">
        <f t="shared" si="44"/>
        <v>0.375278399999985</v>
      </c>
    </row>
    <row r="575" customHeight="1" spans="1:5">
      <c r="A575" s="12">
        <f t="shared" si="42"/>
        <v>5.71999999999992</v>
      </c>
      <c r="B575" s="12">
        <f t="shared" si="41"/>
        <v>0.756</v>
      </c>
      <c r="C575" s="12">
        <f t="shared" si="45"/>
        <v>121.54319321914</v>
      </c>
      <c r="D575" s="12">
        <f t="shared" si="46"/>
        <v>116.993721599997</v>
      </c>
      <c r="E575" s="12">
        <f t="shared" si="44"/>
        <v>0.375883199999976</v>
      </c>
    </row>
    <row r="576" customHeight="1" spans="1:5">
      <c r="A576" s="12">
        <f t="shared" si="42"/>
        <v>5.72999999999992</v>
      </c>
      <c r="B576" s="12">
        <f t="shared" si="41"/>
        <v>0.756</v>
      </c>
      <c r="C576" s="12">
        <f t="shared" si="45"/>
        <v>121.934321504512</v>
      </c>
      <c r="D576" s="12">
        <f t="shared" si="46"/>
        <v>117.370209599997</v>
      </c>
      <c r="E576" s="12">
        <f t="shared" si="44"/>
        <v>0.376487999999995</v>
      </c>
    </row>
    <row r="577" customHeight="1" spans="1:5">
      <c r="A577" s="12">
        <f t="shared" si="42"/>
        <v>5.73999999999992</v>
      </c>
      <c r="B577" s="12">
        <f t="shared" si="41"/>
        <v>0.756</v>
      </c>
      <c r="C577" s="12">
        <f t="shared" si="45"/>
        <v>122.326078108415</v>
      </c>
      <c r="D577" s="12">
        <f t="shared" si="46"/>
        <v>117.747302399997</v>
      </c>
      <c r="E577" s="12">
        <f t="shared" si="44"/>
        <v>0.377092800000028</v>
      </c>
    </row>
    <row r="578" customHeight="1" spans="1:5">
      <c r="A578" s="12">
        <f t="shared" si="42"/>
        <v>5.74999999999992</v>
      </c>
      <c r="B578" s="12">
        <f t="shared" si="41"/>
        <v>0.756</v>
      </c>
      <c r="C578" s="12">
        <f t="shared" si="45"/>
        <v>122.718463030848</v>
      </c>
      <c r="D578" s="12">
        <f t="shared" si="46"/>
        <v>118.124999999997</v>
      </c>
      <c r="E578" s="12">
        <f t="shared" si="44"/>
        <v>0.377697599999976</v>
      </c>
    </row>
    <row r="579" customHeight="1" spans="1:5">
      <c r="A579" s="12">
        <f t="shared" si="42"/>
        <v>5.75999999999992</v>
      </c>
      <c r="B579" s="12">
        <f t="shared" si="41"/>
        <v>0.756</v>
      </c>
      <c r="C579" s="12">
        <f t="shared" si="45"/>
        <v>123.111476271812</v>
      </c>
      <c r="D579" s="12">
        <f t="shared" si="46"/>
        <v>118.503302399997</v>
      </c>
      <c r="E579" s="12">
        <f t="shared" si="44"/>
        <v>0.378302399999981</v>
      </c>
    </row>
    <row r="580" customHeight="1" spans="1:5">
      <c r="A580" s="12">
        <f t="shared" si="42"/>
        <v>5.76999999999992</v>
      </c>
      <c r="B580" s="12">
        <f t="shared" ref="B580:B643" si="47">MAX(1-0.03*MAX((A580-0.5)/0.25,0),$B$2)</f>
        <v>0.756</v>
      </c>
      <c r="C580" s="12">
        <f t="shared" si="45"/>
        <v>123.505117831307</v>
      </c>
      <c r="D580" s="12">
        <f t="shared" si="46"/>
        <v>118.882209599997</v>
      </c>
      <c r="E580" s="12">
        <f t="shared" si="44"/>
        <v>0.378907199999986</v>
      </c>
    </row>
    <row r="581" customHeight="1" spans="1:5">
      <c r="A581" s="12">
        <f t="shared" ref="A581:A644" si="48">A580+0.01</f>
        <v>5.77999999999992</v>
      </c>
      <c r="B581" s="12">
        <f t="shared" si="47"/>
        <v>0.756</v>
      </c>
      <c r="C581" s="12">
        <f t="shared" si="45"/>
        <v>123.899387709333</v>
      </c>
      <c r="D581" s="12">
        <f t="shared" si="46"/>
        <v>119.261721599997</v>
      </c>
      <c r="E581" s="12">
        <f t="shared" ref="E581:E644" si="49">D581-D580</f>
        <v>0.379512000000034</v>
      </c>
    </row>
    <row r="582" customHeight="1" spans="1:5">
      <c r="A582" s="12">
        <f t="shared" si="48"/>
        <v>5.78999999999992</v>
      </c>
      <c r="B582" s="12">
        <f t="shared" si="47"/>
        <v>0.756</v>
      </c>
      <c r="C582" s="12">
        <f t="shared" si="45"/>
        <v>124.294285905889</v>
      </c>
      <c r="D582" s="12">
        <f t="shared" si="46"/>
        <v>119.641838399997</v>
      </c>
      <c r="E582" s="12">
        <f t="shared" si="49"/>
        <v>0.380116799999982</v>
      </c>
    </row>
    <row r="583" customHeight="1" spans="1:5">
      <c r="A583" s="12">
        <f t="shared" si="48"/>
        <v>5.79999999999992</v>
      </c>
      <c r="B583" s="12">
        <f t="shared" si="47"/>
        <v>0.756</v>
      </c>
      <c r="C583" s="12">
        <f t="shared" si="45"/>
        <v>124.689812420976</v>
      </c>
      <c r="D583" s="12">
        <f t="shared" si="46"/>
        <v>120.022559999997</v>
      </c>
      <c r="E583" s="12">
        <f t="shared" si="49"/>
        <v>0.380721599999987</v>
      </c>
    </row>
    <row r="584" customHeight="1" spans="1:5">
      <c r="A584" s="12">
        <f t="shared" si="48"/>
        <v>5.80999999999992</v>
      </c>
      <c r="B584" s="12">
        <f t="shared" si="47"/>
        <v>0.756</v>
      </c>
      <c r="C584" s="12">
        <f t="shared" si="45"/>
        <v>125.085967254593</v>
      </c>
      <c r="D584" s="12">
        <f t="shared" si="46"/>
        <v>120.403886399997</v>
      </c>
      <c r="E584" s="12">
        <f t="shared" si="49"/>
        <v>0.381326400000006</v>
      </c>
    </row>
    <row r="585" customHeight="1" spans="1:5">
      <c r="A585" s="12">
        <f t="shared" si="48"/>
        <v>5.81999999999992</v>
      </c>
      <c r="B585" s="12">
        <f t="shared" si="47"/>
        <v>0.756</v>
      </c>
      <c r="C585" s="12">
        <f t="shared" si="45"/>
        <v>125.482750406742</v>
      </c>
      <c r="D585" s="12">
        <f t="shared" si="46"/>
        <v>120.785817599997</v>
      </c>
      <c r="E585" s="12">
        <f t="shared" si="49"/>
        <v>0.381931199999997</v>
      </c>
    </row>
    <row r="586" customHeight="1" spans="1:5">
      <c r="A586" s="12">
        <f t="shared" si="48"/>
        <v>5.82999999999992</v>
      </c>
      <c r="B586" s="12">
        <f t="shared" si="47"/>
        <v>0.756</v>
      </c>
      <c r="C586" s="12">
        <f t="shared" si="45"/>
        <v>125.880161877421</v>
      </c>
      <c r="D586" s="12">
        <f t="shared" si="46"/>
        <v>121.168353599997</v>
      </c>
      <c r="E586" s="12">
        <f t="shared" si="49"/>
        <v>0.382536000000002</v>
      </c>
    </row>
    <row r="587" customHeight="1" spans="1:5">
      <c r="A587" s="12">
        <f t="shared" si="48"/>
        <v>5.83999999999992</v>
      </c>
      <c r="B587" s="12">
        <f t="shared" si="47"/>
        <v>0.756</v>
      </c>
      <c r="C587" s="12">
        <f t="shared" si="45"/>
        <v>126.278201666631</v>
      </c>
      <c r="D587" s="12">
        <f t="shared" si="46"/>
        <v>121.551494399997</v>
      </c>
      <c r="E587" s="12">
        <f t="shared" si="49"/>
        <v>0.383140799999978</v>
      </c>
    </row>
    <row r="588" customHeight="1" spans="1:5">
      <c r="A588" s="12">
        <f t="shared" si="48"/>
        <v>5.84999999999992</v>
      </c>
      <c r="B588" s="12">
        <f t="shared" si="47"/>
        <v>0.756</v>
      </c>
      <c r="C588" s="12">
        <f t="shared" si="45"/>
        <v>126.676869774371</v>
      </c>
      <c r="D588" s="12">
        <f t="shared" si="46"/>
        <v>121.935239999997</v>
      </c>
      <c r="E588" s="12">
        <f t="shared" si="49"/>
        <v>0.383745599999997</v>
      </c>
    </row>
    <row r="589" customHeight="1" spans="1:5">
      <c r="A589" s="12">
        <f t="shared" si="48"/>
        <v>5.85999999999992</v>
      </c>
      <c r="B589" s="12">
        <f t="shared" si="47"/>
        <v>0.756</v>
      </c>
      <c r="C589" s="12">
        <f t="shared" si="45"/>
        <v>127.076166200642</v>
      </c>
      <c r="D589" s="12">
        <f t="shared" si="46"/>
        <v>122.319590399997</v>
      </c>
      <c r="E589" s="12">
        <f t="shared" si="49"/>
        <v>0.384350400000017</v>
      </c>
    </row>
    <row r="590" customHeight="1" spans="1:5">
      <c r="A590" s="12">
        <f t="shared" si="48"/>
        <v>5.86999999999992</v>
      </c>
      <c r="B590" s="12">
        <f t="shared" si="47"/>
        <v>0.756</v>
      </c>
      <c r="C590" s="12">
        <f t="shared" si="45"/>
        <v>127.476090945444</v>
      </c>
      <c r="D590" s="12">
        <f t="shared" si="46"/>
        <v>122.704545599997</v>
      </c>
      <c r="E590" s="12">
        <f t="shared" si="49"/>
        <v>0.384955199999993</v>
      </c>
    </row>
    <row r="591" customHeight="1" spans="1:5">
      <c r="A591" s="12">
        <f t="shared" si="48"/>
        <v>5.87999999999992</v>
      </c>
      <c r="B591" s="12">
        <f t="shared" si="47"/>
        <v>0.756</v>
      </c>
      <c r="C591" s="12">
        <f t="shared" si="45"/>
        <v>127.876644008777</v>
      </c>
      <c r="D591" s="12">
        <f t="shared" si="46"/>
        <v>123.090105599997</v>
      </c>
      <c r="E591" s="12">
        <f t="shared" si="49"/>
        <v>0.38555999999997</v>
      </c>
    </row>
    <row r="592" customHeight="1" spans="1:5">
      <c r="A592" s="12">
        <f t="shared" si="48"/>
        <v>5.88999999999992</v>
      </c>
      <c r="B592" s="12">
        <f t="shared" si="47"/>
        <v>0.756</v>
      </c>
      <c r="C592" s="12">
        <f t="shared" si="45"/>
        <v>128.277825390641</v>
      </c>
      <c r="D592" s="12">
        <f t="shared" si="46"/>
        <v>123.476270399997</v>
      </c>
      <c r="E592" s="12">
        <f t="shared" si="49"/>
        <v>0.386164799999989</v>
      </c>
    </row>
    <row r="593" customHeight="1" spans="1:5">
      <c r="A593" s="12">
        <f t="shared" si="48"/>
        <v>5.89999999999992</v>
      </c>
      <c r="B593" s="12">
        <f t="shared" si="47"/>
        <v>0.756</v>
      </c>
      <c r="C593" s="12">
        <f t="shared" si="45"/>
        <v>128.679635091035</v>
      </c>
      <c r="D593" s="12">
        <f t="shared" si="46"/>
        <v>123.863039999997</v>
      </c>
      <c r="E593" s="12">
        <f t="shared" si="49"/>
        <v>0.386769600000036</v>
      </c>
    </row>
    <row r="594" customHeight="1" spans="1:5">
      <c r="A594" s="12">
        <f t="shared" si="48"/>
        <v>5.90999999999992</v>
      </c>
      <c r="B594" s="12">
        <f t="shared" si="47"/>
        <v>0.756</v>
      </c>
      <c r="C594" s="12">
        <f t="shared" si="45"/>
        <v>129.082073109959</v>
      </c>
      <c r="D594" s="12">
        <f t="shared" si="46"/>
        <v>124.250414399997</v>
      </c>
      <c r="E594" s="12">
        <f t="shared" si="49"/>
        <v>0.38737439999997</v>
      </c>
    </row>
    <row r="595" customHeight="1" spans="1:5">
      <c r="A595" s="12">
        <f t="shared" si="48"/>
        <v>5.91999999999992</v>
      </c>
      <c r="B595" s="12">
        <f t="shared" si="47"/>
        <v>0.756</v>
      </c>
      <c r="C595" s="12">
        <f t="shared" si="45"/>
        <v>129.485139447415</v>
      </c>
      <c r="D595" s="12">
        <f t="shared" si="46"/>
        <v>124.638393599997</v>
      </c>
      <c r="E595" s="12">
        <f t="shared" si="49"/>
        <v>0.38797919999999</v>
      </c>
    </row>
    <row r="596" customHeight="1" spans="1:5">
      <c r="A596" s="12">
        <f t="shared" si="48"/>
        <v>5.92999999999992</v>
      </c>
      <c r="B596" s="12">
        <f t="shared" si="47"/>
        <v>0.756</v>
      </c>
      <c r="C596" s="12">
        <f t="shared" si="45"/>
        <v>129.888834103401</v>
      </c>
      <c r="D596" s="12">
        <f t="shared" si="46"/>
        <v>125.026977599997</v>
      </c>
      <c r="E596" s="12">
        <f t="shared" si="49"/>
        <v>0.38858399999998</v>
      </c>
    </row>
    <row r="597" customHeight="1" spans="1:5">
      <c r="A597" s="12">
        <f t="shared" si="48"/>
        <v>5.93999999999992</v>
      </c>
      <c r="B597" s="12">
        <f t="shared" si="47"/>
        <v>0.756</v>
      </c>
      <c r="C597" s="12">
        <f t="shared" si="45"/>
        <v>130.293157077918</v>
      </c>
      <c r="D597" s="12">
        <f t="shared" si="46"/>
        <v>125.416166399997</v>
      </c>
      <c r="E597" s="12">
        <f t="shared" si="49"/>
        <v>0.389188800000014</v>
      </c>
    </row>
    <row r="598" customHeight="1" spans="1:5">
      <c r="A598" s="12">
        <f t="shared" si="48"/>
        <v>5.94999999999992</v>
      </c>
      <c r="B598" s="12">
        <f t="shared" si="47"/>
        <v>0.756</v>
      </c>
      <c r="C598" s="12">
        <f t="shared" si="45"/>
        <v>130.698108370966</v>
      </c>
      <c r="D598" s="12">
        <f t="shared" si="46"/>
        <v>125.805959999997</v>
      </c>
      <c r="E598" s="12">
        <f t="shared" si="49"/>
        <v>0.389793600000004</v>
      </c>
    </row>
    <row r="599" customHeight="1" spans="1:5">
      <c r="A599" s="12">
        <f t="shared" si="48"/>
        <v>5.95999999999992</v>
      </c>
      <c r="B599" s="12">
        <f t="shared" si="47"/>
        <v>0.756</v>
      </c>
      <c r="C599" s="12">
        <f t="shared" si="45"/>
        <v>131.103687982544</v>
      </c>
      <c r="D599" s="12">
        <f t="shared" si="46"/>
        <v>126.196358399997</v>
      </c>
      <c r="E599" s="12">
        <f t="shared" si="49"/>
        <v>0.390398399999995</v>
      </c>
    </row>
    <row r="600" customHeight="1" spans="1:5">
      <c r="A600" s="12">
        <f t="shared" si="48"/>
        <v>5.96999999999992</v>
      </c>
      <c r="B600" s="12">
        <f t="shared" si="47"/>
        <v>0.756</v>
      </c>
      <c r="C600" s="12">
        <f t="shared" si="45"/>
        <v>131.509895912654</v>
      </c>
      <c r="D600" s="12">
        <f t="shared" si="46"/>
        <v>126.587361599997</v>
      </c>
      <c r="E600" s="12">
        <f t="shared" si="49"/>
        <v>0.391003199999986</v>
      </c>
    </row>
    <row r="601" customHeight="1" spans="1:5">
      <c r="A601" s="12">
        <f t="shared" si="48"/>
        <v>5.97999999999992</v>
      </c>
      <c r="B601" s="12">
        <f t="shared" si="47"/>
        <v>0.756</v>
      </c>
      <c r="C601" s="12">
        <f t="shared" si="45"/>
        <v>131.916732161293</v>
      </c>
      <c r="D601" s="12">
        <f t="shared" si="46"/>
        <v>126.978969599997</v>
      </c>
      <c r="E601" s="12">
        <f t="shared" si="49"/>
        <v>0.391607999999977</v>
      </c>
    </row>
    <row r="602" customHeight="1" spans="1:5">
      <c r="A602" s="12">
        <f t="shared" si="48"/>
        <v>5.98999999999992</v>
      </c>
      <c r="B602" s="12">
        <f t="shared" si="47"/>
        <v>0.756</v>
      </c>
      <c r="C602" s="12">
        <f t="shared" si="45"/>
        <v>132.324196728464</v>
      </c>
      <c r="D602" s="12">
        <f t="shared" si="46"/>
        <v>127.371182399997</v>
      </c>
      <c r="E602" s="12">
        <f t="shared" si="49"/>
        <v>0.392212800000024</v>
      </c>
    </row>
    <row r="603" customHeight="1" spans="1:5">
      <c r="A603" s="12">
        <f t="shared" si="48"/>
        <v>5.99999999999992</v>
      </c>
      <c r="B603" s="12">
        <f t="shared" si="47"/>
        <v>0.756</v>
      </c>
      <c r="C603" s="12">
        <f t="shared" si="45"/>
        <v>132.732289614165</v>
      </c>
      <c r="D603" s="12">
        <f t="shared" si="46"/>
        <v>127.763999999997</v>
      </c>
      <c r="E603" s="12">
        <f t="shared" si="49"/>
        <v>0.392817600000001</v>
      </c>
    </row>
    <row r="604" customHeight="1" spans="1:5">
      <c r="A604" s="12">
        <f t="shared" si="48"/>
        <v>6.00999999999992</v>
      </c>
      <c r="B604" s="12">
        <f t="shared" si="47"/>
        <v>0.756</v>
      </c>
      <c r="C604" s="12">
        <f t="shared" si="45"/>
        <v>133.141010818397</v>
      </c>
      <c r="D604" s="12">
        <f t="shared" si="46"/>
        <v>128.157422399997</v>
      </c>
      <c r="E604" s="12">
        <f t="shared" si="49"/>
        <v>0.393422399999977</v>
      </c>
    </row>
    <row r="605" customHeight="1" spans="1:5">
      <c r="A605" s="12">
        <f t="shared" si="48"/>
        <v>6.01999999999992</v>
      </c>
      <c r="B605" s="12">
        <f t="shared" si="47"/>
        <v>0.756</v>
      </c>
      <c r="C605" s="12">
        <f t="shared" si="45"/>
        <v>133.55036034116</v>
      </c>
      <c r="D605" s="12">
        <f t="shared" si="46"/>
        <v>128.551449599997</v>
      </c>
      <c r="E605" s="12">
        <f t="shared" si="49"/>
        <v>0.394027199999982</v>
      </c>
    </row>
    <row r="606" customHeight="1" spans="1:5">
      <c r="A606" s="12">
        <f t="shared" si="48"/>
        <v>6.02999999999992</v>
      </c>
      <c r="B606" s="12">
        <f t="shared" si="47"/>
        <v>0.756</v>
      </c>
      <c r="C606" s="12">
        <f t="shared" si="45"/>
        <v>133.960338182454</v>
      </c>
      <c r="D606" s="12">
        <f t="shared" si="46"/>
        <v>128.946081599997</v>
      </c>
      <c r="E606" s="12">
        <f t="shared" si="49"/>
        <v>0.39463200000003</v>
      </c>
    </row>
    <row r="607" customHeight="1" spans="1:5">
      <c r="A607" s="12">
        <f t="shared" si="48"/>
        <v>6.03999999999992</v>
      </c>
      <c r="B607" s="12">
        <f t="shared" si="47"/>
        <v>0.756</v>
      </c>
      <c r="C607" s="12">
        <f t="shared" si="45"/>
        <v>134.370944342278</v>
      </c>
      <c r="D607" s="12">
        <f t="shared" si="46"/>
        <v>129.341318399997</v>
      </c>
      <c r="E607" s="12">
        <f t="shared" si="49"/>
        <v>0.395236799999992</v>
      </c>
    </row>
    <row r="608" customHeight="1" spans="1:5">
      <c r="A608" s="12">
        <f t="shared" si="48"/>
        <v>6.04999999999992</v>
      </c>
      <c r="B608" s="12">
        <f t="shared" si="47"/>
        <v>0.756</v>
      </c>
      <c r="C608" s="12">
        <f t="shared" si="45"/>
        <v>134.782178820633</v>
      </c>
      <c r="D608" s="12">
        <f t="shared" si="46"/>
        <v>129.737159999997</v>
      </c>
      <c r="E608" s="12">
        <f t="shared" si="49"/>
        <v>0.395841599999983</v>
      </c>
    </row>
    <row r="609" customHeight="1" spans="1:5">
      <c r="A609" s="12">
        <f t="shared" si="48"/>
        <v>6.05999999999992</v>
      </c>
      <c r="B609" s="12">
        <f t="shared" si="47"/>
        <v>0.756</v>
      </c>
      <c r="C609" s="12">
        <f t="shared" si="45"/>
        <v>135.194041617518</v>
      </c>
      <c r="D609" s="12">
        <f t="shared" si="46"/>
        <v>130.133606399997</v>
      </c>
      <c r="E609" s="12">
        <f t="shared" si="49"/>
        <v>0.396446399999974</v>
      </c>
    </row>
    <row r="610" customHeight="1" spans="1:5">
      <c r="A610" s="12">
        <f t="shared" si="48"/>
        <v>6.06999999999992</v>
      </c>
      <c r="B610" s="12">
        <f t="shared" si="47"/>
        <v>0.756</v>
      </c>
      <c r="C610" s="12">
        <f t="shared" si="45"/>
        <v>135.606532732935</v>
      </c>
      <c r="D610" s="12">
        <f t="shared" si="46"/>
        <v>130.530657599997</v>
      </c>
      <c r="E610" s="12">
        <f t="shared" si="49"/>
        <v>0.397051200000021</v>
      </c>
    </row>
    <row r="611" customHeight="1" spans="1:5">
      <c r="A611" s="12">
        <f t="shared" si="48"/>
        <v>6.07999999999991</v>
      </c>
      <c r="B611" s="12">
        <f t="shared" si="47"/>
        <v>0.756</v>
      </c>
      <c r="C611" s="12">
        <f t="shared" si="45"/>
        <v>136.019652166882</v>
      </c>
      <c r="D611" s="12">
        <f t="shared" si="46"/>
        <v>130.928313599996</v>
      </c>
      <c r="E611" s="12">
        <f t="shared" si="49"/>
        <v>0.397655999999614</v>
      </c>
    </row>
    <row r="612" customHeight="1" spans="1:5">
      <c r="A612" s="12">
        <f t="shared" si="48"/>
        <v>6.08999999999991</v>
      </c>
      <c r="B612" s="12">
        <f t="shared" si="47"/>
        <v>0.756</v>
      </c>
      <c r="C612" s="12">
        <f t="shared" si="45"/>
        <v>136.433399919359</v>
      </c>
      <c r="D612" s="12">
        <f t="shared" si="46"/>
        <v>131.326574399996</v>
      </c>
      <c r="E612" s="12">
        <f t="shared" si="49"/>
        <v>0.398260799999974</v>
      </c>
    </row>
    <row r="613" customHeight="1" spans="1:5">
      <c r="A613" s="12">
        <f t="shared" si="48"/>
        <v>6.09999999999991</v>
      </c>
      <c r="B613" s="12">
        <f t="shared" si="47"/>
        <v>0.756</v>
      </c>
      <c r="C613" s="12">
        <f t="shared" si="45"/>
        <v>136.847775990368</v>
      </c>
      <c r="D613" s="12">
        <f t="shared" si="46"/>
        <v>131.725439999996</v>
      </c>
      <c r="E613" s="12">
        <f t="shared" si="49"/>
        <v>0.398865599999993</v>
      </c>
    </row>
    <row r="614" customHeight="1" spans="1:5">
      <c r="A614" s="12">
        <f t="shared" si="48"/>
        <v>6.10999999999991</v>
      </c>
      <c r="B614" s="12">
        <f t="shared" si="47"/>
        <v>0.756</v>
      </c>
      <c r="C614" s="12">
        <f t="shared" si="45"/>
        <v>137.262780379907</v>
      </c>
      <c r="D614" s="12">
        <f t="shared" si="46"/>
        <v>132.124910399996</v>
      </c>
      <c r="E614" s="12">
        <f t="shared" si="49"/>
        <v>0.399470399999984</v>
      </c>
    </row>
    <row r="615" customHeight="1" spans="1:5">
      <c r="A615" s="12">
        <f t="shared" si="48"/>
        <v>6.11999999999991</v>
      </c>
      <c r="B615" s="12">
        <f t="shared" si="47"/>
        <v>0.756</v>
      </c>
      <c r="C615" s="12">
        <f t="shared" si="45"/>
        <v>137.678413087977</v>
      </c>
      <c r="D615" s="12">
        <f t="shared" si="46"/>
        <v>132.524985599996</v>
      </c>
      <c r="E615" s="12">
        <f t="shared" si="49"/>
        <v>0.400075200000003</v>
      </c>
    </row>
    <row r="616" customHeight="1" spans="1:5">
      <c r="A616" s="12">
        <f t="shared" si="48"/>
        <v>6.12999999999991</v>
      </c>
      <c r="B616" s="12">
        <f t="shared" si="47"/>
        <v>0.756</v>
      </c>
      <c r="C616" s="12">
        <f t="shared" si="45"/>
        <v>138.094674114578</v>
      </c>
      <c r="D616" s="12">
        <f t="shared" si="46"/>
        <v>132.925665599996</v>
      </c>
      <c r="E616" s="12">
        <f t="shared" si="49"/>
        <v>0.400679999999994</v>
      </c>
    </row>
    <row r="617" customHeight="1" spans="1:5">
      <c r="A617" s="12">
        <f t="shared" si="48"/>
        <v>6.13999999999991</v>
      </c>
      <c r="B617" s="12">
        <f t="shared" si="47"/>
        <v>0.756</v>
      </c>
      <c r="C617" s="12">
        <f t="shared" si="45"/>
        <v>138.511563459709</v>
      </c>
      <c r="D617" s="12">
        <f t="shared" si="46"/>
        <v>133.326950399996</v>
      </c>
      <c r="E617" s="12">
        <f t="shared" si="49"/>
        <v>0.401284799999985</v>
      </c>
    </row>
    <row r="618" customHeight="1" spans="1:5">
      <c r="A618" s="12">
        <f t="shared" si="48"/>
        <v>6.14999999999991</v>
      </c>
      <c r="B618" s="12">
        <f t="shared" si="47"/>
        <v>0.756</v>
      </c>
      <c r="C618" s="12">
        <f t="shared" ref="C618:C681" si="50">PI()*(A618+0.5)^2</f>
        <v>138.929081123371</v>
      </c>
      <c r="D618" s="12">
        <f t="shared" ref="D618:D681" si="51">((A618+0.5)/0.5)^2*B618</f>
        <v>133.728839999996</v>
      </c>
      <c r="E618" s="12">
        <f t="shared" si="49"/>
        <v>0.401889600000004</v>
      </c>
    </row>
    <row r="619" customHeight="1" spans="1:5">
      <c r="A619" s="12">
        <f t="shared" si="48"/>
        <v>6.15999999999991</v>
      </c>
      <c r="B619" s="12">
        <f t="shared" si="47"/>
        <v>0.756</v>
      </c>
      <c r="C619" s="12">
        <f t="shared" si="50"/>
        <v>139.347227105564</v>
      </c>
      <c r="D619" s="12">
        <f t="shared" si="51"/>
        <v>134.131334399996</v>
      </c>
      <c r="E619" s="12">
        <f t="shared" si="49"/>
        <v>0.402494400000023</v>
      </c>
    </row>
    <row r="620" customHeight="1" spans="1:5">
      <c r="A620" s="12">
        <f t="shared" si="48"/>
        <v>6.16999999999991</v>
      </c>
      <c r="B620" s="12">
        <f t="shared" si="47"/>
        <v>0.756</v>
      </c>
      <c r="C620" s="12">
        <f t="shared" si="50"/>
        <v>139.766001406287</v>
      </c>
      <c r="D620" s="12">
        <f t="shared" si="51"/>
        <v>134.534433599996</v>
      </c>
      <c r="E620" s="12">
        <f t="shared" si="49"/>
        <v>0.403099199999957</v>
      </c>
    </row>
    <row r="621" customHeight="1" spans="1:5">
      <c r="A621" s="12">
        <f t="shared" si="48"/>
        <v>6.17999999999991</v>
      </c>
      <c r="B621" s="12">
        <f t="shared" si="47"/>
        <v>0.756</v>
      </c>
      <c r="C621" s="12">
        <f t="shared" si="50"/>
        <v>140.185404025542</v>
      </c>
      <c r="D621" s="12">
        <f t="shared" si="51"/>
        <v>134.938137599996</v>
      </c>
      <c r="E621" s="12">
        <f t="shared" si="49"/>
        <v>0.403704000000005</v>
      </c>
    </row>
    <row r="622" customHeight="1" spans="1:5">
      <c r="A622" s="12">
        <f t="shared" si="48"/>
        <v>6.18999999999991</v>
      </c>
      <c r="B622" s="12">
        <f t="shared" si="47"/>
        <v>0.756</v>
      </c>
      <c r="C622" s="12">
        <f t="shared" si="50"/>
        <v>140.605434963326</v>
      </c>
      <c r="D622" s="12">
        <f t="shared" si="51"/>
        <v>135.342446399996</v>
      </c>
      <c r="E622" s="12">
        <f t="shared" si="49"/>
        <v>0.404308799999995</v>
      </c>
    </row>
    <row r="623" customHeight="1" spans="1:5">
      <c r="A623" s="12">
        <f t="shared" si="48"/>
        <v>6.19999999999991</v>
      </c>
      <c r="B623" s="12">
        <f t="shared" si="47"/>
        <v>0.756</v>
      </c>
      <c r="C623" s="12">
        <f t="shared" si="50"/>
        <v>141.026094219642</v>
      </c>
      <c r="D623" s="12">
        <f t="shared" si="51"/>
        <v>135.747359999996</v>
      </c>
      <c r="E623" s="12">
        <f t="shared" si="49"/>
        <v>0.404913599999958</v>
      </c>
    </row>
    <row r="624" customHeight="1" spans="1:5">
      <c r="A624" s="12">
        <f t="shared" si="48"/>
        <v>6.20999999999991</v>
      </c>
      <c r="B624" s="12">
        <f t="shared" si="47"/>
        <v>0.756</v>
      </c>
      <c r="C624" s="12">
        <f t="shared" si="50"/>
        <v>141.447381794488</v>
      </c>
      <c r="D624" s="12">
        <f t="shared" si="51"/>
        <v>136.152878399996</v>
      </c>
      <c r="E624" s="12">
        <f t="shared" si="49"/>
        <v>0.405518400000034</v>
      </c>
    </row>
    <row r="625" customHeight="1" spans="1:5">
      <c r="A625" s="12">
        <f t="shared" si="48"/>
        <v>6.21999999999991</v>
      </c>
      <c r="B625" s="12">
        <f t="shared" si="47"/>
        <v>0.756</v>
      </c>
      <c r="C625" s="12">
        <f t="shared" si="50"/>
        <v>141.869297687866</v>
      </c>
      <c r="D625" s="12">
        <f t="shared" si="51"/>
        <v>136.559001599996</v>
      </c>
      <c r="E625" s="12">
        <f t="shared" si="49"/>
        <v>0.406123199999996</v>
      </c>
    </row>
    <row r="626" customHeight="1" spans="1:5">
      <c r="A626" s="12">
        <f t="shared" si="48"/>
        <v>6.22999999999991</v>
      </c>
      <c r="B626" s="12">
        <f t="shared" si="47"/>
        <v>0.756</v>
      </c>
      <c r="C626" s="12">
        <f t="shared" si="50"/>
        <v>142.291841899773</v>
      </c>
      <c r="D626" s="12">
        <f t="shared" si="51"/>
        <v>136.965729599996</v>
      </c>
      <c r="E626" s="12">
        <f t="shared" si="49"/>
        <v>0.406727999999987</v>
      </c>
    </row>
    <row r="627" customHeight="1" spans="1:5">
      <c r="A627" s="12">
        <f t="shared" si="48"/>
        <v>6.23999999999991</v>
      </c>
      <c r="B627" s="12">
        <f t="shared" si="47"/>
        <v>0.756</v>
      </c>
      <c r="C627" s="12">
        <f t="shared" si="50"/>
        <v>142.715014430212</v>
      </c>
      <c r="D627" s="12">
        <f t="shared" si="51"/>
        <v>137.373062399996</v>
      </c>
      <c r="E627" s="12">
        <f t="shared" si="49"/>
        <v>0.407332799999978</v>
      </c>
    </row>
    <row r="628" customHeight="1" spans="1:5">
      <c r="A628" s="12">
        <f t="shared" si="48"/>
        <v>6.24999999999991</v>
      </c>
      <c r="B628" s="12">
        <f t="shared" si="47"/>
        <v>0.756</v>
      </c>
      <c r="C628" s="12">
        <f t="shared" si="50"/>
        <v>143.138815279181</v>
      </c>
      <c r="D628" s="12">
        <f t="shared" si="51"/>
        <v>137.780999999996</v>
      </c>
      <c r="E628" s="12">
        <f t="shared" si="49"/>
        <v>0.407937600000025</v>
      </c>
    </row>
    <row r="629" customHeight="1" spans="1:5">
      <c r="A629" s="12">
        <f t="shared" si="48"/>
        <v>6.25999999999991</v>
      </c>
      <c r="B629" s="12">
        <f t="shared" si="47"/>
        <v>0.756</v>
      </c>
      <c r="C629" s="12">
        <f t="shared" si="50"/>
        <v>143.563244446681</v>
      </c>
      <c r="D629" s="12">
        <f t="shared" si="51"/>
        <v>138.189542399996</v>
      </c>
      <c r="E629" s="12">
        <f t="shared" si="49"/>
        <v>0.408542399999988</v>
      </c>
    </row>
    <row r="630" customHeight="1" spans="1:5">
      <c r="A630" s="12">
        <f t="shared" si="48"/>
        <v>6.26999999999991</v>
      </c>
      <c r="B630" s="12">
        <f t="shared" si="47"/>
        <v>0.756</v>
      </c>
      <c r="C630" s="12">
        <f t="shared" si="50"/>
        <v>143.988301932712</v>
      </c>
      <c r="D630" s="12">
        <f t="shared" si="51"/>
        <v>138.598689599996</v>
      </c>
      <c r="E630" s="12">
        <f t="shared" si="49"/>
        <v>0.409147199999978</v>
      </c>
    </row>
    <row r="631" customHeight="1" spans="1:5">
      <c r="A631" s="12">
        <f t="shared" si="48"/>
        <v>6.27999999999991</v>
      </c>
      <c r="B631" s="12">
        <f t="shared" si="47"/>
        <v>0.756</v>
      </c>
      <c r="C631" s="12">
        <f t="shared" si="50"/>
        <v>144.413987737273</v>
      </c>
      <c r="D631" s="12">
        <f t="shared" si="51"/>
        <v>139.008441599996</v>
      </c>
      <c r="E631" s="12">
        <f t="shared" si="49"/>
        <v>0.409751999999997</v>
      </c>
    </row>
    <row r="632" customHeight="1" spans="1:5">
      <c r="A632" s="12">
        <f t="shared" si="48"/>
        <v>6.28999999999991</v>
      </c>
      <c r="B632" s="12">
        <f t="shared" si="47"/>
        <v>0.756</v>
      </c>
      <c r="C632" s="12">
        <f t="shared" si="50"/>
        <v>144.840301860365</v>
      </c>
      <c r="D632" s="12">
        <f t="shared" si="51"/>
        <v>139.418798399996</v>
      </c>
      <c r="E632" s="12">
        <f t="shared" si="49"/>
        <v>0.410356800000017</v>
      </c>
    </row>
    <row r="633" customHeight="1" spans="1:5">
      <c r="A633" s="12">
        <f t="shared" si="48"/>
        <v>6.29999999999991</v>
      </c>
      <c r="B633" s="12">
        <f t="shared" si="47"/>
        <v>0.756</v>
      </c>
      <c r="C633" s="12">
        <f t="shared" si="50"/>
        <v>145.267244301988</v>
      </c>
      <c r="D633" s="12">
        <f t="shared" si="51"/>
        <v>139.829759999996</v>
      </c>
      <c r="E633" s="12">
        <f t="shared" si="49"/>
        <v>0.410961599999979</v>
      </c>
    </row>
    <row r="634" customHeight="1" spans="1:5">
      <c r="A634" s="12">
        <f t="shared" si="48"/>
        <v>6.30999999999991</v>
      </c>
      <c r="B634" s="12">
        <f t="shared" si="47"/>
        <v>0.756</v>
      </c>
      <c r="C634" s="12">
        <f t="shared" si="50"/>
        <v>145.694815062142</v>
      </c>
      <c r="D634" s="12">
        <f t="shared" si="51"/>
        <v>140.241326399996</v>
      </c>
      <c r="E634" s="12">
        <f t="shared" si="49"/>
        <v>0.411566399999998</v>
      </c>
    </row>
    <row r="635" customHeight="1" spans="1:5">
      <c r="A635" s="12">
        <f t="shared" si="48"/>
        <v>6.31999999999991</v>
      </c>
      <c r="B635" s="12">
        <f t="shared" si="47"/>
        <v>0.756</v>
      </c>
      <c r="C635" s="12">
        <f t="shared" si="50"/>
        <v>146.123014140826</v>
      </c>
      <c r="D635" s="12">
        <f t="shared" si="51"/>
        <v>140.653497599996</v>
      </c>
      <c r="E635" s="12">
        <f t="shared" si="49"/>
        <v>0.412171199999989</v>
      </c>
    </row>
    <row r="636" customHeight="1" spans="1:5">
      <c r="A636" s="12">
        <f t="shared" si="48"/>
        <v>6.32999999999991</v>
      </c>
      <c r="B636" s="12">
        <f t="shared" si="47"/>
        <v>0.756</v>
      </c>
      <c r="C636" s="12">
        <f t="shared" si="50"/>
        <v>146.551841538041</v>
      </c>
      <c r="D636" s="12">
        <f t="shared" si="51"/>
        <v>141.066273599996</v>
      </c>
      <c r="E636" s="12">
        <f t="shared" si="49"/>
        <v>0.412776000000008</v>
      </c>
    </row>
    <row r="637" customHeight="1" spans="1:5">
      <c r="A637" s="12">
        <f t="shared" si="48"/>
        <v>6.33999999999991</v>
      </c>
      <c r="B637" s="12">
        <f t="shared" si="47"/>
        <v>0.756</v>
      </c>
      <c r="C637" s="12">
        <f t="shared" si="50"/>
        <v>146.981297253787</v>
      </c>
      <c r="D637" s="12">
        <f t="shared" si="51"/>
        <v>141.479654399996</v>
      </c>
      <c r="E637" s="12">
        <f t="shared" si="49"/>
        <v>0.413380799999999</v>
      </c>
    </row>
    <row r="638" customHeight="1" spans="1:5">
      <c r="A638" s="12">
        <f t="shared" si="48"/>
        <v>6.34999999999991</v>
      </c>
      <c r="B638" s="12">
        <f t="shared" si="47"/>
        <v>0.756</v>
      </c>
      <c r="C638" s="12">
        <f t="shared" si="50"/>
        <v>147.411381288063</v>
      </c>
      <c r="D638" s="12">
        <f t="shared" si="51"/>
        <v>141.893639999996</v>
      </c>
      <c r="E638" s="12">
        <f t="shared" si="49"/>
        <v>0.413985599999961</v>
      </c>
    </row>
    <row r="639" customHeight="1" spans="1:5">
      <c r="A639" s="12">
        <f t="shared" si="48"/>
        <v>6.35999999999991</v>
      </c>
      <c r="B639" s="12">
        <f t="shared" si="47"/>
        <v>0.756</v>
      </c>
      <c r="C639" s="12">
        <f t="shared" si="50"/>
        <v>147.84209364087</v>
      </c>
      <c r="D639" s="12">
        <f t="shared" si="51"/>
        <v>142.308230399996</v>
      </c>
      <c r="E639" s="12">
        <f t="shared" si="49"/>
        <v>0.414590400000009</v>
      </c>
    </row>
    <row r="640" customHeight="1" spans="1:5">
      <c r="A640" s="12">
        <f t="shared" si="48"/>
        <v>6.36999999999991</v>
      </c>
      <c r="B640" s="12">
        <f t="shared" si="47"/>
        <v>0.756</v>
      </c>
      <c r="C640" s="12">
        <f t="shared" si="50"/>
        <v>148.273434312208</v>
      </c>
      <c r="D640" s="12">
        <f t="shared" si="51"/>
        <v>142.723425599996</v>
      </c>
      <c r="E640" s="12">
        <f t="shared" si="49"/>
        <v>0.415195200000028</v>
      </c>
    </row>
    <row r="641" customHeight="1" spans="1:5">
      <c r="A641" s="12">
        <f t="shared" si="48"/>
        <v>6.37999999999991</v>
      </c>
      <c r="B641" s="12">
        <f t="shared" si="47"/>
        <v>0.756</v>
      </c>
      <c r="C641" s="12">
        <f t="shared" si="50"/>
        <v>148.705403302077</v>
      </c>
      <c r="D641" s="12">
        <f t="shared" si="51"/>
        <v>143.139225599996</v>
      </c>
      <c r="E641" s="12">
        <f t="shared" si="49"/>
        <v>0.41579999999999</v>
      </c>
    </row>
    <row r="642" customHeight="1" spans="1:5">
      <c r="A642" s="12">
        <f t="shared" si="48"/>
        <v>6.38999999999991</v>
      </c>
      <c r="B642" s="12">
        <f t="shared" si="47"/>
        <v>0.756</v>
      </c>
      <c r="C642" s="12">
        <f t="shared" si="50"/>
        <v>149.138000610476</v>
      </c>
      <c r="D642" s="12">
        <f t="shared" si="51"/>
        <v>143.555630399996</v>
      </c>
      <c r="E642" s="12">
        <f t="shared" si="49"/>
        <v>0.416404799999981</v>
      </c>
    </row>
    <row r="643" customHeight="1" spans="1:5">
      <c r="A643" s="12">
        <f t="shared" si="48"/>
        <v>6.39999999999991</v>
      </c>
      <c r="B643" s="12">
        <f t="shared" si="47"/>
        <v>0.756</v>
      </c>
      <c r="C643" s="12">
        <f t="shared" si="50"/>
        <v>149.571226237406</v>
      </c>
      <c r="D643" s="12">
        <f t="shared" si="51"/>
        <v>143.972639999996</v>
      </c>
      <c r="E643" s="12">
        <f t="shared" si="49"/>
        <v>0.417009599999972</v>
      </c>
    </row>
    <row r="644" customHeight="1" spans="1:5">
      <c r="A644" s="12">
        <f t="shared" si="48"/>
        <v>6.40999999999991</v>
      </c>
      <c r="B644" s="12">
        <f t="shared" ref="B644:B707" si="52">MAX(1-0.03*MAX((A644-0.5)/0.25,0),$B$2)</f>
        <v>0.756</v>
      </c>
      <c r="C644" s="12">
        <f t="shared" si="50"/>
        <v>150.005080182867</v>
      </c>
      <c r="D644" s="12">
        <f t="shared" si="51"/>
        <v>144.390254399996</v>
      </c>
      <c r="E644" s="12">
        <f t="shared" si="49"/>
        <v>0.417614400000019</v>
      </c>
    </row>
    <row r="645" customHeight="1" spans="1:5">
      <c r="A645" s="12">
        <f t="shared" ref="A645:A708" si="53">A644+0.01</f>
        <v>6.41999999999991</v>
      </c>
      <c r="B645" s="12">
        <f t="shared" si="52"/>
        <v>0.756</v>
      </c>
      <c r="C645" s="12">
        <f t="shared" si="50"/>
        <v>150.439562446858</v>
      </c>
      <c r="D645" s="12">
        <f t="shared" si="51"/>
        <v>144.808473599996</v>
      </c>
      <c r="E645" s="12">
        <f t="shared" ref="E645:E708" si="54">D645-D644</f>
        <v>0.418219199999982</v>
      </c>
    </row>
    <row r="646" customHeight="1" spans="1:5">
      <c r="A646" s="12">
        <f t="shared" si="53"/>
        <v>6.42999999999991</v>
      </c>
      <c r="B646" s="12">
        <f t="shared" si="52"/>
        <v>0.756</v>
      </c>
      <c r="C646" s="12">
        <f t="shared" si="50"/>
        <v>150.87467302938</v>
      </c>
      <c r="D646" s="12">
        <f t="shared" si="51"/>
        <v>145.227297599996</v>
      </c>
      <c r="E646" s="12">
        <f t="shared" si="54"/>
        <v>0.418824000000001</v>
      </c>
    </row>
    <row r="647" customHeight="1" spans="1:5">
      <c r="A647" s="12">
        <f t="shared" si="53"/>
        <v>6.43999999999991</v>
      </c>
      <c r="B647" s="12">
        <f t="shared" si="52"/>
        <v>0.756</v>
      </c>
      <c r="C647" s="12">
        <f t="shared" si="50"/>
        <v>151.310411930433</v>
      </c>
      <c r="D647" s="12">
        <f t="shared" si="51"/>
        <v>145.646726399996</v>
      </c>
      <c r="E647" s="12">
        <f t="shared" si="54"/>
        <v>0.419428799999963</v>
      </c>
    </row>
    <row r="648" customHeight="1" spans="1:5">
      <c r="A648" s="12">
        <f t="shared" si="53"/>
        <v>6.44999999999991</v>
      </c>
      <c r="B648" s="12">
        <f t="shared" si="52"/>
        <v>0.756</v>
      </c>
      <c r="C648" s="12">
        <f t="shared" si="50"/>
        <v>151.746779150017</v>
      </c>
      <c r="D648" s="12">
        <f t="shared" si="51"/>
        <v>146.066759999996</v>
      </c>
      <c r="E648" s="12">
        <f t="shared" si="54"/>
        <v>0.420033600000011</v>
      </c>
    </row>
    <row r="649" customHeight="1" spans="1:5">
      <c r="A649" s="12">
        <f t="shared" si="53"/>
        <v>6.45999999999991</v>
      </c>
      <c r="B649" s="12">
        <f t="shared" si="52"/>
        <v>0.756</v>
      </c>
      <c r="C649" s="12">
        <f t="shared" si="50"/>
        <v>152.183774688131</v>
      </c>
      <c r="D649" s="12">
        <f t="shared" si="51"/>
        <v>146.487398399996</v>
      </c>
      <c r="E649" s="12">
        <f t="shared" si="54"/>
        <v>0.420638400000001</v>
      </c>
    </row>
    <row r="650" customHeight="1" spans="1:5">
      <c r="A650" s="12">
        <f t="shared" si="53"/>
        <v>6.46999999999991</v>
      </c>
      <c r="B650" s="12">
        <f t="shared" si="52"/>
        <v>0.756</v>
      </c>
      <c r="C650" s="12">
        <f t="shared" si="50"/>
        <v>152.621398544776</v>
      </c>
      <c r="D650" s="12">
        <f t="shared" si="51"/>
        <v>146.908641599996</v>
      </c>
      <c r="E650" s="12">
        <f t="shared" si="54"/>
        <v>0.421243200000021</v>
      </c>
    </row>
    <row r="651" customHeight="1" spans="1:5">
      <c r="A651" s="12">
        <f t="shared" si="53"/>
        <v>6.47999999999991</v>
      </c>
      <c r="B651" s="12">
        <f t="shared" si="52"/>
        <v>0.756</v>
      </c>
      <c r="C651" s="12">
        <f t="shared" si="50"/>
        <v>153.059650719952</v>
      </c>
      <c r="D651" s="12">
        <f t="shared" si="51"/>
        <v>147.330489599996</v>
      </c>
      <c r="E651" s="12">
        <f t="shared" si="54"/>
        <v>0.421847999999954</v>
      </c>
    </row>
    <row r="652" customHeight="1" spans="1:5">
      <c r="A652" s="12">
        <f t="shared" si="53"/>
        <v>6.48999999999991</v>
      </c>
      <c r="B652" s="12">
        <f t="shared" si="52"/>
        <v>0.756</v>
      </c>
      <c r="C652" s="12">
        <f t="shared" si="50"/>
        <v>153.498531213659</v>
      </c>
      <c r="D652" s="12">
        <f t="shared" si="51"/>
        <v>147.752942399996</v>
      </c>
      <c r="E652" s="12">
        <f t="shared" si="54"/>
        <v>0.422452800000002</v>
      </c>
    </row>
    <row r="653" customHeight="1" spans="1:5">
      <c r="A653" s="12">
        <f t="shared" si="53"/>
        <v>6.49999999999991</v>
      </c>
      <c r="B653" s="12">
        <f t="shared" si="52"/>
        <v>0.756</v>
      </c>
      <c r="C653" s="12">
        <f t="shared" si="50"/>
        <v>153.938040025896</v>
      </c>
      <c r="D653" s="12">
        <f t="shared" si="51"/>
        <v>148.175999999996</v>
      </c>
      <c r="E653" s="12">
        <f t="shared" si="54"/>
        <v>0.423057600000021</v>
      </c>
    </row>
    <row r="654" customHeight="1" spans="1:5">
      <c r="A654" s="12">
        <f t="shared" si="53"/>
        <v>6.50999999999991</v>
      </c>
      <c r="B654" s="12">
        <f t="shared" si="52"/>
        <v>0.756</v>
      </c>
      <c r="C654" s="12">
        <f t="shared" si="50"/>
        <v>154.378177156664</v>
      </c>
      <c r="D654" s="12">
        <f t="shared" si="51"/>
        <v>148.599662399996</v>
      </c>
      <c r="E654" s="12">
        <f t="shared" si="54"/>
        <v>0.423662399999984</v>
      </c>
    </row>
    <row r="655" customHeight="1" spans="1:5">
      <c r="A655" s="12">
        <f t="shared" si="53"/>
        <v>6.51999999999991</v>
      </c>
      <c r="B655" s="12">
        <f t="shared" si="52"/>
        <v>0.756</v>
      </c>
      <c r="C655" s="12">
        <f t="shared" si="50"/>
        <v>154.818942605962</v>
      </c>
      <c r="D655" s="12">
        <f t="shared" si="51"/>
        <v>149.023929599996</v>
      </c>
      <c r="E655" s="12">
        <f t="shared" si="54"/>
        <v>0.424267199999974</v>
      </c>
    </row>
    <row r="656" customHeight="1" spans="1:5">
      <c r="A656" s="12">
        <f t="shared" si="53"/>
        <v>6.52999999999991</v>
      </c>
      <c r="B656" s="12">
        <f t="shared" si="52"/>
        <v>0.756</v>
      </c>
      <c r="C656" s="12">
        <f t="shared" si="50"/>
        <v>155.260336373792</v>
      </c>
      <c r="D656" s="12">
        <f t="shared" si="51"/>
        <v>149.448801599996</v>
      </c>
      <c r="E656" s="12">
        <f t="shared" si="54"/>
        <v>0.424871999999993</v>
      </c>
    </row>
    <row r="657" customHeight="1" spans="1:5">
      <c r="A657" s="12">
        <f t="shared" si="53"/>
        <v>6.5399999999999</v>
      </c>
      <c r="B657" s="12">
        <f t="shared" si="52"/>
        <v>0.756</v>
      </c>
      <c r="C657" s="12">
        <f t="shared" si="50"/>
        <v>155.702358460152</v>
      </c>
      <c r="D657" s="12">
        <f t="shared" si="51"/>
        <v>149.874278399996</v>
      </c>
      <c r="E657" s="12">
        <f t="shared" si="54"/>
        <v>0.425476799999558</v>
      </c>
    </row>
    <row r="658" customHeight="1" spans="1:5">
      <c r="A658" s="12">
        <f t="shared" si="53"/>
        <v>6.5499999999999</v>
      </c>
      <c r="B658" s="12">
        <f t="shared" si="52"/>
        <v>0.756</v>
      </c>
      <c r="C658" s="12">
        <f t="shared" si="50"/>
        <v>156.145008865042</v>
      </c>
      <c r="D658" s="12">
        <f t="shared" si="51"/>
        <v>150.300359999996</v>
      </c>
      <c r="E658" s="12">
        <f t="shared" si="54"/>
        <v>0.426081600000032</v>
      </c>
    </row>
    <row r="659" customHeight="1" spans="1:5">
      <c r="A659" s="12">
        <f t="shared" si="53"/>
        <v>6.5599999999999</v>
      </c>
      <c r="B659" s="12">
        <f t="shared" si="52"/>
        <v>0.756</v>
      </c>
      <c r="C659" s="12">
        <f t="shared" si="50"/>
        <v>156.588287588464</v>
      </c>
      <c r="D659" s="12">
        <f t="shared" si="51"/>
        <v>150.727046399996</v>
      </c>
      <c r="E659" s="12">
        <f t="shared" si="54"/>
        <v>0.426686399999994</v>
      </c>
    </row>
    <row r="660" customHeight="1" spans="1:5">
      <c r="A660" s="12">
        <f t="shared" si="53"/>
        <v>6.5699999999999</v>
      </c>
      <c r="B660" s="12">
        <f t="shared" si="52"/>
        <v>0.756</v>
      </c>
      <c r="C660" s="12">
        <f t="shared" si="50"/>
        <v>157.032194630416</v>
      </c>
      <c r="D660" s="12">
        <f t="shared" si="51"/>
        <v>151.154337599996</v>
      </c>
      <c r="E660" s="12">
        <f t="shared" si="54"/>
        <v>0.427291199999956</v>
      </c>
    </row>
    <row r="661" customHeight="1" spans="1:5">
      <c r="A661" s="12">
        <f t="shared" si="53"/>
        <v>6.5799999999999</v>
      </c>
      <c r="B661" s="12">
        <f t="shared" si="52"/>
        <v>0.756</v>
      </c>
      <c r="C661" s="12">
        <f t="shared" si="50"/>
        <v>157.476729990899</v>
      </c>
      <c r="D661" s="12">
        <f t="shared" si="51"/>
        <v>151.582233599996</v>
      </c>
      <c r="E661" s="12">
        <f t="shared" si="54"/>
        <v>0.427896000000004</v>
      </c>
    </row>
    <row r="662" customHeight="1" spans="1:5">
      <c r="A662" s="12">
        <f t="shared" si="53"/>
        <v>6.5899999999999</v>
      </c>
      <c r="B662" s="12">
        <f t="shared" si="52"/>
        <v>0.756</v>
      </c>
      <c r="C662" s="12">
        <f t="shared" si="50"/>
        <v>157.921893669913</v>
      </c>
      <c r="D662" s="12">
        <f t="shared" si="51"/>
        <v>152.010734399996</v>
      </c>
      <c r="E662" s="12">
        <f t="shared" si="54"/>
        <v>0.428500800000023</v>
      </c>
    </row>
    <row r="663" customHeight="1" spans="1:5">
      <c r="A663" s="12">
        <f t="shared" si="53"/>
        <v>6.5999999999999</v>
      </c>
      <c r="B663" s="12">
        <f t="shared" si="52"/>
        <v>0.756</v>
      </c>
      <c r="C663" s="12">
        <f t="shared" si="50"/>
        <v>158.367685667457</v>
      </c>
      <c r="D663" s="12">
        <f t="shared" si="51"/>
        <v>152.439839999996</v>
      </c>
      <c r="E663" s="12">
        <f t="shared" si="54"/>
        <v>0.429105599999986</v>
      </c>
    </row>
    <row r="664" customHeight="1" spans="1:5">
      <c r="A664" s="12">
        <f t="shared" si="53"/>
        <v>6.6099999999999</v>
      </c>
      <c r="B664" s="12">
        <f t="shared" si="52"/>
        <v>0.756</v>
      </c>
      <c r="C664" s="12">
        <f t="shared" si="50"/>
        <v>158.814105983532</v>
      </c>
      <c r="D664" s="12">
        <f t="shared" si="51"/>
        <v>152.869550399996</v>
      </c>
      <c r="E664" s="12">
        <f t="shared" si="54"/>
        <v>0.429710399999976</v>
      </c>
    </row>
    <row r="665" customHeight="1" spans="1:5">
      <c r="A665" s="12">
        <f t="shared" si="53"/>
        <v>6.6199999999999</v>
      </c>
      <c r="B665" s="12">
        <f t="shared" si="52"/>
        <v>0.756</v>
      </c>
      <c r="C665" s="12">
        <f t="shared" si="50"/>
        <v>159.261154618138</v>
      </c>
      <c r="D665" s="12">
        <f t="shared" si="51"/>
        <v>153.299865599996</v>
      </c>
      <c r="E665" s="12">
        <f t="shared" si="54"/>
        <v>0.430315199999995</v>
      </c>
    </row>
    <row r="666" customHeight="1" spans="1:5">
      <c r="A666" s="12">
        <f t="shared" si="53"/>
        <v>6.6299999999999</v>
      </c>
      <c r="B666" s="12">
        <f t="shared" si="52"/>
        <v>0.756</v>
      </c>
      <c r="C666" s="12">
        <f t="shared" si="50"/>
        <v>159.708831571275</v>
      </c>
      <c r="D666" s="12">
        <f t="shared" si="51"/>
        <v>153.730785599996</v>
      </c>
      <c r="E666" s="12">
        <f t="shared" si="54"/>
        <v>0.430920000000015</v>
      </c>
    </row>
    <row r="667" customHeight="1" spans="1:5">
      <c r="A667" s="12">
        <f t="shared" si="53"/>
        <v>6.6399999999999</v>
      </c>
      <c r="B667" s="12">
        <f t="shared" si="52"/>
        <v>0.756</v>
      </c>
      <c r="C667" s="12">
        <f t="shared" si="50"/>
        <v>160.157136842942</v>
      </c>
      <c r="D667" s="12">
        <f t="shared" si="51"/>
        <v>154.162310399996</v>
      </c>
      <c r="E667" s="12">
        <f t="shared" si="54"/>
        <v>0.431524800000005</v>
      </c>
    </row>
    <row r="668" customHeight="1" spans="1:5">
      <c r="A668" s="12">
        <f t="shared" si="53"/>
        <v>6.6499999999999</v>
      </c>
      <c r="B668" s="12">
        <f t="shared" si="52"/>
        <v>0.756</v>
      </c>
      <c r="C668" s="12">
        <f t="shared" si="50"/>
        <v>160.60607043314</v>
      </c>
      <c r="D668" s="12">
        <f t="shared" si="51"/>
        <v>154.594439999996</v>
      </c>
      <c r="E668" s="12">
        <f t="shared" si="54"/>
        <v>0.432129599999968</v>
      </c>
    </row>
    <row r="669" customHeight="1" spans="1:5">
      <c r="A669" s="12">
        <f t="shared" si="53"/>
        <v>6.6599999999999</v>
      </c>
      <c r="B669" s="12">
        <f t="shared" si="52"/>
        <v>0.756</v>
      </c>
      <c r="C669" s="12">
        <f t="shared" si="50"/>
        <v>161.055632341869</v>
      </c>
      <c r="D669" s="12">
        <f t="shared" si="51"/>
        <v>155.027174399996</v>
      </c>
      <c r="E669" s="12">
        <f t="shared" si="54"/>
        <v>0.432734399999987</v>
      </c>
    </row>
    <row r="670" customHeight="1" spans="1:5">
      <c r="A670" s="12">
        <f t="shared" si="53"/>
        <v>6.6699999999999</v>
      </c>
      <c r="B670" s="12">
        <f t="shared" si="52"/>
        <v>0.756</v>
      </c>
      <c r="C670" s="12">
        <f t="shared" si="50"/>
        <v>161.505822569128</v>
      </c>
      <c r="D670" s="12">
        <f t="shared" si="51"/>
        <v>155.460513599996</v>
      </c>
      <c r="E670" s="12">
        <f t="shared" si="54"/>
        <v>0.433339199999978</v>
      </c>
    </row>
    <row r="671" customHeight="1" spans="1:5">
      <c r="A671" s="12">
        <f t="shared" si="53"/>
        <v>6.6799999999999</v>
      </c>
      <c r="B671" s="12">
        <f t="shared" si="52"/>
        <v>0.756</v>
      </c>
      <c r="C671" s="12">
        <f t="shared" si="50"/>
        <v>161.956641114918</v>
      </c>
      <c r="D671" s="12">
        <f t="shared" si="51"/>
        <v>155.894457599996</v>
      </c>
      <c r="E671" s="12">
        <f t="shared" si="54"/>
        <v>0.433944000000054</v>
      </c>
    </row>
    <row r="672" customHeight="1" spans="1:5">
      <c r="A672" s="12">
        <f t="shared" si="53"/>
        <v>6.6899999999999</v>
      </c>
      <c r="B672" s="12">
        <f t="shared" si="52"/>
        <v>0.756</v>
      </c>
      <c r="C672" s="12">
        <f t="shared" si="50"/>
        <v>162.408087979239</v>
      </c>
      <c r="D672" s="12">
        <f t="shared" si="51"/>
        <v>156.329006399996</v>
      </c>
      <c r="E672" s="12">
        <f t="shared" si="54"/>
        <v>0.434548799999959</v>
      </c>
    </row>
    <row r="673" customHeight="1" spans="1:5">
      <c r="A673" s="12">
        <f t="shared" si="53"/>
        <v>6.6999999999999</v>
      </c>
      <c r="B673" s="12">
        <f t="shared" si="52"/>
        <v>0.756</v>
      </c>
      <c r="C673" s="12">
        <f t="shared" si="50"/>
        <v>162.86016316209</v>
      </c>
      <c r="D673" s="12">
        <f t="shared" si="51"/>
        <v>156.764159999996</v>
      </c>
      <c r="E673" s="12">
        <f t="shared" si="54"/>
        <v>0.435153599999978</v>
      </c>
    </row>
    <row r="674" customHeight="1" spans="1:5">
      <c r="A674" s="12">
        <f t="shared" si="53"/>
        <v>6.7099999999999</v>
      </c>
      <c r="B674" s="12">
        <f t="shared" si="52"/>
        <v>0.756</v>
      </c>
      <c r="C674" s="12">
        <f t="shared" si="50"/>
        <v>163.312866663473</v>
      </c>
      <c r="D674" s="12">
        <f t="shared" si="51"/>
        <v>157.199918399996</v>
      </c>
      <c r="E674" s="12">
        <f t="shared" si="54"/>
        <v>0.435758399999997</v>
      </c>
    </row>
    <row r="675" customHeight="1" spans="1:5">
      <c r="A675" s="12">
        <f t="shared" si="53"/>
        <v>6.7199999999999</v>
      </c>
      <c r="B675" s="12">
        <f t="shared" si="52"/>
        <v>0.756</v>
      </c>
      <c r="C675" s="12">
        <f t="shared" si="50"/>
        <v>163.766198483386</v>
      </c>
      <c r="D675" s="12">
        <f t="shared" si="51"/>
        <v>157.636281599996</v>
      </c>
      <c r="E675" s="12">
        <f t="shared" si="54"/>
        <v>0.436363200000017</v>
      </c>
    </row>
    <row r="676" customHeight="1" spans="1:5">
      <c r="A676" s="12">
        <f t="shared" si="53"/>
        <v>6.7299999999999</v>
      </c>
      <c r="B676" s="12">
        <f t="shared" si="52"/>
        <v>0.756</v>
      </c>
      <c r="C676" s="12">
        <f t="shared" si="50"/>
        <v>164.220158621829</v>
      </c>
      <c r="D676" s="12">
        <f t="shared" si="51"/>
        <v>158.073249599996</v>
      </c>
      <c r="E676" s="12">
        <f t="shared" si="54"/>
        <v>0.436968000000007</v>
      </c>
    </row>
    <row r="677" customHeight="1" spans="1:5">
      <c r="A677" s="12">
        <f t="shared" si="53"/>
        <v>6.7399999999999</v>
      </c>
      <c r="B677" s="12">
        <f t="shared" si="52"/>
        <v>0.756</v>
      </c>
      <c r="C677" s="12">
        <f t="shared" si="50"/>
        <v>164.674747078804</v>
      </c>
      <c r="D677" s="12">
        <f t="shared" si="51"/>
        <v>158.510822399996</v>
      </c>
      <c r="E677" s="12">
        <f t="shared" si="54"/>
        <v>0.43757279999997</v>
      </c>
    </row>
    <row r="678" customHeight="1" spans="1:5">
      <c r="A678" s="12">
        <f t="shared" si="53"/>
        <v>6.7499999999999</v>
      </c>
      <c r="B678" s="12">
        <f t="shared" si="52"/>
        <v>0.756</v>
      </c>
      <c r="C678" s="12">
        <f t="shared" si="50"/>
        <v>165.129963854309</v>
      </c>
      <c r="D678" s="12">
        <f t="shared" si="51"/>
        <v>158.948999999996</v>
      </c>
      <c r="E678" s="12">
        <f t="shared" si="54"/>
        <v>0.438177599999989</v>
      </c>
    </row>
    <row r="679" customHeight="1" spans="1:5">
      <c r="A679" s="12">
        <f t="shared" si="53"/>
        <v>6.7599999999999</v>
      </c>
      <c r="B679" s="12">
        <f t="shared" si="52"/>
        <v>0.756</v>
      </c>
      <c r="C679" s="12">
        <f t="shared" si="50"/>
        <v>165.585808948345</v>
      </c>
      <c r="D679" s="12">
        <f t="shared" si="51"/>
        <v>159.387782399996</v>
      </c>
      <c r="E679" s="12">
        <f t="shared" si="54"/>
        <v>0.438782400000008</v>
      </c>
    </row>
    <row r="680" customHeight="1" spans="1:5">
      <c r="A680" s="12">
        <f t="shared" si="53"/>
        <v>6.7699999999999</v>
      </c>
      <c r="B680" s="12">
        <f t="shared" si="52"/>
        <v>0.756</v>
      </c>
      <c r="C680" s="12">
        <f t="shared" si="50"/>
        <v>166.042282360911</v>
      </c>
      <c r="D680" s="12">
        <f t="shared" si="51"/>
        <v>159.827169599996</v>
      </c>
      <c r="E680" s="12">
        <f t="shared" si="54"/>
        <v>0.439387199999999</v>
      </c>
    </row>
    <row r="681" customHeight="1" spans="1:5">
      <c r="A681" s="12">
        <f t="shared" si="53"/>
        <v>6.7799999999999</v>
      </c>
      <c r="B681" s="12">
        <f t="shared" si="52"/>
        <v>0.756</v>
      </c>
      <c r="C681" s="12">
        <f t="shared" si="50"/>
        <v>166.499384092009</v>
      </c>
      <c r="D681" s="12">
        <f t="shared" si="51"/>
        <v>160.267161599996</v>
      </c>
      <c r="E681" s="12">
        <f t="shared" si="54"/>
        <v>0.439991999999961</v>
      </c>
    </row>
    <row r="682" customHeight="1" spans="1:5">
      <c r="A682" s="12">
        <f t="shared" si="53"/>
        <v>6.7899999999999</v>
      </c>
      <c r="B682" s="12">
        <f t="shared" si="52"/>
        <v>0.756</v>
      </c>
      <c r="C682" s="12">
        <f t="shared" ref="C682:C745" si="55">PI()*(A682+0.5)^2</f>
        <v>166.957114141637</v>
      </c>
      <c r="D682" s="12">
        <f t="shared" ref="D682:D745" si="56">((A682+0.5)/0.5)^2*B682</f>
        <v>160.707758399996</v>
      </c>
      <c r="E682" s="12">
        <f t="shared" si="54"/>
        <v>0.440596800000009</v>
      </c>
    </row>
    <row r="683" customHeight="1" spans="1:5">
      <c r="A683" s="12">
        <f t="shared" si="53"/>
        <v>6.7999999999999</v>
      </c>
      <c r="B683" s="12">
        <f t="shared" si="52"/>
        <v>0.756</v>
      </c>
      <c r="C683" s="12">
        <f t="shared" si="55"/>
        <v>167.415472509795</v>
      </c>
      <c r="D683" s="12">
        <f t="shared" si="56"/>
        <v>161.148959999996</v>
      </c>
      <c r="E683" s="12">
        <f t="shared" si="54"/>
        <v>0.441201599999999</v>
      </c>
    </row>
    <row r="684" customHeight="1" spans="1:5">
      <c r="A684" s="12">
        <f t="shared" si="53"/>
        <v>6.8099999999999</v>
      </c>
      <c r="B684" s="12">
        <f t="shared" si="52"/>
        <v>0.756</v>
      </c>
      <c r="C684" s="12">
        <f t="shared" si="55"/>
        <v>167.874459196485</v>
      </c>
      <c r="D684" s="12">
        <f t="shared" si="56"/>
        <v>161.590766399996</v>
      </c>
      <c r="E684" s="12">
        <f t="shared" si="54"/>
        <v>0.44180639999999</v>
      </c>
    </row>
    <row r="685" customHeight="1" spans="1:5">
      <c r="A685" s="12">
        <f t="shared" si="53"/>
        <v>6.8199999999999</v>
      </c>
      <c r="B685" s="12">
        <f t="shared" si="52"/>
        <v>0.756</v>
      </c>
      <c r="C685" s="12">
        <f t="shared" si="55"/>
        <v>168.334074201705</v>
      </c>
      <c r="D685" s="12">
        <f t="shared" si="56"/>
        <v>162.033177599996</v>
      </c>
      <c r="E685" s="12">
        <f t="shared" si="54"/>
        <v>0.442411200000009</v>
      </c>
    </row>
    <row r="686" customHeight="1" spans="1:5">
      <c r="A686" s="12">
        <f t="shared" si="53"/>
        <v>6.8299999999999</v>
      </c>
      <c r="B686" s="12">
        <f t="shared" si="52"/>
        <v>0.756</v>
      </c>
      <c r="C686" s="12">
        <f t="shared" si="55"/>
        <v>168.794317525456</v>
      </c>
      <c r="D686" s="12">
        <f t="shared" si="56"/>
        <v>162.476193599996</v>
      </c>
      <c r="E686" s="12">
        <f t="shared" si="54"/>
        <v>0.443015999999972</v>
      </c>
    </row>
    <row r="687" customHeight="1" spans="1:5">
      <c r="A687" s="12">
        <f t="shared" si="53"/>
        <v>6.8399999999999</v>
      </c>
      <c r="B687" s="12">
        <f t="shared" si="52"/>
        <v>0.756</v>
      </c>
      <c r="C687" s="12">
        <f t="shared" si="55"/>
        <v>169.255189167738</v>
      </c>
      <c r="D687" s="12">
        <f t="shared" si="56"/>
        <v>162.919814399996</v>
      </c>
      <c r="E687" s="12">
        <f t="shared" si="54"/>
        <v>0.443620800000019</v>
      </c>
    </row>
    <row r="688" customHeight="1" spans="1:5">
      <c r="A688" s="12">
        <f t="shared" si="53"/>
        <v>6.8499999999999</v>
      </c>
      <c r="B688" s="12">
        <f t="shared" si="52"/>
        <v>0.756</v>
      </c>
      <c r="C688" s="12">
        <f t="shared" si="55"/>
        <v>169.71668912855</v>
      </c>
      <c r="D688" s="12">
        <f t="shared" si="56"/>
        <v>163.364039999996</v>
      </c>
      <c r="E688" s="12">
        <f t="shared" si="54"/>
        <v>0.444225599999982</v>
      </c>
    </row>
    <row r="689" customHeight="1" spans="1:5">
      <c r="A689" s="12">
        <f t="shared" si="53"/>
        <v>6.8599999999999</v>
      </c>
      <c r="B689" s="12">
        <f t="shared" si="52"/>
        <v>0.756</v>
      </c>
      <c r="C689" s="12">
        <f t="shared" si="55"/>
        <v>170.178817407893</v>
      </c>
      <c r="D689" s="12">
        <f t="shared" si="56"/>
        <v>163.808870399996</v>
      </c>
      <c r="E689" s="12">
        <f t="shared" si="54"/>
        <v>0.444830399999972</v>
      </c>
    </row>
    <row r="690" customHeight="1" spans="1:5">
      <c r="A690" s="12">
        <f t="shared" si="53"/>
        <v>6.8699999999999</v>
      </c>
      <c r="B690" s="12">
        <f t="shared" si="52"/>
        <v>0.756</v>
      </c>
      <c r="C690" s="12">
        <f t="shared" si="55"/>
        <v>170.641574005767</v>
      </c>
      <c r="D690" s="12">
        <f t="shared" si="56"/>
        <v>164.254305599996</v>
      </c>
      <c r="E690" s="12">
        <f t="shared" si="54"/>
        <v>0.445435199999991</v>
      </c>
    </row>
    <row r="691" customHeight="1" spans="1:5">
      <c r="A691" s="12">
        <f t="shared" si="53"/>
        <v>6.8799999999999</v>
      </c>
      <c r="B691" s="12">
        <f t="shared" si="52"/>
        <v>0.756</v>
      </c>
      <c r="C691" s="12">
        <f t="shared" si="55"/>
        <v>171.104958922171</v>
      </c>
      <c r="D691" s="12">
        <f t="shared" si="56"/>
        <v>164.700345599996</v>
      </c>
      <c r="E691" s="12">
        <f t="shared" si="54"/>
        <v>0.446040000000039</v>
      </c>
    </row>
    <row r="692" customHeight="1" spans="1:5">
      <c r="A692" s="12">
        <f t="shared" si="53"/>
        <v>6.8899999999999</v>
      </c>
      <c r="B692" s="12">
        <f t="shared" si="52"/>
        <v>0.756</v>
      </c>
      <c r="C692" s="12">
        <f t="shared" si="55"/>
        <v>171.568972157106</v>
      </c>
      <c r="D692" s="12">
        <f t="shared" si="56"/>
        <v>165.146990399996</v>
      </c>
      <c r="E692" s="12">
        <f t="shared" si="54"/>
        <v>0.446644800000001</v>
      </c>
    </row>
    <row r="693" customHeight="1" spans="1:5">
      <c r="A693" s="12">
        <f t="shared" si="53"/>
        <v>6.8999999999999</v>
      </c>
      <c r="B693" s="12">
        <f t="shared" si="52"/>
        <v>0.756</v>
      </c>
      <c r="C693" s="12">
        <f t="shared" si="55"/>
        <v>172.033613710572</v>
      </c>
      <c r="D693" s="12">
        <f t="shared" si="56"/>
        <v>165.594239999996</v>
      </c>
      <c r="E693" s="12">
        <f t="shared" si="54"/>
        <v>0.447249599999964</v>
      </c>
    </row>
    <row r="694" customHeight="1" spans="1:5">
      <c r="A694" s="12">
        <f t="shared" si="53"/>
        <v>6.9099999999999</v>
      </c>
      <c r="B694" s="12">
        <f t="shared" si="52"/>
        <v>0.756</v>
      </c>
      <c r="C694" s="12">
        <f t="shared" si="55"/>
        <v>172.498883582569</v>
      </c>
      <c r="D694" s="12">
        <f t="shared" si="56"/>
        <v>166.042094399996</v>
      </c>
      <c r="E694" s="12">
        <f t="shared" si="54"/>
        <v>0.447854399999983</v>
      </c>
    </row>
    <row r="695" customHeight="1" spans="1:5">
      <c r="A695" s="12">
        <f t="shared" si="53"/>
        <v>6.9199999999999</v>
      </c>
      <c r="B695" s="12">
        <f t="shared" si="52"/>
        <v>0.756</v>
      </c>
      <c r="C695" s="12">
        <f t="shared" si="55"/>
        <v>172.964781773096</v>
      </c>
      <c r="D695" s="12">
        <f t="shared" si="56"/>
        <v>166.490553599996</v>
      </c>
      <c r="E695" s="12">
        <f t="shared" si="54"/>
        <v>0.448459200000002</v>
      </c>
    </row>
    <row r="696" customHeight="1" spans="1:5">
      <c r="A696" s="12">
        <f t="shared" si="53"/>
        <v>6.9299999999999</v>
      </c>
      <c r="B696" s="12">
        <f t="shared" si="52"/>
        <v>0.756</v>
      </c>
      <c r="C696" s="12">
        <f t="shared" si="55"/>
        <v>173.431308282154</v>
      </c>
      <c r="D696" s="12">
        <f t="shared" si="56"/>
        <v>166.939617599996</v>
      </c>
      <c r="E696" s="12">
        <f t="shared" si="54"/>
        <v>0.449064000000021</v>
      </c>
    </row>
    <row r="697" customHeight="1" spans="1:5">
      <c r="A697" s="12">
        <f t="shared" si="53"/>
        <v>6.9399999999999</v>
      </c>
      <c r="B697" s="12">
        <f t="shared" si="52"/>
        <v>0.756</v>
      </c>
      <c r="C697" s="12">
        <f t="shared" si="55"/>
        <v>173.898463109743</v>
      </c>
      <c r="D697" s="12">
        <f t="shared" si="56"/>
        <v>167.389286399996</v>
      </c>
      <c r="E697" s="12">
        <f t="shared" si="54"/>
        <v>0.449668799999984</v>
      </c>
    </row>
    <row r="698" customHeight="1" spans="1:5">
      <c r="A698" s="12">
        <f t="shared" si="53"/>
        <v>6.9499999999999</v>
      </c>
      <c r="B698" s="12">
        <f t="shared" si="52"/>
        <v>0.756</v>
      </c>
      <c r="C698" s="12">
        <f t="shared" si="55"/>
        <v>174.366246255863</v>
      </c>
      <c r="D698" s="12">
        <f t="shared" si="56"/>
        <v>167.839559999995</v>
      </c>
      <c r="E698" s="12">
        <f t="shared" si="54"/>
        <v>0.450273599999974</v>
      </c>
    </row>
    <row r="699" customHeight="1" spans="1:5">
      <c r="A699" s="12">
        <f t="shared" si="53"/>
        <v>6.9599999999999</v>
      </c>
      <c r="B699" s="12">
        <f t="shared" si="52"/>
        <v>0.756</v>
      </c>
      <c r="C699" s="12">
        <f t="shared" si="55"/>
        <v>174.834657720513</v>
      </c>
      <c r="D699" s="12">
        <f t="shared" si="56"/>
        <v>168.290438399995</v>
      </c>
      <c r="E699" s="12">
        <f t="shared" si="54"/>
        <v>0.450878399999993</v>
      </c>
    </row>
    <row r="700" customHeight="1" spans="1:5">
      <c r="A700" s="12">
        <f t="shared" si="53"/>
        <v>6.9699999999999</v>
      </c>
      <c r="B700" s="12">
        <f t="shared" si="52"/>
        <v>0.756</v>
      </c>
      <c r="C700" s="12">
        <f t="shared" si="55"/>
        <v>175.303697503694</v>
      </c>
      <c r="D700" s="12">
        <f t="shared" si="56"/>
        <v>168.741921599995</v>
      </c>
      <c r="E700" s="12">
        <f t="shared" si="54"/>
        <v>0.451483200000013</v>
      </c>
    </row>
    <row r="701" customHeight="1" spans="1:5">
      <c r="A701" s="12">
        <f t="shared" si="53"/>
        <v>6.9799999999999</v>
      </c>
      <c r="B701" s="12">
        <f t="shared" si="52"/>
        <v>0.756</v>
      </c>
      <c r="C701" s="12">
        <f t="shared" si="55"/>
        <v>175.773365605405</v>
      </c>
      <c r="D701" s="12">
        <f t="shared" si="56"/>
        <v>169.194009599995</v>
      </c>
      <c r="E701" s="12">
        <f t="shared" si="54"/>
        <v>0.452087999999975</v>
      </c>
    </row>
    <row r="702" customHeight="1" spans="1:5">
      <c r="A702" s="12">
        <f t="shared" si="53"/>
        <v>6.9899999999999</v>
      </c>
      <c r="B702" s="12">
        <f t="shared" si="52"/>
        <v>0.756</v>
      </c>
      <c r="C702" s="12">
        <f t="shared" si="55"/>
        <v>176.243662025648</v>
      </c>
      <c r="D702" s="12">
        <f t="shared" si="56"/>
        <v>169.646702399995</v>
      </c>
      <c r="E702" s="12">
        <f t="shared" si="54"/>
        <v>0.452692799999994</v>
      </c>
    </row>
    <row r="703" customHeight="1" spans="1:5">
      <c r="A703" s="12">
        <f t="shared" si="53"/>
        <v>6.9999999999999</v>
      </c>
      <c r="B703" s="12">
        <f t="shared" si="52"/>
        <v>0.756</v>
      </c>
      <c r="C703" s="12">
        <f t="shared" si="55"/>
        <v>176.714586764421</v>
      </c>
      <c r="D703" s="12">
        <f t="shared" si="56"/>
        <v>170.099999999995</v>
      </c>
      <c r="E703" s="12">
        <f t="shared" si="54"/>
        <v>0.453297599999985</v>
      </c>
    </row>
    <row r="704" customHeight="1" spans="1:5">
      <c r="A704" s="12">
        <f t="shared" si="53"/>
        <v>7.00999999999989</v>
      </c>
      <c r="B704" s="12">
        <f t="shared" si="52"/>
        <v>0.756</v>
      </c>
      <c r="C704" s="12">
        <f t="shared" si="55"/>
        <v>177.186139821725</v>
      </c>
      <c r="D704" s="12">
        <f t="shared" si="56"/>
        <v>170.553902399995</v>
      </c>
      <c r="E704" s="12">
        <f t="shared" si="54"/>
        <v>0.453902399999521</v>
      </c>
    </row>
    <row r="705" customHeight="1" spans="1:5">
      <c r="A705" s="12">
        <f t="shared" si="53"/>
        <v>7.01999999999989</v>
      </c>
      <c r="B705" s="12">
        <f t="shared" si="52"/>
        <v>0.756</v>
      </c>
      <c r="C705" s="12">
        <f t="shared" si="55"/>
        <v>177.658321197559</v>
      </c>
      <c r="D705" s="12">
        <f t="shared" si="56"/>
        <v>171.008409599995</v>
      </c>
      <c r="E705" s="12">
        <f t="shared" si="54"/>
        <v>0.454507200000023</v>
      </c>
    </row>
    <row r="706" customHeight="1" spans="1:5">
      <c r="A706" s="12">
        <f t="shared" si="53"/>
        <v>7.02999999999989</v>
      </c>
      <c r="B706" s="12">
        <f t="shared" si="52"/>
        <v>0.756</v>
      </c>
      <c r="C706" s="12">
        <f t="shared" si="55"/>
        <v>178.131130891925</v>
      </c>
      <c r="D706" s="12">
        <f t="shared" si="56"/>
        <v>171.463521599995</v>
      </c>
      <c r="E706" s="12">
        <f t="shared" si="54"/>
        <v>0.455111999999986</v>
      </c>
    </row>
    <row r="707" customHeight="1" spans="1:5">
      <c r="A707" s="12">
        <f t="shared" si="53"/>
        <v>7.03999999999989</v>
      </c>
      <c r="B707" s="12">
        <f t="shared" si="52"/>
        <v>0.756</v>
      </c>
      <c r="C707" s="12">
        <f t="shared" si="55"/>
        <v>178.60456890482</v>
      </c>
      <c r="D707" s="12">
        <f t="shared" si="56"/>
        <v>171.919238399995</v>
      </c>
      <c r="E707" s="12">
        <f t="shared" si="54"/>
        <v>0.455716800000005</v>
      </c>
    </row>
    <row r="708" customHeight="1" spans="1:5">
      <c r="A708" s="12">
        <f t="shared" si="53"/>
        <v>7.04999999999989</v>
      </c>
      <c r="B708" s="12">
        <f t="shared" ref="B708:B771" si="57">MAX(1-0.03*MAX((A708-0.5)/0.25,0),$B$2)</f>
        <v>0.756</v>
      </c>
      <c r="C708" s="12">
        <f t="shared" si="55"/>
        <v>179.078635236247</v>
      </c>
      <c r="D708" s="12">
        <f t="shared" si="56"/>
        <v>172.375559999995</v>
      </c>
      <c r="E708" s="12">
        <f t="shared" si="54"/>
        <v>0.456321599999995</v>
      </c>
    </row>
    <row r="709" customHeight="1" spans="1:5">
      <c r="A709" s="12">
        <f t="shared" ref="A709:A772" si="58">A708+0.01</f>
        <v>7.05999999999989</v>
      </c>
      <c r="B709" s="12">
        <f t="shared" si="57"/>
        <v>0.756</v>
      </c>
      <c r="C709" s="12">
        <f t="shared" si="55"/>
        <v>179.553329886205</v>
      </c>
      <c r="D709" s="12">
        <f t="shared" si="56"/>
        <v>172.832486399995</v>
      </c>
      <c r="E709" s="12">
        <f t="shared" ref="E709:E772" si="59">D709-D708</f>
        <v>0.456926400000015</v>
      </c>
    </row>
    <row r="710" customHeight="1" spans="1:5">
      <c r="A710" s="12">
        <f t="shared" si="58"/>
        <v>7.06999999999989</v>
      </c>
      <c r="B710" s="12">
        <f t="shared" si="57"/>
        <v>0.756</v>
      </c>
      <c r="C710" s="12">
        <f t="shared" si="55"/>
        <v>180.028652854693</v>
      </c>
      <c r="D710" s="12">
        <f t="shared" si="56"/>
        <v>173.290017599995</v>
      </c>
      <c r="E710" s="12">
        <f t="shared" si="59"/>
        <v>0.457531199999977</v>
      </c>
    </row>
    <row r="711" customHeight="1" spans="1:5">
      <c r="A711" s="12">
        <f t="shared" si="58"/>
        <v>7.07999999999989</v>
      </c>
      <c r="B711" s="12">
        <f t="shared" si="57"/>
        <v>0.756</v>
      </c>
      <c r="C711" s="12">
        <f t="shared" si="55"/>
        <v>180.504604141711</v>
      </c>
      <c r="D711" s="12">
        <f t="shared" si="56"/>
        <v>173.748153599995</v>
      </c>
      <c r="E711" s="12">
        <f t="shared" si="59"/>
        <v>0.458135999999996</v>
      </c>
    </row>
    <row r="712" customHeight="1" spans="1:5">
      <c r="A712" s="12">
        <f t="shared" si="58"/>
        <v>7.08999999999989</v>
      </c>
      <c r="B712" s="12">
        <f t="shared" si="57"/>
        <v>0.756</v>
      </c>
      <c r="C712" s="12">
        <f t="shared" si="55"/>
        <v>180.981183747261</v>
      </c>
      <c r="D712" s="12">
        <f t="shared" si="56"/>
        <v>174.206894399995</v>
      </c>
      <c r="E712" s="12">
        <f t="shared" si="59"/>
        <v>0.458740799999958</v>
      </c>
    </row>
    <row r="713" customHeight="1" spans="1:5">
      <c r="A713" s="12">
        <f t="shared" si="58"/>
        <v>7.09999999999989</v>
      </c>
      <c r="B713" s="12">
        <f t="shared" si="57"/>
        <v>0.756</v>
      </c>
      <c r="C713" s="12">
        <f t="shared" si="55"/>
        <v>181.458391671341</v>
      </c>
      <c r="D713" s="12">
        <f t="shared" si="56"/>
        <v>174.666239999995</v>
      </c>
      <c r="E713" s="12">
        <f t="shared" si="59"/>
        <v>0.459345600000034</v>
      </c>
    </row>
    <row r="714" customHeight="1" spans="1:5">
      <c r="A714" s="12">
        <f t="shared" si="58"/>
        <v>7.10999999999989</v>
      </c>
      <c r="B714" s="12">
        <f t="shared" si="57"/>
        <v>0.756</v>
      </c>
      <c r="C714" s="12">
        <f t="shared" si="55"/>
        <v>181.936227913952</v>
      </c>
      <c r="D714" s="12">
        <f t="shared" si="56"/>
        <v>175.126190399995</v>
      </c>
      <c r="E714" s="12">
        <f t="shared" si="59"/>
        <v>0.459950399999968</v>
      </c>
    </row>
    <row r="715" customHeight="1" spans="1:5">
      <c r="A715" s="12">
        <f t="shared" si="58"/>
        <v>7.11999999999989</v>
      </c>
      <c r="B715" s="12">
        <f t="shared" si="57"/>
        <v>0.756</v>
      </c>
      <c r="C715" s="12">
        <f t="shared" si="55"/>
        <v>182.414692475094</v>
      </c>
      <c r="D715" s="12">
        <f t="shared" si="56"/>
        <v>175.586745599995</v>
      </c>
      <c r="E715" s="12">
        <f t="shared" si="59"/>
        <v>0.460555200000016</v>
      </c>
    </row>
    <row r="716" customHeight="1" spans="1:5">
      <c r="A716" s="12">
        <f t="shared" si="58"/>
        <v>7.12999999999989</v>
      </c>
      <c r="B716" s="12">
        <f t="shared" si="57"/>
        <v>0.756</v>
      </c>
      <c r="C716" s="12">
        <f t="shared" si="55"/>
        <v>182.893785354766</v>
      </c>
      <c r="D716" s="12">
        <f t="shared" si="56"/>
        <v>176.047905599995</v>
      </c>
      <c r="E716" s="12">
        <f t="shared" si="59"/>
        <v>0.461159999999978</v>
      </c>
    </row>
    <row r="717" customHeight="1" spans="1:5">
      <c r="A717" s="12">
        <f t="shared" si="58"/>
        <v>7.13999999999989</v>
      </c>
      <c r="B717" s="12">
        <f t="shared" si="57"/>
        <v>0.756</v>
      </c>
      <c r="C717" s="12">
        <f t="shared" si="55"/>
        <v>183.37350655297</v>
      </c>
      <c r="D717" s="12">
        <f t="shared" si="56"/>
        <v>176.509670399995</v>
      </c>
      <c r="E717" s="12">
        <f t="shared" si="59"/>
        <v>0.461764800000026</v>
      </c>
    </row>
    <row r="718" customHeight="1" spans="1:5">
      <c r="A718" s="12">
        <f t="shared" si="58"/>
        <v>7.14999999999989</v>
      </c>
      <c r="B718" s="12">
        <f t="shared" si="57"/>
        <v>0.756</v>
      </c>
      <c r="C718" s="12">
        <f t="shared" si="55"/>
        <v>183.853856069703</v>
      </c>
      <c r="D718" s="12">
        <f t="shared" si="56"/>
        <v>176.972039999995</v>
      </c>
      <c r="E718" s="12">
        <f t="shared" si="59"/>
        <v>0.46236959999996</v>
      </c>
    </row>
    <row r="719" customHeight="1" spans="1:5">
      <c r="A719" s="12">
        <f t="shared" si="58"/>
        <v>7.15999999999989</v>
      </c>
      <c r="B719" s="12">
        <f t="shared" si="57"/>
        <v>0.756</v>
      </c>
      <c r="C719" s="12">
        <f t="shared" si="55"/>
        <v>184.334833904968</v>
      </c>
      <c r="D719" s="12">
        <f t="shared" si="56"/>
        <v>177.435014399995</v>
      </c>
      <c r="E719" s="12">
        <f t="shared" si="59"/>
        <v>0.462974399999979</v>
      </c>
    </row>
    <row r="720" customHeight="1" spans="1:5">
      <c r="A720" s="12">
        <f t="shared" si="58"/>
        <v>7.16999999999989</v>
      </c>
      <c r="B720" s="12">
        <f t="shared" si="57"/>
        <v>0.756</v>
      </c>
      <c r="C720" s="12">
        <f t="shared" si="55"/>
        <v>184.816440058763</v>
      </c>
      <c r="D720" s="12">
        <f t="shared" si="56"/>
        <v>177.898593599995</v>
      </c>
      <c r="E720" s="12">
        <f t="shared" si="59"/>
        <v>0.463579199999998</v>
      </c>
    </row>
    <row r="721" customHeight="1" spans="1:5">
      <c r="A721" s="12">
        <f t="shared" si="58"/>
        <v>7.17999999999989</v>
      </c>
      <c r="B721" s="12">
        <f t="shared" si="57"/>
        <v>0.756</v>
      </c>
      <c r="C721" s="12">
        <f t="shared" si="55"/>
        <v>185.298674531089</v>
      </c>
      <c r="D721" s="12">
        <f t="shared" si="56"/>
        <v>178.362777599995</v>
      </c>
      <c r="E721" s="12">
        <f t="shared" si="59"/>
        <v>0.464183999999989</v>
      </c>
    </row>
    <row r="722" customHeight="1" spans="1:5">
      <c r="A722" s="12">
        <f t="shared" si="58"/>
        <v>7.18999999999989</v>
      </c>
      <c r="B722" s="12">
        <f t="shared" si="57"/>
        <v>0.756</v>
      </c>
      <c r="C722" s="12">
        <f t="shared" si="55"/>
        <v>185.781537321946</v>
      </c>
      <c r="D722" s="12">
        <f t="shared" si="56"/>
        <v>178.827566399995</v>
      </c>
      <c r="E722" s="12">
        <f t="shared" si="59"/>
        <v>0.464788800000036</v>
      </c>
    </row>
    <row r="723" customHeight="1" spans="1:5">
      <c r="A723" s="12">
        <f t="shared" si="58"/>
        <v>7.19999999999989</v>
      </c>
      <c r="B723" s="12">
        <f t="shared" si="57"/>
        <v>0.756</v>
      </c>
      <c r="C723" s="12">
        <f t="shared" si="55"/>
        <v>186.265028431334</v>
      </c>
      <c r="D723" s="12">
        <f t="shared" si="56"/>
        <v>179.292959999995</v>
      </c>
      <c r="E723" s="12">
        <f t="shared" si="59"/>
        <v>0.46539359999997</v>
      </c>
    </row>
    <row r="724" customHeight="1" spans="1:5">
      <c r="A724" s="12">
        <f t="shared" si="58"/>
        <v>7.20999999999989</v>
      </c>
      <c r="B724" s="12">
        <f t="shared" si="57"/>
        <v>0.756</v>
      </c>
      <c r="C724" s="12">
        <f t="shared" si="55"/>
        <v>186.749147859252</v>
      </c>
      <c r="D724" s="12">
        <f t="shared" si="56"/>
        <v>179.758958399995</v>
      </c>
      <c r="E724" s="12">
        <f t="shared" si="59"/>
        <v>0.465998399999989</v>
      </c>
    </row>
    <row r="725" customHeight="1" spans="1:5">
      <c r="A725" s="12">
        <f t="shared" si="58"/>
        <v>7.21999999999989</v>
      </c>
      <c r="B725" s="12">
        <f t="shared" si="57"/>
        <v>0.756</v>
      </c>
      <c r="C725" s="12">
        <f t="shared" si="55"/>
        <v>187.233895605701</v>
      </c>
      <c r="D725" s="12">
        <f t="shared" si="56"/>
        <v>180.225561599995</v>
      </c>
      <c r="E725" s="12">
        <f t="shared" si="59"/>
        <v>0.46660319999998</v>
      </c>
    </row>
    <row r="726" customHeight="1" spans="1:5">
      <c r="A726" s="12">
        <f t="shared" si="58"/>
        <v>7.22999999999989</v>
      </c>
      <c r="B726" s="12">
        <f t="shared" si="57"/>
        <v>0.756</v>
      </c>
      <c r="C726" s="12">
        <f t="shared" si="55"/>
        <v>187.71927167068</v>
      </c>
      <c r="D726" s="12">
        <f t="shared" si="56"/>
        <v>180.692769599995</v>
      </c>
      <c r="E726" s="12">
        <f t="shared" si="59"/>
        <v>0.467208000000028</v>
      </c>
    </row>
    <row r="727" customHeight="1" spans="1:5">
      <c r="A727" s="12">
        <f t="shared" si="58"/>
        <v>7.23999999999989</v>
      </c>
      <c r="B727" s="12">
        <f t="shared" si="57"/>
        <v>0.756</v>
      </c>
      <c r="C727" s="12">
        <f t="shared" si="55"/>
        <v>188.205276054191</v>
      </c>
      <c r="D727" s="12">
        <f t="shared" si="56"/>
        <v>181.160582399995</v>
      </c>
      <c r="E727" s="12">
        <f t="shared" si="59"/>
        <v>0.467812799999962</v>
      </c>
    </row>
    <row r="728" customHeight="1" spans="1:5">
      <c r="A728" s="12">
        <f t="shared" si="58"/>
        <v>7.24999999999989</v>
      </c>
      <c r="B728" s="12">
        <f t="shared" si="57"/>
        <v>0.756</v>
      </c>
      <c r="C728" s="12">
        <f t="shared" si="55"/>
        <v>188.691908756232</v>
      </c>
      <c r="D728" s="12">
        <f t="shared" si="56"/>
        <v>181.628999999995</v>
      </c>
      <c r="E728" s="12">
        <f t="shared" si="59"/>
        <v>0.468417600000009</v>
      </c>
    </row>
    <row r="729" customHeight="1" spans="1:5">
      <c r="A729" s="12">
        <f t="shared" si="58"/>
        <v>7.25999999999989</v>
      </c>
      <c r="B729" s="12">
        <f t="shared" si="57"/>
        <v>0.756</v>
      </c>
      <c r="C729" s="12">
        <f t="shared" si="55"/>
        <v>189.179169776803</v>
      </c>
      <c r="D729" s="12">
        <f t="shared" si="56"/>
        <v>182.098022399995</v>
      </c>
      <c r="E729" s="12">
        <f t="shared" si="59"/>
        <v>0.469022399999972</v>
      </c>
    </row>
    <row r="730" customHeight="1" spans="1:5">
      <c r="A730" s="12">
        <f t="shared" si="58"/>
        <v>7.26999999999989</v>
      </c>
      <c r="B730" s="12">
        <f t="shared" si="57"/>
        <v>0.756</v>
      </c>
      <c r="C730" s="12">
        <f t="shared" si="55"/>
        <v>189.667059115906</v>
      </c>
      <c r="D730" s="12">
        <f t="shared" si="56"/>
        <v>182.567649599995</v>
      </c>
      <c r="E730" s="12">
        <f t="shared" si="59"/>
        <v>0.469627200000019</v>
      </c>
    </row>
    <row r="731" customHeight="1" spans="1:5">
      <c r="A731" s="12">
        <f t="shared" si="58"/>
        <v>7.27999999999989</v>
      </c>
      <c r="B731" s="12">
        <f t="shared" si="57"/>
        <v>0.756</v>
      </c>
      <c r="C731" s="12">
        <f t="shared" si="55"/>
        <v>190.155576773539</v>
      </c>
      <c r="D731" s="12">
        <f t="shared" si="56"/>
        <v>183.037881599995</v>
      </c>
      <c r="E731" s="12">
        <f t="shared" si="59"/>
        <v>0.47023200000001</v>
      </c>
    </row>
    <row r="732" customHeight="1" spans="1:5">
      <c r="A732" s="12">
        <f t="shared" si="58"/>
        <v>7.28999999999989</v>
      </c>
      <c r="B732" s="12">
        <f t="shared" si="57"/>
        <v>0.756</v>
      </c>
      <c r="C732" s="12">
        <f t="shared" si="55"/>
        <v>190.644722749703</v>
      </c>
      <c r="D732" s="12">
        <f t="shared" si="56"/>
        <v>183.508718399995</v>
      </c>
      <c r="E732" s="12">
        <f t="shared" si="59"/>
        <v>0.470836799999944</v>
      </c>
    </row>
    <row r="733" customHeight="1" spans="1:5">
      <c r="A733" s="12">
        <f t="shared" si="58"/>
        <v>7.29999999999989</v>
      </c>
      <c r="B733" s="12">
        <f t="shared" si="57"/>
        <v>0.756</v>
      </c>
      <c r="C733" s="12">
        <f t="shared" si="55"/>
        <v>191.134497044398</v>
      </c>
      <c r="D733" s="12">
        <f t="shared" si="56"/>
        <v>183.980159999995</v>
      </c>
      <c r="E733" s="12">
        <f t="shared" si="59"/>
        <v>0.471441599999991</v>
      </c>
    </row>
    <row r="734" customHeight="1" spans="1:5">
      <c r="A734" s="12">
        <f t="shared" si="58"/>
        <v>7.30999999999989</v>
      </c>
      <c r="B734" s="12">
        <f t="shared" si="57"/>
        <v>0.756</v>
      </c>
      <c r="C734" s="12">
        <f t="shared" si="55"/>
        <v>191.624899657623</v>
      </c>
      <c r="D734" s="12">
        <f t="shared" si="56"/>
        <v>184.452206399995</v>
      </c>
      <c r="E734" s="12">
        <f t="shared" si="59"/>
        <v>0.472046400000039</v>
      </c>
    </row>
    <row r="735" customHeight="1" spans="1:5">
      <c r="A735" s="12">
        <f t="shared" si="58"/>
        <v>7.31999999999989</v>
      </c>
      <c r="B735" s="12">
        <f t="shared" si="57"/>
        <v>0.756</v>
      </c>
      <c r="C735" s="12">
        <f t="shared" si="55"/>
        <v>192.115930589379</v>
      </c>
      <c r="D735" s="12">
        <f t="shared" si="56"/>
        <v>184.924857599995</v>
      </c>
      <c r="E735" s="12">
        <f t="shared" si="59"/>
        <v>0.472651199999973</v>
      </c>
    </row>
    <row r="736" customHeight="1" spans="1:5">
      <c r="A736" s="12">
        <f t="shared" si="58"/>
        <v>7.32999999999989</v>
      </c>
      <c r="B736" s="12">
        <f t="shared" si="57"/>
        <v>0.756</v>
      </c>
      <c r="C736" s="12">
        <f t="shared" si="55"/>
        <v>192.607589839666</v>
      </c>
      <c r="D736" s="12">
        <f t="shared" si="56"/>
        <v>185.398113599995</v>
      </c>
      <c r="E736" s="12">
        <f t="shared" si="59"/>
        <v>0.473255999999992</v>
      </c>
    </row>
    <row r="737" customHeight="1" spans="1:5">
      <c r="A737" s="12">
        <f t="shared" si="58"/>
        <v>7.33999999999989</v>
      </c>
      <c r="B737" s="12">
        <f t="shared" si="57"/>
        <v>0.756</v>
      </c>
      <c r="C737" s="12">
        <f t="shared" si="55"/>
        <v>193.099877408483</v>
      </c>
      <c r="D737" s="12">
        <f t="shared" si="56"/>
        <v>185.871974399995</v>
      </c>
      <c r="E737" s="12">
        <f t="shared" si="59"/>
        <v>0.473860799999983</v>
      </c>
    </row>
    <row r="738" customHeight="1" spans="1:5">
      <c r="A738" s="12">
        <f t="shared" si="58"/>
        <v>7.34999999999989</v>
      </c>
      <c r="B738" s="12">
        <f t="shared" si="57"/>
        <v>0.756</v>
      </c>
      <c r="C738" s="12">
        <f t="shared" si="55"/>
        <v>193.592793295831</v>
      </c>
      <c r="D738" s="12">
        <f t="shared" si="56"/>
        <v>186.346439999995</v>
      </c>
      <c r="E738" s="12">
        <f t="shared" si="59"/>
        <v>0.47446560000003</v>
      </c>
    </row>
    <row r="739" customHeight="1" spans="1:5">
      <c r="A739" s="12">
        <f t="shared" si="58"/>
        <v>7.35999999999989</v>
      </c>
      <c r="B739" s="12">
        <f t="shared" si="57"/>
        <v>0.756</v>
      </c>
      <c r="C739" s="12">
        <f t="shared" si="55"/>
        <v>194.08633750171</v>
      </c>
      <c r="D739" s="12">
        <f t="shared" si="56"/>
        <v>186.821510399995</v>
      </c>
      <c r="E739" s="12">
        <f t="shared" si="59"/>
        <v>0.475070399999993</v>
      </c>
    </row>
    <row r="740" customHeight="1" spans="1:5">
      <c r="A740" s="12">
        <f t="shared" si="58"/>
        <v>7.36999999999989</v>
      </c>
      <c r="B740" s="12">
        <f t="shared" si="57"/>
        <v>0.756</v>
      </c>
      <c r="C740" s="12">
        <f t="shared" si="55"/>
        <v>194.58051002612</v>
      </c>
      <c r="D740" s="12">
        <f t="shared" si="56"/>
        <v>187.297185599995</v>
      </c>
      <c r="E740" s="12">
        <f t="shared" si="59"/>
        <v>0.475675199999984</v>
      </c>
    </row>
    <row r="741" customHeight="1" spans="1:5">
      <c r="A741" s="12">
        <f t="shared" si="58"/>
        <v>7.37999999999989</v>
      </c>
      <c r="B741" s="12">
        <f t="shared" si="57"/>
        <v>0.756</v>
      </c>
      <c r="C741" s="12">
        <f t="shared" si="55"/>
        <v>195.07531086906</v>
      </c>
      <c r="D741" s="12">
        <f t="shared" si="56"/>
        <v>187.773465599995</v>
      </c>
      <c r="E741" s="12">
        <f t="shared" si="59"/>
        <v>0.476279999999974</v>
      </c>
    </row>
    <row r="742" customHeight="1" spans="1:5">
      <c r="A742" s="12">
        <f t="shared" si="58"/>
        <v>7.38999999999989</v>
      </c>
      <c r="B742" s="12">
        <f t="shared" si="57"/>
        <v>0.756</v>
      </c>
      <c r="C742" s="12">
        <f t="shared" si="55"/>
        <v>195.570740030532</v>
      </c>
      <c r="D742" s="12">
        <f t="shared" si="56"/>
        <v>188.250350399995</v>
      </c>
      <c r="E742" s="12">
        <f t="shared" si="59"/>
        <v>0.476884800000022</v>
      </c>
    </row>
    <row r="743" customHeight="1" spans="1:5">
      <c r="A743" s="12">
        <f t="shared" si="58"/>
        <v>7.39999999999989</v>
      </c>
      <c r="B743" s="12">
        <f t="shared" si="57"/>
        <v>0.756</v>
      </c>
      <c r="C743" s="12">
        <f t="shared" si="55"/>
        <v>196.066797510533</v>
      </c>
      <c r="D743" s="12">
        <f t="shared" si="56"/>
        <v>188.727839999995</v>
      </c>
      <c r="E743" s="12">
        <f t="shared" si="59"/>
        <v>0.477489599999984</v>
      </c>
    </row>
    <row r="744" customHeight="1" spans="1:5">
      <c r="A744" s="12">
        <f t="shared" si="58"/>
        <v>7.40999999999989</v>
      </c>
      <c r="B744" s="12">
        <f t="shared" si="57"/>
        <v>0.756</v>
      </c>
      <c r="C744" s="12">
        <f t="shared" si="55"/>
        <v>196.563483309066</v>
      </c>
      <c r="D744" s="12">
        <f t="shared" si="56"/>
        <v>189.205934399995</v>
      </c>
      <c r="E744" s="12">
        <f t="shared" si="59"/>
        <v>0.478094399999975</v>
      </c>
    </row>
    <row r="745" customHeight="1" spans="1:5">
      <c r="A745" s="12">
        <f t="shared" si="58"/>
        <v>7.41999999999989</v>
      </c>
      <c r="B745" s="12">
        <f t="shared" si="57"/>
        <v>0.756</v>
      </c>
      <c r="C745" s="12">
        <f t="shared" si="55"/>
        <v>197.060797426129</v>
      </c>
      <c r="D745" s="12">
        <f t="shared" si="56"/>
        <v>189.684633599995</v>
      </c>
      <c r="E745" s="12">
        <f t="shared" si="59"/>
        <v>0.478699199999994</v>
      </c>
    </row>
    <row r="746" customHeight="1" spans="1:5">
      <c r="A746" s="12">
        <f t="shared" si="58"/>
        <v>7.42999999999989</v>
      </c>
      <c r="B746" s="12">
        <f t="shared" si="57"/>
        <v>0.756</v>
      </c>
      <c r="C746" s="12">
        <f t="shared" ref="C746:C809" si="60">PI()*(A746+0.5)^2</f>
        <v>197.558739861723</v>
      </c>
      <c r="D746" s="12">
        <f t="shared" ref="D746:D809" si="61">((A746+0.5)/0.5)^2*B746</f>
        <v>190.163937599995</v>
      </c>
      <c r="E746" s="12">
        <f t="shared" si="59"/>
        <v>0.479303999999985</v>
      </c>
    </row>
    <row r="747" customHeight="1" spans="1:5">
      <c r="A747" s="12">
        <f t="shared" si="58"/>
        <v>7.43999999999989</v>
      </c>
      <c r="B747" s="12">
        <f t="shared" si="57"/>
        <v>0.756</v>
      </c>
      <c r="C747" s="12">
        <f t="shared" si="60"/>
        <v>198.057310615848</v>
      </c>
      <c r="D747" s="12">
        <f t="shared" si="61"/>
        <v>190.643846399995</v>
      </c>
      <c r="E747" s="12">
        <f t="shared" si="59"/>
        <v>0.479908800000032</v>
      </c>
    </row>
    <row r="748" customHeight="1" spans="1:5">
      <c r="A748" s="12">
        <f t="shared" si="58"/>
        <v>7.44999999999989</v>
      </c>
      <c r="B748" s="12">
        <f t="shared" si="57"/>
        <v>0.756</v>
      </c>
      <c r="C748" s="12">
        <f t="shared" si="60"/>
        <v>198.556509688503</v>
      </c>
      <c r="D748" s="12">
        <f t="shared" si="61"/>
        <v>191.124359999995</v>
      </c>
      <c r="E748" s="12">
        <f t="shared" si="59"/>
        <v>0.480513599999966</v>
      </c>
    </row>
    <row r="749" customHeight="1" spans="1:5">
      <c r="A749" s="12">
        <f t="shared" si="58"/>
        <v>7.45999999999989</v>
      </c>
      <c r="B749" s="12">
        <f t="shared" si="57"/>
        <v>0.756</v>
      </c>
      <c r="C749" s="12">
        <f t="shared" si="60"/>
        <v>199.056337079689</v>
      </c>
      <c r="D749" s="12">
        <f t="shared" si="61"/>
        <v>191.605478399995</v>
      </c>
      <c r="E749" s="12">
        <f t="shared" si="59"/>
        <v>0.481118399999986</v>
      </c>
    </row>
    <row r="750" customHeight="1" spans="1:5">
      <c r="A750" s="12">
        <f t="shared" si="58"/>
        <v>7.46999999999989</v>
      </c>
      <c r="B750" s="12">
        <f t="shared" si="57"/>
        <v>0.756</v>
      </c>
      <c r="C750" s="12">
        <f t="shared" si="60"/>
        <v>199.556792789406</v>
      </c>
      <c r="D750" s="12">
        <f t="shared" si="61"/>
        <v>192.087201599995</v>
      </c>
      <c r="E750" s="12">
        <f t="shared" si="59"/>
        <v>0.481723200000005</v>
      </c>
    </row>
    <row r="751" customHeight="1" spans="1:5">
      <c r="A751" s="12">
        <f t="shared" si="58"/>
        <v>7.47999999999988</v>
      </c>
      <c r="B751" s="12">
        <f t="shared" si="57"/>
        <v>0.756</v>
      </c>
      <c r="C751" s="12">
        <f t="shared" si="60"/>
        <v>200.057876817654</v>
      </c>
      <c r="D751" s="12">
        <f t="shared" si="61"/>
        <v>192.569529599994</v>
      </c>
      <c r="E751" s="12">
        <f t="shared" si="59"/>
        <v>0.482327999999484</v>
      </c>
    </row>
    <row r="752" customHeight="1" spans="1:5">
      <c r="A752" s="12">
        <f t="shared" si="58"/>
        <v>7.48999999999988</v>
      </c>
      <c r="B752" s="12">
        <f t="shared" si="57"/>
        <v>0.756</v>
      </c>
      <c r="C752" s="12">
        <f t="shared" si="60"/>
        <v>200.559589164432</v>
      </c>
      <c r="D752" s="12">
        <f t="shared" si="61"/>
        <v>193.052462399994</v>
      </c>
      <c r="E752" s="12">
        <f t="shared" si="59"/>
        <v>0.482932800000043</v>
      </c>
    </row>
    <row r="753" customHeight="1" spans="1:5">
      <c r="A753" s="12">
        <f t="shared" si="58"/>
        <v>7.49999999999988</v>
      </c>
      <c r="B753" s="12">
        <f t="shared" si="57"/>
        <v>0.756</v>
      </c>
      <c r="C753" s="12">
        <f t="shared" si="60"/>
        <v>201.061929829741</v>
      </c>
      <c r="D753" s="12">
        <f t="shared" si="61"/>
        <v>193.535999999994</v>
      </c>
      <c r="E753" s="12">
        <f t="shared" si="59"/>
        <v>0.483537599999977</v>
      </c>
    </row>
    <row r="754" customHeight="1" spans="1:5">
      <c r="A754" s="12">
        <f t="shared" si="58"/>
        <v>7.50999999999988</v>
      </c>
      <c r="B754" s="12">
        <f t="shared" si="57"/>
        <v>0.756</v>
      </c>
      <c r="C754" s="12">
        <f t="shared" si="60"/>
        <v>201.564898813581</v>
      </c>
      <c r="D754" s="12">
        <f t="shared" si="61"/>
        <v>194.020142399994</v>
      </c>
      <c r="E754" s="12">
        <f t="shared" si="59"/>
        <v>0.484142400000053</v>
      </c>
    </row>
    <row r="755" customHeight="1" spans="1:5">
      <c r="A755" s="12">
        <f t="shared" si="58"/>
        <v>7.51999999999988</v>
      </c>
      <c r="B755" s="12">
        <f t="shared" si="57"/>
        <v>0.756</v>
      </c>
      <c r="C755" s="12">
        <f t="shared" si="60"/>
        <v>202.068496115951</v>
      </c>
      <c r="D755" s="12">
        <f t="shared" si="61"/>
        <v>194.504889599994</v>
      </c>
      <c r="E755" s="12">
        <f t="shared" si="59"/>
        <v>0.484747199999873</v>
      </c>
    </row>
    <row r="756" customHeight="1" spans="1:5">
      <c r="A756" s="12">
        <f t="shared" si="58"/>
        <v>7.52999999999988</v>
      </c>
      <c r="B756" s="12">
        <f t="shared" si="57"/>
        <v>0.756</v>
      </c>
      <c r="C756" s="12">
        <f t="shared" si="60"/>
        <v>202.572721736852</v>
      </c>
      <c r="D756" s="12">
        <f t="shared" si="61"/>
        <v>194.990241599994</v>
      </c>
      <c r="E756" s="12">
        <f t="shared" si="59"/>
        <v>0.485352000000034</v>
      </c>
    </row>
    <row r="757" customHeight="1" spans="1:5">
      <c r="A757" s="12">
        <f t="shared" si="58"/>
        <v>7.53999999999988</v>
      </c>
      <c r="B757" s="12">
        <f t="shared" si="57"/>
        <v>0.756</v>
      </c>
      <c r="C757" s="12">
        <f t="shared" si="60"/>
        <v>203.077575676284</v>
      </c>
      <c r="D757" s="12">
        <f t="shared" si="61"/>
        <v>195.476198399994</v>
      </c>
      <c r="E757" s="12">
        <f t="shared" si="59"/>
        <v>0.485956800000025</v>
      </c>
    </row>
    <row r="758" customHeight="1" spans="1:5">
      <c r="A758" s="12">
        <f t="shared" si="58"/>
        <v>7.54999999999988</v>
      </c>
      <c r="B758" s="12">
        <f t="shared" si="57"/>
        <v>0.756</v>
      </c>
      <c r="C758" s="12">
        <f t="shared" si="60"/>
        <v>203.583057934247</v>
      </c>
      <c r="D758" s="12">
        <f t="shared" si="61"/>
        <v>195.962759999994</v>
      </c>
      <c r="E758" s="12">
        <f t="shared" si="59"/>
        <v>0.486561599999959</v>
      </c>
    </row>
    <row r="759" customHeight="1" spans="1:5">
      <c r="A759" s="12">
        <f t="shared" si="58"/>
        <v>7.55999999999988</v>
      </c>
      <c r="B759" s="12">
        <f t="shared" si="57"/>
        <v>0.756</v>
      </c>
      <c r="C759" s="12">
        <f t="shared" si="60"/>
        <v>204.08916851074</v>
      </c>
      <c r="D759" s="12">
        <f t="shared" si="61"/>
        <v>196.449926399994</v>
      </c>
      <c r="E759" s="12">
        <f t="shared" si="59"/>
        <v>0.487166400000007</v>
      </c>
    </row>
    <row r="760" customHeight="1" spans="1:5">
      <c r="A760" s="12">
        <f t="shared" si="58"/>
        <v>7.56999999999988</v>
      </c>
      <c r="B760" s="12">
        <f t="shared" si="57"/>
        <v>0.756</v>
      </c>
      <c r="C760" s="12">
        <f t="shared" si="60"/>
        <v>204.595907405764</v>
      </c>
      <c r="D760" s="12">
        <f t="shared" si="61"/>
        <v>196.937697599994</v>
      </c>
      <c r="E760" s="12">
        <f t="shared" si="59"/>
        <v>0.487771199999941</v>
      </c>
    </row>
    <row r="761" customHeight="1" spans="1:5">
      <c r="A761" s="12">
        <f t="shared" si="58"/>
        <v>7.57999999999988</v>
      </c>
      <c r="B761" s="12">
        <f t="shared" si="57"/>
        <v>0.756</v>
      </c>
      <c r="C761" s="12">
        <f t="shared" si="60"/>
        <v>205.103274619319</v>
      </c>
      <c r="D761" s="12">
        <f t="shared" si="61"/>
        <v>197.426073599994</v>
      </c>
      <c r="E761" s="12">
        <f t="shared" si="59"/>
        <v>0.488376000000102</v>
      </c>
    </row>
    <row r="762" customHeight="1" spans="1:5">
      <c r="A762" s="12">
        <f t="shared" si="58"/>
        <v>7.58999999999988</v>
      </c>
      <c r="B762" s="12">
        <f t="shared" si="57"/>
        <v>0.756</v>
      </c>
      <c r="C762" s="12">
        <f t="shared" si="60"/>
        <v>205.611270151404</v>
      </c>
      <c r="D762" s="12">
        <f t="shared" si="61"/>
        <v>197.915054399994</v>
      </c>
      <c r="E762" s="12">
        <f t="shared" si="59"/>
        <v>0.488980799999894</v>
      </c>
    </row>
    <row r="763" customHeight="1" spans="1:5">
      <c r="A763" s="12">
        <f t="shared" si="58"/>
        <v>7.59999999999988</v>
      </c>
      <c r="B763" s="12">
        <f t="shared" si="57"/>
        <v>0.756</v>
      </c>
      <c r="C763" s="12">
        <f t="shared" si="60"/>
        <v>206.11989400202</v>
      </c>
      <c r="D763" s="12">
        <f t="shared" si="61"/>
        <v>198.404639999994</v>
      </c>
      <c r="E763" s="12">
        <f t="shared" si="59"/>
        <v>0.489585600000055</v>
      </c>
    </row>
    <row r="764" customHeight="1" spans="1:5">
      <c r="A764" s="12">
        <f t="shared" si="58"/>
        <v>7.60999999999988</v>
      </c>
      <c r="B764" s="12">
        <f t="shared" si="57"/>
        <v>0.756</v>
      </c>
      <c r="C764" s="12">
        <f t="shared" si="60"/>
        <v>206.629146171167</v>
      </c>
      <c r="D764" s="12">
        <f t="shared" si="61"/>
        <v>198.894830399994</v>
      </c>
      <c r="E764" s="12">
        <f t="shared" si="59"/>
        <v>0.490190399999989</v>
      </c>
    </row>
    <row r="765" customHeight="1" spans="1:5">
      <c r="A765" s="12">
        <f t="shared" si="58"/>
        <v>7.61999999999988</v>
      </c>
      <c r="B765" s="12">
        <f t="shared" si="57"/>
        <v>0.756</v>
      </c>
      <c r="C765" s="12">
        <f t="shared" si="60"/>
        <v>207.139026658845</v>
      </c>
      <c r="D765" s="12">
        <f t="shared" si="61"/>
        <v>199.385625599994</v>
      </c>
      <c r="E765" s="12">
        <f t="shared" si="59"/>
        <v>0.49079519999998</v>
      </c>
    </row>
    <row r="766" customHeight="1" spans="1:5">
      <c r="A766" s="12">
        <f t="shared" si="58"/>
        <v>7.62999999999988</v>
      </c>
      <c r="B766" s="12">
        <f t="shared" si="57"/>
        <v>0.756</v>
      </c>
      <c r="C766" s="12">
        <f t="shared" si="60"/>
        <v>207.649535465053</v>
      </c>
      <c r="D766" s="12">
        <f t="shared" si="61"/>
        <v>199.877025599994</v>
      </c>
      <c r="E766" s="12">
        <f t="shared" si="59"/>
        <v>0.49139999999997</v>
      </c>
    </row>
    <row r="767" customHeight="1" spans="1:5">
      <c r="A767" s="12">
        <f t="shared" si="58"/>
        <v>7.63999999999988</v>
      </c>
      <c r="B767" s="12">
        <f t="shared" si="57"/>
        <v>0.756</v>
      </c>
      <c r="C767" s="12">
        <f t="shared" si="60"/>
        <v>208.160672589792</v>
      </c>
      <c r="D767" s="12">
        <f t="shared" si="61"/>
        <v>200.369030399994</v>
      </c>
      <c r="E767" s="12">
        <f t="shared" si="59"/>
        <v>0.492004800000018</v>
      </c>
    </row>
    <row r="768" customHeight="1" spans="1:5">
      <c r="A768" s="12">
        <f t="shared" si="58"/>
        <v>7.64999999999988</v>
      </c>
      <c r="B768" s="12">
        <f t="shared" si="57"/>
        <v>0.756</v>
      </c>
      <c r="C768" s="12">
        <f t="shared" si="60"/>
        <v>208.672438033062</v>
      </c>
      <c r="D768" s="12">
        <f t="shared" si="61"/>
        <v>200.861639999994</v>
      </c>
      <c r="E768" s="12">
        <f t="shared" si="59"/>
        <v>0.49260959999998</v>
      </c>
    </row>
    <row r="769" customHeight="1" spans="1:5">
      <c r="A769" s="12">
        <f t="shared" si="58"/>
        <v>7.65999999999988</v>
      </c>
      <c r="B769" s="12">
        <f t="shared" si="57"/>
        <v>0.756</v>
      </c>
      <c r="C769" s="12">
        <f t="shared" si="60"/>
        <v>209.184831794862</v>
      </c>
      <c r="D769" s="12">
        <f t="shared" si="61"/>
        <v>201.354854399994</v>
      </c>
      <c r="E769" s="12">
        <f t="shared" si="59"/>
        <v>0.493214399999943</v>
      </c>
    </row>
    <row r="770" customHeight="1" spans="1:5">
      <c r="A770" s="12">
        <f t="shared" si="58"/>
        <v>7.66999999999988</v>
      </c>
      <c r="B770" s="12">
        <f t="shared" si="57"/>
        <v>0.756</v>
      </c>
      <c r="C770" s="12">
        <f t="shared" si="60"/>
        <v>209.697853875194</v>
      </c>
      <c r="D770" s="12">
        <f t="shared" si="61"/>
        <v>201.848673599994</v>
      </c>
      <c r="E770" s="12">
        <f t="shared" si="59"/>
        <v>0.493819200000104</v>
      </c>
    </row>
    <row r="771" customHeight="1" spans="1:5">
      <c r="A771" s="12">
        <f t="shared" si="58"/>
        <v>7.67999999999988</v>
      </c>
      <c r="B771" s="12">
        <f t="shared" si="57"/>
        <v>0.756</v>
      </c>
      <c r="C771" s="12">
        <f t="shared" si="60"/>
        <v>210.211504274056</v>
      </c>
      <c r="D771" s="12">
        <f t="shared" si="61"/>
        <v>202.343097599994</v>
      </c>
      <c r="E771" s="12">
        <f t="shared" si="59"/>
        <v>0.494423999999867</v>
      </c>
    </row>
    <row r="772" customHeight="1" spans="1:5">
      <c r="A772" s="12">
        <f t="shared" si="58"/>
        <v>7.68999999999988</v>
      </c>
      <c r="B772" s="12">
        <f t="shared" ref="B772:B835" si="62">MAX(1-0.03*MAX((A772-0.5)/0.25,0),$B$2)</f>
        <v>0.756</v>
      </c>
      <c r="C772" s="12">
        <f t="shared" si="60"/>
        <v>210.725782991448</v>
      </c>
      <c r="D772" s="12">
        <f t="shared" si="61"/>
        <v>202.838126399994</v>
      </c>
      <c r="E772" s="12">
        <f t="shared" si="59"/>
        <v>0.495028800000057</v>
      </c>
    </row>
    <row r="773" customHeight="1" spans="1:5">
      <c r="A773" s="12">
        <f t="shared" ref="A773:A836" si="63">A772+0.01</f>
        <v>7.69999999999988</v>
      </c>
      <c r="B773" s="12">
        <f t="shared" si="62"/>
        <v>0.756</v>
      </c>
      <c r="C773" s="12">
        <f t="shared" si="60"/>
        <v>211.240690027371</v>
      </c>
      <c r="D773" s="12">
        <f t="shared" si="61"/>
        <v>203.333759999994</v>
      </c>
      <c r="E773" s="12">
        <f t="shared" ref="E773:E836" si="64">D773-D772</f>
        <v>0.495633599999991</v>
      </c>
    </row>
    <row r="774" customHeight="1" spans="1:5">
      <c r="A774" s="12">
        <f t="shared" si="63"/>
        <v>7.70999999999988</v>
      </c>
      <c r="B774" s="12">
        <f t="shared" si="62"/>
        <v>0.756</v>
      </c>
      <c r="C774" s="12">
        <f t="shared" si="60"/>
        <v>211.756225381826</v>
      </c>
      <c r="D774" s="12">
        <f t="shared" si="61"/>
        <v>203.829998399994</v>
      </c>
      <c r="E774" s="12">
        <f t="shared" si="64"/>
        <v>0.496238399999982</v>
      </c>
    </row>
    <row r="775" customHeight="1" spans="1:5">
      <c r="A775" s="12">
        <f t="shared" si="63"/>
        <v>7.71999999999988</v>
      </c>
      <c r="B775" s="12">
        <f t="shared" si="62"/>
        <v>0.756</v>
      </c>
      <c r="C775" s="12">
        <f t="shared" si="60"/>
        <v>212.27238905481</v>
      </c>
      <c r="D775" s="12">
        <f t="shared" si="61"/>
        <v>204.326841599994</v>
      </c>
      <c r="E775" s="12">
        <f t="shared" si="64"/>
        <v>0.496843200000001</v>
      </c>
    </row>
    <row r="776" customHeight="1" spans="1:5">
      <c r="A776" s="12">
        <f t="shared" si="63"/>
        <v>7.72999999999988</v>
      </c>
      <c r="B776" s="12">
        <f t="shared" si="62"/>
        <v>0.756</v>
      </c>
      <c r="C776" s="12">
        <f t="shared" si="60"/>
        <v>212.789181046326</v>
      </c>
      <c r="D776" s="12">
        <f t="shared" si="61"/>
        <v>204.824289599994</v>
      </c>
      <c r="E776" s="12">
        <f t="shared" si="64"/>
        <v>0.497447999999991</v>
      </c>
    </row>
    <row r="777" customHeight="1" spans="1:5">
      <c r="A777" s="12">
        <f t="shared" si="63"/>
        <v>7.73999999999988</v>
      </c>
      <c r="B777" s="12">
        <f t="shared" si="62"/>
        <v>0.756</v>
      </c>
      <c r="C777" s="12">
        <f t="shared" si="60"/>
        <v>213.306601356372</v>
      </c>
      <c r="D777" s="12">
        <f t="shared" si="61"/>
        <v>205.322342399994</v>
      </c>
      <c r="E777" s="12">
        <f t="shared" si="64"/>
        <v>0.498052800000039</v>
      </c>
    </row>
    <row r="778" customHeight="1" spans="1:5">
      <c r="A778" s="12">
        <f t="shared" si="63"/>
        <v>7.74999999999988</v>
      </c>
      <c r="B778" s="12">
        <f t="shared" si="62"/>
        <v>0.756</v>
      </c>
      <c r="C778" s="12">
        <f t="shared" si="60"/>
        <v>213.824649984949</v>
      </c>
      <c r="D778" s="12">
        <f t="shared" si="61"/>
        <v>205.820999999994</v>
      </c>
      <c r="E778" s="12">
        <f t="shared" si="64"/>
        <v>0.498657599999916</v>
      </c>
    </row>
    <row r="779" customHeight="1" spans="1:5">
      <c r="A779" s="12">
        <f t="shared" si="63"/>
        <v>7.75999999999988</v>
      </c>
      <c r="B779" s="12">
        <f t="shared" si="62"/>
        <v>0.756</v>
      </c>
      <c r="C779" s="12">
        <f t="shared" si="60"/>
        <v>214.343326932057</v>
      </c>
      <c r="D779" s="12">
        <f t="shared" si="61"/>
        <v>206.320262399994</v>
      </c>
      <c r="E779" s="12">
        <f t="shared" si="64"/>
        <v>0.499262400000077</v>
      </c>
    </row>
    <row r="780" customHeight="1" spans="1:5">
      <c r="A780" s="12">
        <f t="shared" si="63"/>
        <v>7.76999999999988</v>
      </c>
      <c r="B780" s="12">
        <f t="shared" si="62"/>
        <v>0.756</v>
      </c>
      <c r="C780" s="12">
        <f t="shared" si="60"/>
        <v>214.862632197695</v>
      </c>
      <c r="D780" s="12">
        <f t="shared" si="61"/>
        <v>206.820129599994</v>
      </c>
      <c r="E780" s="12">
        <f t="shared" si="64"/>
        <v>0.499867199999898</v>
      </c>
    </row>
    <row r="781" customHeight="1" spans="1:5">
      <c r="A781" s="12">
        <f t="shared" si="63"/>
        <v>7.77999999999988</v>
      </c>
      <c r="B781" s="12">
        <f t="shared" si="62"/>
        <v>0.756</v>
      </c>
      <c r="C781" s="12">
        <f t="shared" si="60"/>
        <v>215.382565781864</v>
      </c>
      <c r="D781" s="12">
        <f t="shared" si="61"/>
        <v>207.320601599994</v>
      </c>
      <c r="E781" s="12">
        <f t="shared" si="64"/>
        <v>0.500472000000059</v>
      </c>
    </row>
    <row r="782" customHeight="1" spans="1:5">
      <c r="A782" s="12">
        <f t="shared" si="63"/>
        <v>7.78999999999988</v>
      </c>
      <c r="B782" s="12">
        <f t="shared" si="62"/>
        <v>0.756</v>
      </c>
      <c r="C782" s="12">
        <f t="shared" si="60"/>
        <v>215.903127684564</v>
      </c>
      <c r="D782" s="12">
        <f t="shared" si="61"/>
        <v>207.821678399994</v>
      </c>
      <c r="E782" s="12">
        <f t="shared" si="64"/>
        <v>0.501076799999993</v>
      </c>
    </row>
    <row r="783" customHeight="1" spans="1:5">
      <c r="A783" s="12">
        <f t="shared" si="63"/>
        <v>7.79999999999988</v>
      </c>
      <c r="B783" s="12">
        <f t="shared" si="62"/>
        <v>0.756</v>
      </c>
      <c r="C783" s="12">
        <f t="shared" si="60"/>
        <v>216.424317905795</v>
      </c>
      <c r="D783" s="12">
        <f t="shared" si="61"/>
        <v>208.323359999994</v>
      </c>
      <c r="E783" s="12">
        <f t="shared" si="64"/>
        <v>0.501681599999984</v>
      </c>
    </row>
    <row r="784" customHeight="1" spans="1:5">
      <c r="A784" s="12">
        <f t="shared" si="63"/>
        <v>7.80999999999988</v>
      </c>
      <c r="B784" s="12">
        <f t="shared" si="62"/>
        <v>0.756</v>
      </c>
      <c r="C784" s="12">
        <f t="shared" si="60"/>
        <v>216.946136445556</v>
      </c>
      <c r="D784" s="12">
        <f t="shared" si="61"/>
        <v>208.825646399994</v>
      </c>
      <c r="E784" s="12">
        <f t="shared" si="64"/>
        <v>0.502286399999974</v>
      </c>
    </row>
    <row r="785" customHeight="1" spans="1:5">
      <c r="A785" s="12">
        <f t="shared" si="63"/>
        <v>7.81999999999988</v>
      </c>
      <c r="B785" s="12">
        <f t="shared" si="62"/>
        <v>0.756</v>
      </c>
      <c r="C785" s="12">
        <f t="shared" si="60"/>
        <v>217.468583303848</v>
      </c>
      <c r="D785" s="12">
        <f t="shared" si="61"/>
        <v>209.328537599994</v>
      </c>
      <c r="E785" s="12">
        <f t="shared" si="64"/>
        <v>0.502891199999965</v>
      </c>
    </row>
    <row r="786" customHeight="1" spans="1:5">
      <c r="A786" s="12">
        <f t="shared" si="63"/>
        <v>7.82999999999988</v>
      </c>
      <c r="B786" s="12">
        <f t="shared" si="62"/>
        <v>0.756</v>
      </c>
      <c r="C786" s="12">
        <f t="shared" si="60"/>
        <v>217.99165848067</v>
      </c>
      <c r="D786" s="12">
        <f t="shared" si="61"/>
        <v>209.832033599994</v>
      </c>
      <c r="E786" s="12">
        <f t="shared" si="64"/>
        <v>0.503496000000069</v>
      </c>
    </row>
    <row r="787" customHeight="1" spans="1:5">
      <c r="A787" s="12">
        <f t="shared" si="63"/>
        <v>7.83999999999988</v>
      </c>
      <c r="B787" s="12">
        <f t="shared" si="62"/>
        <v>0.756</v>
      </c>
      <c r="C787" s="12">
        <f t="shared" si="60"/>
        <v>218.515361976024</v>
      </c>
      <c r="D787" s="12">
        <f t="shared" si="61"/>
        <v>210.336134399994</v>
      </c>
      <c r="E787" s="12">
        <f t="shared" si="64"/>
        <v>0.50410079999989</v>
      </c>
    </row>
    <row r="788" customHeight="1" spans="1:5">
      <c r="A788" s="12">
        <f t="shared" si="63"/>
        <v>7.84999999999988</v>
      </c>
      <c r="B788" s="12">
        <f t="shared" si="62"/>
        <v>0.756</v>
      </c>
      <c r="C788" s="12">
        <f t="shared" si="60"/>
        <v>219.039693789908</v>
      </c>
      <c r="D788" s="12">
        <f t="shared" si="61"/>
        <v>210.840839999994</v>
      </c>
      <c r="E788" s="12">
        <f t="shared" si="64"/>
        <v>0.504705600000108</v>
      </c>
    </row>
    <row r="789" customHeight="1" spans="1:5">
      <c r="A789" s="12">
        <f t="shared" si="63"/>
        <v>7.85999999999988</v>
      </c>
      <c r="B789" s="12">
        <f t="shared" si="62"/>
        <v>0.756</v>
      </c>
      <c r="C789" s="12">
        <f t="shared" si="60"/>
        <v>219.564653922323</v>
      </c>
      <c r="D789" s="12">
        <f t="shared" si="61"/>
        <v>211.346150399994</v>
      </c>
      <c r="E789" s="12">
        <f t="shared" si="64"/>
        <v>0.505310399999956</v>
      </c>
    </row>
    <row r="790" customHeight="1" spans="1:5">
      <c r="A790" s="12">
        <f t="shared" si="63"/>
        <v>7.86999999999988</v>
      </c>
      <c r="B790" s="12">
        <f t="shared" si="62"/>
        <v>0.756</v>
      </c>
      <c r="C790" s="12">
        <f t="shared" si="60"/>
        <v>220.090242373268</v>
      </c>
      <c r="D790" s="12">
        <f t="shared" si="61"/>
        <v>211.852065599994</v>
      </c>
      <c r="E790" s="12">
        <f t="shared" si="64"/>
        <v>0.505915200000004</v>
      </c>
    </row>
    <row r="791" customHeight="1" spans="1:5">
      <c r="A791" s="12">
        <f t="shared" si="63"/>
        <v>7.87999999999988</v>
      </c>
      <c r="B791" s="12">
        <f t="shared" si="62"/>
        <v>0.756</v>
      </c>
      <c r="C791" s="12">
        <f t="shared" si="60"/>
        <v>220.616459142745</v>
      </c>
      <c r="D791" s="12">
        <f t="shared" si="61"/>
        <v>212.358585599994</v>
      </c>
      <c r="E791" s="12">
        <f t="shared" si="64"/>
        <v>0.506519999999966</v>
      </c>
    </row>
    <row r="792" customHeight="1" spans="1:5">
      <c r="A792" s="12">
        <f t="shared" si="63"/>
        <v>7.88999999999988</v>
      </c>
      <c r="B792" s="12">
        <f t="shared" si="62"/>
        <v>0.756</v>
      </c>
      <c r="C792" s="12">
        <f t="shared" si="60"/>
        <v>221.143304230752</v>
      </c>
      <c r="D792" s="12">
        <f t="shared" si="61"/>
        <v>212.865710399994</v>
      </c>
      <c r="E792" s="12">
        <f t="shared" si="64"/>
        <v>0.507124799999985</v>
      </c>
    </row>
    <row r="793" customHeight="1" spans="1:5">
      <c r="A793" s="12">
        <f t="shared" si="63"/>
        <v>7.89999999999988</v>
      </c>
      <c r="B793" s="12">
        <f t="shared" si="62"/>
        <v>0.756</v>
      </c>
      <c r="C793" s="12">
        <f t="shared" si="60"/>
        <v>221.670777637289</v>
      </c>
      <c r="D793" s="12">
        <f t="shared" si="61"/>
        <v>213.373439999994</v>
      </c>
      <c r="E793" s="12">
        <f t="shared" si="64"/>
        <v>0.507729599999976</v>
      </c>
    </row>
    <row r="794" customHeight="1" spans="1:5">
      <c r="A794" s="12">
        <f t="shared" si="63"/>
        <v>7.90999999999988</v>
      </c>
      <c r="B794" s="12">
        <f t="shared" si="62"/>
        <v>0.756</v>
      </c>
      <c r="C794" s="12">
        <f t="shared" si="60"/>
        <v>222.198879362358</v>
      </c>
      <c r="D794" s="12">
        <f t="shared" si="61"/>
        <v>213.881774399994</v>
      </c>
      <c r="E794" s="12">
        <f t="shared" si="64"/>
        <v>0.508334399999967</v>
      </c>
    </row>
    <row r="795" customHeight="1" spans="1:5">
      <c r="A795" s="12">
        <f t="shared" si="63"/>
        <v>7.91999999999988</v>
      </c>
      <c r="B795" s="12">
        <f t="shared" si="62"/>
        <v>0.756</v>
      </c>
      <c r="C795" s="12">
        <f t="shared" si="60"/>
        <v>222.727609405957</v>
      </c>
      <c r="D795" s="12">
        <f t="shared" si="61"/>
        <v>214.390713599994</v>
      </c>
      <c r="E795" s="12">
        <f t="shared" si="64"/>
        <v>0.5089392000001</v>
      </c>
    </row>
    <row r="796" customHeight="1" spans="1:5">
      <c r="A796" s="12">
        <f t="shared" si="63"/>
        <v>7.92999999999988</v>
      </c>
      <c r="B796" s="12">
        <f t="shared" si="62"/>
        <v>0.756</v>
      </c>
      <c r="C796" s="12">
        <f t="shared" si="60"/>
        <v>223.256967768087</v>
      </c>
      <c r="D796" s="12">
        <f t="shared" si="61"/>
        <v>214.900257599994</v>
      </c>
      <c r="E796" s="12">
        <f t="shared" si="64"/>
        <v>0.509543999999892</v>
      </c>
    </row>
    <row r="797" customHeight="1" spans="1:5">
      <c r="A797" s="12">
        <f t="shared" si="63"/>
        <v>7.93999999999988</v>
      </c>
      <c r="B797" s="12">
        <f t="shared" si="62"/>
        <v>0.756</v>
      </c>
      <c r="C797" s="12">
        <f t="shared" si="60"/>
        <v>223.786954448747</v>
      </c>
      <c r="D797" s="12">
        <f t="shared" si="61"/>
        <v>215.410406399994</v>
      </c>
      <c r="E797" s="12">
        <f t="shared" si="64"/>
        <v>0.510148800000053</v>
      </c>
    </row>
    <row r="798" customHeight="1" spans="1:5">
      <c r="A798" s="12">
        <f t="shared" si="63"/>
        <v>7.94999999999987</v>
      </c>
      <c r="B798" s="12">
        <f t="shared" si="62"/>
        <v>0.756</v>
      </c>
      <c r="C798" s="12">
        <f t="shared" si="60"/>
        <v>224.317569447939</v>
      </c>
      <c r="D798" s="12">
        <f t="shared" si="61"/>
        <v>215.921159999993</v>
      </c>
      <c r="E798" s="12">
        <f t="shared" si="64"/>
        <v>0.510753599999475</v>
      </c>
    </row>
    <row r="799" customHeight="1" spans="1:5">
      <c r="A799" s="12">
        <f t="shared" si="63"/>
        <v>7.95999999999987</v>
      </c>
      <c r="B799" s="12">
        <f t="shared" si="62"/>
        <v>0.756</v>
      </c>
      <c r="C799" s="12">
        <f t="shared" si="60"/>
        <v>224.848812765661</v>
      </c>
      <c r="D799" s="12">
        <f t="shared" si="61"/>
        <v>216.432518399993</v>
      </c>
      <c r="E799" s="12">
        <f t="shared" si="64"/>
        <v>0.511358399999949</v>
      </c>
    </row>
    <row r="800" customHeight="1" spans="1:5">
      <c r="A800" s="12">
        <f t="shared" si="63"/>
        <v>7.96999999999987</v>
      </c>
      <c r="B800" s="12">
        <f t="shared" si="62"/>
        <v>0.756</v>
      </c>
      <c r="C800" s="12">
        <f t="shared" si="60"/>
        <v>225.380684401913</v>
      </c>
      <c r="D800" s="12">
        <f t="shared" si="61"/>
        <v>216.944481599993</v>
      </c>
      <c r="E800" s="12">
        <f t="shared" si="64"/>
        <v>0.511963200000054</v>
      </c>
    </row>
    <row r="801" customHeight="1" spans="1:5">
      <c r="A801" s="12">
        <f t="shared" si="63"/>
        <v>7.97999999999987</v>
      </c>
      <c r="B801" s="12">
        <f t="shared" si="62"/>
        <v>0.756</v>
      </c>
      <c r="C801" s="12">
        <f t="shared" si="60"/>
        <v>225.913184356697</v>
      </c>
      <c r="D801" s="12">
        <f t="shared" si="61"/>
        <v>217.457049599993</v>
      </c>
      <c r="E801" s="12">
        <f t="shared" si="64"/>
        <v>0.512567999999931</v>
      </c>
    </row>
    <row r="802" customHeight="1" spans="1:5">
      <c r="A802" s="12">
        <f t="shared" si="63"/>
        <v>7.98999999999987</v>
      </c>
      <c r="B802" s="12">
        <f t="shared" si="62"/>
        <v>0.756</v>
      </c>
      <c r="C802" s="12">
        <f t="shared" si="60"/>
        <v>226.446312630011</v>
      </c>
      <c r="D802" s="12">
        <f t="shared" si="61"/>
        <v>217.970222399993</v>
      </c>
      <c r="E802" s="12">
        <f t="shared" si="64"/>
        <v>0.513172800000035</v>
      </c>
    </row>
    <row r="803" customHeight="1" spans="1:5">
      <c r="A803" s="12">
        <f t="shared" si="63"/>
        <v>7.99999999999987</v>
      </c>
      <c r="B803" s="12">
        <f t="shared" si="62"/>
        <v>0.756</v>
      </c>
      <c r="C803" s="12">
        <f t="shared" si="60"/>
        <v>226.980069221856</v>
      </c>
      <c r="D803" s="12">
        <f t="shared" si="61"/>
        <v>218.483999999993</v>
      </c>
      <c r="E803" s="12">
        <f t="shared" si="64"/>
        <v>0.513777599999997</v>
      </c>
    </row>
    <row r="804" customHeight="1" spans="1:5">
      <c r="A804" s="12">
        <f t="shared" si="63"/>
        <v>8.00999999999987</v>
      </c>
      <c r="B804" s="12">
        <f t="shared" si="62"/>
        <v>0.756</v>
      </c>
      <c r="C804" s="12">
        <f t="shared" si="60"/>
        <v>227.514454132231</v>
      </c>
      <c r="D804" s="12">
        <f t="shared" si="61"/>
        <v>218.998382399993</v>
      </c>
      <c r="E804" s="12">
        <f t="shared" si="64"/>
        <v>0.514382399999988</v>
      </c>
    </row>
    <row r="805" customHeight="1" spans="1:5">
      <c r="A805" s="12">
        <f t="shared" si="63"/>
        <v>8.01999999999987</v>
      </c>
      <c r="B805" s="12">
        <f t="shared" si="62"/>
        <v>0.756</v>
      </c>
      <c r="C805" s="12">
        <f t="shared" si="60"/>
        <v>228.049467361138</v>
      </c>
      <c r="D805" s="12">
        <f t="shared" si="61"/>
        <v>219.513369599993</v>
      </c>
      <c r="E805" s="12">
        <f t="shared" si="64"/>
        <v>0.514987199999979</v>
      </c>
    </row>
    <row r="806" customHeight="1" spans="1:5">
      <c r="A806" s="12">
        <f t="shared" si="63"/>
        <v>8.02999999999987</v>
      </c>
      <c r="B806" s="12">
        <f t="shared" si="62"/>
        <v>0.756</v>
      </c>
      <c r="C806" s="12">
        <f t="shared" si="60"/>
        <v>228.585108908575</v>
      </c>
      <c r="D806" s="12">
        <f t="shared" si="61"/>
        <v>220.028961599993</v>
      </c>
      <c r="E806" s="12">
        <f t="shared" si="64"/>
        <v>0.51559199999997</v>
      </c>
    </row>
    <row r="807" customHeight="1" spans="1:5">
      <c r="A807" s="12">
        <f t="shared" si="63"/>
        <v>8.03999999999987</v>
      </c>
      <c r="B807" s="12">
        <f t="shared" si="62"/>
        <v>0.756</v>
      </c>
      <c r="C807" s="12">
        <f t="shared" si="60"/>
        <v>229.121378774543</v>
      </c>
      <c r="D807" s="12">
        <f t="shared" si="61"/>
        <v>220.545158399993</v>
      </c>
      <c r="E807" s="12">
        <f t="shared" si="64"/>
        <v>0.516196799999989</v>
      </c>
    </row>
    <row r="808" customHeight="1" spans="1:5">
      <c r="A808" s="12">
        <f t="shared" si="63"/>
        <v>8.04999999999987</v>
      </c>
      <c r="B808" s="12">
        <f t="shared" si="62"/>
        <v>0.756</v>
      </c>
      <c r="C808" s="12">
        <f t="shared" si="60"/>
        <v>229.658276959041</v>
      </c>
      <c r="D808" s="12">
        <f t="shared" si="61"/>
        <v>221.061959999993</v>
      </c>
      <c r="E808" s="12">
        <f t="shared" si="64"/>
        <v>0.51680159999998</v>
      </c>
    </row>
    <row r="809" customHeight="1" spans="1:5">
      <c r="A809" s="12">
        <f t="shared" si="63"/>
        <v>8.05999999999987</v>
      </c>
      <c r="B809" s="12">
        <f t="shared" si="62"/>
        <v>0.756</v>
      </c>
      <c r="C809" s="12">
        <f t="shared" si="60"/>
        <v>230.19580346207</v>
      </c>
      <c r="D809" s="12">
        <f t="shared" si="61"/>
        <v>221.579366399993</v>
      </c>
      <c r="E809" s="12">
        <f t="shared" si="64"/>
        <v>0.517406400000056</v>
      </c>
    </row>
    <row r="810" customHeight="1" spans="1:5">
      <c r="A810" s="12">
        <f t="shared" si="63"/>
        <v>8.06999999999987</v>
      </c>
      <c r="B810" s="12">
        <f t="shared" si="62"/>
        <v>0.756</v>
      </c>
      <c r="C810" s="12">
        <f t="shared" ref="C810:C873" si="65">PI()*(A810+0.5)^2</f>
        <v>230.73395828363</v>
      </c>
      <c r="D810" s="12">
        <f t="shared" ref="D810:D873" si="66">((A810+0.5)/0.5)^2*B810</f>
        <v>222.097377599993</v>
      </c>
      <c r="E810" s="12">
        <f t="shared" si="64"/>
        <v>0.518011200000018</v>
      </c>
    </row>
    <row r="811" customHeight="1" spans="1:5">
      <c r="A811" s="12">
        <f t="shared" si="63"/>
        <v>8.07999999999987</v>
      </c>
      <c r="B811" s="12">
        <f t="shared" si="62"/>
        <v>0.756</v>
      </c>
      <c r="C811" s="12">
        <f t="shared" si="65"/>
        <v>231.272741423721</v>
      </c>
      <c r="D811" s="12">
        <f t="shared" si="66"/>
        <v>222.615993599993</v>
      </c>
      <c r="E811" s="12">
        <f t="shared" si="64"/>
        <v>0.51861599999998</v>
      </c>
    </row>
    <row r="812" customHeight="1" spans="1:5">
      <c r="A812" s="12">
        <f t="shared" si="63"/>
        <v>8.08999999999987</v>
      </c>
      <c r="B812" s="12">
        <f t="shared" si="62"/>
        <v>0.756</v>
      </c>
      <c r="C812" s="12">
        <f t="shared" si="65"/>
        <v>231.812152882342</v>
      </c>
      <c r="D812" s="12">
        <f t="shared" si="66"/>
        <v>223.135214399993</v>
      </c>
      <c r="E812" s="12">
        <f t="shared" si="64"/>
        <v>0.519220799999971</v>
      </c>
    </row>
    <row r="813" customHeight="1" spans="1:5">
      <c r="A813" s="12">
        <f t="shared" si="63"/>
        <v>8.09999999999987</v>
      </c>
      <c r="B813" s="12">
        <f t="shared" si="62"/>
        <v>0.756</v>
      </c>
      <c r="C813" s="12">
        <f t="shared" si="65"/>
        <v>232.352192659494</v>
      </c>
      <c r="D813" s="12">
        <f t="shared" si="66"/>
        <v>223.655039999993</v>
      </c>
      <c r="E813" s="12">
        <f t="shared" si="64"/>
        <v>0.51982559999999</v>
      </c>
    </row>
    <row r="814" customHeight="1" spans="1:5">
      <c r="A814" s="12">
        <f t="shared" si="63"/>
        <v>8.10999999999987</v>
      </c>
      <c r="B814" s="12">
        <f t="shared" si="62"/>
        <v>0.756</v>
      </c>
      <c r="C814" s="12">
        <f t="shared" si="65"/>
        <v>232.892860755177</v>
      </c>
      <c r="D814" s="12">
        <f t="shared" si="66"/>
        <v>224.175470399993</v>
      </c>
      <c r="E814" s="12">
        <f t="shared" si="64"/>
        <v>0.520430399999981</v>
      </c>
    </row>
    <row r="815" customHeight="1" spans="1:5">
      <c r="A815" s="12">
        <f t="shared" si="63"/>
        <v>8.11999999999987</v>
      </c>
      <c r="B815" s="12">
        <f t="shared" si="62"/>
        <v>0.756</v>
      </c>
      <c r="C815" s="12">
        <f t="shared" si="65"/>
        <v>233.43415716939</v>
      </c>
      <c r="D815" s="12">
        <f t="shared" si="66"/>
        <v>224.696505599993</v>
      </c>
      <c r="E815" s="12">
        <f t="shared" si="64"/>
        <v>0.521035199999972</v>
      </c>
    </row>
    <row r="816" customHeight="1" spans="1:5">
      <c r="A816" s="12">
        <f t="shared" si="63"/>
        <v>8.12999999999987</v>
      </c>
      <c r="B816" s="12">
        <f t="shared" si="62"/>
        <v>0.756</v>
      </c>
      <c r="C816" s="12">
        <f t="shared" si="65"/>
        <v>233.976081902135</v>
      </c>
      <c r="D816" s="12">
        <f t="shared" si="66"/>
        <v>225.218145599993</v>
      </c>
      <c r="E816" s="12">
        <f t="shared" si="64"/>
        <v>0.521639999999962</v>
      </c>
    </row>
    <row r="817" customHeight="1" spans="1:5">
      <c r="A817" s="12">
        <f t="shared" si="63"/>
        <v>8.13999999999987</v>
      </c>
      <c r="B817" s="12">
        <f t="shared" si="62"/>
        <v>0.756</v>
      </c>
      <c r="C817" s="12">
        <f t="shared" si="65"/>
        <v>234.51863495341</v>
      </c>
      <c r="D817" s="12">
        <f t="shared" si="66"/>
        <v>225.740390399993</v>
      </c>
      <c r="E817" s="12">
        <f t="shared" si="64"/>
        <v>0.522244799999982</v>
      </c>
    </row>
    <row r="818" customHeight="1" spans="1:5">
      <c r="A818" s="12">
        <f t="shared" si="63"/>
        <v>8.14999999999987</v>
      </c>
      <c r="B818" s="12">
        <f t="shared" si="62"/>
        <v>0.756</v>
      </c>
      <c r="C818" s="12">
        <f t="shared" si="65"/>
        <v>235.061816323215</v>
      </c>
      <c r="D818" s="12">
        <f t="shared" si="66"/>
        <v>226.263239999993</v>
      </c>
      <c r="E818" s="12">
        <f t="shared" si="64"/>
        <v>0.522849600000086</v>
      </c>
    </row>
    <row r="819" customHeight="1" spans="1:5">
      <c r="A819" s="12">
        <f t="shared" si="63"/>
        <v>8.15999999999987</v>
      </c>
      <c r="B819" s="12">
        <f t="shared" si="62"/>
        <v>0.756</v>
      </c>
      <c r="C819" s="12">
        <f t="shared" si="65"/>
        <v>235.605626011552</v>
      </c>
      <c r="D819" s="12">
        <f t="shared" si="66"/>
        <v>226.786694399993</v>
      </c>
      <c r="E819" s="12">
        <f t="shared" si="64"/>
        <v>0.523454399999963</v>
      </c>
    </row>
    <row r="820" customHeight="1" spans="1:5">
      <c r="A820" s="12">
        <f t="shared" si="63"/>
        <v>8.16999999999987</v>
      </c>
      <c r="B820" s="12">
        <f t="shared" si="62"/>
        <v>0.756</v>
      </c>
      <c r="C820" s="12">
        <f t="shared" si="65"/>
        <v>236.150064018419</v>
      </c>
      <c r="D820" s="12">
        <f t="shared" si="66"/>
        <v>227.310753599993</v>
      </c>
      <c r="E820" s="12">
        <f t="shared" si="64"/>
        <v>0.524059200000011</v>
      </c>
    </row>
    <row r="821" customHeight="1" spans="1:5">
      <c r="A821" s="12">
        <f t="shared" si="63"/>
        <v>8.17999999999987</v>
      </c>
      <c r="B821" s="12">
        <f t="shared" si="62"/>
        <v>0.756</v>
      </c>
      <c r="C821" s="12">
        <f t="shared" si="65"/>
        <v>236.695130343817</v>
      </c>
      <c r="D821" s="12">
        <f t="shared" si="66"/>
        <v>227.835417599993</v>
      </c>
      <c r="E821" s="12">
        <f t="shared" si="64"/>
        <v>0.524663999999945</v>
      </c>
    </row>
    <row r="822" customHeight="1" spans="1:5">
      <c r="A822" s="12">
        <f t="shared" si="63"/>
        <v>8.18999999999987</v>
      </c>
      <c r="B822" s="12">
        <f t="shared" si="62"/>
        <v>0.756</v>
      </c>
      <c r="C822" s="12">
        <f t="shared" si="65"/>
        <v>237.240824987745</v>
      </c>
      <c r="D822" s="12">
        <f t="shared" si="66"/>
        <v>228.360686399993</v>
      </c>
      <c r="E822" s="12">
        <f t="shared" si="64"/>
        <v>0.525268799999992</v>
      </c>
    </row>
    <row r="823" customHeight="1" spans="1:5">
      <c r="A823" s="12">
        <f t="shared" si="63"/>
        <v>8.19999999999987</v>
      </c>
      <c r="B823" s="12">
        <f t="shared" si="62"/>
        <v>0.756</v>
      </c>
      <c r="C823" s="12">
        <f t="shared" si="65"/>
        <v>237.787147950204</v>
      </c>
      <c r="D823" s="12">
        <f t="shared" si="66"/>
        <v>228.886559999993</v>
      </c>
      <c r="E823" s="12">
        <f t="shared" si="64"/>
        <v>0.525873600000011</v>
      </c>
    </row>
    <row r="824" customHeight="1" spans="1:5">
      <c r="A824" s="12">
        <f t="shared" si="63"/>
        <v>8.20999999999987</v>
      </c>
      <c r="B824" s="12">
        <f t="shared" si="62"/>
        <v>0.756</v>
      </c>
      <c r="C824" s="12">
        <f t="shared" si="65"/>
        <v>238.334099231194</v>
      </c>
      <c r="D824" s="12">
        <f t="shared" si="66"/>
        <v>229.413038399993</v>
      </c>
      <c r="E824" s="12">
        <f t="shared" si="64"/>
        <v>0.526478399999945</v>
      </c>
    </row>
    <row r="825" customHeight="1" spans="1:5">
      <c r="A825" s="12">
        <f t="shared" si="63"/>
        <v>8.21999999999987</v>
      </c>
      <c r="B825" s="12">
        <f t="shared" si="62"/>
        <v>0.756</v>
      </c>
      <c r="C825" s="12">
        <f t="shared" si="65"/>
        <v>238.881678830715</v>
      </c>
      <c r="D825" s="12">
        <f t="shared" si="66"/>
        <v>229.940121599993</v>
      </c>
      <c r="E825" s="12">
        <f t="shared" si="64"/>
        <v>0.527083200000021</v>
      </c>
    </row>
    <row r="826" customHeight="1" spans="1:5">
      <c r="A826" s="12">
        <f t="shared" si="63"/>
        <v>8.22999999999987</v>
      </c>
      <c r="B826" s="12">
        <f t="shared" si="62"/>
        <v>0.756</v>
      </c>
      <c r="C826" s="12">
        <f t="shared" si="65"/>
        <v>239.429886748766</v>
      </c>
      <c r="D826" s="12">
        <f t="shared" si="66"/>
        <v>230.467809599993</v>
      </c>
      <c r="E826" s="12">
        <f t="shared" si="64"/>
        <v>0.527688000000069</v>
      </c>
    </row>
    <row r="827" customHeight="1" spans="1:5">
      <c r="A827" s="12">
        <f t="shared" si="63"/>
        <v>8.23999999999987</v>
      </c>
      <c r="B827" s="12">
        <f t="shared" si="62"/>
        <v>0.756</v>
      </c>
      <c r="C827" s="12">
        <f t="shared" si="65"/>
        <v>239.978722985348</v>
      </c>
      <c r="D827" s="12">
        <f t="shared" si="66"/>
        <v>230.996102399993</v>
      </c>
      <c r="E827" s="12">
        <f t="shared" si="64"/>
        <v>0.528292799999946</v>
      </c>
    </row>
    <row r="828" customHeight="1" spans="1:5">
      <c r="A828" s="12">
        <f t="shared" si="63"/>
        <v>8.24999999999987</v>
      </c>
      <c r="B828" s="12">
        <f t="shared" si="62"/>
        <v>0.756</v>
      </c>
      <c r="C828" s="12">
        <f t="shared" si="65"/>
        <v>240.528187540461</v>
      </c>
      <c r="D828" s="12">
        <f t="shared" si="66"/>
        <v>231.524999999993</v>
      </c>
      <c r="E828" s="12">
        <f t="shared" si="64"/>
        <v>0.528897599999993</v>
      </c>
    </row>
    <row r="829" customHeight="1" spans="1:5">
      <c r="A829" s="12">
        <f t="shared" si="63"/>
        <v>8.25999999999987</v>
      </c>
      <c r="B829" s="12">
        <f t="shared" si="62"/>
        <v>0.756</v>
      </c>
      <c r="C829" s="12">
        <f t="shared" si="65"/>
        <v>241.078280414105</v>
      </c>
      <c r="D829" s="12">
        <f t="shared" si="66"/>
        <v>232.054502399993</v>
      </c>
      <c r="E829" s="12">
        <f t="shared" si="64"/>
        <v>0.529502400000013</v>
      </c>
    </row>
    <row r="830" customHeight="1" spans="1:5">
      <c r="A830" s="12">
        <f t="shared" si="63"/>
        <v>8.26999999999987</v>
      </c>
      <c r="B830" s="12">
        <f t="shared" si="62"/>
        <v>0.756</v>
      </c>
      <c r="C830" s="12">
        <f t="shared" si="65"/>
        <v>241.629001606279</v>
      </c>
      <c r="D830" s="12">
        <f t="shared" si="66"/>
        <v>232.584609599993</v>
      </c>
      <c r="E830" s="12">
        <f t="shared" si="64"/>
        <v>0.530107199999975</v>
      </c>
    </row>
    <row r="831" customHeight="1" spans="1:5">
      <c r="A831" s="12">
        <f t="shared" si="63"/>
        <v>8.27999999999987</v>
      </c>
      <c r="B831" s="12">
        <f t="shared" si="62"/>
        <v>0.756</v>
      </c>
      <c r="C831" s="12">
        <f t="shared" si="65"/>
        <v>242.180351116984</v>
      </c>
      <c r="D831" s="12">
        <f t="shared" si="66"/>
        <v>233.115321599993</v>
      </c>
      <c r="E831" s="12">
        <f t="shared" si="64"/>
        <v>0.530711999999937</v>
      </c>
    </row>
    <row r="832" customHeight="1" spans="1:5">
      <c r="A832" s="12">
        <f t="shared" si="63"/>
        <v>8.28999999999987</v>
      </c>
      <c r="B832" s="12">
        <f t="shared" si="62"/>
        <v>0.756</v>
      </c>
      <c r="C832" s="12">
        <f t="shared" si="65"/>
        <v>242.73232894622</v>
      </c>
      <c r="D832" s="12">
        <f t="shared" si="66"/>
        <v>233.646638399993</v>
      </c>
      <c r="E832" s="12">
        <f t="shared" si="64"/>
        <v>0.531316800000042</v>
      </c>
    </row>
    <row r="833" customHeight="1" spans="1:5">
      <c r="A833" s="12">
        <f t="shared" si="63"/>
        <v>8.29999999999987</v>
      </c>
      <c r="B833" s="12">
        <f t="shared" si="62"/>
        <v>0.756</v>
      </c>
      <c r="C833" s="12">
        <f t="shared" si="65"/>
        <v>243.284935093986</v>
      </c>
      <c r="D833" s="12">
        <f t="shared" si="66"/>
        <v>234.178559999993</v>
      </c>
      <c r="E833" s="12">
        <f t="shared" si="64"/>
        <v>0.531921599999947</v>
      </c>
    </row>
    <row r="834" customHeight="1" spans="1:5">
      <c r="A834" s="12">
        <f t="shared" si="63"/>
        <v>8.30999999999987</v>
      </c>
      <c r="B834" s="12">
        <f t="shared" si="62"/>
        <v>0.756</v>
      </c>
      <c r="C834" s="12">
        <f t="shared" si="65"/>
        <v>243.838169560283</v>
      </c>
      <c r="D834" s="12">
        <f t="shared" si="66"/>
        <v>234.711086399993</v>
      </c>
      <c r="E834" s="12">
        <f t="shared" si="64"/>
        <v>0.53252640000008</v>
      </c>
    </row>
    <row r="835" customHeight="1" spans="1:5">
      <c r="A835" s="12">
        <f t="shared" si="63"/>
        <v>8.31999999999987</v>
      </c>
      <c r="B835" s="12">
        <f t="shared" si="62"/>
        <v>0.756</v>
      </c>
      <c r="C835" s="12">
        <f t="shared" si="65"/>
        <v>244.392032345111</v>
      </c>
      <c r="D835" s="12">
        <f t="shared" si="66"/>
        <v>235.244217599993</v>
      </c>
      <c r="E835" s="12">
        <f t="shared" si="64"/>
        <v>0.533131199999957</v>
      </c>
    </row>
    <row r="836" customHeight="1" spans="1:5">
      <c r="A836" s="12">
        <f t="shared" si="63"/>
        <v>8.32999999999987</v>
      </c>
      <c r="B836" s="12">
        <f t="shared" ref="B836:B899" si="67">MAX(1-0.03*MAX((A836-0.5)/0.25,0),$B$2)</f>
        <v>0.756</v>
      </c>
      <c r="C836" s="12">
        <f t="shared" si="65"/>
        <v>244.94652344847</v>
      </c>
      <c r="D836" s="12">
        <f t="shared" si="66"/>
        <v>235.777953599993</v>
      </c>
      <c r="E836" s="12">
        <f t="shared" si="64"/>
        <v>0.533736000000033</v>
      </c>
    </row>
    <row r="837" customHeight="1" spans="1:5">
      <c r="A837" s="12">
        <f t="shared" ref="A837:A900" si="68">A836+0.01</f>
        <v>8.33999999999987</v>
      </c>
      <c r="B837" s="12">
        <f t="shared" si="67"/>
        <v>0.756</v>
      </c>
      <c r="C837" s="12">
        <f t="shared" si="65"/>
        <v>245.501642870359</v>
      </c>
      <c r="D837" s="12">
        <f t="shared" si="66"/>
        <v>236.312294399993</v>
      </c>
      <c r="E837" s="12">
        <f t="shared" ref="E837:E900" si="69">D837-D836</f>
        <v>0.534340799999939</v>
      </c>
    </row>
    <row r="838" customHeight="1" spans="1:5">
      <c r="A838" s="12">
        <f t="shared" si="68"/>
        <v>8.34999999999987</v>
      </c>
      <c r="B838" s="12">
        <f t="shared" si="67"/>
        <v>0.756</v>
      </c>
      <c r="C838" s="12">
        <f t="shared" si="65"/>
        <v>246.057390610779</v>
      </c>
      <c r="D838" s="12">
        <f t="shared" si="66"/>
        <v>236.847239999993</v>
      </c>
      <c r="E838" s="12">
        <f t="shared" si="69"/>
        <v>0.534945600000015</v>
      </c>
    </row>
    <row r="839" customHeight="1" spans="1:5">
      <c r="A839" s="12">
        <f t="shared" si="68"/>
        <v>8.35999999999987</v>
      </c>
      <c r="B839" s="12">
        <f t="shared" si="67"/>
        <v>0.756</v>
      </c>
      <c r="C839" s="12">
        <f t="shared" si="65"/>
        <v>246.61376666973</v>
      </c>
      <c r="D839" s="12">
        <f t="shared" si="66"/>
        <v>237.382790399993</v>
      </c>
      <c r="E839" s="12">
        <f t="shared" si="69"/>
        <v>0.535550399999977</v>
      </c>
    </row>
    <row r="840" customHeight="1" spans="1:5">
      <c r="A840" s="12">
        <f t="shared" si="68"/>
        <v>8.36999999999987</v>
      </c>
      <c r="B840" s="12">
        <f t="shared" si="67"/>
        <v>0.756</v>
      </c>
      <c r="C840" s="12">
        <f t="shared" si="65"/>
        <v>247.170771047211</v>
      </c>
      <c r="D840" s="12">
        <f t="shared" si="66"/>
        <v>237.918945599993</v>
      </c>
      <c r="E840" s="12">
        <f t="shared" si="69"/>
        <v>0.536155199999968</v>
      </c>
    </row>
    <row r="841" customHeight="1" spans="1:5">
      <c r="A841" s="12">
        <f t="shared" si="68"/>
        <v>8.37999999999987</v>
      </c>
      <c r="B841" s="12">
        <f t="shared" si="67"/>
        <v>0.756</v>
      </c>
      <c r="C841" s="12">
        <f t="shared" si="65"/>
        <v>247.728403743223</v>
      </c>
      <c r="D841" s="12">
        <f t="shared" si="66"/>
        <v>238.455705599993</v>
      </c>
      <c r="E841" s="12">
        <f t="shared" si="69"/>
        <v>0.536759999999987</v>
      </c>
    </row>
    <row r="842" customHeight="1" spans="1:5">
      <c r="A842" s="12">
        <f t="shared" si="68"/>
        <v>8.38999999999987</v>
      </c>
      <c r="B842" s="12">
        <f t="shared" si="67"/>
        <v>0.756</v>
      </c>
      <c r="C842" s="12">
        <f t="shared" si="65"/>
        <v>248.286664757766</v>
      </c>
      <c r="D842" s="12">
        <f t="shared" si="66"/>
        <v>238.993070399993</v>
      </c>
      <c r="E842" s="12">
        <f t="shared" si="69"/>
        <v>0.537364799999949</v>
      </c>
    </row>
    <row r="843" customHeight="1" spans="1:5">
      <c r="A843" s="12">
        <f t="shared" si="68"/>
        <v>8.39999999999987</v>
      </c>
      <c r="B843" s="12">
        <f t="shared" si="67"/>
        <v>0.756</v>
      </c>
      <c r="C843" s="12">
        <f t="shared" si="65"/>
        <v>248.84555409084</v>
      </c>
      <c r="D843" s="12">
        <f t="shared" si="66"/>
        <v>239.531039999993</v>
      </c>
      <c r="E843" s="12">
        <f t="shared" si="69"/>
        <v>0.537969600000082</v>
      </c>
    </row>
    <row r="844" customHeight="1" spans="1:5">
      <c r="A844" s="12">
        <f t="shared" si="68"/>
        <v>8.40999999999987</v>
      </c>
      <c r="B844" s="12">
        <f t="shared" si="67"/>
        <v>0.756</v>
      </c>
      <c r="C844" s="12">
        <f t="shared" si="65"/>
        <v>249.405071742444</v>
      </c>
      <c r="D844" s="12">
        <f t="shared" si="66"/>
        <v>240.069614399993</v>
      </c>
      <c r="E844" s="12">
        <f t="shared" si="69"/>
        <v>0.538574399999987</v>
      </c>
    </row>
    <row r="845" customHeight="1" spans="1:5">
      <c r="A845" s="12">
        <f t="shared" si="68"/>
        <v>8.41999999999986</v>
      </c>
      <c r="B845" s="12">
        <f t="shared" si="67"/>
        <v>0.756</v>
      </c>
      <c r="C845" s="12">
        <f t="shared" si="65"/>
        <v>249.965217712579</v>
      </c>
      <c r="D845" s="12">
        <f t="shared" si="66"/>
        <v>240.608793599992</v>
      </c>
      <c r="E845" s="12">
        <f t="shared" si="69"/>
        <v>0.539179199999438</v>
      </c>
    </row>
    <row r="846" customHeight="1" spans="1:5">
      <c r="A846" s="12">
        <f t="shared" si="68"/>
        <v>8.42999999999986</v>
      </c>
      <c r="B846" s="12">
        <f t="shared" si="67"/>
        <v>0.756</v>
      </c>
      <c r="C846" s="12">
        <f t="shared" si="65"/>
        <v>250.525992001245</v>
      </c>
      <c r="D846" s="12">
        <f t="shared" si="66"/>
        <v>241.148577599992</v>
      </c>
      <c r="E846" s="12">
        <f t="shared" si="69"/>
        <v>0.539783999999941</v>
      </c>
    </row>
    <row r="847" customHeight="1" spans="1:5">
      <c r="A847" s="12">
        <f t="shared" si="68"/>
        <v>8.43999999999986</v>
      </c>
      <c r="B847" s="12">
        <f t="shared" si="67"/>
        <v>0.756</v>
      </c>
      <c r="C847" s="12">
        <f t="shared" si="65"/>
        <v>251.087394608442</v>
      </c>
      <c r="D847" s="12">
        <f t="shared" si="66"/>
        <v>241.688966399992</v>
      </c>
      <c r="E847" s="12">
        <f t="shared" si="69"/>
        <v>0.540388799999988</v>
      </c>
    </row>
    <row r="848" customHeight="1" spans="1:5">
      <c r="A848" s="12">
        <f t="shared" si="68"/>
        <v>8.44999999999986</v>
      </c>
      <c r="B848" s="12">
        <f t="shared" si="67"/>
        <v>0.756</v>
      </c>
      <c r="C848" s="12">
        <f t="shared" si="65"/>
        <v>251.649425534169</v>
      </c>
      <c r="D848" s="12">
        <f t="shared" si="66"/>
        <v>242.229959999992</v>
      </c>
      <c r="E848" s="12">
        <f t="shared" si="69"/>
        <v>0.540993600000064</v>
      </c>
    </row>
    <row r="849" customHeight="1" spans="1:5">
      <c r="A849" s="12">
        <f t="shared" si="68"/>
        <v>8.45999999999986</v>
      </c>
      <c r="B849" s="12">
        <f t="shared" si="67"/>
        <v>0.756</v>
      </c>
      <c r="C849" s="12">
        <f t="shared" si="65"/>
        <v>252.212084778427</v>
      </c>
      <c r="D849" s="12">
        <f t="shared" si="66"/>
        <v>242.771558399992</v>
      </c>
      <c r="E849" s="12">
        <f t="shared" si="69"/>
        <v>0.541598399999998</v>
      </c>
    </row>
    <row r="850" customHeight="1" spans="1:5">
      <c r="A850" s="12">
        <f t="shared" si="68"/>
        <v>8.46999999999986</v>
      </c>
      <c r="B850" s="12">
        <f t="shared" si="67"/>
        <v>0.756</v>
      </c>
      <c r="C850" s="12">
        <f t="shared" si="65"/>
        <v>252.775372341215</v>
      </c>
      <c r="D850" s="12">
        <f t="shared" si="66"/>
        <v>243.313761599992</v>
      </c>
      <c r="E850" s="12">
        <f t="shared" si="69"/>
        <v>0.542203199999989</v>
      </c>
    </row>
    <row r="851" customHeight="1" spans="1:5">
      <c r="A851" s="12">
        <f t="shared" si="68"/>
        <v>8.47999999999986</v>
      </c>
      <c r="B851" s="12">
        <f t="shared" si="67"/>
        <v>0.756</v>
      </c>
      <c r="C851" s="12">
        <f t="shared" si="65"/>
        <v>253.339288222535</v>
      </c>
      <c r="D851" s="12">
        <f t="shared" si="66"/>
        <v>243.856569599992</v>
      </c>
      <c r="E851" s="12">
        <f t="shared" si="69"/>
        <v>0.542807999999951</v>
      </c>
    </row>
    <row r="852" customHeight="1" spans="1:5">
      <c r="A852" s="12">
        <f t="shared" si="68"/>
        <v>8.48999999999986</v>
      </c>
      <c r="B852" s="12">
        <f t="shared" si="67"/>
        <v>0.756</v>
      </c>
      <c r="C852" s="12">
        <f t="shared" si="65"/>
        <v>253.903832422385</v>
      </c>
      <c r="D852" s="12">
        <f t="shared" si="66"/>
        <v>244.399982399992</v>
      </c>
      <c r="E852" s="12">
        <f t="shared" si="69"/>
        <v>0.543412799999999</v>
      </c>
    </row>
    <row r="853" customHeight="1" spans="1:5">
      <c r="A853" s="12">
        <f t="shared" si="68"/>
        <v>8.49999999999986</v>
      </c>
      <c r="B853" s="12">
        <f t="shared" si="67"/>
        <v>0.756</v>
      </c>
      <c r="C853" s="12">
        <f t="shared" si="65"/>
        <v>254.469004940766</v>
      </c>
      <c r="D853" s="12">
        <f t="shared" si="66"/>
        <v>244.943999999992</v>
      </c>
      <c r="E853" s="12">
        <f t="shared" si="69"/>
        <v>0.544017599999961</v>
      </c>
    </row>
    <row r="854" customHeight="1" spans="1:5">
      <c r="A854" s="12">
        <f t="shared" si="68"/>
        <v>8.50999999999986</v>
      </c>
      <c r="B854" s="12">
        <f t="shared" si="67"/>
        <v>0.756</v>
      </c>
      <c r="C854" s="12">
        <f t="shared" si="65"/>
        <v>255.034805777677</v>
      </c>
      <c r="D854" s="12">
        <f t="shared" si="66"/>
        <v>245.488622399992</v>
      </c>
      <c r="E854" s="12">
        <f t="shared" si="69"/>
        <v>0.544622400000009</v>
      </c>
    </row>
    <row r="855" customHeight="1" spans="1:5">
      <c r="A855" s="12">
        <f t="shared" si="68"/>
        <v>8.51999999999986</v>
      </c>
      <c r="B855" s="12">
        <f t="shared" si="67"/>
        <v>0.756</v>
      </c>
      <c r="C855" s="12">
        <f t="shared" si="65"/>
        <v>255.601234933119</v>
      </c>
      <c r="D855" s="12">
        <f t="shared" si="66"/>
        <v>246.033849599992</v>
      </c>
      <c r="E855" s="12">
        <f t="shared" si="69"/>
        <v>0.545227199999943</v>
      </c>
    </row>
    <row r="856" customHeight="1" spans="1:5">
      <c r="A856" s="12">
        <f t="shared" si="68"/>
        <v>8.52999999999986</v>
      </c>
      <c r="B856" s="12">
        <f t="shared" si="67"/>
        <v>0.756</v>
      </c>
      <c r="C856" s="12">
        <f t="shared" si="65"/>
        <v>256.168292407092</v>
      </c>
      <c r="D856" s="12">
        <f t="shared" si="66"/>
        <v>246.579681599992</v>
      </c>
      <c r="E856" s="12">
        <f t="shared" si="69"/>
        <v>0.545832000000132</v>
      </c>
    </row>
    <row r="857" customHeight="1" spans="1:5">
      <c r="A857" s="12">
        <f t="shared" si="68"/>
        <v>8.53999999999986</v>
      </c>
      <c r="B857" s="12">
        <f t="shared" si="67"/>
        <v>0.756</v>
      </c>
      <c r="C857" s="12">
        <f t="shared" si="65"/>
        <v>256.735978199596</v>
      </c>
      <c r="D857" s="12">
        <f t="shared" si="66"/>
        <v>247.126118399992</v>
      </c>
      <c r="E857" s="12">
        <f t="shared" si="69"/>
        <v>0.546436799999952</v>
      </c>
    </row>
    <row r="858" customHeight="1" spans="1:5">
      <c r="A858" s="12">
        <f t="shared" si="68"/>
        <v>8.54999999999986</v>
      </c>
      <c r="B858" s="12">
        <f t="shared" si="67"/>
        <v>0.756</v>
      </c>
      <c r="C858" s="12">
        <f t="shared" si="65"/>
        <v>257.30429231063</v>
      </c>
      <c r="D858" s="12">
        <f t="shared" si="66"/>
        <v>247.673159999992</v>
      </c>
      <c r="E858" s="12">
        <f t="shared" si="69"/>
        <v>0.547041599999972</v>
      </c>
    </row>
    <row r="859" customHeight="1" spans="1:5">
      <c r="A859" s="12">
        <f t="shared" si="68"/>
        <v>8.55999999999986</v>
      </c>
      <c r="B859" s="12">
        <f t="shared" si="67"/>
        <v>0.756</v>
      </c>
      <c r="C859" s="12">
        <f t="shared" si="65"/>
        <v>257.873234740195</v>
      </c>
      <c r="D859" s="12">
        <f t="shared" si="66"/>
        <v>248.220806399992</v>
      </c>
      <c r="E859" s="12">
        <f t="shared" si="69"/>
        <v>0.547646399999962</v>
      </c>
    </row>
    <row r="860" customHeight="1" spans="1:5">
      <c r="A860" s="12">
        <f t="shared" si="68"/>
        <v>8.56999999999986</v>
      </c>
      <c r="B860" s="12">
        <f t="shared" si="67"/>
        <v>0.756</v>
      </c>
      <c r="C860" s="12">
        <f t="shared" si="65"/>
        <v>258.442805488291</v>
      </c>
      <c r="D860" s="12">
        <f t="shared" si="66"/>
        <v>248.769057599992</v>
      </c>
      <c r="E860" s="12">
        <f t="shared" si="69"/>
        <v>0.548251199999982</v>
      </c>
    </row>
    <row r="861" customHeight="1" spans="1:5">
      <c r="A861" s="12">
        <f t="shared" si="68"/>
        <v>8.57999999999986</v>
      </c>
      <c r="B861" s="12">
        <f t="shared" si="67"/>
        <v>0.756</v>
      </c>
      <c r="C861" s="12">
        <f t="shared" si="65"/>
        <v>259.013004554918</v>
      </c>
      <c r="D861" s="12">
        <f t="shared" si="66"/>
        <v>249.317913599992</v>
      </c>
      <c r="E861" s="12">
        <f t="shared" si="69"/>
        <v>0.548856000000001</v>
      </c>
    </row>
    <row r="862" customHeight="1" spans="1:5">
      <c r="A862" s="12">
        <f t="shared" si="68"/>
        <v>8.58999999999986</v>
      </c>
      <c r="B862" s="12">
        <f t="shared" si="67"/>
        <v>0.756</v>
      </c>
      <c r="C862" s="12">
        <f t="shared" si="65"/>
        <v>259.583831940075</v>
      </c>
      <c r="D862" s="12">
        <f t="shared" si="66"/>
        <v>249.867374399992</v>
      </c>
      <c r="E862" s="12">
        <f t="shared" si="69"/>
        <v>0.549460799999991</v>
      </c>
    </row>
    <row r="863" customHeight="1" spans="1:5">
      <c r="A863" s="12">
        <f t="shared" si="68"/>
        <v>8.59999999999986</v>
      </c>
      <c r="B863" s="12">
        <f t="shared" si="67"/>
        <v>0.756</v>
      </c>
      <c r="C863" s="12">
        <f t="shared" si="65"/>
        <v>260.155287643763</v>
      </c>
      <c r="D863" s="12">
        <f t="shared" si="66"/>
        <v>250.417439999992</v>
      </c>
      <c r="E863" s="12">
        <f t="shared" si="69"/>
        <v>0.550065599999982</v>
      </c>
    </row>
    <row r="864" customHeight="1" spans="1:5">
      <c r="A864" s="12">
        <f t="shared" si="68"/>
        <v>8.60999999999986</v>
      </c>
      <c r="B864" s="12">
        <f t="shared" si="67"/>
        <v>0.756</v>
      </c>
      <c r="C864" s="12">
        <f t="shared" si="65"/>
        <v>260.727371665981</v>
      </c>
      <c r="D864" s="12">
        <f t="shared" si="66"/>
        <v>250.968110399992</v>
      </c>
      <c r="E864" s="12">
        <f t="shared" si="69"/>
        <v>0.550670400000058</v>
      </c>
    </row>
    <row r="865" customHeight="1" spans="1:5">
      <c r="A865" s="12">
        <f t="shared" si="68"/>
        <v>8.61999999999986</v>
      </c>
      <c r="B865" s="12">
        <f t="shared" si="67"/>
        <v>0.756</v>
      </c>
      <c r="C865" s="12">
        <f t="shared" si="65"/>
        <v>261.300084006731</v>
      </c>
      <c r="D865" s="12">
        <f t="shared" si="66"/>
        <v>251.519385599992</v>
      </c>
      <c r="E865" s="12">
        <f t="shared" si="69"/>
        <v>0.551275199999992</v>
      </c>
    </row>
    <row r="866" customHeight="1" spans="1:5">
      <c r="A866" s="12">
        <f t="shared" si="68"/>
        <v>8.62999999999986</v>
      </c>
      <c r="B866" s="12">
        <f t="shared" si="67"/>
        <v>0.756</v>
      </c>
      <c r="C866" s="12">
        <f t="shared" si="65"/>
        <v>261.873424666011</v>
      </c>
      <c r="D866" s="12">
        <f t="shared" si="66"/>
        <v>252.071265599992</v>
      </c>
      <c r="E866" s="12">
        <f t="shared" si="69"/>
        <v>0.551879999999983</v>
      </c>
    </row>
    <row r="867" customHeight="1" spans="1:5">
      <c r="A867" s="12">
        <f t="shared" si="68"/>
        <v>8.63999999999986</v>
      </c>
      <c r="B867" s="12">
        <f t="shared" si="67"/>
        <v>0.756</v>
      </c>
      <c r="C867" s="12">
        <f t="shared" si="65"/>
        <v>262.447393643822</v>
      </c>
      <c r="D867" s="12">
        <f t="shared" si="66"/>
        <v>252.623750399992</v>
      </c>
      <c r="E867" s="12">
        <f t="shared" si="69"/>
        <v>0.552484799999974</v>
      </c>
    </row>
    <row r="868" customHeight="1" spans="1:5">
      <c r="A868" s="12">
        <f t="shared" si="68"/>
        <v>8.64999999999986</v>
      </c>
      <c r="B868" s="12">
        <f t="shared" si="67"/>
        <v>0.756</v>
      </c>
      <c r="C868" s="12">
        <f t="shared" si="65"/>
        <v>263.021990940163</v>
      </c>
      <c r="D868" s="12">
        <f t="shared" si="66"/>
        <v>253.176839999992</v>
      </c>
      <c r="E868" s="12">
        <f t="shared" si="69"/>
        <v>0.553089599999993</v>
      </c>
    </row>
    <row r="869" customHeight="1" spans="1:5">
      <c r="A869" s="12">
        <f t="shared" si="68"/>
        <v>8.65999999999986</v>
      </c>
      <c r="B869" s="12">
        <f t="shared" si="67"/>
        <v>0.756</v>
      </c>
      <c r="C869" s="12">
        <f t="shared" si="65"/>
        <v>263.597216555036</v>
      </c>
      <c r="D869" s="12">
        <f t="shared" si="66"/>
        <v>253.730534399992</v>
      </c>
      <c r="E869" s="12">
        <f t="shared" si="69"/>
        <v>0.553694399999983</v>
      </c>
    </row>
    <row r="870" customHeight="1" spans="1:5">
      <c r="A870" s="12">
        <f t="shared" si="68"/>
        <v>8.66999999999986</v>
      </c>
      <c r="B870" s="12">
        <f t="shared" si="67"/>
        <v>0.756</v>
      </c>
      <c r="C870" s="12">
        <f t="shared" si="65"/>
        <v>264.173070488439</v>
      </c>
      <c r="D870" s="12">
        <f t="shared" si="66"/>
        <v>254.284833599992</v>
      </c>
      <c r="E870" s="12">
        <f t="shared" si="69"/>
        <v>0.554299199999946</v>
      </c>
    </row>
    <row r="871" customHeight="1" spans="1:5">
      <c r="A871" s="12">
        <f t="shared" si="68"/>
        <v>8.67999999999986</v>
      </c>
      <c r="B871" s="12">
        <f t="shared" si="67"/>
        <v>0.756</v>
      </c>
      <c r="C871" s="12">
        <f t="shared" si="65"/>
        <v>264.749552740372</v>
      </c>
      <c r="D871" s="12">
        <f t="shared" si="66"/>
        <v>254.839737599992</v>
      </c>
      <c r="E871" s="12">
        <f t="shared" si="69"/>
        <v>0.554903999999993</v>
      </c>
    </row>
    <row r="872" customHeight="1" spans="1:5">
      <c r="A872" s="12">
        <f t="shared" si="68"/>
        <v>8.68999999999986</v>
      </c>
      <c r="B872" s="12">
        <f t="shared" si="67"/>
        <v>0.756</v>
      </c>
      <c r="C872" s="12">
        <f t="shared" si="65"/>
        <v>265.326663310837</v>
      </c>
      <c r="D872" s="12">
        <f t="shared" si="66"/>
        <v>255.395246399992</v>
      </c>
      <c r="E872" s="12">
        <f t="shared" si="69"/>
        <v>0.555508799999956</v>
      </c>
    </row>
    <row r="873" customHeight="1" spans="1:5">
      <c r="A873" s="12">
        <f t="shared" si="68"/>
        <v>8.69999999999986</v>
      </c>
      <c r="B873" s="12">
        <f t="shared" si="67"/>
        <v>0.756</v>
      </c>
      <c r="C873" s="12">
        <f t="shared" si="65"/>
        <v>265.904402199832</v>
      </c>
      <c r="D873" s="12">
        <f t="shared" si="66"/>
        <v>255.951359999992</v>
      </c>
      <c r="E873" s="12">
        <f t="shared" si="69"/>
        <v>0.556113600000117</v>
      </c>
    </row>
    <row r="874" customHeight="1" spans="1:5">
      <c r="A874" s="12">
        <f t="shared" si="68"/>
        <v>8.70999999999986</v>
      </c>
      <c r="B874" s="12">
        <f t="shared" si="67"/>
        <v>0.756</v>
      </c>
      <c r="C874" s="12">
        <f t="shared" ref="C874:C937" si="70">PI()*(A874+0.5)^2</f>
        <v>266.482769407358</v>
      </c>
      <c r="D874" s="12">
        <f t="shared" ref="D874:D937" si="71">((A874+0.5)/0.5)^2*B874</f>
        <v>256.508078399992</v>
      </c>
      <c r="E874" s="12">
        <f t="shared" si="69"/>
        <v>0.556718399999937</v>
      </c>
    </row>
    <row r="875" customHeight="1" spans="1:5">
      <c r="A875" s="12">
        <f t="shared" si="68"/>
        <v>8.71999999999986</v>
      </c>
      <c r="B875" s="12">
        <f t="shared" si="67"/>
        <v>0.756</v>
      </c>
      <c r="C875" s="12">
        <f t="shared" si="70"/>
        <v>267.061764933414</v>
      </c>
      <c r="D875" s="12">
        <f t="shared" si="71"/>
        <v>257.065401599992</v>
      </c>
      <c r="E875" s="12">
        <f t="shared" si="69"/>
        <v>0.557323199999985</v>
      </c>
    </row>
    <row r="876" customHeight="1" spans="1:5">
      <c r="A876" s="12">
        <f t="shared" si="68"/>
        <v>8.72999999999986</v>
      </c>
      <c r="B876" s="12">
        <f t="shared" si="67"/>
        <v>0.756</v>
      </c>
      <c r="C876" s="12">
        <f t="shared" si="70"/>
        <v>267.641388778002</v>
      </c>
      <c r="D876" s="12">
        <f t="shared" si="71"/>
        <v>257.623329599992</v>
      </c>
      <c r="E876" s="12">
        <f t="shared" si="69"/>
        <v>0.557928000000004</v>
      </c>
    </row>
    <row r="877" customHeight="1" spans="1:5">
      <c r="A877" s="12">
        <f t="shared" si="68"/>
        <v>8.73999999999986</v>
      </c>
      <c r="B877" s="12">
        <f t="shared" si="67"/>
        <v>0.756</v>
      </c>
      <c r="C877" s="12">
        <f t="shared" si="70"/>
        <v>268.22164094112</v>
      </c>
      <c r="D877" s="12">
        <f t="shared" si="71"/>
        <v>258.181862399992</v>
      </c>
      <c r="E877" s="12">
        <f t="shared" si="69"/>
        <v>0.558532799999966</v>
      </c>
    </row>
    <row r="878" customHeight="1" spans="1:5">
      <c r="A878" s="12">
        <f t="shared" si="68"/>
        <v>8.74999999999986</v>
      </c>
      <c r="B878" s="12">
        <f t="shared" si="67"/>
        <v>0.756</v>
      </c>
      <c r="C878" s="12">
        <f t="shared" si="70"/>
        <v>268.802521422768</v>
      </c>
      <c r="D878" s="12">
        <f t="shared" si="71"/>
        <v>258.740999999992</v>
      </c>
      <c r="E878" s="12">
        <f t="shared" si="69"/>
        <v>0.559137599999985</v>
      </c>
    </row>
    <row r="879" customHeight="1" spans="1:5">
      <c r="A879" s="12">
        <f t="shared" si="68"/>
        <v>8.75999999999986</v>
      </c>
      <c r="B879" s="12">
        <f t="shared" si="67"/>
        <v>0.756</v>
      </c>
      <c r="C879" s="12">
        <f t="shared" si="70"/>
        <v>269.384030222948</v>
      </c>
      <c r="D879" s="12">
        <f t="shared" si="71"/>
        <v>259.300742399992</v>
      </c>
      <c r="E879" s="12">
        <f t="shared" si="69"/>
        <v>0.559742399999948</v>
      </c>
    </row>
    <row r="880" customHeight="1" spans="1:5">
      <c r="A880" s="12">
        <f t="shared" si="68"/>
        <v>8.76999999999986</v>
      </c>
      <c r="B880" s="12">
        <f t="shared" si="67"/>
        <v>0.756</v>
      </c>
      <c r="C880" s="12">
        <f t="shared" si="70"/>
        <v>269.966167341658</v>
      </c>
      <c r="D880" s="12">
        <f t="shared" si="71"/>
        <v>259.861089599992</v>
      </c>
      <c r="E880" s="12">
        <f t="shared" si="69"/>
        <v>0.560347200000024</v>
      </c>
    </row>
    <row r="881" customHeight="1" spans="1:5">
      <c r="A881" s="12">
        <f t="shared" si="68"/>
        <v>8.77999999999986</v>
      </c>
      <c r="B881" s="12">
        <f t="shared" si="67"/>
        <v>0.756</v>
      </c>
      <c r="C881" s="12">
        <f t="shared" si="70"/>
        <v>270.548932778899</v>
      </c>
      <c r="D881" s="12">
        <f t="shared" si="71"/>
        <v>260.422041599992</v>
      </c>
      <c r="E881" s="12">
        <f t="shared" si="69"/>
        <v>0.5609520000001</v>
      </c>
    </row>
    <row r="882" customHeight="1" spans="1:5">
      <c r="A882" s="12">
        <f t="shared" si="68"/>
        <v>8.78999999999986</v>
      </c>
      <c r="B882" s="12">
        <f t="shared" si="67"/>
        <v>0.756</v>
      </c>
      <c r="C882" s="12">
        <f t="shared" si="70"/>
        <v>271.132326534671</v>
      </c>
      <c r="D882" s="12">
        <f t="shared" si="71"/>
        <v>260.983598399992</v>
      </c>
      <c r="E882" s="12">
        <f t="shared" si="69"/>
        <v>0.561556799999948</v>
      </c>
    </row>
    <row r="883" customHeight="1" spans="1:5">
      <c r="A883" s="12">
        <f t="shared" si="68"/>
        <v>8.79999999999986</v>
      </c>
      <c r="B883" s="12">
        <f t="shared" si="67"/>
        <v>0.756</v>
      </c>
      <c r="C883" s="12">
        <f t="shared" si="70"/>
        <v>271.716348608973</v>
      </c>
      <c r="D883" s="12">
        <f t="shared" si="71"/>
        <v>261.545759999992</v>
      </c>
      <c r="E883" s="12">
        <f t="shared" si="69"/>
        <v>0.562161600000024</v>
      </c>
    </row>
    <row r="884" customHeight="1" spans="1:5">
      <c r="A884" s="12">
        <f t="shared" si="68"/>
        <v>8.80999999999986</v>
      </c>
      <c r="B884" s="12">
        <f t="shared" si="67"/>
        <v>0.756</v>
      </c>
      <c r="C884" s="12">
        <f t="shared" si="70"/>
        <v>272.300999001806</v>
      </c>
      <c r="D884" s="12">
        <f t="shared" si="71"/>
        <v>262.108526399992</v>
      </c>
      <c r="E884" s="12">
        <f t="shared" si="69"/>
        <v>0.56276639999993</v>
      </c>
    </row>
    <row r="885" customHeight="1" spans="1:5">
      <c r="A885" s="12">
        <f t="shared" si="68"/>
        <v>8.81999999999986</v>
      </c>
      <c r="B885" s="12">
        <f t="shared" si="67"/>
        <v>0.756</v>
      </c>
      <c r="C885" s="12">
        <f t="shared" si="70"/>
        <v>272.88627771317</v>
      </c>
      <c r="D885" s="12">
        <f t="shared" si="71"/>
        <v>262.671897599992</v>
      </c>
      <c r="E885" s="12">
        <f t="shared" si="69"/>
        <v>0.563371200000006</v>
      </c>
    </row>
    <row r="886" customHeight="1" spans="1:5">
      <c r="A886" s="12">
        <f t="shared" si="68"/>
        <v>8.82999999999986</v>
      </c>
      <c r="B886" s="12">
        <f t="shared" si="67"/>
        <v>0.756</v>
      </c>
      <c r="C886" s="12">
        <f t="shared" si="70"/>
        <v>273.472184743064</v>
      </c>
      <c r="D886" s="12">
        <f t="shared" si="71"/>
        <v>263.235873599992</v>
      </c>
      <c r="E886" s="12">
        <f t="shared" si="69"/>
        <v>0.563975999999968</v>
      </c>
    </row>
    <row r="887" customHeight="1" spans="1:5">
      <c r="A887" s="12">
        <f t="shared" si="68"/>
        <v>8.83999999999986</v>
      </c>
      <c r="B887" s="12">
        <f t="shared" si="67"/>
        <v>0.756</v>
      </c>
      <c r="C887" s="12">
        <f t="shared" si="70"/>
        <v>274.058720091489</v>
      </c>
      <c r="D887" s="12">
        <f t="shared" si="71"/>
        <v>263.800454399992</v>
      </c>
      <c r="E887" s="12">
        <f t="shared" si="69"/>
        <v>0.564580799999987</v>
      </c>
    </row>
    <row r="888" customHeight="1" spans="1:5">
      <c r="A888" s="12">
        <f t="shared" si="68"/>
        <v>8.84999999999986</v>
      </c>
      <c r="B888" s="12">
        <f t="shared" si="67"/>
        <v>0.756</v>
      </c>
      <c r="C888" s="12">
        <f t="shared" si="70"/>
        <v>274.645883758445</v>
      </c>
      <c r="D888" s="12">
        <f t="shared" si="71"/>
        <v>264.365639999992</v>
      </c>
      <c r="E888" s="12">
        <f t="shared" si="69"/>
        <v>0.56518559999995</v>
      </c>
    </row>
    <row r="889" customHeight="1" spans="1:5">
      <c r="A889" s="12">
        <f t="shared" si="68"/>
        <v>8.85999999999986</v>
      </c>
      <c r="B889" s="12">
        <f t="shared" si="67"/>
        <v>0.756</v>
      </c>
      <c r="C889" s="12">
        <f t="shared" si="70"/>
        <v>275.233675743932</v>
      </c>
      <c r="D889" s="12">
        <f t="shared" si="71"/>
        <v>264.931430399992</v>
      </c>
      <c r="E889" s="12">
        <f t="shared" si="69"/>
        <v>0.565790400000139</v>
      </c>
    </row>
    <row r="890" customHeight="1" spans="1:5">
      <c r="A890" s="12">
        <f t="shared" si="68"/>
        <v>8.86999999999986</v>
      </c>
      <c r="B890" s="12">
        <f t="shared" si="67"/>
        <v>0.756</v>
      </c>
      <c r="C890" s="12">
        <f t="shared" si="70"/>
        <v>275.822096047949</v>
      </c>
      <c r="D890" s="12">
        <f t="shared" si="71"/>
        <v>265.497825599992</v>
      </c>
      <c r="E890" s="12">
        <f t="shared" si="69"/>
        <v>0.566395199999931</v>
      </c>
    </row>
    <row r="891" customHeight="1" spans="1:5">
      <c r="A891" s="12">
        <f t="shared" si="68"/>
        <v>8.87999999999986</v>
      </c>
      <c r="B891" s="12">
        <f t="shared" si="67"/>
        <v>0.756</v>
      </c>
      <c r="C891" s="12">
        <f t="shared" si="70"/>
        <v>276.411144670497</v>
      </c>
      <c r="D891" s="12">
        <f t="shared" si="71"/>
        <v>266.064825599992</v>
      </c>
      <c r="E891" s="12">
        <f t="shared" si="69"/>
        <v>0.56699999999995</v>
      </c>
    </row>
    <row r="892" customHeight="1" spans="1:5">
      <c r="A892" s="12">
        <f t="shared" si="68"/>
        <v>8.88999999999985</v>
      </c>
      <c r="B892" s="12">
        <f t="shared" si="67"/>
        <v>0.756</v>
      </c>
      <c r="C892" s="12">
        <f t="shared" si="70"/>
        <v>277.000821611576</v>
      </c>
      <c r="D892" s="12">
        <f t="shared" si="71"/>
        <v>266.632430399991</v>
      </c>
      <c r="E892" s="12">
        <f t="shared" si="69"/>
        <v>0.567604799999401</v>
      </c>
    </row>
    <row r="893" customHeight="1" spans="1:5">
      <c r="A893" s="12">
        <f t="shared" si="68"/>
        <v>8.89999999999985</v>
      </c>
      <c r="B893" s="12">
        <f t="shared" si="67"/>
        <v>0.756</v>
      </c>
      <c r="C893" s="12">
        <f t="shared" si="70"/>
        <v>277.591126871186</v>
      </c>
      <c r="D893" s="12">
        <f t="shared" si="71"/>
        <v>267.200639999991</v>
      </c>
      <c r="E893" s="12">
        <f t="shared" si="69"/>
        <v>0.568209599999989</v>
      </c>
    </row>
    <row r="894" customHeight="1" spans="1:5">
      <c r="A894" s="12">
        <f t="shared" si="68"/>
        <v>8.90999999999985</v>
      </c>
      <c r="B894" s="12">
        <f t="shared" si="67"/>
        <v>0.756</v>
      </c>
      <c r="C894" s="12">
        <f t="shared" si="70"/>
        <v>278.182060449326</v>
      </c>
      <c r="D894" s="12">
        <f t="shared" si="71"/>
        <v>267.769454399991</v>
      </c>
      <c r="E894" s="12">
        <f t="shared" si="69"/>
        <v>0.568814400000008</v>
      </c>
    </row>
    <row r="895" customHeight="1" spans="1:5">
      <c r="A895" s="12">
        <f t="shared" si="68"/>
        <v>8.91999999999985</v>
      </c>
      <c r="B895" s="12">
        <f t="shared" si="67"/>
        <v>0.756</v>
      </c>
      <c r="C895" s="12">
        <f t="shared" si="70"/>
        <v>278.773622345997</v>
      </c>
      <c r="D895" s="12">
        <f t="shared" si="71"/>
        <v>268.338873599992</v>
      </c>
      <c r="E895" s="12">
        <f t="shared" si="69"/>
        <v>0.569419200000084</v>
      </c>
    </row>
    <row r="896" customHeight="1" spans="1:5">
      <c r="A896" s="12">
        <f t="shared" si="68"/>
        <v>8.92999999999985</v>
      </c>
      <c r="B896" s="12">
        <f t="shared" si="67"/>
        <v>0.756</v>
      </c>
      <c r="C896" s="12">
        <f t="shared" si="70"/>
        <v>279.365812561198</v>
      </c>
      <c r="D896" s="12">
        <f t="shared" si="71"/>
        <v>268.908897599991</v>
      </c>
      <c r="E896" s="12">
        <f t="shared" si="69"/>
        <v>0.570023999999933</v>
      </c>
    </row>
    <row r="897" customHeight="1" spans="1:5">
      <c r="A897" s="12">
        <f t="shared" si="68"/>
        <v>8.93999999999985</v>
      </c>
      <c r="B897" s="12">
        <f t="shared" si="67"/>
        <v>0.756</v>
      </c>
      <c r="C897" s="12">
        <f t="shared" si="70"/>
        <v>279.958631094931</v>
      </c>
      <c r="D897" s="12">
        <f t="shared" si="71"/>
        <v>269.479526399991</v>
      </c>
      <c r="E897" s="12">
        <f t="shared" si="69"/>
        <v>0.570628800000009</v>
      </c>
    </row>
    <row r="898" customHeight="1" spans="1:5">
      <c r="A898" s="12">
        <f t="shared" si="68"/>
        <v>8.94999999999985</v>
      </c>
      <c r="B898" s="12">
        <f t="shared" si="67"/>
        <v>0.756</v>
      </c>
      <c r="C898" s="12">
        <f t="shared" si="70"/>
        <v>280.552077947194</v>
      </c>
      <c r="D898" s="12">
        <f t="shared" si="71"/>
        <v>270.050759999991</v>
      </c>
      <c r="E898" s="12">
        <f t="shared" si="69"/>
        <v>0.571233599999971</v>
      </c>
    </row>
    <row r="899" customHeight="1" spans="1:5">
      <c r="A899" s="12">
        <f t="shared" si="68"/>
        <v>8.95999999999985</v>
      </c>
      <c r="B899" s="12">
        <f t="shared" si="67"/>
        <v>0.756</v>
      </c>
      <c r="C899" s="12">
        <f t="shared" si="70"/>
        <v>281.146153117988</v>
      </c>
      <c r="D899" s="12">
        <f t="shared" si="71"/>
        <v>270.622598399991</v>
      </c>
      <c r="E899" s="12">
        <f t="shared" si="69"/>
        <v>0.57183839999999</v>
      </c>
    </row>
    <row r="900" customHeight="1" spans="1:5">
      <c r="A900" s="12">
        <f t="shared" si="68"/>
        <v>8.96999999999985</v>
      </c>
      <c r="B900" s="12">
        <f t="shared" ref="B900:B963" si="72">MAX(1-0.03*MAX((A900-0.5)/0.25,0),$B$2)</f>
        <v>0.756</v>
      </c>
      <c r="C900" s="12">
        <f t="shared" si="70"/>
        <v>281.740856607312</v>
      </c>
      <c r="D900" s="12">
        <f t="shared" si="71"/>
        <v>271.195041599991</v>
      </c>
      <c r="E900" s="12">
        <f t="shared" si="69"/>
        <v>0.572443199999952</v>
      </c>
    </row>
    <row r="901" customHeight="1" spans="1:5">
      <c r="A901" s="12">
        <f t="shared" ref="A901:A964" si="73">A900+0.01</f>
        <v>8.97999999999985</v>
      </c>
      <c r="B901" s="12">
        <f t="shared" si="72"/>
        <v>0.756</v>
      </c>
      <c r="C901" s="12">
        <f t="shared" si="70"/>
        <v>282.336188415167</v>
      </c>
      <c r="D901" s="12">
        <f t="shared" si="71"/>
        <v>271.768089599991</v>
      </c>
      <c r="E901" s="12">
        <f t="shared" ref="E901:E964" si="74">D901-D900</f>
        <v>0.573047999999972</v>
      </c>
    </row>
    <row r="902" customHeight="1" spans="1:5">
      <c r="A902" s="12">
        <f t="shared" si="73"/>
        <v>8.98999999999985</v>
      </c>
      <c r="B902" s="12">
        <f t="shared" si="72"/>
        <v>0.756</v>
      </c>
      <c r="C902" s="12">
        <f t="shared" si="70"/>
        <v>282.932148541553</v>
      </c>
      <c r="D902" s="12">
        <f t="shared" si="71"/>
        <v>272.341742399991</v>
      </c>
      <c r="E902" s="12">
        <f t="shared" si="74"/>
        <v>0.573652799999991</v>
      </c>
    </row>
    <row r="903" customHeight="1" spans="1:5">
      <c r="A903" s="12">
        <f t="shared" si="73"/>
        <v>8.99999999999985</v>
      </c>
      <c r="B903" s="12">
        <f t="shared" si="72"/>
        <v>0.756</v>
      </c>
      <c r="C903" s="12">
        <f t="shared" si="70"/>
        <v>283.52873698647</v>
      </c>
      <c r="D903" s="12">
        <f t="shared" si="71"/>
        <v>272.915999999991</v>
      </c>
      <c r="E903" s="12">
        <f t="shared" si="74"/>
        <v>0.574257600000067</v>
      </c>
    </row>
    <row r="904" customHeight="1" spans="1:5">
      <c r="A904" s="12">
        <f t="shared" si="73"/>
        <v>9.00999999999985</v>
      </c>
      <c r="B904" s="12">
        <f t="shared" si="72"/>
        <v>0.756</v>
      </c>
      <c r="C904" s="12">
        <f t="shared" si="70"/>
        <v>284.125953749917</v>
      </c>
      <c r="D904" s="12">
        <f t="shared" si="71"/>
        <v>273.490862399991</v>
      </c>
      <c r="E904" s="12">
        <f t="shared" si="74"/>
        <v>0.574862399999972</v>
      </c>
    </row>
    <row r="905" customHeight="1" spans="1:5">
      <c r="A905" s="12">
        <f t="shared" si="73"/>
        <v>9.01999999999985</v>
      </c>
      <c r="B905" s="12">
        <f t="shared" si="72"/>
        <v>0.756</v>
      </c>
      <c r="C905" s="12">
        <f t="shared" si="70"/>
        <v>284.723798831896</v>
      </c>
      <c r="D905" s="12">
        <f t="shared" si="71"/>
        <v>274.066329599991</v>
      </c>
      <c r="E905" s="12">
        <f t="shared" si="74"/>
        <v>0.575467199999991</v>
      </c>
    </row>
    <row r="906" customHeight="1" spans="1:5">
      <c r="A906" s="12">
        <f t="shared" si="73"/>
        <v>9.02999999999985</v>
      </c>
      <c r="B906" s="12">
        <f t="shared" si="72"/>
        <v>0.756</v>
      </c>
      <c r="C906" s="12">
        <f t="shared" si="70"/>
        <v>285.322272232404</v>
      </c>
      <c r="D906" s="12">
        <f t="shared" si="71"/>
        <v>274.642401599991</v>
      </c>
      <c r="E906" s="12">
        <f t="shared" si="74"/>
        <v>0.576071999999954</v>
      </c>
    </row>
    <row r="907" customHeight="1" spans="1:5">
      <c r="A907" s="12">
        <f t="shared" si="73"/>
        <v>9.03999999999985</v>
      </c>
      <c r="B907" s="12">
        <f t="shared" si="72"/>
        <v>0.756</v>
      </c>
      <c r="C907" s="12">
        <f t="shared" si="70"/>
        <v>285.921373951444</v>
      </c>
      <c r="D907" s="12">
        <f t="shared" si="71"/>
        <v>275.219078399991</v>
      </c>
      <c r="E907" s="12">
        <f t="shared" si="74"/>
        <v>0.576676799999973</v>
      </c>
    </row>
    <row r="908" customHeight="1" spans="1:5">
      <c r="A908" s="12">
        <f t="shared" si="73"/>
        <v>9.04999999999985</v>
      </c>
      <c r="B908" s="12">
        <f t="shared" si="72"/>
        <v>0.756</v>
      </c>
      <c r="C908" s="12">
        <f t="shared" si="70"/>
        <v>286.521103989014</v>
      </c>
      <c r="D908" s="12">
        <f t="shared" si="71"/>
        <v>275.796359999991</v>
      </c>
      <c r="E908" s="12">
        <f t="shared" si="74"/>
        <v>0.577281599999992</v>
      </c>
    </row>
    <row r="909" customHeight="1" spans="1:5">
      <c r="A909" s="12">
        <f t="shared" si="73"/>
        <v>9.05999999999985</v>
      </c>
      <c r="B909" s="12">
        <f t="shared" si="72"/>
        <v>0.756</v>
      </c>
      <c r="C909" s="12">
        <f t="shared" si="70"/>
        <v>287.121462345115</v>
      </c>
      <c r="D909" s="12">
        <f t="shared" si="71"/>
        <v>276.374246399991</v>
      </c>
      <c r="E909" s="12">
        <f t="shared" si="74"/>
        <v>0.577886400000011</v>
      </c>
    </row>
    <row r="910" customHeight="1" spans="1:5">
      <c r="A910" s="12">
        <f t="shared" si="73"/>
        <v>9.06999999999985</v>
      </c>
      <c r="B910" s="12">
        <f t="shared" si="72"/>
        <v>0.756</v>
      </c>
      <c r="C910" s="12">
        <f t="shared" si="70"/>
        <v>287.722449019747</v>
      </c>
      <c r="D910" s="12">
        <f t="shared" si="71"/>
        <v>276.952737599991</v>
      </c>
      <c r="E910" s="12">
        <f t="shared" si="74"/>
        <v>0.578491199999974</v>
      </c>
    </row>
    <row r="911" customHeight="1" spans="1:5">
      <c r="A911" s="12">
        <f t="shared" si="73"/>
        <v>9.07999999999985</v>
      </c>
      <c r="B911" s="12">
        <f t="shared" si="72"/>
        <v>0.756</v>
      </c>
      <c r="C911" s="12">
        <f t="shared" si="70"/>
        <v>288.324064012909</v>
      </c>
      <c r="D911" s="12">
        <f t="shared" si="71"/>
        <v>277.531833599991</v>
      </c>
      <c r="E911" s="12">
        <f t="shared" si="74"/>
        <v>0.57909600000005</v>
      </c>
    </row>
    <row r="912" customHeight="1" spans="1:5">
      <c r="A912" s="12">
        <f t="shared" si="73"/>
        <v>9.08999999999985</v>
      </c>
      <c r="B912" s="12">
        <f t="shared" si="72"/>
        <v>0.756</v>
      </c>
      <c r="C912" s="12">
        <f t="shared" si="70"/>
        <v>288.926307324602</v>
      </c>
      <c r="D912" s="12">
        <f t="shared" si="71"/>
        <v>278.111534399991</v>
      </c>
      <c r="E912" s="12">
        <f t="shared" si="74"/>
        <v>0.579700800000012</v>
      </c>
    </row>
    <row r="913" customHeight="1" spans="1:5">
      <c r="A913" s="12">
        <f t="shared" si="73"/>
        <v>9.09999999999985</v>
      </c>
      <c r="B913" s="12">
        <f t="shared" si="72"/>
        <v>0.756</v>
      </c>
      <c r="C913" s="12">
        <f t="shared" si="70"/>
        <v>289.529178954826</v>
      </c>
      <c r="D913" s="12">
        <f t="shared" si="71"/>
        <v>278.691839999991</v>
      </c>
      <c r="E913" s="12">
        <f t="shared" si="74"/>
        <v>0.580305599999974</v>
      </c>
    </row>
    <row r="914" customHeight="1" spans="1:5">
      <c r="A914" s="12">
        <f t="shared" si="73"/>
        <v>9.10999999999985</v>
      </c>
      <c r="B914" s="12">
        <f t="shared" si="72"/>
        <v>0.756</v>
      </c>
      <c r="C914" s="12">
        <f t="shared" si="70"/>
        <v>290.132678903581</v>
      </c>
      <c r="D914" s="12">
        <f t="shared" si="71"/>
        <v>279.272750399991</v>
      </c>
      <c r="E914" s="12">
        <f t="shared" si="74"/>
        <v>0.580910399999993</v>
      </c>
    </row>
    <row r="915" customHeight="1" spans="1:5">
      <c r="A915" s="12">
        <f t="shared" si="73"/>
        <v>9.11999999999985</v>
      </c>
      <c r="B915" s="12">
        <f t="shared" si="72"/>
        <v>0.756</v>
      </c>
      <c r="C915" s="12">
        <f t="shared" si="70"/>
        <v>290.736807170866</v>
      </c>
      <c r="D915" s="12">
        <f t="shared" si="71"/>
        <v>279.854265599991</v>
      </c>
      <c r="E915" s="12">
        <f t="shared" si="74"/>
        <v>0.581515199999956</v>
      </c>
    </row>
    <row r="916" customHeight="1" spans="1:5">
      <c r="A916" s="12">
        <f t="shared" si="73"/>
        <v>9.12999999999985</v>
      </c>
      <c r="B916" s="12">
        <f t="shared" si="72"/>
        <v>0.756</v>
      </c>
      <c r="C916" s="12">
        <f t="shared" si="70"/>
        <v>291.341563756682</v>
      </c>
      <c r="D916" s="12">
        <f t="shared" si="71"/>
        <v>280.436385599991</v>
      </c>
      <c r="E916" s="12">
        <f t="shared" si="74"/>
        <v>0.582119999999975</v>
      </c>
    </row>
    <row r="917" customHeight="1" spans="1:5">
      <c r="A917" s="12">
        <f t="shared" si="73"/>
        <v>9.13999999999985</v>
      </c>
      <c r="B917" s="12">
        <f t="shared" si="72"/>
        <v>0.756</v>
      </c>
      <c r="C917" s="12">
        <f t="shared" si="70"/>
        <v>291.946948661029</v>
      </c>
      <c r="D917" s="12">
        <f t="shared" si="71"/>
        <v>281.019110399991</v>
      </c>
      <c r="E917" s="12">
        <f t="shared" si="74"/>
        <v>0.582724799999994</v>
      </c>
    </row>
    <row r="918" customHeight="1" spans="1:5">
      <c r="A918" s="12">
        <f t="shared" si="73"/>
        <v>9.14999999999985</v>
      </c>
      <c r="B918" s="12">
        <f t="shared" si="72"/>
        <v>0.756</v>
      </c>
      <c r="C918" s="12">
        <f t="shared" si="70"/>
        <v>292.552961883906</v>
      </c>
      <c r="D918" s="12">
        <f t="shared" si="71"/>
        <v>281.602439999991</v>
      </c>
      <c r="E918" s="12">
        <f t="shared" si="74"/>
        <v>0.583329599999956</v>
      </c>
    </row>
    <row r="919" customHeight="1" spans="1:5">
      <c r="A919" s="12">
        <f t="shared" si="73"/>
        <v>9.15999999999985</v>
      </c>
      <c r="B919" s="12">
        <f t="shared" si="72"/>
        <v>0.756</v>
      </c>
      <c r="C919" s="12">
        <f t="shared" si="70"/>
        <v>293.159603425315</v>
      </c>
      <c r="D919" s="12">
        <f t="shared" si="71"/>
        <v>282.186374399991</v>
      </c>
      <c r="E919" s="12">
        <f t="shared" si="74"/>
        <v>0.583934400000032</v>
      </c>
    </row>
    <row r="920" customHeight="1" spans="1:5">
      <c r="A920" s="12">
        <f t="shared" si="73"/>
        <v>9.16999999999985</v>
      </c>
      <c r="B920" s="12">
        <f t="shared" si="72"/>
        <v>0.756</v>
      </c>
      <c r="C920" s="12">
        <f t="shared" si="70"/>
        <v>293.766873285253</v>
      </c>
      <c r="D920" s="12">
        <f t="shared" si="71"/>
        <v>282.770913599991</v>
      </c>
      <c r="E920" s="12">
        <f t="shared" si="74"/>
        <v>0.584539200000052</v>
      </c>
    </row>
    <row r="921" customHeight="1" spans="1:5">
      <c r="A921" s="12">
        <f t="shared" si="73"/>
        <v>9.17999999999985</v>
      </c>
      <c r="B921" s="12">
        <f t="shared" si="72"/>
        <v>0.756</v>
      </c>
      <c r="C921" s="12">
        <f t="shared" si="70"/>
        <v>294.374771463723</v>
      </c>
      <c r="D921" s="12">
        <f t="shared" si="71"/>
        <v>283.356057599991</v>
      </c>
      <c r="E921" s="12">
        <f t="shared" si="74"/>
        <v>0.585144000000014</v>
      </c>
    </row>
    <row r="922" customHeight="1" spans="1:5">
      <c r="A922" s="12">
        <f t="shared" si="73"/>
        <v>9.18999999999985</v>
      </c>
      <c r="B922" s="12">
        <f t="shared" si="72"/>
        <v>0.756</v>
      </c>
      <c r="C922" s="12">
        <f t="shared" si="70"/>
        <v>294.983297960723</v>
      </c>
      <c r="D922" s="12">
        <f t="shared" si="71"/>
        <v>283.941806399991</v>
      </c>
      <c r="E922" s="12">
        <f t="shared" si="74"/>
        <v>0.585748799999976</v>
      </c>
    </row>
    <row r="923" customHeight="1" spans="1:5">
      <c r="A923" s="12">
        <f t="shared" si="73"/>
        <v>9.19999999999985</v>
      </c>
      <c r="B923" s="12">
        <f t="shared" si="72"/>
        <v>0.756</v>
      </c>
      <c r="C923" s="12">
        <f t="shared" si="70"/>
        <v>295.592452776254</v>
      </c>
      <c r="D923" s="12">
        <f t="shared" si="71"/>
        <v>284.528159999991</v>
      </c>
      <c r="E923" s="12">
        <f t="shared" si="74"/>
        <v>0.586353599999939</v>
      </c>
    </row>
    <row r="924" customHeight="1" spans="1:5">
      <c r="A924" s="12">
        <f t="shared" si="73"/>
        <v>9.20999999999985</v>
      </c>
      <c r="B924" s="12">
        <f t="shared" si="72"/>
        <v>0.756</v>
      </c>
      <c r="C924" s="12">
        <f t="shared" si="70"/>
        <v>296.202235910316</v>
      </c>
      <c r="D924" s="12">
        <f t="shared" si="71"/>
        <v>285.115118399991</v>
      </c>
      <c r="E924" s="12">
        <f t="shared" si="74"/>
        <v>0.586958399999958</v>
      </c>
    </row>
    <row r="925" customHeight="1" spans="1:5">
      <c r="A925" s="12">
        <f t="shared" si="73"/>
        <v>9.21999999999985</v>
      </c>
      <c r="B925" s="12">
        <f t="shared" si="72"/>
        <v>0.756</v>
      </c>
      <c r="C925" s="12">
        <f t="shared" si="70"/>
        <v>296.812647362909</v>
      </c>
      <c r="D925" s="12">
        <f t="shared" si="71"/>
        <v>285.702681599991</v>
      </c>
      <c r="E925" s="12">
        <f t="shared" si="74"/>
        <v>0.587563200000034</v>
      </c>
    </row>
    <row r="926" customHeight="1" spans="1:5">
      <c r="A926" s="12">
        <f t="shared" si="73"/>
        <v>9.22999999999985</v>
      </c>
      <c r="B926" s="12">
        <f t="shared" si="72"/>
        <v>0.756</v>
      </c>
      <c r="C926" s="12">
        <f t="shared" si="70"/>
        <v>297.423687134032</v>
      </c>
      <c r="D926" s="12">
        <f t="shared" si="71"/>
        <v>286.290849599991</v>
      </c>
      <c r="E926" s="12">
        <f t="shared" si="74"/>
        <v>0.588167999999939</v>
      </c>
    </row>
    <row r="927" customHeight="1" spans="1:5">
      <c r="A927" s="12">
        <f t="shared" si="73"/>
        <v>9.23999999999985</v>
      </c>
      <c r="B927" s="12">
        <f t="shared" si="72"/>
        <v>0.756</v>
      </c>
      <c r="C927" s="12">
        <f t="shared" si="70"/>
        <v>298.035355223686</v>
      </c>
      <c r="D927" s="12">
        <f t="shared" si="71"/>
        <v>286.879622399991</v>
      </c>
      <c r="E927" s="12">
        <f t="shared" si="74"/>
        <v>0.588772800000015</v>
      </c>
    </row>
    <row r="928" customHeight="1" spans="1:5">
      <c r="A928" s="12">
        <f t="shared" si="73"/>
        <v>9.24999999999985</v>
      </c>
      <c r="B928" s="12">
        <f t="shared" si="72"/>
        <v>0.756</v>
      </c>
      <c r="C928" s="12">
        <f t="shared" si="70"/>
        <v>298.64765163187</v>
      </c>
      <c r="D928" s="12">
        <f t="shared" si="71"/>
        <v>287.468999999991</v>
      </c>
      <c r="E928" s="12">
        <f t="shared" si="74"/>
        <v>0.589377600000034</v>
      </c>
    </row>
    <row r="929" customHeight="1" spans="1:5">
      <c r="A929" s="12">
        <f t="shared" si="73"/>
        <v>9.25999999999985</v>
      </c>
      <c r="B929" s="12">
        <f t="shared" si="72"/>
        <v>0.756</v>
      </c>
      <c r="C929" s="12">
        <f t="shared" si="70"/>
        <v>299.260576358586</v>
      </c>
      <c r="D929" s="12">
        <f t="shared" si="71"/>
        <v>288.058982399991</v>
      </c>
      <c r="E929" s="12">
        <f t="shared" si="74"/>
        <v>0.589982399999997</v>
      </c>
    </row>
    <row r="930" customHeight="1" spans="1:5">
      <c r="A930" s="12">
        <f t="shared" si="73"/>
        <v>9.26999999999985</v>
      </c>
      <c r="B930" s="12">
        <f t="shared" si="72"/>
        <v>0.756</v>
      </c>
      <c r="C930" s="12">
        <f t="shared" si="70"/>
        <v>299.874129403832</v>
      </c>
      <c r="D930" s="12">
        <f t="shared" si="71"/>
        <v>288.649569599991</v>
      </c>
      <c r="E930" s="12">
        <f t="shared" si="74"/>
        <v>0.590587199999959</v>
      </c>
    </row>
    <row r="931" customHeight="1" spans="1:5">
      <c r="A931" s="12">
        <f t="shared" si="73"/>
        <v>9.27999999999985</v>
      </c>
      <c r="B931" s="12">
        <f t="shared" si="72"/>
        <v>0.756</v>
      </c>
      <c r="C931" s="12">
        <f t="shared" si="70"/>
        <v>300.488310767609</v>
      </c>
      <c r="D931" s="12">
        <f t="shared" si="71"/>
        <v>289.240761599991</v>
      </c>
      <c r="E931" s="12">
        <f t="shared" si="74"/>
        <v>0.591191999999978</v>
      </c>
    </row>
    <row r="932" customHeight="1" spans="1:5">
      <c r="A932" s="12">
        <f t="shared" si="73"/>
        <v>9.28999999999985</v>
      </c>
      <c r="B932" s="12">
        <f t="shared" si="72"/>
        <v>0.756</v>
      </c>
      <c r="C932" s="12">
        <f t="shared" si="70"/>
        <v>301.103120449916</v>
      </c>
      <c r="D932" s="12">
        <f t="shared" si="71"/>
        <v>289.832558399991</v>
      </c>
      <c r="E932" s="12">
        <f t="shared" si="74"/>
        <v>0.591796799999997</v>
      </c>
    </row>
    <row r="933" customHeight="1" spans="1:5">
      <c r="A933" s="12">
        <f t="shared" si="73"/>
        <v>9.29999999999985</v>
      </c>
      <c r="B933" s="12">
        <f t="shared" si="72"/>
        <v>0.756</v>
      </c>
      <c r="C933" s="12">
        <f t="shared" si="70"/>
        <v>301.718558450754</v>
      </c>
      <c r="D933" s="12">
        <f t="shared" si="71"/>
        <v>290.424959999991</v>
      </c>
      <c r="E933" s="12">
        <f t="shared" si="74"/>
        <v>0.59240159999996</v>
      </c>
    </row>
    <row r="934" customHeight="1" spans="1:5">
      <c r="A934" s="12">
        <f t="shared" si="73"/>
        <v>9.30999999999985</v>
      </c>
      <c r="B934" s="12">
        <f t="shared" si="72"/>
        <v>0.756</v>
      </c>
      <c r="C934" s="12">
        <f t="shared" si="70"/>
        <v>302.334624770123</v>
      </c>
      <c r="D934" s="12">
        <f t="shared" si="71"/>
        <v>291.017966399991</v>
      </c>
      <c r="E934" s="12">
        <f t="shared" si="74"/>
        <v>0.593006400000036</v>
      </c>
    </row>
    <row r="935" customHeight="1" spans="1:5">
      <c r="A935" s="12">
        <f t="shared" si="73"/>
        <v>9.31999999999985</v>
      </c>
      <c r="B935" s="12">
        <f t="shared" si="72"/>
        <v>0.756</v>
      </c>
      <c r="C935" s="12">
        <f t="shared" si="70"/>
        <v>302.951319408023</v>
      </c>
      <c r="D935" s="12">
        <f t="shared" si="71"/>
        <v>291.611577599991</v>
      </c>
      <c r="E935" s="12">
        <f t="shared" si="74"/>
        <v>0.593611199999941</v>
      </c>
    </row>
    <row r="936" customHeight="1" spans="1:5">
      <c r="A936" s="12">
        <f t="shared" si="73"/>
        <v>9.32999999999985</v>
      </c>
      <c r="B936" s="12">
        <f t="shared" si="72"/>
        <v>0.756</v>
      </c>
      <c r="C936" s="12">
        <f t="shared" si="70"/>
        <v>303.568642364453</v>
      </c>
      <c r="D936" s="12">
        <f t="shared" si="71"/>
        <v>292.205793599991</v>
      </c>
      <c r="E936" s="12">
        <f t="shared" si="74"/>
        <v>0.594216000000131</v>
      </c>
    </row>
    <row r="937" customHeight="1" spans="1:5">
      <c r="A937" s="12">
        <f t="shared" si="73"/>
        <v>9.33999999999985</v>
      </c>
      <c r="B937" s="12">
        <f t="shared" si="72"/>
        <v>0.756</v>
      </c>
      <c r="C937" s="12">
        <f t="shared" si="70"/>
        <v>304.186593639414</v>
      </c>
      <c r="D937" s="12">
        <f t="shared" si="71"/>
        <v>292.800614399991</v>
      </c>
      <c r="E937" s="12">
        <f t="shared" si="74"/>
        <v>0.594820799999923</v>
      </c>
    </row>
    <row r="938" customHeight="1" spans="1:5">
      <c r="A938" s="12">
        <f t="shared" si="73"/>
        <v>9.34999999999985</v>
      </c>
      <c r="B938" s="12">
        <f t="shared" si="72"/>
        <v>0.756</v>
      </c>
      <c r="C938" s="12">
        <f t="shared" ref="C938:C1001" si="75">PI()*(A938+0.5)^2</f>
        <v>304.805173232906</v>
      </c>
      <c r="D938" s="12">
        <f t="shared" ref="D938:D1001" si="76">((A938+0.5)/0.5)^2*B938</f>
        <v>293.396039999991</v>
      </c>
      <c r="E938" s="12">
        <f t="shared" si="74"/>
        <v>0.595425599999999</v>
      </c>
    </row>
    <row r="939" customHeight="1" spans="1:5">
      <c r="A939" s="12">
        <f t="shared" si="73"/>
        <v>9.35999999999984</v>
      </c>
      <c r="B939" s="12">
        <f t="shared" si="72"/>
        <v>0.756</v>
      </c>
      <c r="C939" s="12">
        <f t="shared" si="75"/>
        <v>305.424381144929</v>
      </c>
      <c r="D939" s="12">
        <f t="shared" si="76"/>
        <v>293.99207039999</v>
      </c>
      <c r="E939" s="12">
        <f t="shared" si="74"/>
        <v>0.596030399999336</v>
      </c>
    </row>
    <row r="940" customHeight="1" spans="1:5">
      <c r="A940" s="12">
        <f t="shared" si="73"/>
        <v>9.36999999999984</v>
      </c>
      <c r="B940" s="12">
        <f t="shared" si="72"/>
        <v>0.756</v>
      </c>
      <c r="C940" s="12">
        <f t="shared" si="75"/>
        <v>306.044217375482</v>
      </c>
      <c r="D940" s="12">
        <f t="shared" si="76"/>
        <v>294.58870559999</v>
      </c>
      <c r="E940" s="12">
        <f t="shared" si="74"/>
        <v>0.59663519999998</v>
      </c>
    </row>
    <row r="941" customHeight="1" spans="1:5">
      <c r="A941" s="12">
        <f t="shared" si="73"/>
        <v>9.37999999999984</v>
      </c>
      <c r="B941" s="12">
        <f t="shared" si="72"/>
        <v>0.756</v>
      </c>
      <c r="C941" s="12">
        <f t="shared" si="75"/>
        <v>306.664681924566</v>
      </c>
      <c r="D941" s="12">
        <f t="shared" si="76"/>
        <v>295.18594559999</v>
      </c>
      <c r="E941" s="12">
        <f t="shared" si="74"/>
        <v>0.597239999999942</v>
      </c>
    </row>
    <row r="942" customHeight="1" spans="1:5">
      <c r="A942" s="12">
        <f t="shared" si="73"/>
        <v>9.38999999999984</v>
      </c>
      <c r="B942" s="12">
        <f t="shared" si="72"/>
        <v>0.756</v>
      </c>
      <c r="C942" s="12">
        <f t="shared" si="75"/>
        <v>307.285774792181</v>
      </c>
      <c r="D942" s="12">
        <f t="shared" si="76"/>
        <v>295.78379039999</v>
      </c>
      <c r="E942" s="12">
        <f t="shared" si="74"/>
        <v>0.597844800000075</v>
      </c>
    </row>
    <row r="943" customHeight="1" spans="1:5">
      <c r="A943" s="12">
        <f t="shared" si="73"/>
        <v>9.39999999999984</v>
      </c>
      <c r="B943" s="12">
        <f t="shared" si="72"/>
        <v>0.756</v>
      </c>
      <c r="C943" s="12">
        <f t="shared" si="75"/>
        <v>307.907495978326</v>
      </c>
      <c r="D943" s="12">
        <f t="shared" si="76"/>
        <v>296.38223999999</v>
      </c>
      <c r="E943" s="12">
        <f t="shared" si="74"/>
        <v>0.598449599999981</v>
      </c>
    </row>
    <row r="944" customHeight="1" spans="1:5">
      <c r="A944" s="12">
        <f t="shared" si="73"/>
        <v>9.40999999999984</v>
      </c>
      <c r="B944" s="12">
        <f t="shared" si="72"/>
        <v>0.756</v>
      </c>
      <c r="C944" s="12">
        <f t="shared" si="75"/>
        <v>308.529845483002</v>
      </c>
      <c r="D944" s="12">
        <f t="shared" si="76"/>
        <v>296.98129439999</v>
      </c>
      <c r="E944" s="12">
        <f t="shared" si="74"/>
        <v>0.5990544</v>
      </c>
    </row>
    <row r="945" customHeight="1" spans="1:5">
      <c r="A945" s="12">
        <f t="shared" si="73"/>
        <v>9.41999999999984</v>
      </c>
      <c r="B945" s="12">
        <f t="shared" si="72"/>
        <v>0.756</v>
      </c>
      <c r="C945" s="12">
        <f t="shared" si="75"/>
        <v>309.152823306209</v>
      </c>
      <c r="D945" s="12">
        <f t="shared" si="76"/>
        <v>297.58095359999</v>
      </c>
      <c r="E945" s="12">
        <f t="shared" si="74"/>
        <v>0.599659199999962</v>
      </c>
    </row>
    <row r="946" customHeight="1" spans="1:5">
      <c r="A946" s="12">
        <f t="shared" si="73"/>
        <v>9.42999999999984</v>
      </c>
      <c r="B946" s="12">
        <f t="shared" si="72"/>
        <v>0.756</v>
      </c>
      <c r="C946" s="12">
        <f t="shared" si="75"/>
        <v>309.776429447946</v>
      </c>
      <c r="D946" s="12">
        <f t="shared" si="76"/>
        <v>298.18121759999</v>
      </c>
      <c r="E946" s="12">
        <f t="shared" si="74"/>
        <v>0.600263999999981</v>
      </c>
    </row>
    <row r="947" customHeight="1" spans="1:5">
      <c r="A947" s="12">
        <f t="shared" si="73"/>
        <v>9.43999999999984</v>
      </c>
      <c r="B947" s="12">
        <f t="shared" si="72"/>
        <v>0.756</v>
      </c>
      <c r="C947" s="12">
        <f t="shared" si="75"/>
        <v>310.400663908215</v>
      </c>
      <c r="D947" s="12">
        <f t="shared" si="76"/>
        <v>298.78208639999</v>
      </c>
      <c r="E947" s="12">
        <f t="shared" si="74"/>
        <v>0.600868800000001</v>
      </c>
    </row>
    <row r="948" customHeight="1" spans="1:5">
      <c r="A948" s="12">
        <f t="shared" si="73"/>
        <v>9.44999999999984</v>
      </c>
      <c r="B948" s="12">
        <f t="shared" si="72"/>
        <v>0.756</v>
      </c>
      <c r="C948" s="12">
        <f t="shared" si="75"/>
        <v>311.025526687014</v>
      </c>
      <c r="D948" s="12">
        <f t="shared" si="76"/>
        <v>299.38355999999</v>
      </c>
      <c r="E948" s="12">
        <f t="shared" si="74"/>
        <v>0.601473599999963</v>
      </c>
    </row>
    <row r="949" customHeight="1" spans="1:5">
      <c r="A949" s="12">
        <f t="shared" si="73"/>
        <v>9.45999999999984</v>
      </c>
      <c r="B949" s="12">
        <f t="shared" si="72"/>
        <v>0.756</v>
      </c>
      <c r="C949" s="12">
        <f t="shared" si="75"/>
        <v>311.651017784343</v>
      </c>
      <c r="D949" s="12">
        <f t="shared" si="76"/>
        <v>299.98563839999</v>
      </c>
      <c r="E949" s="12">
        <f t="shared" si="74"/>
        <v>0.602078399999982</v>
      </c>
    </row>
    <row r="950" customHeight="1" spans="1:5">
      <c r="A950" s="12">
        <f t="shared" si="73"/>
        <v>9.46999999999984</v>
      </c>
      <c r="B950" s="12">
        <f t="shared" si="72"/>
        <v>0.756</v>
      </c>
      <c r="C950" s="12">
        <f t="shared" si="75"/>
        <v>312.277137200204</v>
      </c>
      <c r="D950" s="12">
        <f t="shared" si="76"/>
        <v>300.58832159999</v>
      </c>
      <c r="E950" s="12">
        <f t="shared" si="74"/>
        <v>0.602683200000115</v>
      </c>
    </row>
    <row r="951" customHeight="1" spans="1:5">
      <c r="A951" s="12">
        <f t="shared" si="73"/>
        <v>9.47999999999984</v>
      </c>
      <c r="B951" s="12">
        <f t="shared" si="72"/>
        <v>0.756</v>
      </c>
      <c r="C951" s="12">
        <f t="shared" si="75"/>
        <v>312.903884934595</v>
      </c>
      <c r="D951" s="12">
        <f t="shared" si="76"/>
        <v>301.19160959999</v>
      </c>
      <c r="E951" s="12">
        <f t="shared" si="74"/>
        <v>0.603287999999964</v>
      </c>
    </row>
    <row r="952" customHeight="1" spans="1:5">
      <c r="A952" s="12">
        <f t="shared" si="73"/>
        <v>9.48999999999984</v>
      </c>
      <c r="B952" s="12">
        <f t="shared" si="72"/>
        <v>0.756</v>
      </c>
      <c r="C952" s="12">
        <f t="shared" si="75"/>
        <v>313.531260987517</v>
      </c>
      <c r="D952" s="12">
        <f t="shared" si="76"/>
        <v>301.79550239999</v>
      </c>
      <c r="E952" s="12">
        <f t="shared" si="74"/>
        <v>0.603892799999926</v>
      </c>
    </row>
    <row r="953" customHeight="1" spans="1:5">
      <c r="A953" s="12">
        <f t="shared" si="73"/>
        <v>9.49999999999984</v>
      </c>
      <c r="B953" s="12">
        <f t="shared" si="72"/>
        <v>0.756</v>
      </c>
      <c r="C953" s="12">
        <f t="shared" si="75"/>
        <v>314.159265358969</v>
      </c>
      <c r="D953" s="12">
        <f t="shared" si="76"/>
        <v>302.39999999999</v>
      </c>
      <c r="E953" s="12">
        <f t="shared" si="74"/>
        <v>0.604497600000002</v>
      </c>
    </row>
    <row r="954" customHeight="1" spans="1:5">
      <c r="A954" s="12">
        <f t="shared" si="73"/>
        <v>9.50999999999984</v>
      </c>
      <c r="B954" s="12">
        <f t="shared" si="72"/>
        <v>0.756</v>
      </c>
      <c r="C954" s="12">
        <f t="shared" si="75"/>
        <v>314.787898048953</v>
      </c>
      <c r="D954" s="12">
        <f t="shared" si="76"/>
        <v>303.00510239999</v>
      </c>
      <c r="E954" s="12">
        <f t="shared" si="74"/>
        <v>0.605102400000021</v>
      </c>
    </row>
    <row r="955" customHeight="1" spans="1:5">
      <c r="A955" s="12">
        <f t="shared" si="73"/>
        <v>9.51999999999984</v>
      </c>
      <c r="B955" s="12">
        <f t="shared" si="72"/>
        <v>0.756</v>
      </c>
      <c r="C955" s="12">
        <f t="shared" si="75"/>
        <v>315.417159057467</v>
      </c>
      <c r="D955" s="12">
        <f t="shared" si="76"/>
        <v>303.61080959999</v>
      </c>
      <c r="E955" s="12">
        <f t="shared" si="74"/>
        <v>0.605707199999983</v>
      </c>
    </row>
    <row r="956" customHeight="1" spans="1:5">
      <c r="A956" s="12">
        <f t="shared" si="73"/>
        <v>9.52999999999984</v>
      </c>
      <c r="B956" s="12">
        <f t="shared" si="72"/>
        <v>0.756</v>
      </c>
      <c r="C956" s="12">
        <f t="shared" si="75"/>
        <v>316.047048384511</v>
      </c>
      <c r="D956" s="12">
        <f t="shared" si="76"/>
        <v>304.21712159999</v>
      </c>
      <c r="E956" s="12">
        <f t="shared" si="74"/>
        <v>0.606311999999946</v>
      </c>
    </row>
    <row r="957" customHeight="1" spans="1:5">
      <c r="A957" s="12">
        <f t="shared" si="73"/>
        <v>9.53999999999984</v>
      </c>
      <c r="B957" s="12">
        <f t="shared" si="72"/>
        <v>0.756</v>
      </c>
      <c r="C957" s="12">
        <f t="shared" si="75"/>
        <v>316.677566030087</v>
      </c>
      <c r="D957" s="12">
        <f t="shared" si="76"/>
        <v>304.82403839999</v>
      </c>
      <c r="E957" s="12">
        <f t="shared" si="74"/>
        <v>0.606916799999965</v>
      </c>
    </row>
    <row r="958" customHeight="1" spans="1:5">
      <c r="A958" s="12">
        <f t="shared" si="73"/>
        <v>9.54999999999984</v>
      </c>
      <c r="B958" s="12">
        <f t="shared" si="72"/>
        <v>0.756</v>
      </c>
      <c r="C958" s="12">
        <f t="shared" si="75"/>
        <v>317.308711994193</v>
      </c>
      <c r="D958" s="12">
        <f t="shared" si="76"/>
        <v>305.43155999999</v>
      </c>
      <c r="E958" s="12">
        <f t="shared" si="74"/>
        <v>0.607521600000098</v>
      </c>
    </row>
    <row r="959" customHeight="1" spans="1:5">
      <c r="A959" s="12">
        <f t="shared" si="73"/>
        <v>9.55999999999984</v>
      </c>
      <c r="B959" s="12">
        <f t="shared" si="72"/>
        <v>0.756</v>
      </c>
      <c r="C959" s="12">
        <f t="shared" si="75"/>
        <v>317.94048627683</v>
      </c>
      <c r="D959" s="12">
        <f t="shared" si="76"/>
        <v>306.03968639999</v>
      </c>
      <c r="E959" s="12">
        <f t="shared" si="74"/>
        <v>0.608126400000003</v>
      </c>
    </row>
    <row r="960" customHeight="1" spans="1:5">
      <c r="A960" s="12">
        <f t="shared" si="73"/>
        <v>9.56999999999984</v>
      </c>
      <c r="B960" s="12">
        <f t="shared" si="72"/>
        <v>0.756</v>
      </c>
      <c r="C960" s="12">
        <f t="shared" si="75"/>
        <v>318.572888877998</v>
      </c>
      <c r="D960" s="12">
        <f t="shared" si="76"/>
        <v>306.64841759999</v>
      </c>
      <c r="E960" s="12">
        <f t="shared" si="74"/>
        <v>0.608731199999966</v>
      </c>
    </row>
    <row r="961" customHeight="1" spans="1:5">
      <c r="A961" s="12">
        <f t="shared" si="73"/>
        <v>9.57999999999984</v>
      </c>
      <c r="B961" s="12">
        <f t="shared" si="72"/>
        <v>0.756</v>
      </c>
      <c r="C961" s="12">
        <f t="shared" si="75"/>
        <v>319.205919797696</v>
      </c>
      <c r="D961" s="12">
        <f t="shared" si="76"/>
        <v>307.25775359999</v>
      </c>
      <c r="E961" s="12">
        <f t="shared" si="74"/>
        <v>0.609335999999985</v>
      </c>
    </row>
    <row r="962" customHeight="1" spans="1:5">
      <c r="A962" s="12">
        <f t="shared" si="73"/>
        <v>9.58999999999984</v>
      </c>
      <c r="B962" s="12">
        <f t="shared" si="72"/>
        <v>0.756</v>
      </c>
      <c r="C962" s="12">
        <f t="shared" si="75"/>
        <v>319.839579035925</v>
      </c>
      <c r="D962" s="12">
        <f t="shared" si="76"/>
        <v>307.86769439999</v>
      </c>
      <c r="E962" s="12">
        <f t="shared" si="74"/>
        <v>0.609940799999947</v>
      </c>
    </row>
    <row r="963" customHeight="1" spans="1:5">
      <c r="A963" s="12">
        <f t="shared" si="73"/>
        <v>9.59999999999984</v>
      </c>
      <c r="B963" s="12">
        <f t="shared" si="72"/>
        <v>0.756</v>
      </c>
      <c r="C963" s="12">
        <f t="shared" si="75"/>
        <v>320.473866592685</v>
      </c>
      <c r="D963" s="12">
        <f t="shared" si="76"/>
        <v>308.47823999999</v>
      </c>
      <c r="E963" s="12">
        <f t="shared" si="74"/>
        <v>0.610545599999966</v>
      </c>
    </row>
    <row r="964" customHeight="1" spans="1:5">
      <c r="A964" s="12">
        <f t="shared" si="73"/>
        <v>9.60999999999984</v>
      </c>
      <c r="B964" s="12">
        <f t="shared" ref="B964:B1027" si="77">MAX(1-0.03*MAX((A964-0.5)/0.25,0),$B$2)</f>
        <v>0.756</v>
      </c>
      <c r="C964" s="12">
        <f t="shared" si="75"/>
        <v>321.108782467975</v>
      </c>
      <c r="D964" s="12">
        <f t="shared" si="76"/>
        <v>309.08939039999</v>
      </c>
      <c r="E964" s="12">
        <f t="shared" si="74"/>
        <v>0.611150399999985</v>
      </c>
    </row>
    <row r="965" customHeight="1" spans="1:5">
      <c r="A965" s="12">
        <f t="shared" ref="A965:A1028" si="78">A964+0.01</f>
        <v>9.61999999999984</v>
      </c>
      <c r="B965" s="12">
        <f t="shared" si="77"/>
        <v>0.756</v>
      </c>
      <c r="C965" s="12">
        <f t="shared" si="75"/>
        <v>321.744326661796</v>
      </c>
      <c r="D965" s="12">
        <f t="shared" si="76"/>
        <v>309.70114559999</v>
      </c>
      <c r="E965" s="12">
        <f t="shared" ref="E965:E1028" si="79">D965-D964</f>
        <v>0.611755200000005</v>
      </c>
    </row>
    <row r="966" customHeight="1" spans="1:5">
      <c r="A966" s="12">
        <f t="shared" si="78"/>
        <v>9.62999999999984</v>
      </c>
      <c r="B966" s="12">
        <f t="shared" si="77"/>
        <v>0.756</v>
      </c>
      <c r="C966" s="12">
        <f t="shared" si="75"/>
        <v>322.380499174148</v>
      </c>
      <c r="D966" s="12">
        <f t="shared" si="76"/>
        <v>310.31350559999</v>
      </c>
      <c r="E966" s="12">
        <f t="shared" si="79"/>
        <v>0.612359999999967</v>
      </c>
    </row>
    <row r="967" customHeight="1" spans="1:5">
      <c r="A967" s="12">
        <f t="shared" si="78"/>
        <v>9.63999999999984</v>
      </c>
      <c r="B967" s="12">
        <f t="shared" si="77"/>
        <v>0.756</v>
      </c>
      <c r="C967" s="12">
        <f t="shared" si="75"/>
        <v>323.017300005031</v>
      </c>
      <c r="D967" s="12">
        <f t="shared" si="76"/>
        <v>310.92647039999</v>
      </c>
      <c r="E967" s="12">
        <f t="shared" si="79"/>
        <v>0.6129648000001</v>
      </c>
    </row>
    <row r="968" customHeight="1" spans="1:5">
      <c r="A968" s="12">
        <f t="shared" si="78"/>
        <v>9.64999999999984</v>
      </c>
      <c r="B968" s="12">
        <f t="shared" si="77"/>
        <v>0.756</v>
      </c>
      <c r="C968" s="12">
        <f t="shared" si="75"/>
        <v>323.654729154444</v>
      </c>
      <c r="D968" s="12">
        <f t="shared" si="76"/>
        <v>311.54003999999</v>
      </c>
      <c r="E968" s="12">
        <f t="shared" si="79"/>
        <v>0.613569600000005</v>
      </c>
    </row>
    <row r="969" customHeight="1" spans="1:5">
      <c r="A969" s="12">
        <f t="shared" si="78"/>
        <v>9.65999999999984</v>
      </c>
      <c r="B969" s="12">
        <f t="shared" si="77"/>
        <v>0.756</v>
      </c>
      <c r="C969" s="12">
        <f t="shared" si="75"/>
        <v>324.292786622388</v>
      </c>
      <c r="D969" s="12">
        <f t="shared" si="76"/>
        <v>312.15421439999</v>
      </c>
      <c r="E969" s="12">
        <f t="shared" si="79"/>
        <v>0.614174399999968</v>
      </c>
    </row>
    <row r="970" customHeight="1" spans="1:5">
      <c r="A970" s="12">
        <f t="shared" si="78"/>
        <v>9.66999999999984</v>
      </c>
      <c r="B970" s="12">
        <f t="shared" si="77"/>
        <v>0.756</v>
      </c>
      <c r="C970" s="12">
        <f t="shared" si="75"/>
        <v>324.931472408863</v>
      </c>
      <c r="D970" s="12">
        <f t="shared" si="76"/>
        <v>312.76899359999</v>
      </c>
      <c r="E970" s="12">
        <f t="shared" si="79"/>
        <v>0.61477919999993</v>
      </c>
    </row>
    <row r="971" customHeight="1" spans="1:5">
      <c r="A971" s="12">
        <f t="shared" si="78"/>
        <v>9.67999999999984</v>
      </c>
      <c r="B971" s="12">
        <f t="shared" si="77"/>
        <v>0.756</v>
      </c>
      <c r="C971" s="12">
        <f t="shared" si="75"/>
        <v>325.570786513869</v>
      </c>
      <c r="D971" s="12">
        <f t="shared" si="76"/>
        <v>313.38437759999</v>
      </c>
      <c r="E971" s="12">
        <f t="shared" si="79"/>
        <v>0.615383999999949</v>
      </c>
    </row>
    <row r="972" customHeight="1" spans="1:5">
      <c r="A972" s="12">
        <f t="shared" si="78"/>
        <v>9.68999999999984</v>
      </c>
      <c r="B972" s="12">
        <f t="shared" si="77"/>
        <v>0.756</v>
      </c>
      <c r="C972" s="12">
        <f t="shared" si="75"/>
        <v>326.210728937405</v>
      </c>
      <c r="D972" s="12">
        <f t="shared" si="76"/>
        <v>314.00036639999</v>
      </c>
      <c r="E972" s="12">
        <f t="shared" si="79"/>
        <v>0.615988800000025</v>
      </c>
    </row>
    <row r="973" customHeight="1" spans="1:5">
      <c r="A973" s="12">
        <f t="shared" si="78"/>
        <v>9.69999999999984</v>
      </c>
      <c r="B973" s="12">
        <f t="shared" si="77"/>
        <v>0.756</v>
      </c>
      <c r="C973" s="12">
        <f t="shared" si="75"/>
        <v>326.851299679472</v>
      </c>
      <c r="D973" s="12">
        <f t="shared" si="76"/>
        <v>314.61695999999</v>
      </c>
      <c r="E973" s="12">
        <f t="shared" si="79"/>
        <v>0.616593599999987</v>
      </c>
    </row>
    <row r="974" customHeight="1" spans="1:5">
      <c r="A974" s="12">
        <f t="shared" si="78"/>
        <v>9.70999999999984</v>
      </c>
      <c r="B974" s="12">
        <f t="shared" si="77"/>
        <v>0.756</v>
      </c>
      <c r="C974" s="12">
        <f t="shared" si="75"/>
        <v>327.492498740069</v>
      </c>
      <c r="D974" s="12">
        <f t="shared" si="76"/>
        <v>315.23415839999</v>
      </c>
      <c r="E974" s="12">
        <f t="shared" si="79"/>
        <v>0.61719839999995</v>
      </c>
    </row>
    <row r="975" customHeight="1" spans="1:5">
      <c r="A975" s="12">
        <f t="shared" si="78"/>
        <v>9.71999999999984</v>
      </c>
      <c r="B975" s="12">
        <f t="shared" si="77"/>
        <v>0.756</v>
      </c>
      <c r="C975" s="12">
        <f t="shared" si="75"/>
        <v>328.134326119198</v>
      </c>
      <c r="D975" s="12">
        <f t="shared" si="76"/>
        <v>315.85196159999</v>
      </c>
      <c r="E975" s="12">
        <f t="shared" si="79"/>
        <v>0.617803200000139</v>
      </c>
    </row>
    <row r="976" customHeight="1" spans="1:5">
      <c r="A976" s="12">
        <f t="shared" si="78"/>
        <v>9.72999999999984</v>
      </c>
      <c r="B976" s="12">
        <f t="shared" si="77"/>
        <v>0.756</v>
      </c>
      <c r="C976" s="12">
        <f t="shared" si="75"/>
        <v>328.776781816857</v>
      </c>
      <c r="D976" s="12">
        <f t="shared" si="76"/>
        <v>316.47036959999</v>
      </c>
      <c r="E976" s="12">
        <f t="shared" si="79"/>
        <v>0.618407999999931</v>
      </c>
    </row>
    <row r="977" customHeight="1" spans="1:5">
      <c r="A977" s="12">
        <f t="shared" si="78"/>
        <v>9.73999999999984</v>
      </c>
      <c r="B977" s="12">
        <f t="shared" si="77"/>
        <v>0.756</v>
      </c>
      <c r="C977" s="12">
        <f t="shared" si="75"/>
        <v>329.419865833047</v>
      </c>
      <c r="D977" s="12">
        <f t="shared" si="76"/>
        <v>317.08938239999</v>
      </c>
      <c r="E977" s="12">
        <f t="shared" si="79"/>
        <v>0.619012800000007</v>
      </c>
    </row>
    <row r="978" customHeight="1" spans="1:5">
      <c r="A978" s="12">
        <f t="shared" si="78"/>
        <v>9.74999999999984</v>
      </c>
      <c r="B978" s="12">
        <f t="shared" si="77"/>
        <v>0.756</v>
      </c>
      <c r="C978" s="12">
        <f t="shared" si="75"/>
        <v>330.063578167767</v>
      </c>
      <c r="D978" s="12">
        <f t="shared" si="76"/>
        <v>317.70899999999</v>
      </c>
      <c r="E978" s="12">
        <f t="shared" si="79"/>
        <v>0.619617599999913</v>
      </c>
    </row>
    <row r="979" customHeight="1" spans="1:5">
      <c r="A979" s="12">
        <f t="shared" si="78"/>
        <v>9.75999999999984</v>
      </c>
      <c r="B979" s="12">
        <f t="shared" si="77"/>
        <v>0.756</v>
      </c>
      <c r="C979" s="12">
        <f t="shared" si="75"/>
        <v>330.707918821018</v>
      </c>
      <c r="D979" s="12">
        <f t="shared" si="76"/>
        <v>318.32922239999</v>
      </c>
      <c r="E979" s="12">
        <f t="shared" si="79"/>
        <v>0.620222400000046</v>
      </c>
    </row>
    <row r="980" customHeight="1" spans="1:5">
      <c r="A980" s="12">
        <f t="shared" si="78"/>
        <v>9.76999999999984</v>
      </c>
      <c r="B980" s="12">
        <f t="shared" si="77"/>
        <v>0.756</v>
      </c>
      <c r="C980" s="12">
        <f t="shared" si="75"/>
        <v>331.3528877928</v>
      </c>
      <c r="D980" s="12">
        <f t="shared" si="76"/>
        <v>318.95004959999</v>
      </c>
      <c r="E980" s="12">
        <f t="shared" si="79"/>
        <v>0.620827199999951</v>
      </c>
    </row>
    <row r="981" customHeight="1" spans="1:5">
      <c r="A981" s="12">
        <f t="shared" si="78"/>
        <v>9.77999999999984</v>
      </c>
      <c r="B981" s="12">
        <f t="shared" si="77"/>
        <v>0.756</v>
      </c>
      <c r="C981" s="12">
        <f t="shared" si="75"/>
        <v>331.998485083113</v>
      </c>
      <c r="D981" s="12">
        <f t="shared" si="76"/>
        <v>319.57148159999</v>
      </c>
      <c r="E981" s="12">
        <f t="shared" si="79"/>
        <v>0.62143199999997</v>
      </c>
    </row>
    <row r="982" customHeight="1" spans="1:5">
      <c r="A982" s="12">
        <f t="shared" si="78"/>
        <v>9.78999999999984</v>
      </c>
      <c r="B982" s="12">
        <f t="shared" si="77"/>
        <v>0.756</v>
      </c>
      <c r="C982" s="12">
        <f t="shared" si="75"/>
        <v>332.644710691956</v>
      </c>
      <c r="D982" s="12">
        <f t="shared" si="76"/>
        <v>320.19351839999</v>
      </c>
      <c r="E982" s="12">
        <f t="shared" si="79"/>
        <v>0.622036799999989</v>
      </c>
    </row>
    <row r="983" customHeight="1" spans="1:5">
      <c r="A983" s="12">
        <f t="shared" si="78"/>
        <v>9.79999999999984</v>
      </c>
      <c r="B983" s="12">
        <f t="shared" si="77"/>
        <v>0.756</v>
      </c>
      <c r="C983" s="12">
        <f t="shared" si="75"/>
        <v>333.29156461933</v>
      </c>
      <c r="D983" s="12">
        <f t="shared" si="76"/>
        <v>320.81615999999</v>
      </c>
      <c r="E983" s="12">
        <f t="shared" si="79"/>
        <v>0.622641600000065</v>
      </c>
    </row>
    <row r="984" customHeight="1" spans="1:5">
      <c r="A984" s="12">
        <f t="shared" si="78"/>
        <v>9.80999999999984</v>
      </c>
      <c r="B984" s="12">
        <f t="shared" si="77"/>
        <v>0.756</v>
      </c>
      <c r="C984" s="12">
        <f t="shared" si="75"/>
        <v>333.939046865235</v>
      </c>
      <c r="D984" s="12">
        <f t="shared" si="76"/>
        <v>321.43940639999</v>
      </c>
      <c r="E984" s="12">
        <f t="shared" si="79"/>
        <v>0.623246399999971</v>
      </c>
    </row>
    <row r="985" customHeight="1" spans="1:5">
      <c r="A985" s="12">
        <f t="shared" si="78"/>
        <v>9.81999999999984</v>
      </c>
      <c r="B985" s="12">
        <f t="shared" si="77"/>
        <v>0.756</v>
      </c>
      <c r="C985" s="12">
        <f t="shared" si="75"/>
        <v>334.587157429671</v>
      </c>
      <c r="D985" s="12">
        <f t="shared" si="76"/>
        <v>322.06325759999</v>
      </c>
      <c r="E985" s="12">
        <f t="shared" si="79"/>
        <v>0.62385119999999</v>
      </c>
    </row>
    <row r="986" customHeight="1" spans="1:5">
      <c r="A986" s="12">
        <f t="shared" si="78"/>
        <v>9.82999999999983</v>
      </c>
      <c r="B986" s="12">
        <f t="shared" si="77"/>
        <v>0.756</v>
      </c>
      <c r="C986" s="12">
        <f t="shared" si="75"/>
        <v>335.235896312637</v>
      </c>
      <c r="D986" s="12">
        <f t="shared" si="76"/>
        <v>322.687713599989</v>
      </c>
      <c r="E986" s="12">
        <f t="shared" si="79"/>
        <v>0.624455999999327</v>
      </c>
    </row>
    <row r="987" customHeight="1" spans="1:5">
      <c r="A987" s="12">
        <f t="shared" si="78"/>
        <v>9.83999999999983</v>
      </c>
      <c r="B987" s="12">
        <f t="shared" si="77"/>
        <v>0.756</v>
      </c>
      <c r="C987" s="12">
        <f t="shared" si="75"/>
        <v>335.885263514134</v>
      </c>
      <c r="D987" s="12">
        <f t="shared" si="76"/>
        <v>323.312774399989</v>
      </c>
      <c r="E987" s="12">
        <f t="shared" si="79"/>
        <v>0.625060799999972</v>
      </c>
    </row>
    <row r="988" customHeight="1" spans="1:5">
      <c r="A988" s="12">
        <f t="shared" si="78"/>
        <v>9.84999999999983</v>
      </c>
      <c r="B988" s="12">
        <f t="shared" si="77"/>
        <v>0.756</v>
      </c>
      <c r="C988" s="12">
        <f t="shared" si="75"/>
        <v>336.535259034162</v>
      </c>
      <c r="D988" s="12">
        <f t="shared" si="76"/>
        <v>323.938439999989</v>
      </c>
      <c r="E988" s="12">
        <f t="shared" si="79"/>
        <v>0.625665599999991</v>
      </c>
    </row>
    <row r="989" customHeight="1" spans="1:5">
      <c r="A989" s="12">
        <f t="shared" si="78"/>
        <v>9.85999999999983</v>
      </c>
      <c r="B989" s="12">
        <f t="shared" si="77"/>
        <v>0.756</v>
      </c>
      <c r="C989" s="12">
        <f t="shared" si="75"/>
        <v>337.18588287272</v>
      </c>
      <c r="D989" s="12">
        <f t="shared" si="76"/>
        <v>324.564710399989</v>
      </c>
      <c r="E989" s="12">
        <f t="shared" si="79"/>
        <v>0.626270400000067</v>
      </c>
    </row>
    <row r="990" customHeight="1" spans="1:5">
      <c r="A990" s="12">
        <f t="shared" si="78"/>
        <v>9.86999999999983</v>
      </c>
      <c r="B990" s="12">
        <f t="shared" si="77"/>
        <v>0.756</v>
      </c>
      <c r="C990" s="12">
        <f t="shared" si="75"/>
        <v>337.837135029809</v>
      </c>
      <c r="D990" s="12">
        <f t="shared" si="76"/>
        <v>325.191585599989</v>
      </c>
      <c r="E990" s="12">
        <f t="shared" si="79"/>
        <v>0.626875199999972</v>
      </c>
    </row>
    <row r="991" customHeight="1" spans="1:5">
      <c r="A991" s="12">
        <f t="shared" si="78"/>
        <v>9.87999999999983</v>
      </c>
      <c r="B991" s="12">
        <f t="shared" si="77"/>
        <v>0.756</v>
      </c>
      <c r="C991" s="12">
        <f t="shared" si="75"/>
        <v>338.489015505429</v>
      </c>
      <c r="D991" s="12">
        <f t="shared" si="76"/>
        <v>325.819065599989</v>
      </c>
      <c r="E991" s="12">
        <f t="shared" si="79"/>
        <v>0.627479999999991</v>
      </c>
    </row>
    <row r="992" customHeight="1" spans="1:5">
      <c r="A992" s="12">
        <f t="shared" si="78"/>
        <v>9.88999999999983</v>
      </c>
      <c r="B992" s="12">
        <f t="shared" si="77"/>
        <v>0.756</v>
      </c>
      <c r="C992" s="12">
        <f t="shared" si="75"/>
        <v>339.14152429958</v>
      </c>
      <c r="D992" s="12">
        <f t="shared" si="76"/>
        <v>326.447150399989</v>
      </c>
      <c r="E992" s="12">
        <f t="shared" si="79"/>
        <v>0.628084799999954</v>
      </c>
    </row>
    <row r="993" customHeight="1" spans="1:5">
      <c r="A993" s="12">
        <f t="shared" si="78"/>
        <v>9.89999999999983</v>
      </c>
      <c r="B993" s="12">
        <f t="shared" si="77"/>
        <v>0.756</v>
      </c>
      <c r="C993" s="12">
        <f t="shared" si="75"/>
        <v>339.794661412261</v>
      </c>
      <c r="D993" s="12">
        <f t="shared" si="76"/>
        <v>327.075839999989</v>
      </c>
      <c r="E993" s="12">
        <f t="shared" si="79"/>
        <v>0.628689599999973</v>
      </c>
    </row>
    <row r="994" customHeight="1" spans="1:5">
      <c r="A994" s="12">
        <f t="shared" si="78"/>
        <v>9.90999999999983</v>
      </c>
      <c r="B994" s="12">
        <f t="shared" si="77"/>
        <v>0.756</v>
      </c>
      <c r="C994" s="12">
        <f t="shared" si="75"/>
        <v>340.448426843473</v>
      </c>
      <c r="D994" s="12">
        <f t="shared" si="76"/>
        <v>327.705134399989</v>
      </c>
      <c r="E994" s="12">
        <f t="shared" si="79"/>
        <v>0.629294399999992</v>
      </c>
    </row>
    <row r="995" customHeight="1" spans="1:5">
      <c r="A995" s="12">
        <f t="shared" si="78"/>
        <v>9.91999999999983</v>
      </c>
      <c r="B995" s="12">
        <f t="shared" si="77"/>
        <v>0.756</v>
      </c>
      <c r="C995" s="12">
        <f t="shared" si="75"/>
        <v>341.102820593216</v>
      </c>
      <c r="D995" s="12">
        <f t="shared" si="76"/>
        <v>328.335033599989</v>
      </c>
      <c r="E995" s="12">
        <f t="shared" si="79"/>
        <v>0.629899199999954</v>
      </c>
    </row>
    <row r="996" customHeight="1" spans="1:5">
      <c r="A996" s="12">
        <f t="shared" si="78"/>
        <v>9.92999999999983</v>
      </c>
      <c r="B996" s="12">
        <f t="shared" si="77"/>
        <v>0.756</v>
      </c>
      <c r="C996" s="12">
        <f t="shared" si="75"/>
        <v>341.757842661489</v>
      </c>
      <c r="D996" s="12">
        <f t="shared" si="76"/>
        <v>328.965537599989</v>
      </c>
      <c r="E996" s="12">
        <f t="shared" si="79"/>
        <v>0.63050400000003</v>
      </c>
    </row>
    <row r="997" customHeight="1" spans="1:5">
      <c r="A997" s="12">
        <f t="shared" si="78"/>
        <v>9.93999999999983</v>
      </c>
      <c r="B997" s="12">
        <f t="shared" si="77"/>
        <v>0.756</v>
      </c>
      <c r="C997" s="12">
        <f t="shared" si="75"/>
        <v>342.413493048294</v>
      </c>
      <c r="D997" s="12">
        <f t="shared" si="76"/>
        <v>329.596646399989</v>
      </c>
      <c r="E997" s="12">
        <f t="shared" si="79"/>
        <v>0.63110880000005</v>
      </c>
    </row>
    <row r="998" customHeight="1" spans="1:5">
      <c r="A998" s="12">
        <f t="shared" si="78"/>
        <v>9.94999999999983</v>
      </c>
      <c r="B998" s="12">
        <f t="shared" si="77"/>
        <v>0.756</v>
      </c>
      <c r="C998" s="12">
        <f t="shared" si="75"/>
        <v>343.069771753628</v>
      </c>
      <c r="D998" s="12">
        <f t="shared" si="76"/>
        <v>330.228359999989</v>
      </c>
      <c r="E998" s="12">
        <f t="shared" si="79"/>
        <v>0.631713600000012</v>
      </c>
    </row>
    <row r="999" customHeight="1" spans="1:5">
      <c r="A999" s="12">
        <f t="shared" si="78"/>
        <v>9.95999999999983</v>
      </c>
      <c r="B999" s="12">
        <f t="shared" si="77"/>
        <v>0.756</v>
      </c>
      <c r="C999" s="12">
        <f t="shared" si="75"/>
        <v>343.726678777494</v>
      </c>
      <c r="D999" s="12">
        <f t="shared" si="76"/>
        <v>330.860678399989</v>
      </c>
      <c r="E999" s="12">
        <f t="shared" si="79"/>
        <v>0.632318399999974</v>
      </c>
    </row>
    <row r="1000" customHeight="1" spans="1:5">
      <c r="A1000" s="12">
        <f t="shared" si="78"/>
        <v>9.96999999999983</v>
      </c>
      <c r="B1000" s="12">
        <f t="shared" si="77"/>
        <v>0.756</v>
      </c>
      <c r="C1000" s="12">
        <f t="shared" si="75"/>
        <v>344.38421411989</v>
      </c>
      <c r="D1000" s="12">
        <f t="shared" si="76"/>
        <v>331.493601599989</v>
      </c>
      <c r="E1000" s="12">
        <f t="shared" si="79"/>
        <v>0.632923199999937</v>
      </c>
    </row>
    <row r="1001" customHeight="1" spans="1:5">
      <c r="A1001" s="12">
        <f t="shared" si="78"/>
        <v>9.97999999999983</v>
      </c>
      <c r="B1001" s="12">
        <f t="shared" si="77"/>
        <v>0.756</v>
      </c>
      <c r="C1001" s="12">
        <f t="shared" si="75"/>
        <v>345.042377780817</v>
      </c>
      <c r="D1001" s="12">
        <f t="shared" si="76"/>
        <v>332.127129599989</v>
      </c>
      <c r="E1001" s="12">
        <f t="shared" si="79"/>
        <v>0.633527999999956</v>
      </c>
    </row>
    <row r="1002" customHeight="1" spans="1:5">
      <c r="A1002" s="12">
        <f t="shared" si="78"/>
        <v>9.98999999999983</v>
      </c>
      <c r="B1002" s="12">
        <f t="shared" si="77"/>
        <v>0.756</v>
      </c>
      <c r="C1002" s="12">
        <f t="shared" ref="C1002:C1065" si="80">PI()*(A1002+0.5)^2</f>
        <v>345.701169760275</v>
      </c>
      <c r="D1002" s="12">
        <f t="shared" ref="D1002:D1065" si="81">((A1002+0.5)/0.5)^2*B1002</f>
        <v>332.761262399989</v>
      </c>
      <c r="E1002" s="12">
        <f t="shared" si="79"/>
        <v>0.634132800000032</v>
      </c>
    </row>
    <row r="1003" customHeight="1" spans="1:5">
      <c r="A1003" s="12">
        <f t="shared" si="78"/>
        <v>9.99999999999983</v>
      </c>
      <c r="B1003" s="12">
        <f t="shared" si="77"/>
        <v>0.756</v>
      </c>
      <c r="C1003" s="12">
        <f t="shared" si="80"/>
        <v>346.360590058264</v>
      </c>
      <c r="D1003" s="12">
        <f t="shared" si="81"/>
        <v>333.395999999989</v>
      </c>
      <c r="E1003" s="12">
        <f t="shared" si="79"/>
        <v>0.634737599999937</v>
      </c>
    </row>
    <row r="1004" customHeight="1" spans="1:5">
      <c r="A1004" s="12">
        <f t="shared" si="78"/>
        <v>10.0099999999998</v>
      </c>
      <c r="B1004" s="12">
        <f t="shared" si="77"/>
        <v>0.756</v>
      </c>
      <c r="C1004" s="12">
        <f t="shared" si="80"/>
        <v>347.020638674783</v>
      </c>
      <c r="D1004" s="12">
        <f t="shared" si="81"/>
        <v>334.031342399987</v>
      </c>
      <c r="E1004" s="12">
        <f t="shared" si="79"/>
        <v>0.635342399998194</v>
      </c>
    </row>
    <row r="1005" customHeight="1" spans="1:5">
      <c r="A1005" s="12">
        <f t="shared" si="78"/>
        <v>10.0199999999998</v>
      </c>
      <c r="B1005" s="12">
        <f t="shared" si="77"/>
        <v>0.756</v>
      </c>
      <c r="C1005" s="12">
        <f t="shared" si="80"/>
        <v>347.681315609833</v>
      </c>
      <c r="D1005" s="12">
        <f t="shared" si="81"/>
        <v>334.667289599987</v>
      </c>
      <c r="E1005" s="12">
        <f t="shared" si="79"/>
        <v>0.635947199999976</v>
      </c>
    </row>
    <row r="1006" customHeight="1" spans="1:5">
      <c r="A1006" s="12">
        <f t="shared" si="78"/>
        <v>10.0299999999998</v>
      </c>
      <c r="B1006" s="12">
        <f t="shared" si="77"/>
        <v>0.756</v>
      </c>
      <c r="C1006" s="12">
        <f t="shared" si="80"/>
        <v>348.342620863413</v>
      </c>
      <c r="D1006" s="12">
        <f t="shared" si="81"/>
        <v>335.303841599987</v>
      </c>
      <c r="E1006" s="12">
        <f t="shared" si="79"/>
        <v>0.636551999999938</v>
      </c>
    </row>
    <row r="1007" customHeight="1" spans="1:5">
      <c r="A1007" s="12">
        <f t="shared" si="78"/>
        <v>10.0399999999998</v>
      </c>
      <c r="B1007" s="12">
        <f t="shared" si="77"/>
        <v>0.756</v>
      </c>
      <c r="C1007" s="12">
        <f t="shared" si="80"/>
        <v>349.004554435525</v>
      </c>
      <c r="D1007" s="12">
        <f t="shared" si="81"/>
        <v>335.940998399987</v>
      </c>
      <c r="E1007" s="12">
        <f t="shared" si="79"/>
        <v>0.637156800000014</v>
      </c>
    </row>
    <row r="1008" customHeight="1" spans="1:5">
      <c r="A1008" s="12">
        <f t="shared" si="78"/>
        <v>10.0499999999998</v>
      </c>
      <c r="B1008" s="12">
        <f t="shared" si="77"/>
        <v>0.756</v>
      </c>
      <c r="C1008" s="12">
        <f t="shared" si="80"/>
        <v>349.667116326167</v>
      </c>
      <c r="D1008" s="12">
        <f t="shared" si="81"/>
        <v>336.578759999987</v>
      </c>
      <c r="E1008" s="12">
        <f t="shared" si="79"/>
        <v>0.637761599999919</v>
      </c>
    </row>
    <row r="1009" customHeight="1" spans="1:5">
      <c r="A1009" s="12">
        <f t="shared" si="78"/>
        <v>10.0599999999998</v>
      </c>
      <c r="B1009" s="12">
        <f t="shared" si="77"/>
        <v>0.756</v>
      </c>
      <c r="C1009" s="12">
        <f t="shared" si="80"/>
        <v>350.33030653534</v>
      </c>
      <c r="D1009" s="12">
        <f t="shared" si="81"/>
        <v>337.217126399987</v>
      </c>
      <c r="E1009" s="12">
        <f t="shared" si="79"/>
        <v>0.638366400000052</v>
      </c>
    </row>
    <row r="1010" customHeight="1" spans="1:5">
      <c r="A1010" s="12">
        <f t="shared" si="78"/>
        <v>10.0699999999998</v>
      </c>
      <c r="B1010" s="12">
        <f t="shared" si="77"/>
        <v>0.756</v>
      </c>
      <c r="C1010" s="12">
        <f t="shared" si="80"/>
        <v>350.994125063043</v>
      </c>
      <c r="D1010" s="12">
        <f t="shared" si="81"/>
        <v>337.856097599987</v>
      </c>
      <c r="E1010" s="12">
        <f t="shared" si="79"/>
        <v>0.638971199999901</v>
      </c>
    </row>
    <row r="1011" customHeight="1" spans="1:5">
      <c r="A1011" s="12">
        <f t="shared" si="78"/>
        <v>10.0799999999998</v>
      </c>
      <c r="B1011" s="12">
        <f t="shared" si="77"/>
        <v>0.756</v>
      </c>
      <c r="C1011" s="12">
        <f t="shared" si="80"/>
        <v>351.658571909277</v>
      </c>
      <c r="D1011" s="12">
        <f t="shared" si="81"/>
        <v>338.495673599987</v>
      </c>
      <c r="E1011" s="12">
        <f t="shared" si="79"/>
        <v>0.639576000000034</v>
      </c>
    </row>
    <row r="1012" customHeight="1" spans="1:5">
      <c r="A1012" s="12">
        <f t="shared" si="78"/>
        <v>10.0899999999998</v>
      </c>
      <c r="B1012" s="12">
        <f t="shared" si="77"/>
        <v>0.756</v>
      </c>
      <c r="C1012" s="12">
        <f t="shared" si="80"/>
        <v>352.323647074042</v>
      </c>
      <c r="D1012" s="12">
        <f t="shared" si="81"/>
        <v>339.135854399987</v>
      </c>
      <c r="E1012" s="12">
        <f t="shared" si="79"/>
        <v>0.640180799999939</v>
      </c>
    </row>
    <row r="1013" customHeight="1" spans="1:5">
      <c r="A1013" s="12">
        <f t="shared" si="78"/>
        <v>10.0999999999998</v>
      </c>
      <c r="B1013" s="12">
        <f t="shared" si="77"/>
        <v>0.756</v>
      </c>
      <c r="C1013" s="12">
        <f t="shared" si="80"/>
        <v>352.989350557338</v>
      </c>
      <c r="D1013" s="12">
        <f t="shared" si="81"/>
        <v>339.776639999987</v>
      </c>
      <c r="E1013" s="12">
        <f t="shared" si="79"/>
        <v>0.640785600000129</v>
      </c>
    </row>
    <row r="1014" customHeight="1" spans="1:5">
      <c r="A1014" s="12">
        <f t="shared" si="78"/>
        <v>10.1099999999998</v>
      </c>
      <c r="B1014" s="12">
        <f t="shared" si="77"/>
        <v>0.756</v>
      </c>
      <c r="C1014" s="12">
        <f t="shared" si="80"/>
        <v>353.655682359164</v>
      </c>
      <c r="D1014" s="12">
        <f t="shared" si="81"/>
        <v>340.418030399987</v>
      </c>
      <c r="E1014" s="12">
        <f t="shared" si="79"/>
        <v>0.641390399999977</v>
      </c>
    </row>
    <row r="1015" customHeight="1" spans="1:5">
      <c r="A1015" s="12">
        <f t="shared" si="78"/>
        <v>10.1199999999998</v>
      </c>
      <c r="B1015" s="12">
        <f t="shared" si="77"/>
        <v>0.756</v>
      </c>
      <c r="C1015" s="12">
        <f t="shared" si="80"/>
        <v>354.322642479521</v>
      </c>
      <c r="D1015" s="12">
        <f t="shared" si="81"/>
        <v>341.060025599987</v>
      </c>
      <c r="E1015" s="12">
        <f t="shared" si="79"/>
        <v>0.64199519999994</v>
      </c>
    </row>
    <row r="1016" customHeight="1" spans="1:5">
      <c r="A1016" s="12">
        <f t="shared" si="78"/>
        <v>10.1299999999998</v>
      </c>
      <c r="B1016" s="12">
        <f t="shared" si="77"/>
        <v>0.756</v>
      </c>
      <c r="C1016" s="12">
        <f t="shared" si="80"/>
        <v>354.990230918409</v>
      </c>
      <c r="D1016" s="12">
        <f t="shared" si="81"/>
        <v>341.702625599987</v>
      </c>
      <c r="E1016" s="12">
        <f t="shared" si="79"/>
        <v>0.642599999999959</v>
      </c>
    </row>
    <row r="1017" customHeight="1" spans="1:5">
      <c r="A1017" s="12">
        <f t="shared" si="78"/>
        <v>10.1399999999998</v>
      </c>
      <c r="B1017" s="12">
        <f t="shared" si="77"/>
        <v>0.756</v>
      </c>
      <c r="C1017" s="12">
        <f t="shared" si="80"/>
        <v>355.658447675828</v>
      </c>
      <c r="D1017" s="12">
        <f t="shared" si="81"/>
        <v>342.345830399987</v>
      </c>
      <c r="E1017" s="12">
        <f t="shared" si="79"/>
        <v>0.643204800000035</v>
      </c>
    </row>
    <row r="1018" customHeight="1" spans="1:5">
      <c r="A1018" s="12">
        <f t="shared" si="78"/>
        <v>10.1499999999998</v>
      </c>
      <c r="B1018" s="12">
        <f t="shared" si="77"/>
        <v>0.756</v>
      </c>
      <c r="C1018" s="12">
        <f t="shared" si="80"/>
        <v>356.327292751777</v>
      </c>
      <c r="D1018" s="12">
        <f t="shared" si="81"/>
        <v>342.989639999987</v>
      </c>
      <c r="E1018" s="12">
        <f t="shared" si="79"/>
        <v>0.64380959999994</v>
      </c>
    </row>
    <row r="1019" customHeight="1" spans="1:5">
      <c r="A1019" s="12">
        <f t="shared" si="78"/>
        <v>10.1599999999998</v>
      </c>
      <c r="B1019" s="12">
        <f t="shared" si="77"/>
        <v>0.756</v>
      </c>
      <c r="C1019" s="12">
        <f t="shared" si="80"/>
        <v>356.996766146257</v>
      </c>
      <c r="D1019" s="12">
        <f t="shared" si="81"/>
        <v>343.634054399987</v>
      </c>
      <c r="E1019" s="12">
        <f t="shared" si="79"/>
        <v>0.64441439999996</v>
      </c>
    </row>
    <row r="1020" customHeight="1" spans="1:5">
      <c r="A1020" s="12">
        <f t="shared" si="78"/>
        <v>10.1699999999998</v>
      </c>
      <c r="B1020" s="12">
        <f t="shared" si="77"/>
        <v>0.756</v>
      </c>
      <c r="C1020" s="12">
        <f t="shared" si="80"/>
        <v>357.666867859267</v>
      </c>
      <c r="D1020" s="12">
        <f t="shared" si="81"/>
        <v>344.279073599987</v>
      </c>
      <c r="E1020" s="12">
        <f t="shared" si="79"/>
        <v>0.645019199999979</v>
      </c>
    </row>
    <row r="1021" customHeight="1" spans="1:5">
      <c r="A1021" s="12">
        <f t="shared" si="78"/>
        <v>10.1799999999998</v>
      </c>
      <c r="B1021" s="12">
        <f t="shared" si="77"/>
        <v>0.756</v>
      </c>
      <c r="C1021" s="12">
        <f t="shared" si="80"/>
        <v>358.337597890809</v>
      </c>
      <c r="D1021" s="12">
        <f t="shared" si="81"/>
        <v>344.924697599987</v>
      </c>
      <c r="E1021" s="12">
        <f t="shared" si="79"/>
        <v>0.645624000000112</v>
      </c>
    </row>
    <row r="1022" customHeight="1" spans="1:5">
      <c r="A1022" s="12">
        <f t="shared" si="78"/>
        <v>10.1899999999998</v>
      </c>
      <c r="B1022" s="12">
        <f t="shared" si="77"/>
        <v>0.756</v>
      </c>
      <c r="C1022" s="12">
        <f t="shared" si="80"/>
        <v>359.008956240881</v>
      </c>
      <c r="D1022" s="12">
        <f t="shared" si="81"/>
        <v>345.570926399987</v>
      </c>
      <c r="E1022" s="12">
        <f t="shared" si="79"/>
        <v>0.64622879999996</v>
      </c>
    </row>
    <row r="1023" customHeight="1" spans="1:5">
      <c r="A1023" s="12">
        <f t="shared" si="78"/>
        <v>10.1999999999998</v>
      </c>
      <c r="B1023" s="12">
        <f t="shared" si="77"/>
        <v>0.756</v>
      </c>
      <c r="C1023" s="12">
        <f t="shared" si="80"/>
        <v>359.680942909484</v>
      </c>
      <c r="D1023" s="12">
        <f t="shared" si="81"/>
        <v>346.217759999987</v>
      </c>
      <c r="E1023" s="12">
        <f t="shared" si="79"/>
        <v>0.646833599999979</v>
      </c>
    </row>
    <row r="1024" customHeight="1" spans="1:5">
      <c r="A1024" s="12">
        <f t="shared" si="78"/>
        <v>10.2099999999998</v>
      </c>
      <c r="B1024" s="12">
        <f t="shared" si="77"/>
        <v>0.756</v>
      </c>
      <c r="C1024" s="12">
        <f t="shared" si="80"/>
        <v>360.353557896617</v>
      </c>
      <c r="D1024" s="12">
        <f t="shared" si="81"/>
        <v>346.865198399987</v>
      </c>
      <c r="E1024" s="12">
        <f t="shared" si="79"/>
        <v>0.647438399999942</v>
      </c>
    </row>
    <row r="1025" customHeight="1" spans="1:5">
      <c r="A1025" s="12">
        <f t="shared" si="78"/>
        <v>10.2199999999998</v>
      </c>
      <c r="B1025" s="12">
        <f t="shared" si="77"/>
        <v>0.756</v>
      </c>
      <c r="C1025" s="12">
        <f t="shared" si="80"/>
        <v>361.026801202282</v>
      </c>
      <c r="D1025" s="12">
        <f t="shared" si="81"/>
        <v>347.513241599987</v>
      </c>
      <c r="E1025" s="12">
        <f t="shared" si="79"/>
        <v>0.648043200000018</v>
      </c>
    </row>
    <row r="1026" customHeight="1" spans="1:5">
      <c r="A1026" s="12">
        <f t="shared" si="78"/>
        <v>10.2299999999998</v>
      </c>
      <c r="B1026" s="12">
        <f t="shared" si="77"/>
        <v>0.756</v>
      </c>
      <c r="C1026" s="12">
        <f t="shared" si="80"/>
        <v>361.700672826477</v>
      </c>
      <c r="D1026" s="12">
        <f t="shared" si="81"/>
        <v>348.161889599987</v>
      </c>
      <c r="E1026" s="12">
        <f t="shared" si="79"/>
        <v>0.648647999999923</v>
      </c>
    </row>
    <row r="1027" customHeight="1" spans="1:5">
      <c r="A1027" s="12">
        <f t="shared" si="78"/>
        <v>10.2399999999998</v>
      </c>
      <c r="B1027" s="12">
        <f t="shared" si="77"/>
        <v>0.756</v>
      </c>
      <c r="C1027" s="12">
        <f t="shared" si="80"/>
        <v>362.375172769202</v>
      </c>
      <c r="D1027" s="12">
        <f t="shared" si="81"/>
        <v>348.811142399987</v>
      </c>
      <c r="E1027" s="12">
        <f t="shared" si="79"/>
        <v>0.649252799999999</v>
      </c>
    </row>
    <row r="1028" customHeight="1" spans="1:5">
      <c r="A1028" s="12">
        <f t="shared" si="78"/>
        <v>10.2499999999998</v>
      </c>
      <c r="B1028" s="12">
        <f t="shared" ref="B1028:B1091" si="82">MAX(1-0.03*MAX((A1028-0.5)/0.25,0),$B$2)</f>
        <v>0.756</v>
      </c>
      <c r="C1028" s="12">
        <f t="shared" si="80"/>
        <v>363.050301030459</v>
      </c>
      <c r="D1028" s="12">
        <f t="shared" si="81"/>
        <v>349.460999999987</v>
      </c>
      <c r="E1028" s="12">
        <f t="shared" si="79"/>
        <v>0.649857599999962</v>
      </c>
    </row>
    <row r="1029" customHeight="1" spans="1:5">
      <c r="A1029" s="12">
        <f t="shared" ref="A1029:A1092" si="83">A1028+0.01</f>
        <v>10.2599999999998</v>
      </c>
      <c r="B1029" s="12">
        <f t="shared" si="82"/>
        <v>0.756</v>
      </c>
      <c r="C1029" s="12">
        <f t="shared" si="80"/>
        <v>363.726057610246</v>
      </c>
      <c r="D1029" s="12">
        <f t="shared" si="81"/>
        <v>350.111462399987</v>
      </c>
      <c r="E1029" s="12">
        <f t="shared" ref="E1029:E1092" si="84">D1029-D1028</f>
        <v>0.650462400000094</v>
      </c>
    </row>
    <row r="1030" customHeight="1" spans="1:5">
      <c r="A1030" s="12">
        <f t="shared" si="83"/>
        <v>10.2699999999998</v>
      </c>
      <c r="B1030" s="12">
        <f t="shared" si="82"/>
        <v>0.756</v>
      </c>
      <c r="C1030" s="12">
        <f t="shared" si="80"/>
        <v>364.402442508564</v>
      </c>
      <c r="D1030" s="12">
        <f t="shared" si="81"/>
        <v>350.762529599987</v>
      </c>
      <c r="E1030" s="12">
        <f t="shared" si="84"/>
        <v>0.651067199999943</v>
      </c>
    </row>
    <row r="1031" customHeight="1" spans="1:5">
      <c r="A1031" s="12">
        <f t="shared" si="83"/>
        <v>10.2799999999998</v>
      </c>
      <c r="B1031" s="12">
        <f t="shared" si="82"/>
        <v>0.756</v>
      </c>
      <c r="C1031" s="12">
        <f t="shared" si="80"/>
        <v>365.079455725412</v>
      </c>
      <c r="D1031" s="12">
        <f t="shared" si="81"/>
        <v>351.414201599987</v>
      </c>
      <c r="E1031" s="12">
        <f t="shared" si="84"/>
        <v>0.651672000000019</v>
      </c>
    </row>
    <row r="1032" customHeight="1" spans="1:5">
      <c r="A1032" s="12">
        <f t="shared" si="83"/>
        <v>10.2899999999998</v>
      </c>
      <c r="B1032" s="12">
        <f t="shared" si="82"/>
        <v>0.756</v>
      </c>
      <c r="C1032" s="12">
        <f t="shared" si="80"/>
        <v>365.757097260792</v>
      </c>
      <c r="D1032" s="12">
        <f t="shared" si="81"/>
        <v>352.066478399987</v>
      </c>
      <c r="E1032" s="12">
        <f t="shared" si="84"/>
        <v>0.652276799999981</v>
      </c>
    </row>
    <row r="1033" customHeight="1" spans="1:5">
      <c r="A1033" s="12">
        <f t="shared" si="83"/>
        <v>10.2999999999998</v>
      </c>
      <c r="B1033" s="12">
        <f t="shared" si="82"/>
        <v>0.756</v>
      </c>
      <c r="C1033" s="12">
        <f t="shared" si="80"/>
        <v>366.435367114702</v>
      </c>
      <c r="D1033" s="12">
        <f t="shared" si="81"/>
        <v>352.719359999987</v>
      </c>
      <c r="E1033" s="12">
        <f t="shared" si="84"/>
        <v>0.652881599999944</v>
      </c>
    </row>
    <row r="1034" customHeight="1" spans="1:5">
      <c r="A1034" s="12">
        <f t="shared" si="83"/>
        <v>10.3099999999998</v>
      </c>
      <c r="B1034" s="12">
        <f t="shared" si="82"/>
        <v>0.756</v>
      </c>
      <c r="C1034" s="12">
        <f t="shared" si="80"/>
        <v>367.114265287142</v>
      </c>
      <c r="D1034" s="12">
        <f t="shared" si="81"/>
        <v>353.372846399987</v>
      </c>
      <c r="E1034" s="12">
        <f t="shared" si="84"/>
        <v>0.65348640000002</v>
      </c>
    </row>
    <row r="1035" customHeight="1" spans="1:5">
      <c r="A1035" s="12">
        <f t="shared" si="83"/>
        <v>10.3199999999998</v>
      </c>
      <c r="B1035" s="12">
        <f t="shared" si="82"/>
        <v>0.756</v>
      </c>
      <c r="C1035" s="12">
        <f t="shared" si="80"/>
        <v>367.793791778114</v>
      </c>
      <c r="D1035" s="12">
        <f t="shared" si="81"/>
        <v>354.026937599987</v>
      </c>
      <c r="E1035" s="12">
        <f t="shared" si="84"/>
        <v>0.654091199999982</v>
      </c>
    </row>
    <row r="1036" customHeight="1" spans="1:5">
      <c r="A1036" s="12">
        <f t="shared" si="83"/>
        <v>10.3299999999998</v>
      </c>
      <c r="B1036" s="12">
        <f t="shared" si="82"/>
        <v>0.756</v>
      </c>
      <c r="C1036" s="12">
        <f t="shared" si="80"/>
        <v>368.473946587616</v>
      </c>
      <c r="D1036" s="12">
        <f t="shared" si="81"/>
        <v>354.681633599987</v>
      </c>
      <c r="E1036" s="12">
        <f t="shared" si="84"/>
        <v>0.654695999999944</v>
      </c>
    </row>
    <row r="1037" customHeight="1" spans="1:5">
      <c r="A1037" s="12">
        <f t="shared" si="83"/>
        <v>10.3399999999998</v>
      </c>
      <c r="B1037" s="12">
        <f t="shared" si="82"/>
        <v>0.756</v>
      </c>
      <c r="C1037" s="12">
        <f t="shared" si="80"/>
        <v>369.154729715649</v>
      </c>
      <c r="D1037" s="12">
        <f t="shared" si="81"/>
        <v>355.336934399987</v>
      </c>
      <c r="E1037" s="12">
        <f t="shared" si="84"/>
        <v>0.655300799999964</v>
      </c>
    </row>
    <row r="1038" customHeight="1" spans="1:5">
      <c r="A1038" s="12">
        <f t="shared" si="83"/>
        <v>10.3499999999998</v>
      </c>
      <c r="B1038" s="12">
        <f t="shared" si="82"/>
        <v>0.756</v>
      </c>
      <c r="C1038" s="12">
        <f t="shared" si="80"/>
        <v>369.836141162212</v>
      </c>
      <c r="D1038" s="12">
        <f t="shared" si="81"/>
        <v>355.992839999987</v>
      </c>
      <c r="E1038" s="12">
        <f t="shared" si="84"/>
        <v>0.655905600000096</v>
      </c>
    </row>
    <row r="1039" customHeight="1" spans="1:5">
      <c r="A1039" s="12">
        <f t="shared" si="83"/>
        <v>10.3599999999998</v>
      </c>
      <c r="B1039" s="12">
        <f t="shared" si="82"/>
        <v>0.756</v>
      </c>
      <c r="C1039" s="12">
        <f t="shared" si="80"/>
        <v>370.518180927307</v>
      </c>
      <c r="D1039" s="12">
        <f t="shared" si="81"/>
        <v>356.649350399987</v>
      </c>
      <c r="E1039" s="12">
        <f t="shared" si="84"/>
        <v>0.656510399999945</v>
      </c>
    </row>
    <row r="1040" customHeight="1" spans="1:5">
      <c r="A1040" s="12">
        <f t="shared" si="83"/>
        <v>10.3699999999998</v>
      </c>
      <c r="B1040" s="12">
        <f t="shared" si="82"/>
        <v>0.756</v>
      </c>
      <c r="C1040" s="12">
        <f t="shared" si="80"/>
        <v>371.200849010932</v>
      </c>
      <c r="D1040" s="12">
        <f t="shared" si="81"/>
        <v>357.306465599987</v>
      </c>
      <c r="E1040" s="12">
        <f t="shared" si="84"/>
        <v>0.657115200000021</v>
      </c>
    </row>
    <row r="1041" customHeight="1" spans="1:5">
      <c r="A1041" s="12">
        <f t="shared" si="83"/>
        <v>10.3799999999998</v>
      </c>
      <c r="B1041" s="12">
        <f t="shared" si="82"/>
        <v>0.756</v>
      </c>
      <c r="C1041" s="12">
        <f t="shared" si="80"/>
        <v>371.884145413088</v>
      </c>
      <c r="D1041" s="12">
        <f t="shared" si="81"/>
        <v>357.964185599987</v>
      </c>
      <c r="E1041" s="12">
        <f t="shared" si="84"/>
        <v>0.657719999999927</v>
      </c>
    </row>
    <row r="1042" customHeight="1" spans="1:5">
      <c r="A1042" s="12">
        <f t="shared" si="83"/>
        <v>10.3899999999998</v>
      </c>
      <c r="B1042" s="12">
        <f t="shared" si="82"/>
        <v>0.756</v>
      </c>
      <c r="C1042" s="12">
        <f t="shared" si="80"/>
        <v>372.568070133774</v>
      </c>
      <c r="D1042" s="12">
        <f t="shared" si="81"/>
        <v>358.622510399987</v>
      </c>
      <c r="E1042" s="12">
        <f t="shared" si="84"/>
        <v>0.658324800000003</v>
      </c>
    </row>
    <row r="1043" customHeight="1" spans="1:5">
      <c r="A1043" s="12">
        <f t="shared" si="83"/>
        <v>10.3999999999998</v>
      </c>
      <c r="B1043" s="12">
        <f t="shared" si="82"/>
        <v>0.756</v>
      </c>
      <c r="C1043" s="12">
        <f t="shared" si="80"/>
        <v>373.252623172991</v>
      </c>
      <c r="D1043" s="12">
        <f t="shared" si="81"/>
        <v>359.281439999987</v>
      </c>
      <c r="E1043" s="12">
        <f t="shared" si="84"/>
        <v>0.658929599999965</v>
      </c>
    </row>
    <row r="1044" customHeight="1" spans="1:5">
      <c r="A1044" s="12">
        <f t="shared" si="83"/>
        <v>10.4099999999998</v>
      </c>
      <c r="B1044" s="12">
        <f t="shared" si="82"/>
        <v>0.756</v>
      </c>
      <c r="C1044" s="12">
        <f t="shared" si="80"/>
        <v>373.937804530739</v>
      </c>
      <c r="D1044" s="12">
        <f t="shared" si="81"/>
        <v>359.940974399987</v>
      </c>
      <c r="E1044" s="12">
        <f t="shared" si="84"/>
        <v>0.659534399999984</v>
      </c>
    </row>
    <row r="1045" customHeight="1" spans="1:5">
      <c r="A1045" s="12">
        <f t="shared" si="83"/>
        <v>10.4199999999998</v>
      </c>
      <c r="B1045" s="12">
        <f t="shared" si="82"/>
        <v>0.756</v>
      </c>
      <c r="C1045" s="12">
        <f t="shared" si="80"/>
        <v>374.623614207018</v>
      </c>
      <c r="D1045" s="12">
        <f t="shared" si="81"/>
        <v>360.601113599987</v>
      </c>
      <c r="E1045" s="12">
        <f t="shared" si="84"/>
        <v>0.660139200000003</v>
      </c>
    </row>
    <row r="1046" customHeight="1" spans="1:5">
      <c r="A1046" s="12">
        <f t="shared" si="83"/>
        <v>10.4299999999998</v>
      </c>
      <c r="B1046" s="12">
        <f t="shared" si="82"/>
        <v>0.756</v>
      </c>
      <c r="C1046" s="12">
        <f t="shared" si="80"/>
        <v>375.310052201827</v>
      </c>
      <c r="D1046" s="12">
        <f t="shared" si="81"/>
        <v>361.261857599987</v>
      </c>
      <c r="E1046" s="12">
        <f t="shared" si="84"/>
        <v>0.660744000000079</v>
      </c>
    </row>
    <row r="1047" customHeight="1" spans="1:5">
      <c r="A1047" s="12">
        <f t="shared" si="83"/>
        <v>10.4399999999998</v>
      </c>
      <c r="B1047" s="12">
        <f t="shared" si="82"/>
        <v>0.756</v>
      </c>
      <c r="C1047" s="12">
        <f t="shared" si="80"/>
        <v>375.997118515167</v>
      </c>
      <c r="D1047" s="12">
        <f t="shared" si="81"/>
        <v>361.923206399987</v>
      </c>
      <c r="E1047" s="12">
        <f t="shared" si="84"/>
        <v>0.661348799999928</v>
      </c>
    </row>
    <row r="1048" customHeight="1" spans="1:5">
      <c r="A1048" s="12">
        <f t="shared" si="83"/>
        <v>10.4499999999998</v>
      </c>
      <c r="B1048" s="12">
        <f t="shared" si="82"/>
        <v>0.756</v>
      </c>
      <c r="C1048" s="12">
        <f t="shared" si="80"/>
        <v>376.684813147038</v>
      </c>
      <c r="D1048" s="12">
        <f t="shared" si="81"/>
        <v>362.585159999987</v>
      </c>
      <c r="E1048" s="12">
        <f t="shared" si="84"/>
        <v>0.661953600000004</v>
      </c>
    </row>
    <row r="1049" customHeight="1" spans="1:5">
      <c r="A1049" s="12">
        <f t="shared" si="83"/>
        <v>10.4599999999998</v>
      </c>
      <c r="B1049" s="12">
        <f t="shared" si="82"/>
        <v>0.756</v>
      </c>
      <c r="C1049" s="12">
        <f t="shared" si="80"/>
        <v>377.373136097439</v>
      </c>
      <c r="D1049" s="12">
        <f t="shared" si="81"/>
        <v>363.247718399987</v>
      </c>
      <c r="E1049" s="12">
        <f t="shared" si="84"/>
        <v>0.662558399999966</v>
      </c>
    </row>
    <row r="1050" customHeight="1" spans="1:5">
      <c r="A1050" s="12">
        <f t="shared" si="83"/>
        <v>10.4699999999998</v>
      </c>
      <c r="B1050" s="12">
        <f t="shared" si="82"/>
        <v>0.756</v>
      </c>
      <c r="C1050" s="12">
        <f t="shared" si="80"/>
        <v>378.062087366372</v>
      </c>
      <c r="D1050" s="12">
        <f t="shared" si="81"/>
        <v>363.910881599987</v>
      </c>
      <c r="E1050" s="12">
        <f t="shared" si="84"/>
        <v>0.663163199999985</v>
      </c>
    </row>
    <row r="1051" customHeight="1" spans="1:5">
      <c r="A1051" s="12">
        <f t="shared" si="83"/>
        <v>10.4799999999998</v>
      </c>
      <c r="B1051" s="12">
        <f t="shared" si="82"/>
        <v>0.756</v>
      </c>
      <c r="C1051" s="12">
        <f t="shared" si="80"/>
        <v>378.751666953835</v>
      </c>
      <c r="D1051" s="12">
        <f t="shared" si="81"/>
        <v>364.574649599987</v>
      </c>
      <c r="E1051" s="12">
        <f t="shared" si="84"/>
        <v>0.663767999999948</v>
      </c>
    </row>
    <row r="1052" customHeight="1" spans="1:5">
      <c r="A1052" s="12">
        <f t="shared" si="83"/>
        <v>10.4899999999998</v>
      </c>
      <c r="B1052" s="12">
        <f t="shared" si="82"/>
        <v>0.756</v>
      </c>
      <c r="C1052" s="12">
        <f t="shared" si="80"/>
        <v>379.441874859828</v>
      </c>
      <c r="D1052" s="12">
        <f t="shared" si="81"/>
        <v>365.239022399987</v>
      </c>
      <c r="E1052" s="12">
        <f t="shared" si="84"/>
        <v>0.664372800000024</v>
      </c>
    </row>
    <row r="1053" customHeight="1" spans="1:5">
      <c r="A1053" s="12">
        <f t="shared" si="83"/>
        <v>10.4999999999998</v>
      </c>
      <c r="B1053" s="12">
        <f t="shared" si="82"/>
        <v>0.756</v>
      </c>
      <c r="C1053" s="12">
        <f t="shared" si="80"/>
        <v>380.132711084353</v>
      </c>
      <c r="D1053" s="12">
        <f t="shared" si="81"/>
        <v>365.903999999987</v>
      </c>
      <c r="E1053" s="12">
        <f t="shared" si="84"/>
        <v>0.664977599999929</v>
      </c>
    </row>
    <row r="1054" customHeight="1" spans="1:5">
      <c r="A1054" s="12">
        <f t="shared" si="83"/>
        <v>10.5099999999998</v>
      </c>
      <c r="B1054" s="12">
        <f t="shared" si="82"/>
        <v>0.756</v>
      </c>
      <c r="C1054" s="12">
        <f t="shared" si="80"/>
        <v>380.824175627408</v>
      </c>
      <c r="D1054" s="12">
        <f t="shared" si="81"/>
        <v>366.569582399987</v>
      </c>
      <c r="E1054" s="12">
        <f t="shared" si="84"/>
        <v>0.665582400000119</v>
      </c>
    </row>
    <row r="1055" customHeight="1" spans="1:5">
      <c r="A1055" s="12">
        <f t="shared" si="83"/>
        <v>10.5199999999998</v>
      </c>
      <c r="B1055" s="12">
        <f t="shared" si="82"/>
        <v>0.756</v>
      </c>
      <c r="C1055" s="12">
        <f t="shared" si="80"/>
        <v>381.516268488993</v>
      </c>
      <c r="D1055" s="12">
        <f t="shared" si="81"/>
        <v>367.235769599987</v>
      </c>
      <c r="E1055" s="12">
        <f t="shared" si="84"/>
        <v>0.666187199999968</v>
      </c>
    </row>
    <row r="1056" customHeight="1" spans="1:5">
      <c r="A1056" s="12">
        <f t="shared" si="83"/>
        <v>10.5299999999998</v>
      </c>
      <c r="B1056" s="12">
        <f t="shared" si="82"/>
        <v>0.756</v>
      </c>
      <c r="C1056" s="12">
        <f t="shared" si="80"/>
        <v>382.20898966911</v>
      </c>
      <c r="D1056" s="12">
        <f t="shared" si="81"/>
        <v>367.902561599987</v>
      </c>
      <c r="E1056" s="12">
        <f t="shared" si="84"/>
        <v>0.66679199999993</v>
      </c>
    </row>
    <row r="1057" customHeight="1" spans="1:5">
      <c r="A1057" s="12">
        <f t="shared" si="83"/>
        <v>10.5399999999998</v>
      </c>
      <c r="B1057" s="12">
        <f t="shared" si="82"/>
        <v>0.756</v>
      </c>
      <c r="C1057" s="12">
        <f t="shared" si="80"/>
        <v>382.902339167757</v>
      </c>
      <c r="D1057" s="12">
        <f t="shared" si="81"/>
        <v>368.569958399987</v>
      </c>
      <c r="E1057" s="12">
        <f t="shared" si="84"/>
        <v>0.667396800000006</v>
      </c>
    </row>
    <row r="1058" customHeight="1" spans="1:5">
      <c r="A1058" s="12">
        <f t="shared" si="83"/>
        <v>10.5499999999998</v>
      </c>
      <c r="B1058" s="12">
        <f t="shared" si="82"/>
        <v>0.756</v>
      </c>
      <c r="C1058" s="12">
        <f t="shared" si="80"/>
        <v>383.596316984935</v>
      </c>
      <c r="D1058" s="12">
        <f t="shared" si="81"/>
        <v>369.237959999987</v>
      </c>
      <c r="E1058" s="12">
        <f t="shared" si="84"/>
        <v>0.668001599999968</v>
      </c>
    </row>
    <row r="1059" customHeight="1" spans="1:5">
      <c r="A1059" s="12">
        <f t="shared" si="83"/>
        <v>10.5599999999998</v>
      </c>
      <c r="B1059" s="12">
        <f t="shared" si="82"/>
        <v>0.756</v>
      </c>
      <c r="C1059" s="12">
        <f t="shared" si="80"/>
        <v>384.290923120644</v>
      </c>
      <c r="D1059" s="12">
        <f t="shared" si="81"/>
        <v>369.906566399987</v>
      </c>
      <c r="E1059" s="12">
        <f t="shared" si="84"/>
        <v>0.668606399999987</v>
      </c>
    </row>
    <row r="1060" customHeight="1" spans="1:5">
      <c r="A1060" s="12">
        <f t="shared" si="83"/>
        <v>10.5699999999998</v>
      </c>
      <c r="B1060" s="12">
        <f t="shared" si="82"/>
        <v>0.756</v>
      </c>
      <c r="C1060" s="12">
        <f t="shared" si="80"/>
        <v>384.986157574883</v>
      </c>
      <c r="D1060" s="12">
        <f t="shared" si="81"/>
        <v>370.575777599987</v>
      </c>
      <c r="E1060" s="12">
        <f t="shared" si="84"/>
        <v>0.66921119999995</v>
      </c>
    </row>
    <row r="1061" customHeight="1" spans="1:5">
      <c r="A1061" s="12">
        <f t="shared" si="83"/>
        <v>10.5799999999998</v>
      </c>
      <c r="B1061" s="12">
        <f t="shared" si="82"/>
        <v>0.756</v>
      </c>
      <c r="C1061" s="12">
        <f t="shared" si="80"/>
        <v>385.682020347653</v>
      </c>
      <c r="D1061" s="12">
        <f t="shared" si="81"/>
        <v>371.245593599987</v>
      </c>
      <c r="E1061" s="12">
        <f t="shared" si="84"/>
        <v>0.669816000000026</v>
      </c>
    </row>
    <row r="1062" customHeight="1" spans="1:5">
      <c r="A1062" s="12">
        <f t="shared" si="83"/>
        <v>10.5899999999998</v>
      </c>
      <c r="B1062" s="12">
        <f t="shared" si="82"/>
        <v>0.756</v>
      </c>
      <c r="C1062" s="12">
        <f t="shared" si="80"/>
        <v>386.378511438954</v>
      </c>
      <c r="D1062" s="12">
        <f t="shared" si="81"/>
        <v>371.916014399987</v>
      </c>
      <c r="E1062" s="12">
        <f t="shared" si="84"/>
        <v>0.670420799999931</v>
      </c>
    </row>
    <row r="1063" customHeight="1" spans="1:5">
      <c r="A1063" s="12">
        <f t="shared" si="83"/>
        <v>10.5999999999998</v>
      </c>
      <c r="B1063" s="12">
        <f t="shared" si="82"/>
        <v>0.756</v>
      </c>
      <c r="C1063" s="12">
        <f t="shared" si="80"/>
        <v>387.075630848786</v>
      </c>
      <c r="D1063" s="12">
        <f t="shared" si="81"/>
        <v>372.587039999987</v>
      </c>
      <c r="E1063" s="12">
        <f t="shared" si="84"/>
        <v>0.671025600000121</v>
      </c>
    </row>
    <row r="1064" customHeight="1" spans="1:5">
      <c r="A1064" s="12">
        <f t="shared" si="83"/>
        <v>10.6099999999998</v>
      </c>
      <c r="B1064" s="12">
        <f t="shared" si="82"/>
        <v>0.756</v>
      </c>
      <c r="C1064" s="12">
        <f t="shared" si="80"/>
        <v>387.773378577148</v>
      </c>
      <c r="D1064" s="12">
        <f t="shared" si="81"/>
        <v>373.258670399987</v>
      </c>
      <c r="E1064" s="12">
        <f t="shared" si="84"/>
        <v>0.67163039999997</v>
      </c>
    </row>
    <row r="1065" customHeight="1" spans="1:5">
      <c r="A1065" s="12">
        <f t="shared" si="83"/>
        <v>10.6199999999998</v>
      </c>
      <c r="B1065" s="12">
        <f t="shared" si="82"/>
        <v>0.756</v>
      </c>
      <c r="C1065" s="12">
        <f t="shared" si="80"/>
        <v>388.471754624041</v>
      </c>
      <c r="D1065" s="12">
        <f t="shared" si="81"/>
        <v>373.930905599987</v>
      </c>
      <c r="E1065" s="12">
        <f t="shared" si="84"/>
        <v>0.672235199999989</v>
      </c>
    </row>
    <row r="1066" customHeight="1" spans="1:5">
      <c r="A1066" s="12">
        <f t="shared" si="83"/>
        <v>10.6299999999998</v>
      </c>
      <c r="B1066" s="12">
        <f t="shared" si="82"/>
        <v>0.756</v>
      </c>
      <c r="C1066" s="12">
        <f t="shared" ref="C1066:C1129" si="85">PI()*(A1066+0.5)^2</f>
        <v>389.170758989465</v>
      </c>
      <c r="D1066" s="12">
        <f t="shared" ref="D1066:D1129" si="86">((A1066+0.5)/0.5)^2*B1066</f>
        <v>374.603745599987</v>
      </c>
      <c r="E1066" s="12">
        <f t="shared" si="84"/>
        <v>0.672839999999951</v>
      </c>
    </row>
    <row r="1067" customHeight="1" spans="1:5">
      <c r="A1067" s="12">
        <f t="shared" si="83"/>
        <v>10.6399999999998</v>
      </c>
      <c r="B1067" s="12">
        <f t="shared" si="82"/>
        <v>0.756</v>
      </c>
      <c r="C1067" s="12">
        <f t="shared" si="85"/>
        <v>389.870391673419</v>
      </c>
      <c r="D1067" s="12">
        <f t="shared" si="86"/>
        <v>375.277190399987</v>
      </c>
      <c r="E1067" s="12">
        <f t="shared" si="84"/>
        <v>0.67344479999997</v>
      </c>
    </row>
    <row r="1068" customHeight="1" spans="1:5">
      <c r="A1068" s="12">
        <f t="shared" si="83"/>
        <v>10.6499999999998</v>
      </c>
      <c r="B1068" s="12">
        <f t="shared" si="82"/>
        <v>0.756</v>
      </c>
      <c r="C1068" s="12">
        <f t="shared" si="85"/>
        <v>390.570652675904</v>
      </c>
      <c r="D1068" s="12">
        <f t="shared" si="86"/>
        <v>375.951239999986</v>
      </c>
      <c r="E1068" s="12">
        <f t="shared" si="84"/>
        <v>0.674049599999933</v>
      </c>
    </row>
    <row r="1069" customHeight="1" spans="1:5">
      <c r="A1069" s="12">
        <f t="shared" si="83"/>
        <v>10.6599999999998</v>
      </c>
      <c r="B1069" s="12">
        <f t="shared" si="82"/>
        <v>0.756</v>
      </c>
      <c r="C1069" s="12">
        <f t="shared" si="85"/>
        <v>391.27154199692</v>
      </c>
      <c r="D1069" s="12">
        <f t="shared" si="86"/>
        <v>376.625894399986</v>
      </c>
      <c r="E1069" s="12">
        <f t="shared" si="84"/>
        <v>0.674654400000009</v>
      </c>
    </row>
    <row r="1070" customHeight="1" spans="1:5">
      <c r="A1070" s="12">
        <f t="shared" si="83"/>
        <v>10.6699999999998</v>
      </c>
      <c r="B1070" s="12">
        <f t="shared" si="82"/>
        <v>0.756</v>
      </c>
      <c r="C1070" s="12">
        <f t="shared" si="85"/>
        <v>391.973059636467</v>
      </c>
      <c r="D1070" s="12">
        <f t="shared" si="86"/>
        <v>377.301153599986</v>
      </c>
      <c r="E1070" s="12">
        <f t="shared" si="84"/>
        <v>0.675259199999971</v>
      </c>
    </row>
    <row r="1071" customHeight="1" spans="1:5">
      <c r="A1071" s="12">
        <f t="shared" si="83"/>
        <v>10.6799999999998</v>
      </c>
      <c r="B1071" s="12">
        <f t="shared" si="82"/>
        <v>0.756</v>
      </c>
      <c r="C1071" s="12">
        <f t="shared" si="85"/>
        <v>392.675205594544</v>
      </c>
      <c r="D1071" s="12">
        <f t="shared" si="86"/>
        <v>377.977017599987</v>
      </c>
      <c r="E1071" s="12">
        <f t="shared" si="84"/>
        <v>0.675864000000104</v>
      </c>
    </row>
    <row r="1072" customHeight="1" spans="1:5">
      <c r="A1072" s="12">
        <f t="shared" si="83"/>
        <v>10.6899999999998</v>
      </c>
      <c r="B1072" s="12">
        <f t="shared" si="82"/>
        <v>0.756</v>
      </c>
      <c r="C1072" s="12">
        <f t="shared" si="85"/>
        <v>393.377979871152</v>
      </c>
      <c r="D1072" s="12">
        <f t="shared" si="86"/>
        <v>378.653486399986</v>
      </c>
      <c r="E1072" s="12">
        <f t="shared" si="84"/>
        <v>0.676468799999952</v>
      </c>
    </row>
    <row r="1073" customHeight="1" spans="1:5">
      <c r="A1073" s="12">
        <f t="shared" si="83"/>
        <v>10.6999999999998</v>
      </c>
      <c r="B1073" s="12">
        <f t="shared" si="82"/>
        <v>0.756</v>
      </c>
      <c r="C1073" s="12">
        <f t="shared" si="85"/>
        <v>394.081382466291</v>
      </c>
      <c r="D1073" s="12">
        <f t="shared" si="86"/>
        <v>379.330559999986</v>
      </c>
      <c r="E1073" s="12">
        <f t="shared" si="84"/>
        <v>0.677073599999972</v>
      </c>
    </row>
    <row r="1074" customHeight="1" spans="1:5">
      <c r="A1074" s="12">
        <f t="shared" si="83"/>
        <v>10.7099999999998</v>
      </c>
      <c r="B1074" s="12">
        <f t="shared" si="82"/>
        <v>0.756</v>
      </c>
      <c r="C1074" s="12">
        <f t="shared" si="85"/>
        <v>394.78541337996</v>
      </c>
      <c r="D1074" s="12">
        <f t="shared" si="86"/>
        <v>380.008238399986</v>
      </c>
      <c r="E1074" s="12">
        <f t="shared" si="84"/>
        <v>0.677678399999991</v>
      </c>
    </row>
    <row r="1075" customHeight="1" spans="1:5">
      <c r="A1075" s="12">
        <f t="shared" si="83"/>
        <v>10.7199999999998</v>
      </c>
      <c r="B1075" s="12">
        <f t="shared" si="82"/>
        <v>0.756</v>
      </c>
      <c r="C1075" s="12">
        <f t="shared" si="85"/>
        <v>395.49007261216</v>
      </c>
      <c r="D1075" s="12">
        <f t="shared" si="86"/>
        <v>380.686521599986</v>
      </c>
      <c r="E1075" s="12">
        <f t="shared" si="84"/>
        <v>0.67828320000001</v>
      </c>
    </row>
    <row r="1076" customHeight="1" spans="1:5">
      <c r="A1076" s="12">
        <f t="shared" si="83"/>
        <v>10.7299999999998</v>
      </c>
      <c r="B1076" s="12">
        <f t="shared" si="82"/>
        <v>0.756</v>
      </c>
      <c r="C1076" s="12">
        <f t="shared" si="85"/>
        <v>396.195360162891</v>
      </c>
      <c r="D1076" s="12">
        <f t="shared" si="86"/>
        <v>381.365409599986</v>
      </c>
      <c r="E1076" s="12">
        <f t="shared" si="84"/>
        <v>0.678887999999972</v>
      </c>
    </row>
    <row r="1077" customHeight="1" spans="1:5">
      <c r="A1077" s="12">
        <f t="shared" si="83"/>
        <v>10.7399999999998</v>
      </c>
      <c r="B1077" s="12">
        <f t="shared" si="82"/>
        <v>0.756</v>
      </c>
      <c r="C1077" s="12">
        <f t="shared" si="85"/>
        <v>396.901276032153</v>
      </c>
      <c r="D1077" s="12">
        <f t="shared" si="86"/>
        <v>382.044902399986</v>
      </c>
      <c r="E1077" s="12">
        <f t="shared" si="84"/>
        <v>0.679492799999935</v>
      </c>
    </row>
    <row r="1078" customHeight="1" spans="1:5">
      <c r="A1078" s="12">
        <f t="shared" si="83"/>
        <v>10.7499999999998</v>
      </c>
      <c r="B1078" s="12">
        <f t="shared" si="82"/>
        <v>0.756</v>
      </c>
      <c r="C1078" s="12">
        <f t="shared" si="85"/>
        <v>397.607820219945</v>
      </c>
      <c r="D1078" s="12">
        <f t="shared" si="86"/>
        <v>382.724999999986</v>
      </c>
      <c r="E1078" s="12">
        <f t="shared" si="84"/>
        <v>0.680097599999954</v>
      </c>
    </row>
    <row r="1079" customHeight="1" spans="1:5">
      <c r="A1079" s="12">
        <f t="shared" si="83"/>
        <v>10.7599999999998</v>
      </c>
      <c r="B1079" s="12">
        <f t="shared" si="82"/>
        <v>0.756</v>
      </c>
      <c r="C1079" s="12">
        <f t="shared" si="85"/>
        <v>398.314992726268</v>
      </c>
      <c r="D1079" s="12">
        <f t="shared" si="86"/>
        <v>383.405702399986</v>
      </c>
      <c r="E1079" s="12">
        <f t="shared" si="84"/>
        <v>0.680702400000143</v>
      </c>
    </row>
    <row r="1080" customHeight="1" spans="1:5">
      <c r="A1080" s="12">
        <f t="shared" si="83"/>
        <v>10.7699999999998</v>
      </c>
      <c r="B1080" s="12">
        <f t="shared" si="82"/>
        <v>0.756</v>
      </c>
      <c r="C1080" s="12">
        <f t="shared" si="85"/>
        <v>399.022793551122</v>
      </c>
      <c r="D1080" s="12">
        <f t="shared" si="86"/>
        <v>384.087009599986</v>
      </c>
      <c r="E1080" s="12">
        <f t="shared" si="84"/>
        <v>0.681307199999935</v>
      </c>
    </row>
    <row r="1081" customHeight="1" spans="1:5">
      <c r="A1081" s="12">
        <f t="shared" si="83"/>
        <v>10.7799999999998</v>
      </c>
      <c r="B1081" s="12">
        <f t="shared" si="82"/>
        <v>0.756</v>
      </c>
      <c r="C1081" s="12">
        <f t="shared" si="85"/>
        <v>399.731222694506</v>
      </c>
      <c r="D1081" s="12">
        <f t="shared" si="86"/>
        <v>384.768921599986</v>
      </c>
      <c r="E1081" s="12">
        <f t="shared" si="84"/>
        <v>0.681911999999954</v>
      </c>
    </row>
    <row r="1082" customHeight="1" spans="1:5">
      <c r="A1082" s="12">
        <f t="shared" si="83"/>
        <v>10.7899999999998</v>
      </c>
      <c r="B1082" s="12">
        <f t="shared" si="82"/>
        <v>0.756</v>
      </c>
      <c r="C1082" s="12">
        <f t="shared" si="85"/>
        <v>400.440280156422</v>
      </c>
      <c r="D1082" s="12">
        <f t="shared" si="86"/>
        <v>385.451438399986</v>
      </c>
      <c r="E1082" s="12">
        <f t="shared" si="84"/>
        <v>0.682516799999973</v>
      </c>
    </row>
    <row r="1083" customHeight="1" spans="1:5">
      <c r="A1083" s="12">
        <f t="shared" si="83"/>
        <v>10.7999999999998</v>
      </c>
      <c r="B1083" s="12">
        <f t="shared" si="82"/>
        <v>0.756</v>
      </c>
      <c r="C1083" s="12">
        <f t="shared" si="85"/>
        <v>401.149965936867</v>
      </c>
      <c r="D1083" s="12">
        <f t="shared" si="86"/>
        <v>386.134559999986</v>
      </c>
      <c r="E1083" s="12">
        <f t="shared" si="84"/>
        <v>0.683121599999993</v>
      </c>
    </row>
    <row r="1084" customHeight="1" spans="1:5">
      <c r="A1084" s="12">
        <f t="shared" si="83"/>
        <v>10.8099999999998</v>
      </c>
      <c r="B1084" s="12">
        <f t="shared" si="82"/>
        <v>0.756</v>
      </c>
      <c r="C1084" s="12">
        <f t="shared" si="85"/>
        <v>401.860280035844</v>
      </c>
      <c r="D1084" s="12">
        <f t="shared" si="86"/>
        <v>386.818286399986</v>
      </c>
      <c r="E1084" s="12">
        <f t="shared" si="84"/>
        <v>0.683726399999955</v>
      </c>
    </row>
    <row r="1085" customHeight="1" spans="1:5">
      <c r="A1085" s="12">
        <f t="shared" si="83"/>
        <v>10.8199999999998</v>
      </c>
      <c r="B1085" s="12">
        <f t="shared" si="82"/>
        <v>0.756</v>
      </c>
      <c r="C1085" s="12">
        <f t="shared" si="85"/>
        <v>402.571222453351</v>
      </c>
      <c r="D1085" s="12">
        <f t="shared" si="86"/>
        <v>387.502617599986</v>
      </c>
      <c r="E1085" s="12">
        <f t="shared" si="84"/>
        <v>0.684331199999974</v>
      </c>
    </row>
    <row r="1086" customHeight="1" spans="1:5">
      <c r="A1086" s="12">
        <f t="shared" si="83"/>
        <v>10.8299999999998</v>
      </c>
      <c r="B1086" s="12">
        <f t="shared" si="82"/>
        <v>0.756</v>
      </c>
      <c r="C1086" s="12">
        <f t="shared" si="85"/>
        <v>403.282793189389</v>
      </c>
      <c r="D1086" s="12">
        <f t="shared" si="86"/>
        <v>388.187553599986</v>
      </c>
      <c r="E1086" s="12">
        <f t="shared" si="84"/>
        <v>0.684935999999993</v>
      </c>
    </row>
    <row r="1087" customHeight="1" spans="1:5">
      <c r="A1087" s="12">
        <f t="shared" si="83"/>
        <v>10.8399999999998</v>
      </c>
      <c r="B1087" s="12">
        <f t="shared" si="82"/>
        <v>0.756</v>
      </c>
      <c r="C1087" s="12">
        <f t="shared" si="85"/>
        <v>403.994992243958</v>
      </c>
      <c r="D1087" s="12">
        <f t="shared" si="86"/>
        <v>388.873094399986</v>
      </c>
      <c r="E1087" s="12">
        <f t="shared" si="84"/>
        <v>0.685540799999956</v>
      </c>
    </row>
    <row r="1088" customHeight="1" spans="1:5">
      <c r="A1088" s="12">
        <f t="shared" si="83"/>
        <v>10.8499999999998</v>
      </c>
      <c r="B1088" s="12">
        <f t="shared" si="82"/>
        <v>0.756</v>
      </c>
      <c r="C1088" s="12">
        <f t="shared" si="85"/>
        <v>404.707819617058</v>
      </c>
      <c r="D1088" s="12">
        <f t="shared" si="86"/>
        <v>389.559239999986</v>
      </c>
      <c r="E1088" s="12">
        <f t="shared" si="84"/>
        <v>0.686145600000089</v>
      </c>
    </row>
    <row r="1089" customHeight="1" spans="1:5">
      <c r="A1089" s="12">
        <f t="shared" si="83"/>
        <v>10.8599999999998</v>
      </c>
      <c r="B1089" s="12">
        <f t="shared" si="82"/>
        <v>0.756</v>
      </c>
      <c r="C1089" s="12">
        <f t="shared" si="85"/>
        <v>405.421275308688</v>
      </c>
      <c r="D1089" s="12">
        <f t="shared" si="86"/>
        <v>390.245990399986</v>
      </c>
      <c r="E1089" s="12">
        <f t="shared" si="84"/>
        <v>0.686750400000051</v>
      </c>
    </row>
    <row r="1090" customHeight="1" spans="1:5">
      <c r="A1090" s="12">
        <f t="shared" si="83"/>
        <v>10.8699999999998</v>
      </c>
      <c r="B1090" s="12">
        <f t="shared" si="82"/>
        <v>0.756</v>
      </c>
      <c r="C1090" s="12">
        <f t="shared" si="85"/>
        <v>406.135359318849</v>
      </c>
      <c r="D1090" s="12">
        <f t="shared" si="86"/>
        <v>390.933345599986</v>
      </c>
      <c r="E1090" s="12">
        <f t="shared" si="84"/>
        <v>0.687355199999956</v>
      </c>
    </row>
    <row r="1091" customHeight="1" spans="1:5">
      <c r="A1091" s="12">
        <f t="shared" si="83"/>
        <v>10.8799999999998</v>
      </c>
      <c r="B1091" s="12">
        <f t="shared" si="82"/>
        <v>0.756</v>
      </c>
      <c r="C1091" s="12">
        <f t="shared" si="85"/>
        <v>406.850071647541</v>
      </c>
      <c r="D1091" s="12">
        <f t="shared" si="86"/>
        <v>391.621305599986</v>
      </c>
      <c r="E1091" s="12">
        <f t="shared" si="84"/>
        <v>0.687959999999975</v>
      </c>
    </row>
    <row r="1092" customHeight="1" spans="1:5">
      <c r="A1092" s="12">
        <f t="shared" si="83"/>
        <v>10.8899999999998</v>
      </c>
      <c r="B1092" s="12">
        <f t="shared" ref="B1092:B1155" si="87">MAX(1-0.03*MAX((A1092-0.5)/0.25,0),$B$2)</f>
        <v>0.756</v>
      </c>
      <c r="C1092" s="12">
        <f t="shared" si="85"/>
        <v>407.565412294763</v>
      </c>
      <c r="D1092" s="12">
        <f t="shared" si="86"/>
        <v>392.309870399986</v>
      </c>
      <c r="E1092" s="12">
        <f t="shared" si="84"/>
        <v>0.688564799999881</v>
      </c>
    </row>
    <row r="1093" customHeight="1" spans="1:5">
      <c r="A1093" s="12">
        <f t="shared" ref="A1093:A1156" si="88">A1092+0.01</f>
        <v>10.8999999999998</v>
      </c>
      <c r="B1093" s="12">
        <f t="shared" si="87"/>
        <v>0.756</v>
      </c>
      <c r="C1093" s="12">
        <f t="shared" si="85"/>
        <v>408.281381260516</v>
      </c>
      <c r="D1093" s="12">
        <f t="shared" si="86"/>
        <v>392.999039999986</v>
      </c>
      <c r="E1093" s="12">
        <f t="shared" ref="E1093:E1156" si="89">D1093-D1092</f>
        <v>0.689169600000014</v>
      </c>
    </row>
    <row r="1094" customHeight="1" spans="1:5">
      <c r="A1094" s="12">
        <f t="shared" si="88"/>
        <v>10.9099999999998</v>
      </c>
      <c r="B1094" s="12">
        <f t="shared" si="87"/>
        <v>0.756</v>
      </c>
      <c r="C1094" s="12">
        <f t="shared" si="85"/>
        <v>408.9979785448</v>
      </c>
      <c r="D1094" s="12">
        <f t="shared" si="86"/>
        <v>393.688814399986</v>
      </c>
      <c r="E1094" s="12">
        <f t="shared" si="89"/>
        <v>0.689774399999976</v>
      </c>
    </row>
    <row r="1095" customHeight="1" spans="1:5">
      <c r="A1095" s="12">
        <f t="shared" si="88"/>
        <v>10.9199999999998</v>
      </c>
      <c r="B1095" s="12">
        <f t="shared" si="87"/>
        <v>0.756</v>
      </c>
      <c r="C1095" s="12">
        <f t="shared" si="85"/>
        <v>409.715204147614</v>
      </c>
      <c r="D1095" s="12">
        <f t="shared" si="86"/>
        <v>394.379193599986</v>
      </c>
      <c r="E1095" s="12">
        <f t="shared" si="89"/>
        <v>0.690379199999995</v>
      </c>
    </row>
    <row r="1096" customHeight="1" spans="1:5">
      <c r="A1096" s="12">
        <f t="shared" si="88"/>
        <v>10.9299999999998</v>
      </c>
      <c r="B1096" s="12">
        <f t="shared" si="87"/>
        <v>0.756</v>
      </c>
      <c r="C1096" s="12">
        <f t="shared" si="85"/>
        <v>410.43305806896</v>
      </c>
      <c r="D1096" s="12">
        <f t="shared" si="86"/>
        <v>395.070177599986</v>
      </c>
      <c r="E1096" s="12">
        <f t="shared" si="89"/>
        <v>0.690984000000128</v>
      </c>
    </row>
    <row r="1097" customHeight="1" spans="1:5">
      <c r="A1097" s="12">
        <f t="shared" si="88"/>
        <v>10.9399999999998</v>
      </c>
      <c r="B1097" s="12">
        <f t="shared" si="87"/>
        <v>0.756</v>
      </c>
      <c r="C1097" s="12">
        <f t="shared" si="85"/>
        <v>411.151540308836</v>
      </c>
      <c r="D1097" s="12">
        <f t="shared" si="86"/>
        <v>395.761766399986</v>
      </c>
      <c r="E1097" s="12">
        <f t="shared" si="89"/>
        <v>0.69158879999992</v>
      </c>
    </row>
    <row r="1098" customHeight="1" spans="1:5">
      <c r="A1098" s="12">
        <f t="shared" si="88"/>
        <v>10.9499999999998</v>
      </c>
      <c r="B1098" s="12">
        <f t="shared" si="87"/>
        <v>0.756</v>
      </c>
      <c r="C1098" s="12">
        <f t="shared" si="85"/>
        <v>411.870650867242</v>
      </c>
      <c r="D1098" s="12">
        <f t="shared" si="86"/>
        <v>396.453959999986</v>
      </c>
      <c r="E1098" s="12">
        <f t="shared" si="89"/>
        <v>0.692193599999939</v>
      </c>
    </row>
    <row r="1099" customHeight="1" spans="1:5">
      <c r="A1099" s="12">
        <f t="shared" si="88"/>
        <v>10.9599999999998</v>
      </c>
      <c r="B1099" s="12">
        <f t="shared" si="87"/>
        <v>0.756</v>
      </c>
      <c r="C1099" s="12">
        <f t="shared" si="85"/>
        <v>412.59038974418</v>
      </c>
      <c r="D1099" s="12">
        <f t="shared" si="86"/>
        <v>397.146758399986</v>
      </c>
      <c r="E1099" s="12">
        <f t="shared" si="89"/>
        <v>0.692798400000072</v>
      </c>
    </row>
    <row r="1100" customHeight="1" spans="1:5">
      <c r="A1100" s="12">
        <f t="shared" si="88"/>
        <v>10.9699999999998</v>
      </c>
      <c r="B1100" s="12">
        <f t="shared" si="87"/>
        <v>0.756</v>
      </c>
      <c r="C1100" s="12">
        <f t="shared" si="85"/>
        <v>413.310756939648</v>
      </c>
      <c r="D1100" s="12">
        <f t="shared" si="86"/>
        <v>397.840161599986</v>
      </c>
      <c r="E1100" s="12">
        <f t="shared" si="89"/>
        <v>0.693403199999921</v>
      </c>
    </row>
    <row r="1101" customHeight="1" spans="1:5">
      <c r="A1101" s="12">
        <f t="shared" si="88"/>
        <v>10.9799999999998</v>
      </c>
      <c r="B1101" s="12">
        <f t="shared" si="87"/>
        <v>0.756</v>
      </c>
      <c r="C1101" s="12">
        <f t="shared" si="85"/>
        <v>414.031752453647</v>
      </c>
      <c r="D1101" s="12">
        <f t="shared" si="86"/>
        <v>398.534169599986</v>
      </c>
      <c r="E1101" s="12">
        <f t="shared" si="89"/>
        <v>0.694007999999997</v>
      </c>
    </row>
    <row r="1102" customHeight="1" spans="1:5">
      <c r="A1102" s="12">
        <f t="shared" si="88"/>
        <v>10.9899999999998</v>
      </c>
      <c r="B1102" s="12">
        <f t="shared" si="87"/>
        <v>0.756</v>
      </c>
      <c r="C1102" s="12">
        <f t="shared" si="85"/>
        <v>414.753376286176</v>
      </c>
      <c r="D1102" s="12">
        <f t="shared" si="86"/>
        <v>399.228782399986</v>
      </c>
      <c r="E1102" s="12">
        <f t="shared" si="89"/>
        <v>0.694612799999902</v>
      </c>
    </row>
    <row r="1103" customHeight="1" spans="1:5">
      <c r="A1103" s="12">
        <f t="shared" si="88"/>
        <v>10.9999999999998</v>
      </c>
      <c r="B1103" s="12">
        <f t="shared" si="87"/>
        <v>0.756</v>
      </c>
      <c r="C1103" s="12">
        <f t="shared" si="85"/>
        <v>415.475628437236</v>
      </c>
      <c r="D1103" s="12">
        <f t="shared" si="86"/>
        <v>399.923999999986</v>
      </c>
      <c r="E1103" s="12">
        <f t="shared" si="89"/>
        <v>0.695217600000035</v>
      </c>
    </row>
    <row r="1104" customHeight="1" spans="1:5">
      <c r="A1104" s="12">
        <f t="shared" si="88"/>
        <v>11.0099999999998</v>
      </c>
      <c r="B1104" s="12">
        <f t="shared" si="87"/>
        <v>0.756</v>
      </c>
      <c r="C1104" s="12">
        <f t="shared" si="85"/>
        <v>416.198508906827</v>
      </c>
      <c r="D1104" s="12">
        <f t="shared" si="86"/>
        <v>400.619822399986</v>
      </c>
      <c r="E1104" s="12">
        <f t="shared" si="89"/>
        <v>0.695822400000111</v>
      </c>
    </row>
    <row r="1105" customHeight="1" spans="1:5">
      <c r="A1105" s="12">
        <f t="shared" si="88"/>
        <v>11.0199999999998</v>
      </c>
      <c r="B1105" s="12">
        <f t="shared" si="87"/>
        <v>0.756</v>
      </c>
      <c r="C1105" s="12">
        <f t="shared" si="85"/>
        <v>416.922017694949</v>
      </c>
      <c r="D1105" s="12">
        <f t="shared" si="86"/>
        <v>401.316249599986</v>
      </c>
      <c r="E1105" s="12">
        <f t="shared" si="89"/>
        <v>0.69642719999996</v>
      </c>
    </row>
    <row r="1106" customHeight="1" spans="1:5">
      <c r="A1106" s="12">
        <f t="shared" si="88"/>
        <v>11.0299999999998</v>
      </c>
      <c r="B1106" s="12">
        <f t="shared" si="87"/>
        <v>0.756</v>
      </c>
      <c r="C1106" s="12">
        <f t="shared" si="85"/>
        <v>417.646154801601</v>
      </c>
      <c r="D1106" s="12">
        <f t="shared" si="86"/>
        <v>402.013281599986</v>
      </c>
      <c r="E1106" s="12">
        <f t="shared" si="89"/>
        <v>0.697031999999979</v>
      </c>
    </row>
    <row r="1107" customHeight="1" spans="1:5">
      <c r="A1107" s="12">
        <f t="shared" si="88"/>
        <v>11.0399999999998</v>
      </c>
      <c r="B1107" s="12">
        <f t="shared" si="87"/>
        <v>0.756</v>
      </c>
      <c r="C1107" s="12">
        <f t="shared" si="85"/>
        <v>418.370920226785</v>
      </c>
      <c r="D1107" s="12">
        <f t="shared" si="86"/>
        <v>402.710918399986</v>
      </c>
      <c r="E1107" s="12">
        <f t="shared" si="89"/>
        <v>0.697636799999941</v>
      </c>
    </row>
    <row r="1108" customHeight="1" spans="1:5">
      <c r="A1108" s="12">
        <f t="shared" si="88"/>
        <v>11.0499999999998</v>
      </c>
      <c r="B1108" s="12">
        <f t="shared" si="87"/>
        <v>0.756</v>
      </c>
      <c r="C1108" s="12">
        <f t="shared" si="85"/>
        <v>419.096313970499</v>
      </c>
      <c r="D1108" s="12">
        <f t="shared" si="86"/>
        <v>403.409159999986</v>
      </c>
      <c r="E1108" s="12">
        <f t="shared" si="89"/>
        <v>0.69824159999996</v>
      </c>
    </row>
    <row r="1109" customHeight="1" spans="1:5">
      <c r="A1109" s="12">
        <f t="shared" si="88"/>
        <v>11.0599999999998</v>
      </c>
      <c r="B1109" s="12">
        <f t="shared" si="87"/>
        <v>0.756</v>
      </c>
      <c r="C1109" s="12">
        <f t="shared" si="85"/>
        <v>419.822336032743</v>
      </c>
      <c r="D1109" s="12">
        <f t="shared" si="86"/>
        <v>404.108006399986</v>
      </c>
      <c r="E1109" s="12">
        <f t="shared" si="89"/>
        <v>0.698846399999979</v>
      </c>
    </row>
    <row r="1110" customHeight="1" spans="1:5">
      <c r="A1110" s="12">
        <f t="shared" si="88"/>
        <v>11.0699999999998</v>
      </c>
      <c r="B1110" s="12">
        <f t="shared" si="87"/>
        <v>0.756</v>
      </c>
      <c r="C1110" s="12">
        <f t="shared" si="85"/>
        <v>420.548986413518</v>
      </c>
      <c r="D1110" s="12">
        <f t="shared" si="86"/>
        <v>404.807457599986</v>
      </c>
      <c r="E1110" s="12">
        <f t="shared" si="89"/>
        <v>0.699451200000055</v>
      </c>
    </row>
    <row r="1111" customHeight="1" spans="1:5">
      <c r="A1111" s="12">
        <f t="shared" si="88"/>
        <v>11.0799999999998</v>
      </c>
      <c r="B1111" s="12">
        <f t="shared" si="87"/>
        <v>0.756</v>
      </c>
      <c r="C1111" s="12">
        <f t="shared" si="85"/>
        <v>421.276265112824</v>
      </c>
      <c r="D1111" s="12">
        <f t="shared" si="86"/>
        <v>405.507513599986</v>
      </c>
      <c r="E1111" s="12">
        <f t="shared" si="89"/>
        <v>0.700055999999904</v>
      </c>
    </row>
    <row r="1112" customHeight="1" spans="1:5">
      <c r="A1112" s="12">
        <f t="shared" si="88"/>
        <v>11.0899999999998</v>
      </c>
      <c r="B1112" s="12">
        <f t="shared" si="87"/>
        <v>0.756</v>
      </c>
      <c r="C1112" s="12">
        <f t="shared" si="85"/>
        <v>422.004172130661</v>
      </c>
      <c r="D1112" s="12">
        <f t="shared" si="86"/>
        <v>406.208174399986</v>
      </c>
      <c r="E1112" s="12">
        <f t="shared" si="89"/>
        <v>0.70066079999998</v>
      </c>
    </row>
    <row r="1113" customHeight="1" spans="1:5">
      <c r="A1113" s="12">
        <f t="shared" si="88"/>
        <v>11.0999999999998</v>
      </c>
      <c r="B1113" s="12">
        <f t="shared" si="87"/>
        <v>0.756</v>
      </c>
      <c r="C1113" s="12">
        <f t="shared" si="85"/>
        <v>422.732707467029</v>
      </c>
      <c r="D1113" s="12">
        <f t="shared" si="86"/>
        <v>406.909439999986</v>
      </c>
      <c r="E1113" s="12">
        <f t="shared" si="89"/>
        <v>0.701265600000056</v>
      </c>
    </row>
    <row r="1114" customHeight="1" spans="1:5">
      <c r="A1114" s="12">
        <f t="shared" si="88"/>
        <v>11.1099999999998</v>
      </c>
      <c r="B1114" s="12">
        <f t="shared" si="87"/>
        <v>0.756</v>
      </c>
      <c r="C1114" s="12">
        <f t="shared" si="85"/>
        <v>423.461871121927</v>
      </c>
      <c r="D1114" s="12">
        <f t="shared" si="86"/>
        <v>407.611310399986</v>
      </c>
      <c r="E1114" s="12">
        <f t="shared" si="89"/>
        <v>0.701870400000018</v>
      </c>
    </row>
    <row r="1115" customHeight="1" spans="1:5">
      <c r="A1115" s="12">
        <f t="shared" si="88"/>
        <v>11.1199999999998</v>
      </c>
      <c r="B1115" s="12">
        <f t="shared" si="87"/>
        <v>0.756</v>
      </c>
      <c r="C1115" s="12">
        <f t="shared" si="85"/>
        <v>424.191663095356</v>
      </c>
      <c r="D1115" s="12">
        <f t="shared" si="86"/>
        <v>408.313785599986</v>
      </c>
      <c r="E1115" s="12">
        <f t="shared" si="89"/>
        <v>0.702475199999981</v>
      </c>
    </row>
    <row r="1116" customHeight="1" spans="1:5">
      <c r="A1116" s="12">
        <f t="shared" si="88"/>
        <v>11.1299999999998</v>
      </c>
      <c r="B1116" s="12">
        <f t="shared" si="87"/>
        <v>0.756</v>
      </c>
      <c r="C1116" s="12">
        <f t="shared" si="85"/>
        <v>424.922083387315</v>
      </c>
      <c r="D1116" s="12">
        <f t="shared" si="86"/>
        <v>409.016865599986</v>
      </c>
      <c r="E1116" s="12">
        <f t="shared" si="89"/>
        <v>0.703079999999943</v>
      </c>
    </row>
    <row r="1117" customHeight="1" spans="1:5">
      <c r="A1117" s="12">
        <f t="shared" si="88"/>
        <v>11.1399999999998</v>
      </c>
      <c r="B1117" s="12">
        <f t="shared" si="87"/>
        <v>0.756</v>
      </c>
      <c r="C1117" s="12">
        <f t="shared" si="85"/>
        <v>425.653131997806</v>
      </c>
      <c r="D1117" s="12">
        <f t="shared" si="86"/>
        <v>409.720550399986</v>
      </c>
      <c r="E1117" s="12">
        <f t="shared" si="89"/>
        <v>0.703684799999962</v>
      </c>
    </row>
    <row r="1118" customHeight="1" spans="1:5">
      <c r="A1118" s="12">
        <f t="shared" si="88"/>
        <v>11.1499999999998</v>
      </c>
      <c r="B1118" s="12">
        <f t="shared" si="87"/>
        <v>0.756</v>
      </c>
      <c r="C1118" s="12">
        <f t="shared" si="85"/>
        <v>426.384808926827</v>
      </c>
      <c r="D1118" s="12">
        <f t="shared" si="86"/>
        <v>410.424839999986</v>
      </c>
      <c r="E1118" s="12">
        <f t="shared" si="89"/>
        <v>0.704289600000038</v>
      </c>
    </row>
    <row r="1119" customHeight="1" spans="1:5">
      <c r="A1119" s="12">
        <f t="shared" si="88"/>
        <v>11.1599999999998</v>
      </c>
      <c r="B1119" s="12">
        <f t="shared" si="87"/>
        <v>0.756</v>
      </c>
      <c r="C1119" s="12">
        <f t="shared" si="85"/>
        <v>427.117114174378</v>
      </c>
      <c r="D1119" s="12">
        <f t="shared" si="86"/>
        <v>411.129734399986</v>
      </c>
      <c r="E1119" s="12">
        <f t="shared" si="89"/>
        <v>0.704894399999887</v>
      </c>
    </row>
    <row r="1120" customHeight="1" spans="1:5">
      <c r="A1120" s="12">
        <f t="shared" si="88"/>
        <v>11.1699999999998</v>
      </c>
      <c r="B1120" s="12">
        <f t="shared" si="87"/>
        <v>0.756</v>
      </c>
      <c r="C1120" s="12">
        <f t="shared" si="85"/>
        <v>427.850047740461</v>
      </c>
      <c r="D1120" s="12">
        <f t="shared" si="86"/>
        <v>411.835233599986</v>
      </c>
      <c r="E1120" s="12">
        <f t="shared" si="89"/>
        <v>0.705499199999963</v>
      </c>
    </row>
    <row r="1121" customHeight="1" spans="1:5">
      <c r="A1121" s="12">
        <f t="shared" si="88"/>
        <v>11.1799999999998</v>
      </c>
      <c r="B1121" s="12">
        <f t="shared" si="87"/>
        <v>0.756</v>
      </c>
      <c r="C1121" s="12">
        <f t="shared" si="85"/>
        <v>428.583609625074</v>
      </c>
      <c r="D1121" s="12">
        <f t="shared" si="86"/>
        <v>412.541337599986</v>
      </c>
      <c r="E1121" s="12">
        <f t="shared" si="89"/>
        <v>0.706104000000153</v>
      </c>
    </row>
    <row r="1122" customHeight="1" spans="1:5">
      <c r="A1122" s="12">
        <f t="shared" si="88"/>
        <v>11.1899999999998</v>
      </c>
      <c r="B1122" s="12">
        <f t="shared" si="87"/>
        <v>0.756</v>
      </c>
      <c r="C1122" s="12">
        <f t="shared" si="85"/>
        <v>429.317799828218</v>
      </c>
      <c r="D1122" s="12">
        <f t="shared" si="86"/>
        <v>413.248046399986</v>
      </c>
      <c r="E1122" s="12">
        <f t="shared" si="89"/>
        <v>0.706708800000001</v>
      </c>
    </row>
    <row r="1123" customHeight="1" spans="1:5">
      <c r="A1123" s="12">
        <f t="shared" si="88"/>
        <v>11.1999999999998</v>
      </c>
      <c r="B1123" s="12">
        <f t="shared" si="87"/>
        <v>0.756</v>
      </c>
      <c r="C1123" s="12">
        <f t="shared" si="85"/>
        <v>430.052618349892</v>
      </c>
      <c r="D1123" s="12">
        <f t="shared" si="86"/>
        <v>413.955359999986</v>
      </c>
      <c r="E1123" s="12">
        <f t="shared" si="89"/>
        <v>0.707313599999964</v>
      </c>
    </row>
    <row r="1124" customHeight="1" spans="1:5">
      <c r="A1124" s="12">
        <f t="shared" si="88"/>
        <v>11.2099999999998</v>
      </c>
      <c r="B1124" s="12">
        <f t="shared" si="87"/>
        <v>0.756</v>
      </c>
      <c r="C1124" s="12">
        <f t="shared" si="85"/>
        <v>430.788065190098</v>
      </c>
      <c r="D1124" s="12">
        <f t="shared" si="86"/>
        <v>414.663278399986</v>
      </c>
      <c r="E1124" s="12">
        <f t="shared" si="89"/>
        <v>0.707918399999926</v>
      </c>
    </row>
    <row r="1125" customHeight="1" spans="1:5">
      <c r="A1125" s="12">
        <f t="shared" si="88"/>
        <v>11.2199999999998</v>
      </c>
      <c r="B1125" s="12">
        <f t="shared" si="87"/>
        <v>0.756</v>
      </c>
      <c r="C1125" s="12">
        <f t="shared" si="85"/>
        <v>431.524140348834</v>
      </c>
      <c r="D1125" s="12">
        <f t="shared" si="86"/>
        <v>415.371801599986</v>
      </c>
      <c r="E1125" s="12">
        <f t="shared" si="89"/>
        <v>0.708523200000002</v>
      </c>
    </row>
    <row r="1126" customHeight="1" spans="1:5">
      <c r="A1126" s="12">
        <f t="shared" si="88"/>
        <v>11.2299999999998</v>
      </c>
      <c r="B1126" s="12">
        <f t="shared" si="87"/>
        <v>0.756</v>
      </c>
      <c r="C1126" s="12">
        <f t="shared" si="85"/>
        <v>432.260843826101</v>
      </c>
      <c r="D1126" s="12">
        <f t="shared" si="86"/>
        <v>416.080929599986</v>
      </c>
      <c r="E1126" s="12">
        <f t="shared" si="89"/>
        <v>0.709127999999964</v>
      </c>
    </row>
    <row r="1127" customHeight="1" spans="1:5">
      <c r="A1127" s="12">
        <f t="shared" si="88"/>
        <v>11.2399999999998</v>
      </c>
      <c r="B1127" s="12">
        <f t="shared" si="87"/>
        <v>0.756</v>
      </c>
      <c r="C1127" s="12">
        <f t="shared" si="85"/>
        <v>432.998175621898</v>
      </c>
      <c r="D1127" s="12">
        <f t="shared" si="86"/>
        <v>416.790662399986</v>
      </c>
      <c r="E1127" s="12">
        <f t="shared" si="89"/>
        <v>0.709732799999983</v>
      </c>
    </row>
    <row r="1128" customHeight="1" spans="1:5">
      <c r="A1128" s="12">
        <f t="shared" si="88"/>
        <v>11.2499999999998</v>
      </c>
      <c r="B1128" s="12">
        <f t="shared" si="87"/>
        <v>0.756</v>
      </c>
      <c r="C1128" s="12">
        <f t="shared" si="85"/>
        <v>433.736135736226</v>
      </c>
      <c r="D1128" s="12">
        <f t="shared" si="86"/>
        <v>417.500999999986</v>
      </c>
      <c r="E1128" s="12">
        <f t="shared" si="89"/>
        <v>0.710337599999946</v>
      </c>
    </row>
    <row r="1129" customHeight="1" spans="1:5">
      <c r="A1129" s="12">
        <f t="shared" si="88"/>
        <v>11.2599999999998</v>
      </c>
      <c r="B1129" s="12">
        <f t="shared" si="87"/>
        <v>0.756</v>
      </c>
      <c r="C1129" s="12">
        <f t="shared" si="85"/>
        <v>434.474724169085</v>
      </c>
      <c r="D1129" s="12">
        <f t="shared" si="86"/>
        <v>418.211942399986</v>
      </c>
      <c r="E1129" s="12">
        <f t="shared" si="89"/>
        <v>0.710942400000192</v>
      </c>
    </row>
    <row r="1130" customHeight="1" spans="1:5">
      <c r="A1130" s="12">
        <f t="shared" si="88"/>
        <v>11.2699999999998</v>
      </c>
      <c r="B1130" s="12">
        <f t="shared" si="87"/>
        <v>0.756</v>
      </c>
      <c r="C1130" s="12">
        <f t="shared" ref="C1130:C1193" si="90">PI()*(A1130+0.5)^2</f>
        <v>435.213940920475</v>
      </c>
      <c r="D1130" s="12">
        <f t="shared" ref="D1130:D1193" si="91">((A1130+0.5)/0.5)^2*B1130</f>
        <v>418.923489599986</v>
      </c>
      <c r="E1130" s="12">
        <f t="shared" si="89"/>
        <v>0.71154719999987</v>
      </c>
    </row>
    <row r="1131" customHeight="1" spans="1:5">
      <c r="A1131" s="12">
        <f t="shared" si="88"/>
        <v>11.2799999999998</v>
      </c>
      <c r="B1131" s="12">
        <f t="shared" si="87"/>
        <v>0.756</v>
      </c>
      <c r="C1131" s="12">
        <f t="shared" si="90"/>
        <v>435.953785990395</v>
      </c>
      <c r="D1131" s="12">
        <f t="shared" si="91"/>
        <v>419.635641599986</v>
      </c>
      <c r="E1131" s="12">
        <f t="shared" si="89"/>
        <v>0.712152000000003</v>
      </c>
    </row>
    <row r="1132" customHeight="1" spans="1:5">
      <c r="A1132" s="12">
        <f t="shared" si="88"/>
        <v>11.2899999999998</v>
      </c>
      <c r="B1132" s="12">
        <f t="shared" si="87"/>
        <v>0.756</v>
      </c>
      <c r="C1132" s="12">
        <f t="shared" si="90"/>
        <v>436.694259378846</v>
      </c>
      <c r="D1132" s="12">
        <f t="shared" si="91"/>
        <v>420.348398399986</v>
      </c>
      <c r="E1132" s="12">
        <f t="shared" si="89"/>
        <v>0.712756799999966</v>
      </c>
    </row>
    <row r="1133" customHeight="1" spans="1:5">
      <c r="A1133" s="12">
        <f t="shared" si="88"/>
        <v>11.2999999999998</v>
      </c>
      <c r="B1133" s="12">
        <f t="shared" si="87"/>
        <v>0.756</v>
      </c>
      <c r="C1133" s="12">
        <f t="shared" si="90"/>
        <v>437.435361085828</v>
      </c>
      <c r="D1133" s="12">
        <f t="shared" si="91"/>
        <v>421.061759999986</v>
      </c>
      <c r="E1133" s="12">
        <f t="shared" si="89"/>
        <v>0.713361600000042</v>
      </c>
    </row>
    <row r="1134" customHeight="1" spans="1:5">
      <c r="A1134" s="12">
        <f t="shared" si="88"/>
        <v>11.3099999999998</v>
      </c>
      <c r="B1134" s="12">
        <f t="shared" si="87"/>
        <v>0.756</v>
      </c>
      <c r="C1134" s="12">
        <f t="shared" si="90"/>
        <v>438.177091111341</v>
      </c>
      <c r="D1134" s="12">
        <f t="shared" si="91"/>
        <v>421.775726399986</v>
      </c>
      <c r="E1134" s="12">
        <f t="shared" si="89"/>
        <v>0.713966399999947</v>
      </c>
    </row>
    <row r="1135" customHeight="1" spans="1:5">
      <c r="A1135" s="12">
        <f t="shared" si="88"/>
        <v>11.3199999999998</v>
      </c>
      <c r="B1135" s="12">
        <f t="shared" si="87"/>
        <v>0.756</v>
      </c>
      <c r="C1135" s="12">
        <f t="shared" si="90"/>
        <v>438.919449455384</v>
      </c>
      <c r="D1135" s="12">
        <f t="shared" si="91"/>
        <v>422.490297599986</v>
      </c>
      <c r="E1135" s="12">
        <f t="shared" si="89"/>
        <v>0.714571199999909</v>
      </c>
    </row>
    <row r="1136" customHeight="1" spans="1:5">
      <c r="A1136" s="12">
        <f t="shared" si="88"/>
        <v>11.3299999999998</v>
      </c>
      <c r="B1136" s="12">
        <f t="shared" si="87"/>
        <v>0.756</v>
      </c>
      <c r="C1136" s="12">
        <f t="shared" si="90"/>
        <v>439.662436117958</v>
      </c>
      <c r="D1136" s="12">
        <f t="shared" si="91"/>
        <v>423.205473599986</v>
      </c>
      <c r="E1136" s="12">
        <f t="shared" si="89"/>
        <v>0.715176000000042</v>
      </c>
    </row>
    <row r="1137" customHeight="1" spans="1:5">
      <c r="A1137" s="12">
        <f t="shared" si="88"/>
        <v>11.3399999999998</v>
      </c>
      <c r="B1137" s="12">
        <f t="shared" si="87"/>
        <v>0.756</v>
      </c>
      <c r="C1137" s="12">
        <f t="shared" si="90"/>
        <v>440.406051099063</v>
      </c>
      <c r="D1137" s="12">
        <f t="shared" si="91"/>
        <v>423.921254399986</v>
      </c>
      <c r="E1137" s="12">
        <f t="shared" si="89"/>
        <v>0.715780799999948</v>
      </c>
    </row>
    <row r="1138" customHeight="1" spans="1:5">
      <c r="A1138" s="12">
        <f t="shared" si="88"/>
        <v>11.3499999999998</v>
      </c>
      <c r="B1138" s="12">
        <f t="shared" si="87"/>
        <v>0.756</v>
      </c>
      <c r="C1138" s="12">
        <f t="shared" si="90"/>
        <v>441.150294398698</v>
      </c>
      <c r="D1138" s="12">
        <f t="shared" si="91"/>
        <v>424.637639999986</v>
      </c>
      <c r="E1138" s="12">
        <f t="shared" si="89"/>
        <v>0.716385600000081</v>
      </c>
    </row>
    <row r="1139" customHeight="1" spans="1:5">
      <c r="A1139" s="12">
        <f t="shared" si="88"/>
        <v>11.3599999999998</v>
      </c>
      <c r="B1139" s="12">
        <f t="shared" si="87"/>
        <v>0.756</v>
      </c>
      <c r="C1139" s="12">
        <f t="shared" si="90"/>
        <v>441.895166016864</v>
      </c>
      <c r="D1139" s="12">
        <f t="shared" si="91"/>
        <v>425.354630399986</v>
      </c>
      <c r="E1139" s="12">
        <f t="shared" si="89"/>
        <v>0.716990399999986</v>
      </c>
    </row>
    <row r="1140" customHeight="1" spans="1:5">
      <c r="A1140" s="12">
        <f t="shared" si="88"/>
        <v>11.3699999999998</v>
      </c>
      <c r="B1140" s="12">
        <f t="shared" si="87"/>
        <v>0.756</v>
      </c>
      <c r="C1140" s="12">
        <f t="shared" si="90"/>
        <v>442.640665953561</v>
      </c>
      <c r="D1140" s="12">
        <f t="shared" si="91"/>
        <v>426.072225599986</v>
      </c>
      <c r="E1140" s="12">
        <f t="shared" si="89"/>
        <v>0.717595200000005</v>
      </c>
    </row>
    <row r="1141" customHeight="1" spans="1:5">
      <c r="A1141" s="12">
        <f t="shared" si="88"/>
        <v>11.3799999999998</v>
      </c>
      <c r="B1141" s="12">
        <f t="shared" si="87"/>
        <v>0.756</v>
      </c>
      <c r="C1141" s="12">
        <f t="shared" si="90"/>
        <v>443.386794208789</v>
      </c>
      <c r="D1141" s="12">
        <f t="shared" si="91"/>
        <v>426.790425599986</v>
      </c>
      <c r="E1141" s="12">
        <f t="shared" si="89"/>
        <v>0.718199999999968</v>
      </c>
    </row>
    <row r="1142" customHeight="1" spans="1:5">
      <c r="A1142" s="12">
        <f t="shared" si="88"/>
        <v>11.3899999999998</v>
      </c>
      <c r="B1142" s="12">
        <f t="shared" si="87"/>
        <v>0.756</v>
      </c>
      <c r="C1142" s="12">
        <f t="shared" si="90"/>
        <v>444.133550782547</v>
      </c>
      <c r="D1142" s="12">
        <f t="shared" si="91"/>
        <v>427.509230399986</v>
      </c>
      <c r="E1142" s="12">
        <f t="shared" si="89"/>
        <v>0.71880479999993</v>
      </c>
    </row>
    <row r="1143" customHeight="1" spans="1:5">
      <c r="A1143" s="12">
        <f t="shared" si="88"/>
        <v>11.3999999999998</v>
      </c>
      <c r="B1143" s="12">
        <f t="shared" si="87"/>
        <v>0.756</v>
      </c>
      <c r="C1143" s="12">
        <f t="shared" si="90"/>
        <v>444.880935674836</v>
      </c>
      <c r="D1143" s="12">
        <f t="shared" si="91"/>
        <v>428.228639999986</v>
      </c>
      <c r="E1143" s="12">
        <f t="shared" si="89"/>
        <v>0.719409600000006</v>
      </c>
    </row>
    <row r="1144" customHeight="1" spans="1:5">
      <c r="A1144" s="12">
        <f t="shared" si="88"/>
        <v>11.4099999999998</v>
      </c>
      <c r="B1144" s="12">
        <f t="shared" si="87"/>
        <v>0.756</v>
      </c>
      <c r="C1144" s="12">
        <f t="shared" si="90"/>
        <v>445.628948885655</v>
      </c>
      <c r="D1144" s="12">
        <f t="shared" si="91"/>
        <v>428.948654399986</v>
      </c>
      <c r="E1144" s="12">
        <f t="shared" si="89"/>
        <v>0.720014399999911</v>
      </c>
    </row>
    <row r="1145" customHeight="1" spans="1:5">
      <c r="A1145" s="12">
        <f t="shared" si="88"/>
        <v>11.4199999999998</v>
      </c>
      <c r="B1145" s="12">
        <f t="shared" si="87"/>
        <v>0.756</v>
      </c>
      <c r="C1145" s="12">
        <f t="shared" si="90"/>
        <v>446.377590415006</v>
      </c>
      <c r="D1145" s="12">
        <f t="shared" si="91"/>
        <v>429.669273599986</v>
      </c>
      <c r="E1145" s="12">
        <f t="shared" si="89"/>
        <v>0.720619200000044</v>
      </c>
    </row>
    <row r="1146" customHeight="1" spans="1:5">
      <c r="A1146" s="12">
        <f t="shared" si="88"/>
        <v>11.4299999999998</v>
      </c>
      <c r="B1146" s="12">
        <f t="shared" si="87"/>
        <v>0.756</v>
      </c>
      <c r="C1146" s="12">
        <f t="shared" si="90"/>
        <v>447.126860262887</v>
      </c>
      <c r="D1146" s="12">
        <f t="shared" si="91"/>
        <v>430.390497599986</v>
      </c>
      <c r="E1146" s="12">
        <f t="shared" si="89"/>
        <v>0.721224000000063</v>
      </c>
    </row>
    <row r="1147" customHeight="1" spans="1:5">
      <c r="A1147" s="12">
        <f t="shared" si="88"/>
        <v>11.4399999999998</v>
      </c>
      <c r="B1147" s="12">
        <f t="shared" si="87"/>
        <v>0.756</v>
      </c>
      <c r="C1147" s="12">
        <f t="shared" si="90"/>
        <v>447.876758429299</v>
      </c>
      <c r="D1147" s="12">
        <f t="shared" si="91"/>
        <v>431.112326399986</v>
      </c>
      <c r="E1147" s="12">
        <f t="shared" si="89"/>
        <v>0.721828799999969</v>
      </c>
    </row>
    <row r="1148" customHeight="1" spans="1:5">
      <c r="A1148" s="12">
        <f t="shared" si="88"/>
        <v>11.4499999999998</v>
      </c>
      <c r="B1148" s="12">
        <f t="shared" si="87"/>
        <v>0.756</v>
      </c>
      <c r="C1148" s="12">
        <f t="shared" si="90"/>
        <v>448.627284914241</v>
      </c>
      <c r="D1148" s="12">
        <f t="shared" si="91"/>
        <v>431.834759999986</v>
      </c>
      <c r="E1148" s="12">
        <f t="shared" si="89"/>
        <v>0.722433599999988</v>
      </c>
    </row>
    <row r="1149" customHeight="1" spans="1:5">
      <c r="A1149" s="12">
        <f t="shared" si="88"/>
        <v>11.4599999999998</v>
      </c>
      <c r="B1149" s="12">
        <f t="shared" si="87"/>
        <v>0.756</v>
      </c>
      <c r="C1149" s="12">
        <f t="shared" si="90"/>
        <v>449.378439717715</v>
      </c>
      <c r="D1149" s="12">
        <f t="shared" si="91"/>
        <v>432.557798399986</v>
      </c>
      <c r="E1149" s="12">
        <f t="shared" si="89"/>
        <v>0.72303839999995</v>
      </c>
    </row>
    <row r="1150" customHeight="1" spans="1:5">
      <c r="A1150" s="12">
        <f t="shared" si="88"/>
        <v>11.4699999999998</v>
      </c>
      <c r="B1150" s="12">
        <f t="shared" si="87"/>
        <v>0.756</v>
      </c>
      <c r="C1150" s="12">
        <f t="shared" si="90"/>
        <v>450.130222839719</v>
      </c>
      <c r="D1150" s="12">
        <f t="shared" si="91"/>
        <v>433.281441599985</v>
      </c>
      <c r="E1150" s="12">
        <f t="shared" si="89"/>
        <v>0.72364319999997</v>
      </c>
    </row>
    <row r="1151" customHeight="1" spans="1:5">
      <c r="A1151" s="12">
        <f t="shared" si="88"/>
        <v>11.4799999999998</v>
      </c>
      <c r="B1151" s="12">
        <f t="shared" si="87"/>
        <v>0.756</v>
      </c>
      <c r="C1151" s="12">
        <f t="shared" si="90"/>
        <v>450.882634280253</v>
      </c>
      <c r="D1151" s="12">
        <f t="shared" si="91"/>
        <v>434.005689599985</v>
      </c>
      <c r="E1151" s="12">
        <f t="shared" si="89"/>
        <v>0.724247999999989</v>
      </c>
    </row>
    <row r="1152" customHeight="1" spans="1:5">
      <c r="A1152" s="12">
        <f t="shared" si="88"/>
        <v>11.4899999999998</v>
      </c>
      <c r="B1152" s="12">
        <f t="shared" si="87"/>
        <v>0.756</v>
      </c>
      <c r="C1152" s="12">
        <f t="shared" si="90"/>
        <v>451.635674039319</v>
      </c>
      <c r="D1152" s="12">
        <f t="shared" si="91"/>
        <v>434.730542399985</v>
      </c>
      <c r="E1152" s="12">
        <f t="shared" si="89"/>
        <v>0.724852799999951</v>
      </c>
    </row>
    <row r="1153" customHeight="1" spans="1:5">
      <c r="A1153" s="12">
        <f t="shared" si="88"/>
        <v>11.4999999999998</v>
      </c>
      <c r="B1153" s="12">
        <f t="shared" si="87"/>
        <v>0.756</v>
      </c>
      <c r="C1153" s="12">
        <f t="shared" si="90"/>
        <v>452.389342116915</v>
      </c>
      <c r="D1153" s="12">
        <f t="shared" si="91"/>
        <v>435.455999999985</v>
      </c>
      <c r="E1153" s="12">
        <f t="shared" si="89"/>
        <v>0.725457600000027</v>
      </c>
    </row>
    <row r="1154" customHeight="1" spans="1:5">
      <c r="A1154" s="12">
        <f t="shared" si="88"/>
        <v>11.5099999999998</v>
      </c>
      <c r="B1154" s="12">
        <f t="shared" si="87"/>
        <v>0.756</v>
      </c>
      <c r="C1154" s="12">
        <f t="shared" si="90"/>
        <v>453.143638513042</v>
      </c>
      <c r="D1154" s="12">
        <f t="shared" si="91"/>
        <v>436.182062399986</v>
      </c>
      <c r="E1154" s="12">
        <f t="shared" si="89"/>
        <v>0.726062400000046</v>
      </c>
    </row>
    <row r="1155" customHeight="1" spans="1:5">
      <c r="A1155" s="12">
        <f t="shared" si="88"/>
        <v>11.5199999999998</v>
      </c>
      <c r="B1155" s="12">
        <f t="shared" si="87"/>
        <v>0.756</v>
      </c>
      <c r="C1155" s="12">
        <f t="shared" si="90"/>
        <v>453.8985632277</v>
      </c>
      <c r="D1155" s="12">
        <f t="shared" si="91"/>
        <v>436.908729599985</v>
      </c>
      <c r="E1155" s="12">
        <f t="shared" si="89"/>
        <v>0.726667199999952</v>
      </c>
    </row>
    <row r="1156" customHeight="1" spans="1:5">
      <c r="A1156" s="12">
        <f t="shared" si="88"/>
        <v>11.5299999999998</v>
      </c>
      <c r="B1156" s="12">
        <f t="shared" ref="B1156:B1219" si="92">MAX(1-0.03*MAX((A1156-0.5)/0.25,0),$B$2)</f>
        <v>0.756</v>
      </c>
      <c r="C1156" s="12">
        <f t="shared" si="90"/>
        <v>454.654116260888</v>
      </c>
      <c r="D1156" s="12">
        <f t="shared" si="91"/>
        <v>437.636001599985</v>
      </c>
      <c r="E1156" s="12">
        <f t="shared" si="89"/>
        <v>0.727272000000028</v>
      </c>
    </row>
    <row r="1157" customHeight="1" spans="1:5">
      <c r="A1157" s="12">
        <f t="shared" ref="A1157:A1220" si="93">A1156+0.01</f>
        <v>11.5399999999998</v>
      </c>
      <c r="B1157" s="12">
        <f t="shared" si="92"/>
        <v>0.756</v>
      </c>
      <c r="C1157" s="12">
        <f t="shared" si="90"/>
        <v>455.410297612607</v>
      </c>
      <c r="D1157" s="12">
        <f t="shared" si="91"/>
        <v>438.363878399985</v>
      </c>
      <c r="E1157" s="12">
        <f t="shared" ref="E1157:E1220" si="94">D1157-D1156</f>
        <v>0.72787679999999</v>
      </c>
    </row>
    <row r="1158" customHeight="1" spans="1:5">
      <c r="A1158" s="12">
        <f t="shared" si="93"/>
        <v>11.5499999999998</v>
      </c>
      <c r="B1158" s="12">
        <f t="shared" si="92"/>
        <v>0.756</v>
      </c>
      <c r="C1158" s="12">
        <f t="shared" si="90"/>
        <v>456.167107282857</v>
      </c>
      <c r="D1158" s="12">
        <f t="shared" si="91"/>
        <v>439.092359999985</v>
      </c>
      <c r="E1158" s="12">
        <f t="shared" si="94"/>
        <v>0.728481599999952</v>
      </c>
    </row>
    <row r="1159" customHeight="1" spans="1:5">
      <c r="A1159" s="12">
        <f t="shared" si="93"/>
        <v>11.5599999999998</v>
      </c>
      <c r="B1159" s="12">
        <f t="shared" si="92"/>
        <v>0.756</v>
      </c>
      <c r="C1159" s="12">
        <f t="shared" si="90"/>
        <v>456.924545271637</v>
      </c>
      <c r="D1159" s="12">
        <f t="shared" si="91"/>
        <v>439.821446399985</v>
      </c>
      <c r="E1159" s="12">
        <f t="shared" si="94"/>
        <v>0.729086399999971</v>
      </c>
    </row>
    <row r="1160" customHeight="1" spans="1:5">
      <c r="A1160" s="12">
        <f t="shared" si="93"/>
        <v>11.5699999999998</v>
      </c>
      <c r="B1160" s="12">
        <f t="shared" si="92"/>
        <v>0.756</v>
      </c>
      <c r="C1160" s="12">
        <f t="shared" si="90"/>
        <v>457.682611578948</v>
      </c>
      <c r="D1160" s="12">
        <f t="shared" si="91"/>
        <v>440.551137599985</v>
      </c>
      <c r="E1160" s="12">
        <f t="shared" si="94"/>
        <v>0.729691199999991</v>
      </c>
    </row>
    <row r="1161" customHeight="1" spans="1:5">
      <c r="A1161" s="12">
        <f t="shared" si="93"/>
        <v>11.5799999999998</v>
      </c>
      <c r="B1161" s="12">
        <f t="shared" si="92"/>
        <v>0.756</v>
      </c>
      <c r="C1161" s="12">
        <f t="shared" si="90"/>
        <v>458.44130620479</v>
      </c>
      <c r="D1161" s="12">
        <f t="shared" si="91"/>
        <v>441.281433599985</v>
      </c>
      <c r="E1161" s="12">
        <f t="shared" si="94"/>
        <v>0.730295999999896</v>
      </c>
    </row>
    <row r="1162" customHeight="1" spans="1:5">
      <c r="A1162" s="12">
        <f t="shared" si="93"/>
        <v>11.5899999999998</v>
      </c>
      <c r="B1162" s="12">
        <f t="shared" si="92"/>
        <v>0.756</v>
      </c>
      <c r="C1162" s="12">
        <f t="shared" si="90"/>
        <v>459.200629149163</v>
      </c>
      <c r="D1162" s="12">
        <f t="shared" si="91"/>
        <v>442.012334399985</v>
      </c>
      <c r="E1162" s="12">
        <f t="shared" si="94"/>
        <v>0.730900800000029</v>
      </c>
    </row>
    <row r="1163" customHeight="1" spans="1:5">
      <c r="A1163" s="12">
        <f t="shared" si="93"/>
        <v>11.5999999999998</v>
      </c>
      <c r="B1163" s="12">
        <f t="shared" si="92"/>
        <v>0.756</v>
      </c>
      <c r="C1163" s="12">
        <f t="shared" si="90"/>
        <v>459.960580412066</v>
      </c>
      <c r="D1163" s="12">
        <f t="shared" si="91"/>
        <v>442.743839999985</v>
      </c>
      <c r="E1163" s="12">
        <f t="shared" si="94"/>
        <v>0.731505600000048</v>
      </c>
    </row>
    <row r="1164" customHeight="1" spans="1:5">
      <c r="A1164" s="12">
        <f t="shared" si="93"/>
        <v>11.6099999999998</v>
      </c>
      <c r="B1164" s="12">
        <f t="shared" si="92"/>
        <v>0.756</v>
      </c>
      <c r="C1164" s="12">
        <f t="shared" si="90"/>
        <v>460.7211599935</v>
      </c>
      <c r="D1164" s="12">
        <f t="shared" si="91"/>
        <v>443.475950399985</v>
      </c>
      <c r="E1164" s="12">
        <f t="shared" si="94"/>
        <v>0.73211040000001</v>
      </c>
    </row>
    <row r="1165" customHeight="1" spans="1:5">
      <c r="A1165" s="12">
        <f t="shared" si="93"/>
        <v>11.6199999999998</v>
      </c>
      <c r="B1165" s="12">
        <f t="shared" si="92"/>
        <v>0.756</v>
      </c>
      <c r="C1165" s="12">
        <f t="shared" si="90"/>
        <v>461.482367893465</v>
      </c>
      <c r="D1165" s="12">
        <f t="shared" si="91"/>
        <v>444.208665599985</v>
      </c>
      <c r="E1165" s="12">
        <f t="shared" si="94"/>
        <v>0.732715199999973</v>
      </c>
    </row>
    <row r="1166" customHeight="1" spans="1:5">
      <c r="A1166" s="12">
        <f t="shared" si="93"/>
        <v>11.6299999999998</v>
      </c>
      <c r="B1166" s="12">
        <f t="shared" si="92"/>
        <v>0.756</v>
      </c>
      <c r="C1166" s="12">
        <f t="shared" si="90"/>
        <v>462.24420411196</v>
      </c>
      <c r="D1166" s="12">
        <f t="shared" si="91"/>
        <v>444.941985599985</v>
      </c>
      <c r="E1166" s="12">
        <f t="shared" si="94"/>
        <v>0.733319999999935</v>
      </c>
    </row>
    <row r="1167" customHeight="1" spans="1:5">
      <c r="A1167" s="12">
        <f t="shared" si="93"/>
        <v>11.6399999999998</v>
      </c>
      <c r="B1167" s="12">
        <f t="shared" si="92"/>
        <v>0.756</v>
      </c>
      <c r="C1167" s="12">
        <f t="shared" si="90"/>
        <v>463.006668648987</v>
      </c>
      <c r="D1167" s="12">
        <f t="shared" si="91"/>
        <v>445.675910399985</v>
      </c>
      <c r="E1167" s="12">
        <f t="shared" si="94"/>
        <v>0.733924800000068</v>
      </c>
    </row>
    <row r="1168" customHeight="1" spans="1:5">
      <c r="A1168" s="12">
        <f t="shared" si="93"/>
        <v>11.6499999999998</v>
      </c>
      <c r="B1168" s="12">
        <f t="shared" si="92"/>
        <v>0.756</v>
      </c>
      <c r="C1168" s="12">
        <f t="shared" si="90"/>
        <v>463.769761504544</v>
      </c>
      <c r="D1168" s="12">
        <f t="shared" si="91"/>
        <v>446.410439999985</v>
      </c>
      <c r="E1168" s="12">
        <f t="shared" si="94"/>
        <v>0.734529599999973</v>
      </c>
    </row>
    <row r="1169" customHeight="1" spans="1:5">
      <c r="A1169" s="12">
        <f t="shared" si="93"/>
        <v>11.6599999999998</v>
      </c>
      <c r="B1169" s="12">
        <f t="shared" si="92"/>
        <v>0.756</v>
      </c>
      <c r="C1169" s="12">
        <f t="shared" si="90"/>
        <v>464.533482678631</v>
      </c>
      <c r="D1169" s="12">
        <f t="shared" si="91"/>
        <v>447.145574399985</v>
      </c>
      <c r="E1169" s="12">
        <f t="shared" si="94"/>
        <v>0.735134399999879</v>
      </c>
    </row>
    <row r="1170" customHeight="1" spans="1:5">
      <c r="A1170" s="12">
        <f t="shared" si="93"/>
        <v>11.6699999999998</v>
      </c>
      <c r="B1170" s="12">
        <f t="shared" si="92"/>
        <v>0.756</v>
      </c>
      <c r="C1170" s="12">
        <f t="shared" si="90"/>
        <v>465.29783217125</v>
      </c>
      <c r="D1170" s="12">
        <f t="shared" si="91"/>
        <v>447.881313599985</v>
      </c>
      <c r="E1170" s="12">
        <f t="shared" si="94"/>
        <v>0.735739200000012</v>
      </c>
    </row>
    <row r="1171" customHeight="1" spans="1:5">
      <c r="A1171" s="12">
        <f t="shared" si="93"/>
        <v>11.6799999999998</v>
      </c>
      <c r="B1171" s="12">
        <f t="shared" si="92"/>
        <v>0.756</v>
      </c>
      <c r="C1171" s="12">
        <f t="shared" si="90"/>
        <v>466.062809982399</v>
      </c>
      <c r="D1171" s="12">
        <f t="shared" si="91"/>
        <v>448.617657599985</v>
      </c>
      <c r="E1171" s="12">
        <f t="shared" si="94"/>
        <v>0.736344000000145</v>
      </c>
    </row>
    <row r="1172" customHeight="1" spans="1:5">
      <c r="A1172" s="12">
        <f t="shared" si="93"/>
        <v>11.6899999999998</v>
      </c>
      <c r="B1172" s="12">
        <f t="shared" si="92"/>
        <v>0.756</v>
      </c>
      <c r="C1172" s="12">
        <f t="shared" si="90"/>
        <v>466.828416112079</v>
      </c>
      <c r="D1172" s="12">
        <f t="shared" si="91"/>
        <v>449.354606399985</v>
      </c>
      <c r="E1172" s="12">
        <f t="shared" si="94"/>
        <v>0.736948799999936</v>
      </c>
    </row>
    <row r="1173" customHeight="1" spans="1:5">
      <c r="A1173" s="12">
        <f t="shared" si="93"/>
        <v>11.6999999999998</v>
      </c>
      <c r="B1173" s="12">
        <f t="shared" si="92"/>
        <v>0.756</v>
      </c>
      <c r="C1173" s="12">
        <f t="shared" si="90"/>
        <v>467.594650560289</v>
      </c>
      <c r="D1173" s="12">
        <f t="shared" si="91"/>
        <v>450.092159999985</v>
      </c>
      <c r="E1173" s="12">
        <f t="shared" si="94"/>
        <v>0.737553599999956</v>
      </c>
    </row>
    <row r="1174" customHeight="1" spans="1:5">
      <c r="A1174" s="12">
        <f t="shared" si="93"/>
        <v>11.7099999999998</v>
      </c>
      <c r="B1174" s="12">
        <f t="shared" si="92"/>
        <v>0.756</v>
      </c>
      <c r="C1174" s="12">
        <f t="shared" si="90"/>
        <v>468.36151332703</v>
      </c>
      <c r="D1174" s="12">
        <f t="shared" si="91"/>
        <v>450.830318399985</v>
      </c>
      <c r="E1174" s="12">
        <f t="shared" si="94"/>
        <v>0.738158399999975</v>
      </c>
    </row>
    <row r="1175" customHeight="1" spans="1:5">
      <c r="A1175" s="12">
        <f t="shared" si="93"/>
        <v>11.7199999999998</v>
      </c>
      <c r="B1175" s="12">
        <f t="shared" si="92"/>
        <v>0.756</v>
      </c>
      <c r="C1175" s="12">
        <f t="shared" si="90"/>
        <v>469.129004412302</v>
      </c>
      <c r="D1175" s="12">
        <f t="shared" si="91"/>
        <v>451.569081599985</v>
      </c>
      <c r="E1175" s="12">
        <f t="shared" si="94"/>
        <v>0.738763199999937</v>
      </c>
    </row>
    <row r="1176" customHeight="1" spans="1:5">
      <c r="A1176" s="12">
        <f t="shared" si="93"/>
        <v>11.7299999999998</v>
      </c>
      <c r="B1176" s="12">
        <f t="shared" si="92"/>
        <v>0.756</v>
      </c>
      <c r="C1176" s="12">
        <f t="shared" si="90"/>
        <v>469.897123816105</v>
      </c>
      <c r="D1176" s="12">
        <f t="shared" si="91"/>
        <v>452.308449599985</v>
      </c>
      <c r="E1176" s="12">
        <f t="shared" si="94"/>
        <v>0.739367999999956</v>
      </c>
    </row>
    <row r="1177" customHeight="1" spans="1:5">
      <c r="A1177" s="12">
        <f t="shared" si="93"/>
        <v>11.7399999999998</v>
      </c>
      <c r="B1177" s="12">
        <f t="shared" si="92"/>
        <v>0.756</v>
      </c>
      <c r="C1177" s="12">
        <f t="shared" si="90"/>
        <v>470.665871538438</v>
      </c>
      <c r="D1177" s="12">
        <f t="shared" si="91"/>
        <v>453.048422399985</v>
      </c>
      <c r="E1177" s="12">
        <f t="shared" si="94"/>
        <v>0.739972800000032</v>
      </c>
    </row>
    <row r="1178" customHeight="1" spans="1:5">
      <c r="A1178" s="12">
        <f t="shared" si="93"/>
        <v>11.7499999999998</v>
      </c>
      <c r="B1178" s="12">
        <f t="shared" si="92"/>
        <v>0.756</v>
      </c>
      <c r="C1178" s="12">
        <f t="shared" si="90"/>
        <v>471.435247579302</v>
      </c>
      <c r="D1178" s="12">
        <f t="shared" si="91"/>
        <v>453.788999999985</v>
      </c>
      <c r="E1178" s="12">
        <f t="shared" si="94"/>
        <v>0.740577599999995</v>
      </c>
    </row>
    <row r="1179" customHeight="1" spans="1:5">
      <c r="A1179" s="12">
        <f t="shared" si="93"/>
        <v>11.7599999999998</v>
      </c>
      <c r="B1179" s="12">
        <f t="shared" si="92"/>
        <v>0.756</v>
      </c>
      <c r="C1179" s="12">
        <f t="shared" si="90"/>
        <v>472.205251938697</v>
      </c>
      <c r="D1179" s="12">
        <f t="shared" si="91"/>
        <v>454.530182399985</v>
      </c>
      <c r="E1179" s="12">
        <f t="shared" si="94"/>
        <v>0.741182400000071</v>
      </c>
    </row>
    <row r="1180" customHeight="1" spans="1:5">
      <c r="A1180" s="12">
        <f t="shared" si="93"/>
        <v>11.7699999999998</v>
      </c>
      <c r="B1180" s="12">
        <f t="shared" si="92"/>
        <v>0.756</v>
      </c>
      <c r="C1180" s="12">
        <f t="shared" si="90"/>
        <v>472.975884616623</v>
      </c>
      <c r="D1180" s="12">
        <f t="shared" si="91"/>
        <v>455.271969599985</v>
      </c>
      <c r="E1180" s="12">
        <f t="shared" si="94"/>
        <v>0.741787199999976</v>
      </c>
    </row>
    <row r="1181" customHeight="1" spans="1:5">
      <c r="A1181" s="12">
        <f t="shared" si="93"/>
        <v>11.7799999999998</v>
      </c>
      <c r="B1181" s="12">
        <f t="shared" si="92"/>
        <v>0.756</v>
      </c>
      <c r="C1181" s="12">
        <f t="shared" si="90"/>
        <v>473.747145613079</v>
      </c>
      <c r="D1181" s="12">
        <f t="shared" si="91"/>
        <v>456.014361599985</v>
      </c>
      <c r="E1181" s="12">
        <f t="shared" si="94"/>
        <v>0.742391999999995</v>
      </c>
    </row>
    <row r="1182" customHeight="1" spans="1:5">
      <c r="A1182" s="12">
        <f t="shared" si="93"/>
        <v>11.7899999999998</v>
      </c>
      <c r="B1182" s="12">
        <f t="shared" si="92"/>
        <v>0.756</v>
      </c>
      <c r="C1182" s="12">
        <f t="shared" si="90"/>
        <v>474.519034928066</v>
      </c>
      <c r="D1182" s="12">
        <f t="shared" si="91"/>
        <v>456.757358399985</v>
      </c>
      <c r="E1182" s="12">
        <f t="shared" si="94"/>
        <v>0.742996799999958</v>
      </c>
    </row>
    <row r="1183" customHeight="1" spans="1:5">
      <c r="A1183" s="12">
        <f t="shared" si="93"/>
        <v>11.7999999999998</v>
      </c>
      <c r="B1183" s="12">
        <f t="shared" si="92"/>
        <v>0.756</v>
      </c>
      <c r="C1183" s="12">
        <f t="shared" si="90"/>
        <v>475.291552561584</v>
      </c>
      <c r="D1183" s="12">
        <f t="shared" si="91"/>
        <v>457.500959999985</v>
      </c>
      <c r="E1183" s="12">
        <f t="shared" si="94"/>
        <v>0.743601599999977</v>
      </c>
    </row>
    <row r="1184" customHeight="1" spans="1:5">
      <c r="A1184" s="12">
        <f t="shared" si="93"/>
        <v>11.8099999999998</v>
      </c>
      <c r="B1184" s="12">
        <f t="shared" si="92"/>
        <v>0.756</v>
      </c>
      <c r="C1184" s="12">
        <f t="shared" si="90"/>
        <v>476.064698513632</v>
      </c>
      <c r="D1184" s="12">
        <f t="shared" si="91"/>
        <v>458.245166399985</v>
      </c>
      <c r="E1184" s="12">
        <f t="shared" si="94"/>
        <v>0.744206399999939</v>
      </c>
    </row>
    <row r="1185" customHeight="1" spans="1:5">
      <c r="A1185" s="12">
        <f t="shared" si="93"/>
        <v>11.8199999999998</v>
      </c>
      <c r="B1185" s="12">
        <f t="shared" si="92"/>
        <v>0.756</v>
      </c>
      <c r="C1185" s="12">
        <f t="shared" si="90"/>
        <v>476.838472784211</v>
      </c>
      <c r="D1185" s="12">
        <f t="shared" si="91"/>
        <v>458.989977599985</v>
      </c>
      <c r="E1185" s="12">
        <f t="shared" si="94"/>
        <v>0.744811199999958</v>
      </c>
    </row>
    <row r="1186" customHeight="1" spans="1:5">
      <c r="A1186" s="12">
        <f t="shared" si="93"/>
        <v>11.8299999999998</v>
      </c>
      <c r="B1186" s="12">
        <f t="shared" si="92"/>
        <v>0.756</v>
      </c>
      <c r="C1186" s="12">
        <f t="shared" si="90"/>
        <v>477.612875373321</v>
      </c>
      <c r="D1186" s="12">
        <f t="shared" si="91"/>
        <v>459.735393599985</v>
      </c>
      <c r="E1186" s="12">
        <f t="shared" si="94"/>
        <v>0.745415999999977</v>
      </c>
    </row>
    <row r="1187" customHeight="1" spans="1:5">
      <c r="A1187" s="12">
        <f t="shared" si="93"/>
        <v>11.8399999999998</v>
      </c>
      <c r="B1187" s="12">
        <f t="shared" si="92"/>
        <v>0.756</v>
      </c>
      <c r="C1187" s="12">
        <f t="shared" si="90"/>
        <v>478.387906280962</v>
      </c>
      <c r="D1187" s="12">
        <f t="shared" si="91"/>
        <v>460.481414399985</v>
      </c>
      <c r="E1187" s="12">
        <f t="shared" si="94"/>
        <v>0.746020800000053</v>
      </c>
    </row>
    <row r="1188" customHeight="1" spans="1:5">
      <c r="A1188" s="12">
        <f t="shared" si="93"/>
        <v>11.8499999999998</v>
      </c>
      <c r="B1188" s="12">
        <f t="shared" si="92"/>
        <v>0.756</v>
      </c>
      <c r="C1188" s="12">
        <f t="shared" si="90"/>
        <v>479.163565507133</v>
      </c>
      <c r="D1188" s="12">
        <f t="shared" si="91"/>
        <v>461.228039999985</v>
      </c>
      <c r="E1188" s="12">
        <f t="shared" si="94"/>
        <v>0.746625600000129</v>
      </c>
    </row>
    <row r="1189" customHeight="1" spans="1:5">
      <c r="A1189" s="12">
        <f t="shared" si="93"/>
        <v>11.8599999999998</v>
      </c>
      <c r="B1189" s="12">
        <f t="shared" si="92"/>
        <v>0.756</v>
      </c>
      <c r="C1189" s="12">
        <f t="shared" si="90"/>
        <v>479.939853051835</v>
      </c>
      <c r="D1189" s="12">
        <f t="shared" si="91"/>
        <v>461.975270399985</v>
      </c>
      <c r="E1189" s="12">
        <f t="shared" si="94"/>
        <v>0.747230399999921</v>
      </c>
    </row>
    <row r="1190" customHeight="1" spans="1:5">
      <c r="A1190" s="12">
        <f t="shared" si="93"/>
        <v>11.8699999999998</v>
      </c>
      <c r="B1190" s="12">
        <f t="shared" si="92"/>
        <v>0.756</v>
      </c>
      <c r="C1190" s="12">
        <f t="shared" si="90"/>
        <v>480.716768915068</v>
      </c>
      <c r="D1190" s="12">
        <f t="shared" si="91"/>
        <v>462.723105599985</v>
      </c>
      <c r="E1190" s="12">
        <f t="shared" si="94"/>
        <v>0.74783519999994</v>
      </c>
    </row>
    <row r="1191" customHeight="1" spans="1:5">
      <c r="A1191" s="12">
        <f t="shared" si="93"/>
        <v>11.8799999999998</v>
      </c>
      <c r="B1191" s="12">
        <f t="shared" si="92"/>
        <v>0.756</v>
      </c>
      <c r="C1191" s="12">
        <f t="shared" si="90"/>
        <v>481.494313096831</v>
      </c>
      <c r="D1191" s="12">
        <f t="shared" si="91"/>
        <v>463.471545599985</v>
      </c>
      <c r="E1191" s="12">
        <f t="shared" si="94"/>
        <v>0.74843999999996</v>
      </c>
    </row>
    <row r="1192" customHeight="1" spans="1:5">
      <c r="A1192" s="12">
        <f t="shared" si="93"/>
        <v>11.8899999999998</v>
      </c>
      <c r="B1192" s="12">
        <f t="shared" si="92"/>
        <v>0.756</v>
      </c>
      <c r="C1192" s="12">
        <f t="shared" si="90"/>
        <v>482.272485597125</v>
      </c>
      <c r="D1192" s="12">
        <f t="shared" si="91"/>
        <v>464.220590399985</v>
      </c>
      <c r="E1192" s="12">
        <f t="shared" si="94"/>
        <v>0.749044799999979</v>
      </c>
    </row>
    <row r="1193" customHeight="1" spans="1:5">
      <c r="A1193" s="12">
        <f t="shared" si="93"/>
        <v>11.8999999999998</v>
      </c>
      <c r="B1193" s="12">
        <f t="shared" si="92"/>
        <v>0.756</v>
      </c>
      <c r="C1193" s="12">
        <f t="shared" si="90"/>
        <v>483.05128641595</v>
      </c>
      <c r="D1193" s="12">
        <f t="shared" si="91"/>
        <v>464.970239999985</v>
      </c>
      <c r="E1193" s="12">
        <f t="shared" si="94"/>
        <v>0.749649599999941</v>
      </c>
    </row>
    <row r="1194" customHeight="1" spans="1:5">
      <c r="A1194" s="12">
        <f t="shared" si="93"/>
        <v>11.9099999999998</v>
      </c>
      <c r="B1194" s="12">
        <f t="shared" si="92"/>
        <v>0.756</v>
      </c>
      <c r="C1194" s="12">
        <f t="shared" ref="C1194:C1257" si="95">PI()*(A1194+0.5)^2</f>
        <v>483.830715553306</v>
      </c>
      <c r="D1194" s="12">
        <f t="shared" ref="D1194:D1257" si="96">((A1194+0.5)/0.5)^2*B1194</f>
        <v>465.720494399985</v>
      </c>
      <c r="E1194" s="12">
        <f t="shared" si="94"/>
        <v>0.750254400000017</v>
      </c>
    </row>
    <row r="1195" customHeight="1" spans="1:5">
      <c r="A1195" s="12">
        <f t="shared" si="93"/>
        <v>11.9199999999998</v>
      </c>
      <c r="B1195" s="12">
        <f t="shared" si="92"/>
        <v>0.756</v>
      </c>
      <c r="C1195" s="12">
        <f t="shared" si="95"/>
        <v>484.610773009192</v>
      </c>
      <c r="D1195" s="12">
        <f t="shared" si="96"/>
        <v>466.471353599985</v>
      </c>
      <c r="E1195" s="12">
        <f t="shared" si="94"/>
        <v>0.750859199999979</v>
      </c>
    </row>
    <row r="1196" customHeight="1" spans="1:5">
      <c r="A1196" s="12">
        <f t="shared" si="93"/>
        <v>11.9299999999998</v>
      </c>
      <c r="B1196" s="12">
        <f t="shared" si="92"/>
        <v>0.756</v>
      </c>
      <c r="C1196" s="12">
        <f t="shared" si="95"/>
        <v>485.391458783609</v>
      </c>
      <c r="D1196" s="12">
        <f t="shared" si="96"/>
        <v>467.222817599985</v>
      </c>
      <c r="E1196" s="12">
        <f t="shared" si="94"/>
        <v>0.751464000000112</v>
      </c>
    </row>
    <row r="1197" customHeight="1" spans="1:5">
      <c r="A1197" s="12">
        <f t="shared" si="93"/>
        <v>11.9399999999998</v>
      </c>
      <c r="B1197" s="12">
        <f t="shared" si="92"/>
        <v>0.756</v>
      </c>
      <c r="C1197" s="12">
        <f t="shared" si="95"/>
        <v>486.172772876557</v>
      </c>
      <c r="D1197" s="12">
        <f t="shared" si="96"/>
        <v>467.974886399985</v>
      </c>
      <c r="E1197" s="12">
        <f t="shared" si="94"/>
        <v>0.752068799999961</v>
      </c>
    </row>
    <row r="1198" customHeight="1" spans="1:5">
      <c r="A1198" s="12">
        <f t="shared" si="93"/>
        <v>11.9499999999998</v>
      </c>
      <c r="B1198" s="12">
        <f t="shared" si="92"/>
        <v>0.756</v>
      </c>
      <c r="C1198" s="12">
        <f t="shared" si="95"/>
        <v>486.954715288035</v>
      </c>
      <c r="D1198" s="12">
        <f t="shared" si="96"/>
        <v>468.727559999985</v>
      </c>
      <c r="E1198" s="12">
        <f t="shared" si="94"/>
        <v>0.75267359999998</v>
      </c>
    </row>
    <row r="1199" customHeight="1" spans="1:5">
      <c r="A1199" s="12">
        <f t="shared" si="93"/>
        <v>11.9599999999998</v>
      </c>
      <c r="B1199" s="12">
        <f t="shared" si="92"/>
        <v>0.756</v>
      </c>
      <c r="C1199" s="12">
        <f t="shared" si="95"/>
        <v>487.737286018045</v>
      </c>
      <c r="D1199" s="12">
        <f t="shared" si="96"/>
        <v>469.480838399985</v>
      </c>
      <c r="E1199" s="12">
        <f t="shared" si="94"/>
        <v>0.753278399999999</v>
      </c>
    </row>
    <row r="1200" customHeight="1" spans="1:5">
      <c r="A1200" s="12">
        <f t="shared" si="93"/>
        <v>11.9699999999998</v>
      </c>
      <c r="B1200" s="12">
        <f t="shared" si="92"/>
        <v>0.756</v>
      </c>
      <c r="C1200" s="12">
        <f t="shared" si="95"/>
        <v>488.520485066585</v>
      </c>
      <c r="D1200" s="12">
        <f t="shared" si="96"/>
        <v>470.234721599985</v>
      </c>
      <c r="E1200" s="12">
        <f t="shared" si="94"/>
        <v>0.753883199999905</v>
      </c>
    </row>
    <row r="1201" customHeight="1" spans="1:5">
      <c r="A1201" s="12">
        <f t="shared" si="93"/>
        <v>11.9799999999998</v>
      </c>
      <c r="B1201" s="12">
        <f t="shared" si="92"/>
        <v>0.756</v>
      </c>
      <c r="C1201" s="12">
        <f t="shared" si="95"/>
        <v>489.304312433655</v>
      </c>
      <c r="D1201" s="12">
        <f t="shared" si="96"/>
        <v>470.989209599985</v>
      </c>
      <c r="E1201" s="12">
        <f t="shared" si="94"/>
        <v>0.754488000000038</v>
      </c>
    </row>
    <row r="1202" customHeight="1" spans="1:5">
      <c r="A1202" s="12">
        <f t="shared" si="93"/>
        <v>11.9899999999998</v>
      </c>
      <c r="B1202" s="12">
        <f t="shared" si="92"/>
        <v>0.756</v>
      </c>
      <c r="C1202" s="12">
        <f t="shared" si="95"/>
        <v>490.088768119256</v>
      </c>
      <c r="D1202" s="12">
        <f t="shared" si="96"/>
        <v>471.744302399985</v>
      </c>
      <c r="E1202" s="12">
        <f t="shared" si="94"/>
        <v>0.755092799999943</v>
      </c>
    </row>
    <row r="1203" customHeight="1" spans="1:5">
      <c r="A1203" s="12">
        <f t="shared" si="93"/>
        <v>11.9999999999998</v>
      </c>
      <c r="B1203" s="12">
        <f t="shared" si="92"/>
        <v>0.756</v>
      </c>
      <c r="C1203" s="12">
        <f t="shared" si="95"/>
        <v>490.873852123389</v>
      </c>
      <c r="D1203" s="12">
        <f t="shared" si="96"/>
        <v>472.499999999985</v>
      </c>
      <c r="E1203" s="12">
        <f t="shared" si="94"/>
        <v>0.755697599999905</v>
      </c>
    </row>
    <row r="1204" customHeight="1" spans="1:5">
      <c r="A1204" s="12">
        <f t="shared" si="93"/>
        <v>12.0099999999998</v>
      </c>
      <c r="B1204" s="12">
        <f t="shared" si="92"/>
        <v>0.756</v>
      </c>
      <c r="C1204" s="12">
        <f t="shared" si="95"/>
        <v>491.659564446051</v>
      </c>
      <c r="D1204" s="12">
        <f t="shared" si="96"/>
        <v>473.256302399985</v>
      </c>
      <c r="E1204" s="12">
        <f t="shared" si="94"/>
        <v>0.756302400000209</v>
      </c>
    </row>
    <row r="1205" customHeight="1" spans="1:5">
      <c r="A1205" s="12">
        <f t="shared" si="93"/>
        <v>12.0199999999998</v>
      </c>
      <c r="B1205" s="12">
        <f t="shared" si="92"/>
        <v>0.756</v>
      </c>
      <c r="C1205" s="12">
        <f t="shared" si="95"/>
        <v>492.445905087245</v>
      </c>
      <c r="D1205" s="12">
        <f t="shared" si="96"/>
        <v>474.013209599985</v>
      </c>
      <c r="E1205" s="12">
        <f t="shared" si="94"/>
        <v>0.756907199999944</v>
      </c>
    </row>
    <row r="1206" customHeight="1" spans="1:5">
      <c r="A1206" s="12">
        <f t="shared" si="93"/>
        <v>12.0299999999998</v>
      </c>
      <c r="B1206" s="12">
        <f t="shared" si="92"/>
        <v>0.756</v>
      </c>
      <c r="C1206" s="12">
        <f t="shared" si="95"/>
        <v>493.232874046969</v>
      </c>
      <c r="D1206" s="12">
        <f t="shared" si="96"/>
        <v>474.770721599985</v>
      </c>
      <c r="E1206" s="12">
        <f t="shared" si="94"/>
        <v>0.757511999999963</v>
      </c>
    </row>
    <row r="1207" customHeight="1" spans="1:5">
      <c r="A1207" s="12">
        <f t="shared" si="93"/>
        <v>12.0399999999998</v>
      </c>
      <c r="B1207" s="12">
        <f t="shared" si="92"/>
        <v>0.756</v>
      </c>
      <c r="C1207" s="12">
        <f t="shared" si="95"/>
        <v>494.020471325224</v>
      </c>
      <c r="D1207" s="12">
        <f t="shared" si="96"/>
        <v>475.528838399985</v>
      </c>
      <c r="E1207" s="12">
        <f t="shared" si="94"/>
        <v>0.758116799999982</v>
      </c>
    </row>
    <row r="1208" customHeight="1" spans="1:5">
      <c r="A1208" s="12">
        <f t="shared" si="93"/>
        <v>12.0499999999998</v>
      </c>
      <c r="B1208" s="12">
        <f t="shared" si="92"/>
        <v>0.756</v>
      </c>
      <c r="C1208" s="12">
        <f t="shared" si="95"/>
        <v>494.80869692201</v>
      </c>
      <c r="D1208" s="12">
        <f t="shared" si="96"/>
        <v>476.287559999985</v>
      </c>
      <c r="E1208" s="12">
        <f t="shared" si="94"/>
        <v>0.758721599999944</v>
      </c>
    </row>
    <row r="1209" customHeight="1" spans="1:5">
      <c r="A1209" s="12">
        <f t="shared" si="93"/>
        <v>12.0599999999998</v>
      </c>
      <c r="B1209" s="12">
        <f t="shared" si="92"/>
        <v>0.756</v>
      </c>
      <c r="C1209" s="12">
        <f t="shared" si="95"/>
        <v>495.597550837326</v>
      </c>
      <c r="D1209" s="12">
        <f t="shared" si="96"/>
        <v>477.046886399985</v>
      </c>
      <c r="E1209" s="12">
        <f t="shared" si="94"/>
        <v>0.75932640000002</v>
      </c>
    </row>
    <row r="1210" customHeight="1" spans="1:5">
      <c r="A1210" s="12">
        <f t="shared" si="93"/>
        <v>12.0699999999998</v>
      </c>
      <c r="B1210" s="12">
        <f t="shared" si="92"/>
        <v>0.756</v>
      </c>
      <c r="C1210" s="12">
        <f t="shared" si="95"/>
        <v>496.387033071173</v>
      </c>
      <c r="D1210" s="12">
        <f t="shared" si="96"/>
        <v>477.806817599985</v>
      </c>
      <c r="E1210" s="12">
        <f t="shared" si="94"/>
        <v>0.759931199999926</v>
      </c>
    </row>
    <row r="1211" customHeight="1" spans="1:5">
      <c r="A1211" s="12">
        <f t="shared" si="93"/>
        <v>12.0799999999998</v>
      </c>
      <c r="B1211" s="12">
        <f t="shared" si="92"/>
        <v>0.756</v>
      </c>
      <c r="C1211" s="12">
        <f t="shared" si="95"/>
        <v>497.177143623551</v>
      </c>
      <c r="D1211" s="12">
        <f t="shared" si="96"/>
        <v>478.567353599985</v>
      </c>
      <c r="E1211" s="12">
        <f t="shared" si="94"/>
        <v>0.760536000000002</v>
      </c>
    </row>
    <row r="1212" customHeight="1" spans="1:5">
      <c r="A1212" s="12">
        <f t="shared" si="93"/>
        <v>12.0899999999998</v>
      </c>
      <c r="B1212" s="12">
        <f t="shared" si="92"/>
        <v>0.756</v>
      </c>
      <c r="C1212" s="12">
        <f t="shared" si="95"/>
        <v>497.967882494459</v>
      </c>
      <c r="D1212" s="12">
        <f t="shared" si="96"/>
        <v>479.328494399985</v>
      </c>
      <c r="E1212" s="12">
        <f t="shared" si="94"/>
        <v>0.761140799999964</v>
      </c>
    </row>
    <row r="1213" customHeight="1" spans="1:5">
      <c r="A1213" s="12">
        <f t="shared" si="93"/>
        <v>12.0999999999998</v>
      </c>
      <c r="B1213" s="12">
        <f t="shared" si="92"/>
        <v>0.756</v>
      </c>
      <c r="C1213" s="12">
        <f t="shared" si="95"/>
        <v>498.759249683899</v>
      </c>
      <c r="D1213" s="12">
        <f t="shared" si="96"/>
        <v>480.090239999985</v>
      </c>
      <c r="E1213" s="12">
        <f t="shared" si="94"/>
        <v>0.761745600000154</v>
      </c>
    </row>
    <row r="1214" customHeight="1" spans="1:5">
      <c r="A1214" s="12">
        <f t="shared" si="93"/>
        <v>12.1099999999998</v>
      </c>
      <c r="B1214" s="12">
        <f t="shared" si="92"/>
        <v>0.756</v>
      </c>
      <c r="C1214" s="12">
        <f t="shared" si="95"/>
        <v>499.551245191869</v>
      </c>
      <c r="D1214" s="12">
        <f t="shared" si="96"/>
        <v>480.852590399985</v>
      </c>
      <c r="E1214" s="12">
        <f t="shared" si="94"/>
        <v>0.762350399999946</v>
      </c>
    </row>
    <row r="1215" customHeight="1" spans="1:5">
      <c r="A1215" s="12">
        <f t="shared" si="93"/>
        <v>12.1199999999998</v>
      </c>
      <c r="B1215" s="12">
        <f t="shared" si="92"/>
        <v>0.756</v>
      </c>
      <c r="C1215" s="12">
        <f t="shared" si="95"/>
        <v>500.343869018369</v>
      </c>
      <c r="D1215" s="12">
        <f t="shared" si="96"/>
        <v>481.615545599985</v>
      </c>
      <c r="E1215" s="12">
        <f t="shared" si="94"/>
        <v>0.762955199999965</v>
      </c>
    </row>
    <row r="1216" customHeight="1" spans="1:5">
      <c r="A1216" s="12">
        <f t="shared" si="93"/>
        <v>12.1299999999998</v>
      </c>
      <c r="B1216" s="12">
        <f t="shared" si="92"/>
        <v>0.756</v>
      </c>
      <c r="C1216" s="12">
        <f t="shared" si="95"/>
        <v>501.137121163401</v>
      </c>
      <c r="D1216" s="12">
        <f t="shared" si="96"/>
        <v>482.379105599985</v>
      </c>
      <c r="E1216" s="12">
        <f t="shared" si="94"/>
        <v>0.763559999999984</v>
      </c>
    </row>
    <row r="1217" customHeight="1" spans="1:5">
      <c r="A1217" s="12">
        <f t="shared" si="93"/>
        <v>12.1399999999998</v>
      </c>
      <c r="B1217" s="12">
        <f t="shared" si="92"/>
        <v>0.756</v>
      </c>
      <c r="C1217" s="12">
        <f t="shared" si="95"/>
        <v>501.931001626963</v>
      </c>
      <c r="D1217" s="12">
        <f t="shared" si="96"/>
        <v>483.143270399985</v>
      </c>
      <c r="E1217" s="12">
        <f t="shared" si="94"/>
        <v>0.764164799999946</v>
      </c>
    </row>
    <row r="1218" customHeight="1" spans="1:5">
      <c r="A1218" s="12">
        <f t="shared" si="93"/>
        <v>12.1499999999998</v>
      </c>
      <c r="B1218" s="12">
        <f t="shared" si="92"/>
        <v>0.756</v>
      </c>
      <c r="C1218" s="12">
        <f t="shared" si="95"/>
        <v>502.725510409056</v>
      </c>
      <c r="D1218" s="12">
        <f t="shared" si="96"/>
        <v>483.908039999985</v>
      </c>
      <c r="E1218" s="12">
        <f t="shared" si="94"/>
        <v>0.764769599999909</v>
      </c>
    </row>
    <row r="1219" customHeight="1" spans="1:5">
      <c r="A1219" s="12">
        <f t="shared" si="93"/>
        <v>12.1599999999998</v>
      </c>
      <c r="B1219" s="12">
        <f t="shared" si="92"/>
        <v>0.756</v>
      </c>
      <c r="C1219" s="12">
        <f t="shared" si="95"/>
        <v>503.520647509679</v>
      </c>
      <c r="D1219" s="12">
        <f t="shared" si="96"/>
        <v>484.673414399985</v>
      </c>
      <c r="E1219" s="12">
        <f t="shared" si="94"/>
        <v>0.765374399999985</v>
      </c>
    </row>
    <row r="1220" customHeight="1" spans="1:5">
      <c r="A1220" s="12">
        <f t="shared" si="93"/>
        <v>12.1699999999998</v>
      </c>
      <c r="B1220" s="12">
        <f t="shared" ref="B1220:B1283" si="97">MAX(1-0.03*MAX((A1220-0.5)/0.25,0),$B$2)</f>
        <v>0.756</v>
      </c>
      <c r="C1220" s="12">
        <f t="shared" si="95"/>
        <v>504.316412928833</v>
      </c>
      <c r="D1220" s="12">
        <f t="shared" si="96"/>
        <v>485.439393599985</v>
      </c>
      <c r="E1220" s="12">
        <f t="shared" si="94"/>
        <v>0.765979200000004</v>
      </c>
    </row>
    <row r="1221" customHeight="1" spans="1:5">
      <c r="A1221" s="12">
        <f t="shared" ref="A1221:A1284" si="98">A1220+0.01</f>
        <v>12.1799999999998</v>
      </c>
      <c r="B1221" s="12">
        <f t="shared" si="97"/>
        <v>0.756</v>
      </c>
      <c r="C1221" s="12">
        <f t="shared" si="95"/>
        <v>505.112806666518</v>
      </c>
      <c r="D1221" s="12">
        <f t="shared" si="96"/>
        <v>486.205977599985</v>
      </c>
      <c r="E1221" s="12">
        <f t="shared" ref="E1221:E1284" si="99">D1221-D1220</f>
        <v>0.76658400000008</v>
      </c>
    </row>
    <row r="1222" customHeight="1" spans="1:5">
      <c r="A1222" s="12">
        <f t="shared" si="98"/>
        <v>12.1899999999998</v>
      </c>
      <c r="B1222" s="12">
        <f t="shared" si="97"/>
        <v>0.756</v>
      </c>
      <c r="C1222" s="12">
        <f t="shared" si="95"/>
        <v>505.909828722734</v>
      </c>
      <c r="D1222" s="12">
        <f t="shared" si="96"/>
        <v>486.973166399985</v>
      </c>
      <c r="E1222" s="12">
        <f t="shared" si="99"/>
        <v>0.767188800000042</v>
      </c>
    </row>
    <row r="1223" customHeight="1" spans="1:5">
      <c r="A1223" s="12">
        <f t="shared" si="98"/>
        <v>12.1999999999998</v>
      </c>
      <c r="B1223" s="12">
        <f t="shared" si="97"/>
        <v>0.756</v>
      </c>
      <c r="C1223" s="12">
        <f t="shared" si="95"/>
        <v>506.707479097481</v>
      </c>
      <c r="D1223" s="12">
        <f t="shared" si="96"/>
        <v>487.740959999985</v>
      </c>
      <c r="E1223" s="12">
        <f t="shared" si="99"/>
        <v>0.767793599999948</v>
      </c>
    </row>
    <row r="1224" customHeight="1" spans="1:5">
      <c r="A1224" s="12">
        <f t="shared" si="98"/>
        <v>12.2099999999998</v>
      </c>
      <c r="B1224" s="12">
        <f t="shared" si="97"/>
        <v>0.756</v>
      </c>
      <c r="C1224" s="12">
        <f t="shared" si="95"/>
        <v>507.505757790758</v>
      </c>
      <c r="D1224" s="12">
        <f t="shared" si="96"/>
        <v>488.509358399985</v>
      </c>
      <c r="E1224" s="12">
        <f t="shared" si="99"/>
        <v>0.768398399999967</v>
      </c>
    </row>
    <row r="1225" customHeight="1" spans="1:5">
      <c r="A1225" s="12">
        <f t="shared" si="98"/>
        <v>12.2199999999998</v>
      </c>
      <c r="B1225" s="12">
        <f t="shared" si="97"/>
        <v>0.756</v>
      </c>
      <c r="C1225" s="12">
        <f t="shared" si="95"/>
        <v>508.304664802566</v>
      </c>
      <c r="D1225" s="12">
        <f t="shared" si="96"/>
        <v>489.278361599985</v>
      </c>
      <c r="E1225" s="12">
        <f t="shared" si="99"/>
        <v>0.769003199999929</v>
      </c>
    </row>
    <row r="1226" customHeight="1" spans="1:5">
      <c r="A1226" s="12">
        <f t="shared" si="98"/>
        <v>12.2299999999998</v>
      </c>
      <c r="B1226" s="12">
        <f t="shared" si="97"/>
        <v>0.756</v>
      </c>
      <c r="C1226" s="12">
        <f t="shared" si="95"/>
        <v>509.104200132904</v>
      </c>
      <c r="D1226" s="12">
        <f t="shared" si="96"/>
        <v>490.047969599985</v>
      </c>
      <c r="E1226" s="12">
        <f t="shared" si="99"/>
        <v>0.769608000000005</v>
      </c>
    </row>
    <row r="1227" customHeight="1" spans="1:5">
      <c r="A1227" s="12">
        <f t="shared" si="98"/>
        <v>12.2399999999998</v>
      </c>
      <c r="B1227" s="12">
        <f t="shared" si="97"/>
        <v>0.756</v>
      </c>
      <c r="C1227" s="12">
        <f t="shared" si="95"/>
        <v>509.904363781773</v>
      </c>
      <c r="D1227" s="12">
        <f t="shared" si="96"/>
        <v>490.818182399985</v>
      </c>
      <c r="E1227" s="12">
        <f t="shared" si="99"/>
        <v>0.770212799999968</v>
      </c>
    </row>
    <row r="1228" customHeight="1" spans="1:5">
      <c r="A1228" s="12">
        <f t="shared" si="98"/>
        <v>12.2499999999998</v>
      </c>
      <c r="B1228" s="12">
        <f t="shared" si="97"/>
        <v>0.756</v>
      </c>
      <c r="C1228" s="12">
        <f t="shared" si="95"/>
        <v>510.705155749173</v>
      </c>
      <c r="D1228" s="12">
        <f t="shared" si="96"/>
        <v>491.588999999985</v>
      </c>
      <c r="E1228" s="12">
        <f t="shared" si="99"/>
        <v>0.770817599999987</v>
      </c>
    </row>
    <row r="1229" customHeight="1" spans="1:5">
      <c r="A1229" s="12">
        <f t="shared" si="98"/>
        <v>12.2599999999998</v>
      </c>
      <c r="B1229" s="12">
        <f t="shared" si="97"/>
        <v>0.756</v>
      </c>
      <c r="C1229" s="12">
        <f t="shared" si="95"/>
        <v>511.506576035104</v>
      </c>
      <c r="D1229" s="12">
        <f t="shared" si="96"/>
        <v>492.360422399985</v>
      </c>
      <c r="E1229" s="12">
        <f t="shared" si="99"/>
        <v>0.771422400000063</v>
      </c>
    </row>
    <row r="1230" customHeight="1" spans="1:5">
      <c r="A1230" s="12">
        <f t="shared" si="98"/>
        <v>12.2699999999998</v>
      </c>
      <c r="B1230" s="12">
        <f t="shared" si="97"/>
        <v>0.756</v>
      </c>
      <c r="C1230" s="12">
        <f t="shared" si="95"/>
        <v>512.308624639566</v>
      </c>
      <c r="D1230" s="12">
        <f t="shared" si="96"/>
        <v>493.132449599985</v>
      </c>
      <c r="E1230" s="12">
        <f t="shared" si="99"/>
        <v>0.772027200000025</v>
      </c>
    </row>
    <row r="1231" customHeight="1" spans="1:5">
      <c r="A1231" s="12">
        <f t="shared" si="98"/>
        <v>12.2799999999998</v>
      </c>
      <c r="B1231" s="12">
        <f t="shared" si="97"/>
        <v>0.756</v>
      </c>
      <c r="C1231" s="12">
        <f t="shared" si="95"/>
        <v>513.111301562558</v>
      </c>
      <c r="D1231" s="12">
        <f t="shared" si="96"/>
        <v>493.905081599985</v>
      </c>
      <c r="E1231" s="12">
        <f t="shared" si="99"/>
        <v>0.77263199999993</v>
      </c>
    </row>
    <row r="1232" customHeight="1" spans="1:5">
      <c r="A1232" s="12">
        <f t="shared" si="98"/>
        <v>12.2899999999998</v>
      </c>
      <c r="B1232" s="12">
        <f t="shared" si="97"/>
        <v>0.756</v>
      </c>
      <c r="C1232" s="12">
        <f t="shared" si="95"/>
        <v>513.914606804081</v>
      </c>
      <c r="D1232" s="12">
        <f t="shared" si="96"/>
        <v>494.678318399985</v>
      </c>
      <c r="E1232" s="12">
        <f t="shared" si="99"/>
        <v>0.773236800000006</v>
      </c>
    </row>
    <row r="1233" customHeight="1" spans="1:5">
      <c r="A1233" s="12">
        <f t="shared" si="98"/>
        <v>12.2999999999998</v>
      </c>
      <c r="B1233" s="12">
        <f t="shared" si="97"/>
        <v>0.756</v>
      </c>
      <c r="C1233" s="12">
        <f t="shared" si="95"/>
        <v>514.718540364134</v>
      </c>
      <c r="D1233" s="12">
        <f t="shared" si="96"/>
        <v>495.452159999985</v>
      </c>
      <c r="E1233" s="12">
        <f t="shared" si="99"/>
        <v>0.773841599999969</v>
      </c>
    </row>
    <row r="1234" customHeight="1" spans="1:5">
      <c r="A1234" s="12">
        <f t="shared" si="98"/>
        <v>12.3099999999998</v>
      </c>
      <c r="B1234" s="12">
        <f t="shared" si="97"/>
        <v>0.756</v>
      </c>
      <c r="C1234" s="12">
        <f t="shared" si="95"/>
        <v>515.523102242718</v>
      </c>
      <c r="D1234" s="12">
        <f t="shared" si="96"/>
        <v>496.226606399984</v>
      </c>
      <c r="E1234" s="12">
        <f t="shared" si="99"/>
        <v>0.774446399999931</v>
      </c>
    </row>
    <row r="1235" customHeight="1" spans="1:5">
      <c r="A1235" s="12">
        <f t="shared" si="98"/>
        <v>12.3199999999998</v>
      </c>
      <c r="B1235" s="12">
        <f t="shared" si="97"/>
        <v>0.756</v>
      </c>
      <c r="C1235" s="12">
        <f t="shared" si="95"/>
        <v>516.328292439834</v>
      </c>
      <c r="D1235" s="12">
        <f t="shared" si="96"/>
        <v>497.001657599985</v>
      </c>
      <c r="E1235" s="12">
        <f t="shared" si="99"/>
        <v>0.775051200000064</v>
      </c>
    </row>
    <row r="1236" customHeight="1" spans="1:5">
      <c r="A1236" s="12">
        <f t="shared" si="98"/>
        <v>12.3299999999998</v>
      </c>
      <c r="B1236" s="12">
        <f t="shared" si="97"/>
        <v>0.756</v>
      </c>
      <c r="C1236" s="12">
        <f t="shared" si="95"/>
        <v>517.134110955479</v>
      </c>
      <c r="D1236" s="12">
        <f t="shared" si="96"/>
        <v>497.777313599984</v>
      </c>
      <c r="E1236" s="12">
        <f t="shared" si="99"/>
        <v>0.775655999999913</v>
      </c>
    </row>
    <row r="1237" customHeight="1" spans="1:5">
      <c r="A1237" s="12">
        <f t="shared" si="98"/>
        <v>12.3399999999998</v>
      </c>
      <c r="B1237" s="12">
        <f t="shared" si="97"/>
        <v>0.756</v>
      </c>
      <c r="C1237" s="12">
        <f t="shared" si="95"/>
        <v>517.940557789656</v>
      </c>
      <c r="D1237" s="12">
        <f t="shared" si="96"/>
        <v>498.553574399984</v>
      </c>
      <c r="E1237" s="12">
        <f t="shared" si="99"/>
        <v>0.776260799999932</v>
      </c>
    </row>
    <row r="1238" customHeight="1" spans="1:5">
      <c r="A1238" s="12">
        <f t="shared" si="98"/>
        <v>12.3499999999998</v>
      </c>
      <c r="B1238" s="12">
        <f t="shared" si="97"/>
        <v>0.756</v>
      </c>
      <c r="C1238" s="12">
        <f t="shared" si="95"/>
        <v>518.747632942363</v>
      </c>
      <c r="D1238" s="12">
        <f t="shared" si="96"/>
        <v>499.330439999985</v>
      </c>
      <c r="E1238" s="12">
        <f t="shared" si="99"/>
        <v>0.776865600000178</v>
      </c>
    </row>
    <row r="1239" customHeight="1" spans="1:5">
      <c r="A1239" s="12">
        <f t="shared" si="98"/>
        <v>12.3599999999998</v>
      </c>
      <c r="B1239" s="12">
        <f t="shared" si="97"/>
        <v>0.756</v>
      </c>
      <c r="C1239" s="12">
        <f t="shared" si="95"/>
        <v>519.555336413601</v>
      </c>
      <c r="D1239" s="12">
        <f t="shared" si="96"/>
        <v>500.107910399984</v>
      </c>
      <c r="E1239" s="12">
        <f t="shared" si="99"/>
        <v>0.777470399999913</v>
      </c>
    </row>
    <row r="1240" customHeight="1" spans="1:5">
      <c r="A1240" s="12">
        <f t="shared" si="98"/>
        <v>12.3699999999998</v>
      </c>
      <c r="B1240" s="12">
        <f t="shared" si="97"/>
        <v>0.756</v>
      </c>
      <c r="C1240" s="12">
        <f t="shared" si="95"/>
        <v>520.36366820337</v>
      </c>
      <c r="D1240" s="12">
        <f t="shared" si="96"/>
        <v>500.885985599984</v>
      </c>
      <c r="E1240" s="12">
        <f t="shared" si="99"/>
        <v>0.778075199999989</v>
      </c>
    </row>
    <row r="1241" customHeight="1" spans="1:5">
      <c r="A1241" s="12">
        <f t="shared" si="98"/>
        <v>12.3799999999998</v>
      </c>
      <c r="B1241" s="12">
        <f t="shared" si="97"/>
        <v>0.756</v>
      </c>
      <c r="C1241" s="12">
        <f t="shared" si="95"/>
        <v>521.172628311669</v>
      </c>
      <c r="D1241" s="12">
        <f t="shared" si="96"/>
        <v>501.664665599984</v>
      </c>
      <c r="E1241" s="12">
        <f t="shared" si="99"/>
        <v>0.778679999999952</v>
      </c>
    </row>
    <row r="1242" customHeight="1" spans="1:5">
      <c r="A1242" s="12">
        <f t="shared" si="98"/>
        <v>12.3899999999998</v>
      </c>
      <c r="B1242" s="12">
        <f t="shared" si="97"/>
        <v>0.756</v>
      </c>
      <c r="C1242" s="12">
        <f t="shared" si="95"/>
        <v>521.982216738499</v>
      </c>
      <c r="D1242" s="12">
        <f t="shared" si="96"/>
        <v>502.443950399984</v>
      </c>
      <c r="E1242" s="12">
        <f t="shared" si="99"/>
        <v>0.779284800000028</v>
      </c>
    </row>
    <row r="1243" customHeight="1" spans="1:5">
      <c r="A1243" s="12">
        <f t="shared" si="98"/>
        <v>12.3999999999998</v>
      </c>
      <c r="B1243" s="12">
        <f t="shared" si="97"/>
        <v>0.756</v>
      </c>
      <c r="C1243" s="12">
        <f t="shared" si="95"/>
        <v>522.79243348386</v>
      </c>
      <c r="D1243" s="12">
        <f t="shared" si="96"/>
        <v>503.223839999984</v>
      </c>
      <c r="E1243" s="12">
        <f t="shared" si="99"/>
        <v>0.779889599999933</v>
      </c>
    </row>
    <row r="1244" customHeight="1" spans="1:5">
      <c r="A1244" s="12">
        <f t="shared" si="98"/>
        <v>12.4099999999998</v>
      </c>
      <c r="B1244" s="12">
        <f t="shared" si="97"/>
        <v>0.756</v>
      </c>
      <c r="C1244" s="12">
        <f t="shared" si="95"/>
        <v>523.603278547751</v>
      </c>
      <c r="D1244" s="12">
        <f t="shared" si="96"/>
        <v>504.004334399984</v>
      </c>
      <c r="E1244" s="12">
        <f t="shared" si="99"/>
        <v>0.780494399999952</v>
      </c>
    </row>
    <row r="1245" customHeight="1" spans="1:5">
      <c r="A1245" s="12">
        <f t="shared" si="98"/>
        <v>12.4199999999998</v>
      </c>
      <c r="B1245" s="12">
        <f t="shared" si="97"/>
        <v>0.756</v>
      </c>
      <c r="C1245" s="12">
        <f t="shared" si="95"/>
        <v>524.414751930173</v>
      </c>
      <c r="D1245" s="12">
        <f t="shared" si="96"/>
        <v>504.785433599984</v>
      </c>
      <c r="E1245" s="12">
        <f t="shared" si="99"/>
        <v>0.781099199999971</v>
      </c>
    </row>
    <row r="1246" customHeight="1" spans="1:5">
      <c r="A1246" s="12">
        <f t="shared" si="98"/>
        <v>12.4299999999998</v>
      </c>
      <c r="B1246" s="12">
        <f t="shared" si="97"/>
        <v>0.756</v>
      </c>
      <c r="C1246" s="12">
        <f t="shared" si="95"/>
        <v>525.226853631126</v>
      </c>
      <c r="D1246" s="12">
        <f t="shared" si="96"/>
        <v>505.567137599984</v>
      </c>
      <c r="E1246" s="12">
        <f t="shared" si="99"/>
        <v>0.781704000000161</v>
      </c>
    </row>
    <row r="1247" customHeight="1" spans="1:5">
      <c r="A1247" s="12">
        <f t="shared" si="98"/>
        <v>12.4399999999998</v>
      </c>
      <c r="B1247" s="12">
        <f t="shared" si="97"/>
        <v>0.756</v>
      </c>
      <c r="C1247" s="12">
        <f t="shared" si="95"/>
        <v>526.03958365061</v>
      </c>
      <c r="D1247" s="12">
        <f t="shared" si="96"/>
        <v>506.349446399984</v>
      </c>
      <c r="E1247" s="12">
        <f t="shared" si="99"/>
        <v>0.782308799999896</v>
      </c>
    </row>
    <row r="1248" customHeight="1" spans="1:5">
      <c r="A1248" s="12">
        <f t="shared" si="98"/>
        <v>12.4499999999998</v>
      </c>
      <c r="B1248" s="12">
        <f t="shared" si="97"/>
        <v>0.756</v>
      </c>
      <c r="C1248" s="12">
        <f t="shared" si="95"/>
        <v>526.852941988624</v>
      </c>
      <c r="D1248" s="12">
        <f t="shared" si="96"/>
        <v>507.132359999984</v>
      </c>
      <c r="E1248" s="12">
        <f t="shared" si="99"/>
        <v>0.782913600000086</v>
      </c>
    </row>
    <row r="1249" customHeight="1" spans="1:5">
      <c r="A1249" s="12">
        <f t="shared" si="98"/>
        <v>12.4599999999998</v>
      </c>
      <c r="B1249" s="12">
        <f t="shared" si="97"/>
        <v>0.756</v>
      </c>
      <c r="C1249" s="12">
        <f t="shared" si="95"/>
        <v>527.666928645169</v>
      </c>
      <c r="D1249" s="12">
        <f t="shared" si="96"/>
        <v>507.915878399984</v>
      </c>
      <c r="E1249" s="12">
        <f t="shared" si="99"/>
        <v>0.783518399999934</v>
      </c>
    </row>
    <row r="1250" customHeight="1" spans="1:5">
      <c r="A1250" s="12">
        <f t="shared" si="98"/>
        <v>12.4699999999998</v>
      </c>
      <c r="B1250" s="12">
        <f t="shared" si="97"/>
        <v>0.756</v>
      </c>
      <c r="C1250" s="12">
        <f t="shared" si="95"/>
        <v>528.481543620245</v>
      </c>
      <c r="D1250" s="12">
        <f t="shared" si="96"/>
        <v>508.700001599984</v>
      </c>
      <c r="E1250" s="12">
        <f t="shared" si="99"/>
        <v>0.784123199999897</v>
      </c>
    </row>
    <row r="1251" customHeight="1" spans="1:5">
      <c r="A1251" s="12">
        <f t="shared" si="98"/>
        <v>12.4799999999998</v>
      </c>
      <c r="B1251" s="12">
        <f t="shared" si="97"/>
        <v>0.756</v>
      </c>
      <c r="C1251" s="12">
        <f t="shared" si="95"/>
        <v>529.296786913852</v>
      </c>
      <c r="D1251" s="12">
        <f t="shared" si="96"/>
        <v>509.484729599984</v>
      </c>
      <c r="E1251" s="12">
        <f t="shared" si="99"/>
        <v>0.78472800000003</v>
      </c>
    </row>
    <row r="1252" customHeight="1" spans="1:5">
      <c r="A1252" s="12">
        <f t="shared" si="98"/>
        <v>12.4899999999998</v>
      </c>
      <c r="B1252" s="12">
        <f t="shared" si="97"/>
        <v>0.756</v>
      </c>
      <c r="C1252" s="12">
        <f t="shared" si="95"/>
        <v>530.112658525989</v>
      </c>
      <c r="D1252" s="12">
        <f t="shared" si="96"/>
        <v>510.270062399984</v>
      </c>
      <c r="E1252" s="12">
        <f t="shared" si="99"/>
        <v>0.785332799999935</v>
      </c>
    </row>
    <row r="1253" customHeight="1" spans="1:5">
      <c r="A1253" s="12">
        <f t="shared" si="98"/>
        <v>12.4999999999998</v>
      </c>
      <c r="B1253" s="12">
        <f t="shared" si="97"/>
        <v>0.756</v>
      </c>
      <c r="C1253" s="12">
        <f t="shared" si="95"/>
        <v>530.929158456657</v>
      </c>
      <c r="D1253" s="12">
        <f t="shared" si="96"/>
        <v>511.055999999984</v>
      </c>
      <c r="E1253" s="12">
        <f t="shared" si="99"/>
        <v>0.785937599999954</v>
      </c>
    </row>
    <row r="1254" customHeight="1" spans="1:5">
      <c r="A1254" s="12">
        <f t="shared" si="98"/>
        <v>12.5099999999998</v>
      </c>
      <c r="B1254" s="12">
        <f t="shared" si="97"/>
        <v>0.756</v>
      </c>
      <c r="C1254" s="12">
        <f t="shared" si="95"/>
        <v>531.746286705856</v>
      </c>
      <c r="D1254" s="12">
        <f t="shared" si="96"/>
        <v>511.842542399984</v>
      </c>
      <c r="E1254" s="12">
        <f t="shared" si="99"/>
        <v>0.786542400000144</v>
      </c>
    </row>
    <row r="1255" customHeight="1" spans="1:5">
      <c r="A1255" s="12">
        <f t="shared" si="98"/>
        <v>12.5199999999998</v>
      </c>
      <c r="B1255" s="12">
        <f t="shared" si="97"/>
        <v>0.756</v>
      </c>
      <c r="C1255" s="12">
        <f t="shared" si="95"/>
        <v>532.564043273585</v>
      </c>
      <c r="D1255" s="12">
        <f t="shared" si="96"/>
        <v>512.629689599984</v>
      </c>
      <c r="E1255" s="12">
        <f t="shared" si="99"/>
        <v>0.787147199999993</v>
      </c>
    </row>
    <row r="1256" customHeight="1" spans="1:5">
      <c r="A1256" s="12">
        <f t="shared" si="98"/>
        <v>12.5299999999998</v>
      </c>
      <c r="B1256" s="12">
        <f t="shared" si="97"/>
        <v>0.756</v>
      </c>
      <c r="C1256" s="12">
        <f t="shared" si="95"/>
        <v>533.382428159845</v>
      </c>
      <c r="D1256" s="12">
        <f t="shared" si="96"/>
        <v>513.417441599984</v>
      </c>
      <c r="E1256" s="12">
        <f t="shared" si="99"/>
        <v>0.787751999999955</v>
      </c>
    </row>
    <row r="1257" customHeight="1" spans="1:5">
      <c r="A1257" s="12">
        <f t="shared" si="98"/>
        <v>12.5399999999998</v>
      </c>
      <c r="B1257" s="12">
        <f t="shared" si="97"/>
        <v>0.756</v>
      </c>
      <c r="C1257" s="12">
        <f t="shared" si="95"/>
        <v>534.201441364636</v>
      </c>
      <c r="D1257" s="12">
        <f t="shared" si="96"/>
        <v>514.205798399984</v>
      </c>
      <c r="E1257" s="12">
        <f t="shared" si="99"/>
        <v>0.788356799999974</v>
      </c>
    </row>
    <row r="1258" customHeight="1" spans="1:5">
      <c r="A1258" s="12">
        <f t="shared" si="98"/>
        <v>12.5499999999998</v>
      </c>
      <c r="B1258" s="12">
        <f t="shared" si="97"/>
        <v>0.756</v>
      </c>
      <c r="C1258" s="12">
        <f t="shared" ref="C1258:C1321" si="100">PI()*(A1258+0.5)^2</f>
        <v>535.021082887958</v>
      </c>
      <c r="D1258" s="12">
        <f t="shared" ref="D1258:D1321" si="101">((A1258+0.5)/0.5)^2*B1258</f>
        <v>514.994759999984</v>
      </c>
      <c r="E1258" s="12">
        <f t="shared" si="99"/>
        <v>0.788961599999993</v>
      </c>
    </row>
    <row r="1259" customHeight="1" spans="1:5">
      <c r="A1259" s="12">
        <f t="shared" si="98"/>
        <v>12.5599999999998</v>
      </c>
      <c r="B1259" s="12">
        <f t="shared" si="97"/>
        <v>0.756</v>
      </c>
      <c r="C1259" s="12">
        <f t="shared" si="100"/>
        <v>535.84135272981</v>
      </c>
      <c r="D1259" s="12">
        <f t="shared" si="101"/>
        <v>515.784326399984</v>
      </c>
      <c r="E1259" s="12">
        <f t="shared" si="99"/>
        <v>0.789566400000012</v>
      </c>
    </row>
    <row r="1260" customHeight="1" spans="1:5">
      <c r="A1260" s="12">
        <f t="shared" si="98"/>
        <v>12.5699999999998</v>
      </c>
      <c r="B1260" s="12">
        <f t="shared" si="97"/>
        <v>0.756</v>
      </c>
      <c r="C1260" s="12">
        <f t="shared" si="100"/>
        <v>536.662250890193</v>
      </c>
      <c r="D1260" s="12">
        <f t="shared" si="101"/>
        <v>516.574497599984</v>
      </c>
      <c r="E1260" s="12">
        <f t="shared" si="99"/>
        <v>0.790171199999918</v>
      </c>
    </row>
    <row r="1261" customHeight="1" spans="1:5">
      <c r="A1261" s="12">
        <f t="shared" si="98"/>
        <v>12.5799999999998</v>
      </c>
      <c r="B1261" s="12">
        <f t="shared" si="97"/>
        <v>0.756</v>
      </c>
      <c r="C1261" s="12">
        <f t="shared" si="100"/>
        <v>537.483777369106</v>
      </c>
      <c r="D1261" s="12">
        <f t="shared" si="101"/>
        <v>517.365273599984</v>
      </c>
      <c r="E1261" s="12">
        <f t="shared" si="99"/>
        <v>0.790775999999937</v>
      </c>
    </row>
    <row r="1262" customHeight="1" spans="1:5">
      <c r="A1262" s="12">
        <f t="shared" si="98"/>
        <v>12.5899999999998</v>
      </c>
      <c r="B1262" s="12">
        <f t="shared" si="97"/>
        <v>0.756</v>
      </c>
      <c r="C1262" s="12">
        <f t="shared" si="100"/>
        <v>538.305932166551</v>
      </c>
      <c r="D1262" s="12">
        <f t="shared" si="101"/>
        <v>518.156654399984</v>
      </c>
      <c r="E1262" s="12">
        <f t="shared" si="99"/>
        <v>0.791380799999956</v>
      </c>
    </row>
    <row r="1263" customHeight="1" spans="1:5">
      <c r="A1263" s="12">
        <f t="shared" si="98"/>
        <v>12.5999999999998</v>
      </c>
      <c r="B1263" s="12">
        <f t="shared" si="97"/>
        <v>0.756</v>
      </c>
      <c r="C1263" s="12">
        <f t="shared" si="100"/>
        <v>539.128715282526</v>
      </c>
      <c r="D1263" s="12">
        <f t="shared" si="101"/>
        <v>518.948639999984</v>
      </c>
      <c r="E1263" s="12">
        <f t="shared" si="99"/>
        <v>0.791985600000203</v>
      </c>
    </row>
    <row r="1264" customHeight="1" spans="1:5">
      <c r="A1264" s="12">
        <f t="shared" si="98"/>
        <v>12.6099999999998</v>
      </c>
      <c r="B1264" s="12">
        <f t="shared" si="97"/>
        <v>0.756</v>
      </c>
      <c r="C1264" s="12">
        <f t="shared" si="100"/>
        <v>539.952126717032</v>
      </c>
      <c r="D1264" s="12">
        <f t="shared" si="101"/>
        <v>519.741230399984</v>
      </c>
      <c r="E1264" s="12">
        <f t="shared" si="99"/>
        <v>0.792590399999881</v>
      </c>
    </row>
    <row r="1265" customHeight="1" spans="1:5">
      <c r="A1265" s="12">
        <f t="shared" si="98"/>
        <v>12.6199999999998</v>
      </c>
      <c r="B1265" s="12">
        <f t="shared" si="97"/>
        <v>0.756</v>
      </c>
      <c r="C1265" s="12">
        <f t="shared" si="100"/>
        <v>540.776166470068</v>
      </c>
      <c r="D1265" s="12">
        <f t="shared" si="101"/>
        <v>520.534425599984</v>
      </c>
      <c r="E1265" s="12">
        <f t="shared" si="99"/>
        <v>0.793195200000014</v>
      </c>
    </row>
    <row r="1266" customHeight="1" spans="1:5">
      <c r="A1266" s="12">
        <f t="shared" si="98"/>
        <v>12.6299999999998</v>
      </c>
      <c r="B1266" s="12">
        <f t="shared" si="97"/>
        <v>0.756</v>
      </c>
      <c r="C1266" s="12">
        <f t="shared" si="100"/>
        <v>541.600834541636</v>
      </c>
      <c r="D1266" s="12">
        <f t="shared" si="101"/>
        <v>521.328225599984</v>
      </c>
      <c r="E1266" s="12">
        <f t="shared" si="99"/>
        <v>0.793800000000033</v>
      </c>
    </row>
    <row r="1267" customHeight="1" spans="1:5">
      <c r="A1267" s="12">
        <f t="shared" si="98"/>
        <v>12.6399999999998</v>
      </c>
      <c r="B1267" s="12">
        <f t="shared" si="97"/>
        <v>0.756</v>
      </c>
      <c r="C1267" s="12">
        <f t="shared" si="100"/>
        <v>542.426130931734</v>
      </c>
      <c r="D1267" s="12">
        <f t="shared" si="101"/>
        <v>522.122630399984</v>
      </c>
      <c r="E1267" s="12">
        <f t="shared" si="99"/>
        <v>0.794404799999938</v>
      </c>
    </row>
    <row r="1268" customHeight="1" spans="1:5">
      <c r="A1268" s="12">
        <f t="shared" si="98"/>
        <v>12.6499999999998</v>
      </c>
      <c r="B1268" s="12">
        <f t="shared" si="97"/>
        <v>0.756</v>
      </c>
      <c r="C1268" s="12">
        <f t="shared" si="100"/>
        <v>543.252055640362</v>
      </c>
      <c r="D1268" s="12">
        <f t="shared" si="101"/>
        <v>522.917639999984</v>
      </c>
      <c r="E1268" s="12">
        <f t="shared" si="99"/>
        <v>0.795009599999958</v>
      </c>
    </row>
    <row r="1269" customHeight="1" spans="1:5">
      <c r="A1269" s="12">
        <f t="shared" si="98"/>
        <v>12.6599999999998</v>
      </c>
      <c r="B1269" s="12">
        <f t="shared" si="97"/>
        <v>0.756</v>
      </c>
      <c r="C1269" s="12">
        <f t="shared" si="100"/>
        <v>544.078608667522</v>
      </c>
      <c r="D1269" s="12">
        <f t="shared" si="101"/>
        <v>523.713254399984</v>
      </c>
      <c r="E1269" s="12">
        <f t="shared" si="99"/>
        <v>0.795614399999863</v>
      </c>
    </row>
    <row r="1270" customHeight="1" spans="1:5">
      <c r="A1270" s="12">
        <f t="shared" si="98"/>
        <v>12.6699999999998</v>
      </c>
      <c r="B1270" s="12">
        <f t="shared" si="97"/>
        <v>0.756</v>
      </c>
      <c r="C1270" s="12">
        <f t="shared" si="100"/>
        <v>544.905790013212</v>
      </c>
      <c r="D1270" s="12">
        <f t="shared" si="101"/>
        <v>524.509473599984</v>
      </c>
      <c r="E1270" s="12">
        <f t="shared" si="99"/>
        <v>0.79621920000011</v>
      </c>
    </row>
    <row r="1271" customHeight="1" spans="1:5">
      <c r="A1271" s="12">
        <f t="shared" si="98"/>
        <v>12.6799999999998</v>
      </c>
      <c r="B1271" s="12">
        <f t="shared" si="97"/>
        <v>0.756</v>
      </c>
      <c r="C1271" s="12">
        <f t="shared" si="100"/>
        <v>545.733599677433</v>
      </c>
      <c r="D1271" s="12">
        <f t="shared" si="101"/>
        <v>525.306297599984</v>
      </c>
      <c r="E1271" s="12">
        <f t="shared" si="99"/>
        <v>0.796824000000015</v>
      </c>
    </row>
    <row r="1272" customHeight="1" spans="1:5">
      <c r="A1272" s="12">
        <f t="shared" si="98"/>
        <v>12.6899999999998</v>
      </c>
      <c r="B1272" s="12">
        <f t="shared" si="97"/>
        <v>0.756</v>
      </c>
      <c r="C1272" s="12">
        <f t="shared" si="100"/>
        <v>546.562037660185</v>
      </c>
      <c r="D1272" s="12">
        <f t="shared" si="101"/>
        <v>526.103726399984</v>
      </c>
      <c r="E1272" s="12">
        <f t="shared" si="99"/>
        <v>0.797428800000034</v>
      </c>
    </row>
    <row r="1273" customHeight="1" spans="1:5">
      <c r="A1273" s="12">
        <f t="shared" si="98"/>
        <v>12.6999999999998</v>
      </c>
      <c r="B1273" s="12">
        <f t="shared" si="97"/>
        <v>0.756</v>
      </c>
      <c r="C1273" s="12">
        <f t="shared" si="100"/>
        <v>547.391103961467</v>
      </c>
      <c r="D1273" s="12">
        <f t="shared" si="101"/>
        <v>526.901759999984</v>
      </c>
      <c r="E1273" s="12">
        <f t="shared" si="99"/>
        <v>0.79803359999994</v>
      </c>
    </row>
    <row r="1274" customHeight="1" spans="1:5">
      <c r="A1274" s="12">
        <f t="shared" si="98"/>
        <v>12.7099999999998</v>
      </c>
      <c r="B1274" s="12">
        <f t="shared" si="97"/>
        <v>0.756</v>
      </c>
      <c r="C1274" s="12">
        <f t="shared" si="100"/>
        <v>548.22079858128</v>
      </c>
      <c r="D1274" s="12">
        <f t="shared" si="101"/>
        <v>527.700398399984</v>
      </c>
      <c r="E1274" s="12">
        <f t="shared" si="99"/>
        <v>0.798638399999959</v>
      </c>
    </row>
    <row r="1275" customHeight="1" spans="1:5">
      <c r="A1275" s="12">
        <f t="shared" si="98"/>
        <v>12.7199999999998</v>
      </c>
      <c r="B1275" s="12">
        <f t="shared" si="97"/>
        <v>0.756</v>
      </c>
      <c r="C1275" s="12">
        <f t="shared" si="100"/>
        <v>549.051121519624</v>
      </c>
      <c r="D1275" s="12">
        <f t="shared" si="101"/>
        <v>528.499641599984</v>
      </c>
      <c r="E1275" s="12">
        <f t="shared" si="99"/>
        <v>0.799243199999978</v>
      </c>
    </row>
    <row r="1276" customHeight="1" spans="1:5">
      <c r="A1276" s="12">
        <f t="shared" si="98"/>
        <v>12.7299999999998</v>
      </c>
      <c r="B1276" s="12">
        <f t="shared" si="97"/>
        <v>0.756</v>
      </c>
      <c r="C1276" s="12">
        <f t="shared" si="100"/>
        <v>549.882072776498</v>
      </c>
      <c r="D1276" s="12">
        <f t="shared" si="101"/>
        <v>529.299489599984</v>
      </c>
      <c r="E1276" s="12">
        <f t="shared" si="99"/>
        <v>0.799847999999997</v>
      </c>
    </row>
    <row r="1277" customHeight="1" spans="1:5">
      <c r="A1277" s="12">
        <f t="shared" si="98"/>
        <v>12.7399999999998</v>
      </c>
      <c r="B1277" s="12">
        <f t="shared" si="97"/>
        <v>0.756</v>
      </c>
      <c r="C1277" s="12">
        <f t="shared" si="100"/>
        <v>550.713652351903</v>
      </c>
      <c r="D1277" s="12">
        <f t="shared" si="101"/>
        <v>530.099942399984</v>
      </c>
      <c r="E1277" s="12">
        <f t="shared" si="99"/>
        <v>0.800452800000016</v>
      </c>
    </row>
    <row r="1278" customHeight="1" spans="1:5">
      <c r="A1278" s="12">
        <f t="shared" si="98"/>
        <v>12.7499999999998</v>
      </c>
      <c r="B1278" s="12">
        <f t="shared" si="97"/>
        <v>0.756</v>
      </c>
      <c r="C1278" s="12">
        <f t="shared" si="100"/>
        <v>551.545860245839</v>
      </c>
      <c r="D1278" s="12">
        <f t="shared" si="101"/>
        <v>530.900999999984</v>
      </c>
      <c r="E1278" s="12">
        <f t="shared" si="99"/>
        <v>0.801057599999922</v>
      </c>
    </row>
    <row r="1279" customHeight="1" spans="1:5">
      <c r="A1279" s="12">
        <f t="shared" si="98"/>
        <v>12.7599999999998</v>
      </c>
      <c r="B1279" s="12">
        <f t="shared" si="97"/>
        <v>0.756</v>
      </c>
      <c r="C1279" s="12">
        <f t="shared" si="100"/>
        <v>552.378696458306</v>
      </c>
      <c r="D1279" s="12">
        <f t="shared" si="101"/>
        <v>531.702662399984</v>
      </c>
      <c r="E1279" s="12">
        <f t="shared" si="99"/>
        <v>0.801662400000168</v>
      </c>
    </row>
    <row r="1280" customHeight="1" spans="1:5">
      <c r="A1280" s="12">
        <f t="shared" si="98"/>
        <v>12.7699999999998</v>
      </c>
      <c r="B1280" s="12">
        <f t="shared" si="97"/>
        <v>0.756</v>
      </c>
      <c r="C1280" s="12">
        <f t="shared" si="100"/>
        <v>553.212160989303</v>
      </c>
      <c r="D1280" s="12">
        <f t="shared" si="101"/>
        <v>532.504929599984</v>
      </c>
      <c r="E1280" s="12">
        <f t="shared" si="99"/>
        <v>0.802267199999847</v>
      </c>
    </row>
    <row r="1281" customHeight="1" spans="1:5">
      <c r="A1281" s="12">
        <f t="shared" si="98"/>
        <v>12.7799999999998</v>
      </c>
      <c r="B1281" s="12">
        <f t="shared" si="97"/>
        <v>0.756</v>
      </c>
      <c r="C1281" s="12">
        <f t="shared" si="100"/>
        <v>554.046253838831</v>
      </c>
      <c r="D1281" s="12">
        <f t="shared" si="101"/>
        <v>533.307801599984</v>
      </c>
      <c r="E1281" s="12">
        <f t="shared" si="99"/>
        <v>0.802872000000093</v>
      </c>
    </row>
    <row r="1282" customHeight="1" spans="1:5">
      <c r="A1282" s="12">
        <f t="shared" si="98"/>
        <v>12.7899999999998</v>
      </c>
      <c r="B1282" s="12">
        <f t="shared" si="97"/>
        <v>0.756</v>
      </c>
      <c r="C1282" s="12">
        <f t="shared" si="100"/>
        <v>554.88097500689</v>
      </c>
      <c r="D1282" s="12">
        <f t="shared" si="101"/>
        <v>534.111278399984</v>
      </c>
      <c r="E1282" s="12">
        <f t="shared" si="99"/>
        <v>0.803476799999885</v>
      </c>
    </row>
    <row r="1283" customHeight="1" spans="1:5">
      <c r="A1283" s="12">
        <f t="shared" si="98"/>
        <v>12.7999999999998</v>
      </c>
      <c r="B1283" s="12">
        <f t="shared" si="97"/>
        <v>0.756</v>
      </c>
      <c r="C1283" s="12">
        <f t="shared" si="100"/>
        <v>555.716324493479</v>
      </c>
      <c r="D1283" s="12">
        <f t="shared" si="101"/>
        <v>534.915359999984</v>
      </c>
      <c r="E1283" s="12">
        <f t="shared" si="99"/>
        <v>0.804081600000018</v>
      </c>
    </row>
    <row r="1284" customHeight="1" spans="1:5">
      <c r="A1284" s="12">
        <f t="shared" si="98"/>
        <v>12.8099999999998</v>
      </c>
      <c r="B1284" s="12">
        <f t="shared" ref="B1284:B1347" si="102">MAX(1-0.03*MAX((A1284-0.5)/0.25,0),$B$2)</f>
        <v>0.756</v>
      </c>
      <c r="C1284" s="12">
        <f t="shared" si="100"/>
        <v>556.5523022986</v>
      </c>
      <c r="D1284" s="12">
        <f t="shared" si="101"/>
        <v>535.720046399984</v>
      </c>
      <c r="E1284" s="12">
        <f t="shared" si="99"/>
        <v>0.804686399999923</v>
      </c>
    </row>
    <row r="1285" customHeight="1" spans="1:5">
      <c r="A1285" s="12">
        <f t="shared" ref="A1285:A1348" si="103">A1284+0.01</f>
        <v>12.8199999999998</v>
      </c>
      <c r="B1285" s="12">
        <f t="shared" si="102"/>
        <v>0.756</v>
      </c>
      <c r="C1285" s="12">
        <f t="shared" si="100"/>
        <v>557.388908422251</v>
      </c>
      <c r="D1285" s="12">
        <f t="shared" si="101"/>
        <v>536.525337599984</v>
      </c>
      <c r="E1285" s="12">
        <f t="shared" ref="E1285:E1348" si="104">D1285-D1284</f>
        <v>0.805291200000056</v>
      </c>
    </row>
    <row r="1286" customHeight="1" spans="1:5">
      <c r="A1286" s="12">
        <f t="shared" si="103"/>
        <v>12.8299999999998</v>
      </c>
      <c r="B1286" s="12">
        <f t="shared" si="102"/>
        <v>0.756</v>
      </c>
      <c r="C1286" s="12">
        <f t="shared" si="100"/>
        <v>558.226142864432</v>
      </c>
      <c r="D1286" s="12">
        <f t="shared" si="101"/>
        <v>537.331233599984</v>
      </c>
      <c r="E1286" s="12">
        <f t="shared" si="104"/>
        <v>0.805895999999848</v>
      </c>
    </row>
    <row r="1287" customHeight="1" spans="1:5">
      <c r="A1287" s="12">
        <f t="shared" si="103"/>
        <v>12.8399999999998</v>
      </c>
      <c r="B1287" s="12">
        <f t="shared" si="102"/>
        <v>0.756</v>
      </c>
      <c r="C1287" s="12">
        <f t="shared" si="100"/>
        <v>559.064005625145</v>
      </c>
      <c r="D1287" s="12">
        <f t="shared" si="101"/>
        <v>538.137734399984</v>
      </c>
      <c r="E1287" s="12">
        <f t="shared" si="104"/>
        <v>0.806500799999981</v>
      </c>
    </row>
    <row r="1288" customHeight="1" spans="1:5">
      <c r="A1288" s="12">
        <f t="shared" si="103"/>
        <v>12.8499999999998</v>
      </c>
      <c r="B1288" s="12">
        <f t="shared" si="102"/>
        <v>0.756</v>
      </c>
      <c r="C1288" s="12">
        <f t="shared" si="100"/>
        <v>559.902496704388</v>
      </c>
      <c r="D1288" s="12">
        <f t="shared" si="101"/>
        <v>538.944839999984</v>
      </c>
      <c r="E1288" s="12">
        <f t="shared" si="104"/>
        <v>0.807105600000227</v>
      </c>
    </row>
    <row r="1289" customHeight="1" spans="1:5">
      <c r="A1289" s="12">
        <f t="shared" si="103"/>
        <v>12.8599999999998</v>
      </c>
      <c r="B1289" s="12">
        <f t="shared" si="102"/>
        <v>0.756</v>
      </c>
      <c r="C1289" s="12">
        <f t="shared" si="100"/>
        <v>560.741616102161</v>
      </c>
      <c r="D1289" s="12">
        <f t="shared" si="101"/>
        <v>539.752550399984</v>
      </c>
      <c r="E1289" s="12">
        <f t="shared" si="104"/>
        <v>0.807710399999905</v>
      </c>
    </row>
    <row r="1290" customHeight="1" spans="1:5">
      <c r="A1290" s="12">
        <f t="shared" si="103"/>
        <v>12.8699999999998</v>
      </c>
      <c r="B1290" s="12">
        <f t="shared" si="102"/>
        <v>0.756</v>
      </c>
      <c r="C1290" s="12">
        <f t="shared" si="100"/>
        <v>561.581363818466</v>
      </c>
      <c r="D1290" s="12">
        <f t="shared" si="101"/>
        <v>540.560865599984</v>
      </c>
      <c r="E1290" s="12">
        <f t="shared" si="104"/>
        <v>0.808315199999925</v>
      </c>
    </row>
    <row r="1291" customHeight="1" spans="1:5">
      <c r="A1291" s="12">
        <f t="shared" si="103"/>
        <v>12.8799999999998</v>
      </c>
      <c r="B1291" s="12">
        <f t="shared" si="102"/>
        <v>0.756</v>
      </c>
      <c r="C1291" s="12">
        <f t="shared" si="100"/>
        <v>562.421739853301</v>
      </c>
      <c r="D1291" s="12">
        <f t="shared" si="101"/>
        <v>541.369785599984</v>
      </c>
      <c r="E1291" s="12">
        <f t="shared" si="104"/>
        <v>0.808920000000057</v>
      </c>
    </row>
    <row r="1292" customHeight="1" spans="1:5">
      <c r="A1292" s="12">
        <f t="shared" si="103"/>
        <v>12.8899999999998</v>
      </c>
      <c r="B1292" s="12">
        <f t="shared" si="102"/>
        <v>0.756</v>
      </c>
      <c r="C1292" s="12">
        <f t="shared" si="100"/>
        <v>563.262744206667</v>
      </c>
      <c r="D1292" s="12">
        <f t="shared" si="101"/>
        <v>542.179310399984</v>
      </c>
      <c r="E1292" s="12">
        <f t="shared" si="104"/>
        <v>0.809524799999963</v>
      </c>
    </row>
    <row r="1293" customHeight="1" spans="1:5">
      <c r="A1293" s="12">
        <f t="shared" si="103"/>
        <v>12.8999999999998</v>
      </c>
      <c r="B1293" s="12">
        <f t="shared" si="102"/>
        <v>0.756</v>
      </c>
      <c r="C1293" s="12">
        <f t="shared" si="100"/>
        <v>564.104376878564</v>
      </c>
      <c r="D1293" s="12">
        <f t="shared" si="101"/>
        <v>542.989439999984</v>
      </c>
      <c r="E1293" s="12">
        <f t="shared" si="104"/>
        <v>0.810129599999982</v>
      </c>
    </row>
    <row r="1294" customHeight="1" spans="1:5">
      <c r="A1294" s="12">
        <f t="shared" si="103"/>
        <v>12.9099999999998</v>
      </c>
      <c r="B1294" s="12">
        <f t="shared" si="102"/>
        <v>0.756</v>
      </c>
      <c r="C1294" s="12">
        <f t="shared" si="100"/>
        <v>564.946637868991</v>
      </c>
      <c r="D1294" s="12">
        <f t="shared" si="101"/>
        <v>543.800174399984</v>
      </c>
      <c r="E1294" s="12">
        <f t="shared" si="104"/>
        <v>0.810734399999888</v>
      </c>
    </row>
    <row r="1295" customHeight="1" spans="1:5">
      <c r="A1295" s="12">
        <f t="shared" si="103"/>
        <v>12.9199999999998</v>
      </c>
      <c r="B1295" s="12">
        <f t="shared" si="102"/>
        <v>0.756</v>
      </c>
      <c r="C1295" s="12">
        <f t="shared" si="100"/>
        <v>565.789527177949</v>
      </c>
      <c r="D1295" s="12">
        <f t="shared" si="101"/>
        <v>544.611513599984</v>
      </c>
      <c r="E1295" s="12">
        <f t="shared" si="104"/>
        <v>0.81133920000002</v>
      </c>
    </row>
    <row r="1296" customHeight="1" spans="1:5">
      <c r="A1296" s="12">
        <f t="shared" si="103"/>
        <v>12.9299999999998</v>
      </c>
      <c r="B1296" s="12">
        <f t="shared" si="102"/>
        <v>0.756</v>
      </c>
      <c r="C1296" s="12">
        <f t="shared" si="100"/>
        <v>566.633044805438</v>
      </c>
      <c r="D1296" s="12">
        <f t="shared" si="101"/>
        <v>545.423457599984</v>
      </c>
      <c r="E1296" s="12">
        <f t="shared" si="104"/>
        <v>0.811944000000153</v>
      </c>
    </row>
    <row r="1297" customHeight="1" spans="1:5">
      <c r="A1297" s="12">
        <f t="shared" si="103"/>
        <v>12.9399999999998</v>
      </c>
      <c r="B1297" s="12">
        <f t="shared" si="102"/>
        <v>0.756</v>
      </c>
      <c r="C1297" s="12">
        <f t="shared" si="100"/>
        <v>567.477190751458</v>
      </c>
      <c r="D1297" s="12">
        <f t="shared" si="101"/>
        <v>546.236006399984</v>
      </c>
      <c r="E1297" s="12">
        <f t="shared" si="104"/>
        <v>0.812548799999945</v>
      </c>
    </row>
    <row r="1298" customHeight="1" spans="1:5">
      <c r="A1298" s="12">
        <f t="shared" si="103"/>
        <v>12.9499999999998</v>
      </c>
      <c r="B1298" s="12">
        <f t="shared" si="102"/>
        <v>0.756</v>
      </c>
      <c r="C1298" s="12">
        <f t="shared" si="100"/>
        <v>568.321965016008</v>
      </c>
      <c r="D1298" s="12">
        <f t="shared" si="101"/>
        <v>547.049159999984</v>
      </c>
      <c r="E1298" s="12">
        <f t="shared" si="104"/>
        <v>0.813153599999964</v>
      </c>
    </row>
    <row r="1299" customHeight="1" spans="1:5">
      <c r="A1299" s="12">
        <f t="shared" si="103"/>
        <v>12.9599999999998</v>
      </c>
      <c r="B1299" s="12">
        <f t="shared" si="102"/>
        <v>0.756</v>
      </c>
      <c r="C1299" s="12">
        <f t="shared" si="100"/>
        <v>569.167367599089</v>
      </c>
      <c r="D1299" s="12">
        <f t="shared" si="101"/>
        <v>547.862918399984</v>
      </c>
      <c r="E1299" s="12">
        <f t="shared" si="104"/>
        <v>0.813758399999983</v>
      </c>
    </row>
    <row r="1300" customHeight="1" spans="1:5">
      <c r="A1300" s="12">
        <f t="shared" si="103"/>
        <v>12.9699999999998</v>
      </c>
      <c r="B1300" s="12">
        <f t="shared" si="102"/>
        <v>0.756</v>
      </c>
      <c r="C1300" s="12">
        <f t="shared" si="100"/>
        <v>570.013398500701</v>
      </c>
      <c r="D1300" s="12">
        <f t="shared" si="101"/>
        <v>548.677281599984</v>
      </c>
      <c r="E1300" s="12">
        <f t="shared" si="104"/>
        <v>0.814363199999889</v>
      </c>
    </row>
    <row r="1301" customHeight="1" spans="1:5">
      <c r="A1301" s="12">
        <f t="shared" si="103"/>
        <v>12.9799999999998</v>
      </c>
      <c r="B1301" s="12">
        <f t="shared" si="102"/>
        <v>0.756</v>
      </c>
      <c r="C1301" s="12">
        <f t="shared" si="100"/>
        <v>570.860057720843</v>
      </c>
      <c r="D1301" s="12">
        <f t="shared" si="101"/>
        <v>549.492249599984</v>
      </c>
      <c r="E1301" s="12">
        <f t="shared" si="104"/>
        <v>0.814968000000022</v>
      </c>
    </row>
    <row r="1302" customHeight="1" spans="1:5">
      <c r="A1302" s="12">
        <f t="shared" si="103"/>
        <v>12.9899999999998</v>
      </c>
      <c r="B1302" s="12">
        <f t="shared" si="102"/>
        <v>0.756</v>
      </c>
      <c r="C1302" s="12">
        <f t="shared" si="100"/>
        <v>571.707345259516</v>
      </c>
      <c r="D1302" s="12">
        <f t="shared" si="101"/>
        <v>550.307822399984</v>
      </c>
      <c r="E1302" s="12">
        <f t="shared" si="104"/>
        <v>0.815572800000041</v>
      </c>
    </row>
    <row r="1303" customHeight="1" spans="1:5">
      <c r="A1303" s="12">
        <f t="shared" si="103"/>
        <v>12.9999999999998</v>
      </c>
      <c r="B1303" s="12">
        <f t="shared" si="102"/>
        <v>0.756</v>
      </c>
      <c r="C1303" s="12">
        <f t="shared" si="100"/>
        <v>572.55526111672</v>
      </c>
      <c r="D1303" s="12">
        <f t="shared" si="101"/>
        <v>551.123999999984</v>
      </c>
      <c r="E1303" s="12">
        <f t="shared" si="104"/>
        <v>0.816177599999833</v>
      </c>
    </row>
    <row r="1304" customHeight="1" spans="1:5">
      <c r="A1304" s="12">
        <f t="shared" si="103"/>
        <v>13.0099999999998</v>
      </c>
      <c r="B1304" s="12">
        <f t="shared" si="102"/>
        <v>0.756</v>
      </c>
      <c r="C1304" s="12">
        <f t="shared" si="100"/>
        <v>573.403805292455</v>
      </c>
      <c r="D1304" s="12">
        <f t="shared" si="101"/>
        <v>551.940782399984</v>
      </c>
      <c r="E1304" s="12">
        <f t="shared" si="104"/>
        <v>0.816782400000193</v>
      </c>
    </row>
    <row r="1305" customHeight="1" spans="1:5">
      <c r="A1305" s="12">
        <f t="shared" si="103"/>
        <v>13.0199999999998</v>
      </c>
      <c r="B1305" s="12">
        <f t="shared" si="102"/>
        <v>0.756</v>
      </c>
      <c r="C1305" s="12">
        <f t="shared" si="100"/>
        <v>574.25297778672</v>
      </c>
      <c r="D1305" s="12">
        <f t="shared" si="101"/>
        <v>552.758169599984</v>
      </c>
      <c r="E1305" s="12">
        <f t="shared" si="104"/>
        <v>0.817387199999985</v>
      </c>
    </row>
    <row r="1306" customHeight="1" spans="1:5">
      <c r="A1306" s="12">
        <f t="shared" si="103"/>
        <v>13.0299999999998</v>
      </c>
      <c r="B1306" s="12">
        <f t="shared" si="102"/>
        <v>0.756</v>
      </c>
      <c r="C1306" s="12">
        <f t="shared" si="100"/>
        <v>575.102778599516</v>
      </c>
      <c r="D1306" s="12">
        <f t="shared" si="101"/>
        <v>553.576161599984</v>
      </c>
      <c r="E1306" s="12">
        <f t="shared" si="104"/>
        <v>0.817992000000004</v>
      </c>
    </row>
    <row r="1307" customHeight="1" spans="1:5">
      <c r="A1307" s="12">
        <f t="shared" si="103"/>
        <v>13.0399999999998</v>
      </c>
      <c r="B1307" s="12">
        <f t="shared" si="102"/>
        <v>0.756</v>
      </c>
      <c r="C1307" s="12">
        <f t="shared" si="100"/>
        <v>575.953207730843</v>
      </c>
      <c r="D1307" s="12">
        <f t="shared" si="101"/>
        <v>554.394758399984</v>
      </c>
      <c r="E1307" s="12">
        <f t="shared" si="104"/>
        <v>0.818596799999909</v>
      </c>
    </row>
    <row r="1308" customHeight="1" spans="1:5">
      <c r="A1308" s="12">
        <f t="shared" si="103"/>
        <v>13.0499999999998</v>
      </c>
      <c r="B1308" s="12">
        <f t="shared" si="102"/>
        <v>0.756</v>
      </c>
      <c r="C1308" s="12">
        <f t="shared" si="100"/>
        <v>576.8042651807</v>
      </c>
      <c r="D1308" s="12">
        <f t="shared" si="101"/>
        <v>555.213959999984</v>
      </c>
      <c r="E1308" s="12">
        <f t="shared" si="104"/>
        <v>0.819201600000042</v>
      </c>
    </row>
    <row r="1309" customHeight="1" spans="1:5">
      <c r="A1309" s="12">
        <f t="shared" si="103"/>
        <v>13.0599999999998</v>
      </c>
      <c r="B1309" s="12">
        <f t="shared" si="102"/>
        <v>0.756</v>
      </c>
      <c r="C1309" s="12">
        <f t="shared" si="100"/>
        <v>577.655950949088</v>
      </c>
      <c r="D1309" s="12">
        <f t="shared" si="101"/>
        <v>556.033766399984</v>
      </c>
      <c r="E1309" s="12">
        <f t="shared" si="104"/>
        <v>0.819806399999948</v>
      </c>
    </row>
    <row r="1310" customHeight="1" spans="1:5">
      <c r="A1310" s="12">
        <f t="shared" si="103"/>
        <v>13.0699999999998</v>
      </c>
      <c r="B1310" s="12">
        <f t="shared" si="102"/>
        <v>0.756</v>
      </c>
      <c r="C1310" s="12">
        <f t="shared" si="100"/>
        <v>578.508265036007</v>
      </c>
      <c r="D1310" s="12">
        <f t="shared" si="101"/>
        <v>556.854177599983</v>
      </c>
      <c r="E1310" s="12">
        <f t="shared" si="104"/>
        <v>0.820411199999853</v>
      </c>
    </row>
    <row r="1311" customHeight="1" spans="1:5">
      <c r="A1311" s="12">
        <f t="shared" si="103"/>
        <v>13.0799999999998</v>
      </c>
      <c r="B1311" s="12">
        <f t="shared" si="102"/>
        <v>0.756</v>
      </c>
      <c r="C1311" s="12">
        <f t="shared" si="100"/>
        <v>579.361207441457</v>
      </c>
      <c r="D1311" s="12">
        <f t="shared" si="101"/>
        <v>557.675193599984</v>
      </c>
      <c r="E1311" s="12">
        <f t="shared" si="104"/>
        <v>0.8210160000001</v>
      </c>
    </row>
    <row r="1312" customHeight="1" spans="1:5">
      <c r="A1312" s="12">
        <f t="shared" si="103"/>
        <v>13.0899999999998</v>
      </c>
      <c r="B1312" s="12">
        <f t="shared" si="102"/>
        <v>0.756</v>
      </c>
      <c r="C1312" s="12">
        <f t="shared" si="100"/>
        <v>580.214778165437</v>
      </c>
      <c r="D1312" s="12">
        <f t="shared" si="101"/>
        <v>558.496814399983</v>
      </c>
      <c r="E1312" s="12">
        <f t="shared" si="104"/>
        <v>0.821620799999891</v>
      </c>
    </row>
    <row r="1313" customHeight="1" spans="1:5">
      <c r="A1313" s="12">
        <f t="shared" si="103"/>
        <v>13.0999999999998</v>
      </c>
      <c r="B1313" s="12">
        <f t="shared" si="102"/>
        <v>0.756</v>
      </c>
      <c r="C1313" s="12">
        <f t="shared" si="100"/>
        <v>581.068977207948</v>
      </c>
      <c r="D1313" s="12">
        <f t="shared" si="101"/>
        <v>559.319039999984</v>
      </c>
      <c r="E1313" s="12">
        <f t="shared" si="104"/>
        <v>0.822225600000138</v>
      </c>
    </row>
    <row r="1314" customHeight="1" spans="1:5">
      <c r="A1314" s="12">
        <f t="shared" si="103"/>
        <v>13.1099999999998</v>
      </c>
      <c r="B1314" s="12">
        <f t="shared" si="102"/>
        <v>0.756</v>
      </c>
      <c r="C1314" s="12">
        <f t="shared" si="100"/>
        <v>581.92380456899</v>
      </c>
      <c r="D1314" s="12">
        <f t="shared" si="101"/>
        <v>560.141870399984</v>
      </c>
      <c r="E1314" s="12">
        <f t="shared" si="104"/>
        <v>0.822830400000043</v>
      </c>
    </row>
    <row r="1315" customHeight="1" spans="1:5">
      <c r="A1315" s="12">
        <f t="shared" si="103"/>
        <v>13.1199999999998</v>
      </c>
      <c r="B1315" s="12">
        <f t="shared" si="102"/>
        <v>0.756</v>
      </c>
      <c r="C1315" s="12">
        <f t="shared" si="100"/>
        <v>582.779260248562</v>
      </c>
      <c r="D1315" s="12">
        <f t="shared" si="101"/>
        <v>560.965305599983</v>
      </c>
      <c r="E1315" s="12">
        <f t="shared" si="104"/>
        <v>0.823435199999835</v>
      </c>
    </row>
    <row r="1316" customHeight="1" spans="1:5">
      <c r="A1316" s="12">
        <f t="shared" si="103"/>
        <v>13.1299999999998</v>
      </c>
      <c r="B1316" s="12">
        <f t="shared" si="102"/>
        <v>0.756</v>
      </c>
      <c r="C1316" s="12">
        <f t="shared" si="100"/>
        <v>583.635344246665</v>
      </c>
      <c r="D1316" s="12">
        <f t="shared" si="101"/>
        <v>561.789345599984</v>
      </c>
      <c r="E1316" s="12">
        <f t="shared" si="104"/>
        <v>0.824040000000082</v>
      </c>
    </row>
    <row r="1317" customHeight="1" spans="1:5">
      <c r="A1317" s="12">
        <f t="shared" si="103"/>
        <v>13.1399999999998</v>
      </c>
      <c r="B1317" s="12">
        <f t="shared" si="102"/>
        <v>0.756</v>
      </c>
      <c r="C1317" s="12">
        <f t="shared" si="100"/>
        <v>584.492056563299</v>
      </c>
      <c r="D1317" s="12">
        <f t="shared" si="101"/>
        <v>562.613990399984</v>
      </c>
      <c r="E1317" s="12">
        <f t="shared" si="104"/>
        <v>0.824644799999987</v>
      </c>
    </row>
    <row r="1318" customHeight="1" spans="1:5">
      <c r="A1318" s="12">
        <f t="shared" si="103"/>
        <v>13.1499999999998</v>
      </c>
      <c r="B1318" s="12">
        <f t="shared" si="102"/>
        <v>0.756</v>
      </c>
      <c r="C1318" s="12">
        <f t="shared" si="100"/>
        <v>585.349397198464</v>
      </c>
      <c r="D1318" s="12">
        <f t="shared" si="101"/>
        <v>563.439239999983</v>
      </c>
      <c r="E1318" s="12">
        <f t="shared" si="104"/>
        <v>0.825249599999893</v>
      </c>
    </row>
    <row r="1319" customHeight="1" spans="1:5">
      <c r="A1319" s="12">
        <f t="shared" si="103"/>
        <v>13.1599999999998</v>
      </c>
      <c r="B1319" s="12">
        <f t="shared" si="102"/>
        <v>0.756</v>
      </c>
      <c r="C1319" s="12">
        <f t="shared" si="100"/>
        <v>586.207366152159</v>
      </c>
      <c r="D1319" s="12">
        <f t="shared" si="101"/>
        <v>564.265094399983</v>
      </c>
      <c r="E1319" s="12">
        <f t="shared" si="104"/>
        <v>0.825854400000026</v>
      </c>
    </row>
    <row r="1320" customHeight="1" spans="1:5">
      <c r="A1320" s="12">
        <f t="shared" si="103"/>
        <v>13.1699999999998</v>
      </c>
      <c r="B1320" s="12">
        <f t="shared" si="102"/>
        <v>0.756</v>
      </c>
      <c r="C1320" s="12">
        <f t="shared" si="100"/>
        <v>587.065963424385</v>
      </c>
      <c r="D1320" s="12">
        <f t="shared" si="101"/>
        <v>565.091553599983</v>
      </c>
      <c r="E1320" s="12">
        <f t="shared" si="104"/>
        <v>0.826459199999931</v>
      </c>
    </row>
    <row r="1321" customHeight="1" spans="1:5">
      <c r="A1321" s="12">
        <f t="shared" si="103"/>
        <v>13.1799999999998</v>
      </c>
      <c r="B1321" s="12">
        <f t="shared" si="102"/>
        <v>0.756</v>
      </c>
      <c r="C1321" s="12">
        <f t="shared" si="100"/>
        <v>587.925189015142</v>
      </c>
      <c r="D1321" s="12">
        <f t="shared" si="101"/>
        <v>565.918617599984</v>
      </c>
      <c r="E1321" s="12">
        <f t="shared" si="104"/>
        <v>0.827064000000178</v>
      </c>
    </row>
    <row r="1322" customHeight="1" spans="1:5">
      <c r="A1322" s="12">
        <f t="shared" si="103"/>
        <v>13.1899999999998</v>
      </c>
      <c r="B1322" s="12">
        <f t="shared" si="102"/>
        <v>0.756</v>
      </c>
      <c r="C1322" s="12">
        <f t="shared" ref="C1322:C1385" si="105">PI()*(A1322+0.5)^2</f>
        <v>588.78504292443</v>
      </c>
      <c r="D1322" s="12">
        <f t="shared" ref="D1322:D1385" si="106">((A1322+0.5)/0.5)^2*B1322</f>
        <v>566.746286399984</v>
      </c>
      <c r="E1322" s="12">
        <f t="shared" si="104"/>
        <v>0.827668799999969</v>
      </c>
    </row>
    <row r="1323" customHeight="1" spans="1:5">
      <c r="A1323" s="12">
        <f t="shared" si="103"/>
        <v>13.1999999999998</v>
      </c>
      <c r="B1323" s="12">
        <f t="shared" si="102"/>
        <v>0.756</v>
      </c>
      <c r="C1323" s="12">
        <f t="shared" si="105"/>
        <v>589.645525152248</v>
      </c>
      <c r="D1323" s="12">
        <f t="shared" si="106"/>
        <v>567.574559999984</v>
      </c>
      <c r="E1323" s="12">
        <f t="shared" si="104"/>
        <v>0.828273599999989</v>
      </c>
    </row>
    <row r="1324" customHeight="1" spans="1:5">
      <c r="A1324" s="12">
        <f t="shared" si="103"/>
        <v>13.2099999999998</v>
      </c>
      <c r="B1324" s="12">
        <f t="shared" si="102"/>
        <v>0.756</v>
      </c>
      <c r="C1324" s="12">
        <f t="shared" si="105"/>
        <v>590.506635698597</v>
      </c>
      <c r="D1324" s="12">
        <f t="shared" si="106"/>
        <v>568.403438399983</v>
      </c>
      <c r="E1324" s="12">
        <f t="shared" si="104"/>
        <v>0.828878399999894</v>
      </c>
    </row>
    <row r="1325" customHeight="1" spans="1:5">
      <c r="A1325" s="12">
        <f t="shared" si="103"/>
        <v>13.2199999999998</v>
      </c>
      <c r="B1325" s="12">
        <f t="shared" si="102"/>
        <v>0.756</v>
      </c>
      <c r="C1325" s="12">
        <f t="shared" si="105"/>
        <v>591.368374563476</v>
      </c>
      <c r="D1325" s="12">
        <f t="shared" si="106"/>
        <v>569.232921599983</v>
      </c>
      <c r="E1325" s="12">
        <f t="shared" si="104"/>
        <v>0.829483199999913</v>
      </c>
    </row>
    <row r="1326" customHeight="1" spans="1:5">
      <c r="A1326" s="12">
        <f t="shared" si="103"/>
        <v>13.2299999999998</v>
      </c>
      <c r="B1326" s="12">
        <f t="shared" si="102"/>
        <v>0.756</v>
      </c>
      <c r="C1326" s="12">
        <f t="shared" si="105"/>
        <v>592.230741746887</v>
      </c>
      <c r="D1326" s="12">
        <f t="shared" si="106"/>
        <v>570.063009599983</v>
      </c>
      <c r="E1326" s="12">
        <f t="shared" si="104"/>
        <v>0.830088000000046</v>
      </c>
    </row>
    <row r="1327" customHeight="1" spans="1:5">
      <c r="A1327" s="12">
        <f t="shared" si="103"/>
        <v>13.2399999999998</v>
      </c>
      <c r="B1327" s="12">
        <f t="shared" si="102"/>
        <v>0.756</v>
      </c>
      <c r="C1327" s="12">
        <f t="shared" si="105"/>
        <v>593.093737248828</v>
      </c>
      <c r="D1327" s="12">
        <f t="shared" si="106"/>
        <v>570.893702399983</v>
      </c>
      <c r="E1327" s="12">
        <f t="shared" si="104"/>
        <v>0.830692799999952</v>
      </c>
    </row>
    <row r="1328" customHeight="1" spans="1:5">
      <c r="A1328" s="12">
        <f t="shared" si="103"/>
        <v>13.2499999999998</v>
      </c>
      <c r="B1328" s="12">
        <f t="shared" si="102"/>
        <v>0.756</v>
      </c>
      <c r="C1328" s="12">
        <f t="shared" si="105"/>
        <v>593.9573610693</v>
      </c>
      <c r="D1328" s="12">
        <f t="shared" si="106"/>
        <v>571.724999999983</v>
      </c>
      <c r="E1328" s="12">
        <f t="shared" si="104"/>
        <v>0.831297599999971</v>
      </c>
    </row>
    <row r="1329" customHeight="1" spans="1:5">
      <c r="A1329" s="12">
        <f t="shared" si="103"/>
        <v>13.2599999999998</v>
      </c>
      <c r="B1329" s="12">
        <f t="shared" si="102"/>
        <v>0.756</v>
      </c>
      <c r="C1329" s="12">
        <f t="shared" si="105"/>
        <v>594.821613208302</v>
      </c>
      <c r="D1329" s="12">
        <f t="shared" si="106"/>
        <v>572.556902399983</v>
      </c>
      <c r="E1329" s="12">
        <f t="shared" si="104"/>
        <v>0.831902400000104</v>
      </c>
    </row>
    <row r="1330" customHeight="1" spans="1:5">
      <c r="A1330" s="12">
        <f t="shared" si="103"/>
        <v>13.2699999999998</v>
      </c>
      <c r="B1330" s="12">
        <f t="shared" si="102"/>
        <v>0.756</v>
      </c>
      <c r="C1330" s="12">
        <f t="shared" si="105"/>
        <v>595.686493665835</v>
      </c>
      <c r="D1330" s="12">
        <f t="shared" si="106"/>
        <v>573.389409599983</v>
      </c>
      <c r="E1330" s="12">
        <f t="shared" si="104"/>
        <v>0.832507200000009</v>
      </c>
    </row>
    <row r="1331" customHeight="1" spans="1:5">
      <c r="A1331" s="12">
        <f t="shared" si="103"/>
        <v>13.2799999999998</v>
      </c>
      <c r="B1331" s="12">
        <f t="shared" si="102"/>
        <v>0.756</v>
      </c>
      <c r="C1331" s="12">
        <f t="shared" si="105"/>
        <v>596.552002441899</v>
      </c>
      <c r="D1331" s="12">
        <f t="shared" si="106"/>
        <v>574.222521599983</v>
      </c>
      <c r="E1331" s="12">
        <f t="shared" si="104"/>
        <v>0.833111999999915</v>
      </c>
    </row>
    <row r="1332" customHeight="1" spans="1:5">
      <c r="A1332" s="12">
        <f t="shared" si="103"/>
        <v>13.2899999999998</v>
      </c>
      <c r="B1332" s="12">
        <f t="shared" si="102"/>
        <v>0.756</v>
      </c>
      <c r="C1332" s="12">
        <f t="shared" si="105"/>
        <v>597.418139536494</v>
      </c>
      <c r="D1332" s="12">
        <f t="shared" si="106"/>
        <v>575.056238399983</v>
      </c>
      <c r="E1332" s="12">
        <f t="shared" si="104"/>
        <v>0.833716799999934</v>
      </c>
    </row>
    <row r="1333" customHeight="1" spans="1:5">
      <c r="A1333" s="12">
        <f t="shared" si="103"/>
        <v>13.2999999999998</v>
      </c>
      <c r="B1333" s="12">
        <f t="shared" si="102"/>
        <v>0.756</v>
      </c>
      <c r="C1333" s="12">
        <f t="shared" si="105"/>
        <v>598.284904949619</v>
      </c>
      <c r="D1333" s="12">
        <f t="shared" si="106"/>
        <v>575.890559999983</v>
      </c>
      <c r="E1333" s="12">
        <f t="shared" si="104"/>
        <v>0.834321600000067</v>
      </c>
    </row>
    <row r="1334" customHeight="1" spans="1:5">
      <c r="A1334" s="12">
        <f t="shared" si="103"/>
        <v>13.3099999999998</v>
      </c>
      <c r="B1334" s="12">
        <f t="shared" si="102"/>
        <v>0.756</v>
      </c>
      <c r="C1334" s="12">
        <f t="shared" si="105"/>
        <v>599.152298681276</v>
      </c>
      <c r="D1334" s="12">
        <f t="shared" si="106"/>
        <v>576.725486399983</v>
      </c>
      <c r="E1334" s="12">
        <f t="shared" si="104"/>
        <v>0.834926399999972</v>
      </c>
    </row>
    <row r="1335" customHeight="1" spans="1:5">
      <c r="A1335" s="12">
        <f t="shared" si="103"/>
        <v>13.3199999999998</v>
      </c>
      <c r="B1335" s="12">
        <f t="shared" si="102"/>
        <v>0.756</v>
      </c>
      <c r="C1335" s="12">
        <f t="shared" si="105"/>
        <v>600.020320731462</v>
      </c>
      <c r="D1335" s="12">
        <f t="shared" si="106"/>
        <v>577.561017599983</v>
      </c>
      <c r="E1335" s="12">
        <f t="shared" si="104"/>
        <v>0.835531199999991</v>
      </c>
    </row>
    <row r="1336" customHeight="1" spans="1:5">
      <c r="A1336" s="12">
        <f t="shared" si="103"/>
        <v>13.3299999999998</v>
      </c>
      <c r="B1336" s="12">
        <f t="shared" si="102"/>
        <v>0.756</v>
      </c>
      <c r="C1336" s="12">
        <f t="shared" si="105"/>
        <v>600.88897110018</v>
      </c>
      <c r="D1336" s="12">
        <f t="shared" si="106"/>
        <v>578.397153599983</v>
      </c>
      <c r="E1336" s="12">
        <f t="shared" si="104"/>
        <v>0.836135999999897</v>
      </c>
    </row>
    <row r="1337" customHeight="1" spans="1:5">
      <c r="A1337" s="12">
        <f t="shared" si="103"/>
        <v>13.3399999999998</v>
      </c>
      <c r="B1337" s="12">
        <f t="shared" si="102"/>
        <v>0.756</v>
      </c>
      <c r="C1337" s="12">
        <f t="shared" si="105"/>
        <v>601.758249787428</v>
      </c>
      <c r="D1337" s="12">
        <f t="shared" si="106"/>
        <v>579.233894399983</v>
      </c>
      <c r="E1337" s="12">
        <f t="shared" si="104"/>
        <v>0.83674080000003</v>
      </c>
    </row>
    <row r="1338" customHeight="1" spans="1:5">
      <c r="A1338" s="12">
        <f t="shared" si="103"/>
        <v>13.3499999999998</v>
      </c>
      <c r="B1338" s="12">
        <f t="shared" si="102"/>
        <v>0.756</v>
      </c>
      <c r="C1338" s="12">
        <f t="shared" si="105"/>
        <v>602.628156793207</v>
      </c>
      <c r="D1338" s="12">
        <f t="shared" si="106"/>
        <v>580.071239999983</v>
      </c>
      <c r="E1338" s="12">
        <f t="shared" si="104"/>
        <v>0.837345600000049</v>
      </c>
    </row>
    <row r="1339" customHeight="1" spans="1:5">
      <c r="A1339" s="12">
        <f t="shared" si="103"/>
        <v>13.3599999999998</v>
      </c>
      <c r="B1339" s="12">
        <f t="shared" si="102"/>
        <v>0.756</v>
      </c>
      <c r="C1339" s="12">
        <f t="shared" si="105"/>
        <v>603.498692117517</v>
      </c>
      <c r="D1339" s="12">
        <f t="shared" si="106"/>
        <v>580.909190399983</v>
      </c>
      <c r="E1339" s="12">
        <f t="shared" si="104"/>
        <v>0.837950399999954</v>
      </c>
    </row>
    <row r="1340" customHeight="1" spans="1:5">
      <c r="A1340" s="12">
        <f t="shared" si="103"/>
        <v>13.3699999999998</v>
      </c>
      <c r="B1340" s="12">
        <f t="shared" si="102"/>
        <v>0.756</v>
      </c>
      <c r="C1340" s="12">
        <f t="shared" si="105"/>
        <v>604.369855760357</v>
      </c>
      <c r="D1340" s="12">
        <f t="shared" si="106"/>
        <v>581.747745599983</v>
      </c>
      <c r="E1340" s="12">
        <f t="shared" si="104"/>
        <v>0.838555200000087</v>
      </c>
    </row>
    <row r="1341" customHeight="1" spans="1:5">
      <c r="A1341" s="12">
        <f t="shared" si="103"/>
        <v>13.3799999999998</v>
      </c>
      <c r="B1341" s="12">
        <f t="shared" si="102"/>
        <v>0.756</v>
      </c>
      <c r="C1341" s="12">
        <f t="shared" si="105"/>
        <v>605.241647721728</v>
      </c>
      <c r="D1341" s="12">
        <f t="shared" si="106"/>
        <v>582.586905599983</v>
      </c>
      <c r="E1341" s="12">
        <f t="shared" si="104"/>
        <v>0.839159999999879</v>
      </c>
    </row>
    <row r="1342" customHeight="1" spans="1:5">
      <c r="A1342" s="12">
        <f t="shared" si="103"/>
        <v>13.3899999999998</v>
      </c>
      <c r="B1342" s="12">
        <f t="shared" si="102"/>
        <v>0.756</v>
      </c>
      <c r="C1342" s="12">
        <f t="shared" si="105"/>
        <v>606.11406800163</v>
      </c>
      <c r="D1342" s="12">
        <f t="shared" si="106"/>
        <v>583.426670399983</v>
      </c>
      <c r="E1342" s="12">
        <f t="shared" si="104"/>
        <v>0.839764800000012</v>
      </c>
    </row>
    <row r="1343" customHeight="1" spans="1:5">
      <c r="A1343" s="12">
        <f t="shared" si="103"/>
        <v>13.3999999999998</v>
      </c>
      <c r="B1343" s="12">
        <f t="shared" si="102"/>
        <v>0.756</v>
      </c>
      <c r="C1343" s="12">
        <f t="shared" si="105"/>
        <v>606.987116600063</v>
      </c>
      <c r="D1343" s="12">
        <f t="shared" si="106"/>
        <v>584.267039999983</v>
      </c>
      <c r="E1343" s="12">
        <f t="shared" si="104"/>
        <v>0.840369599999917</v>
      </c>
    </row>
    <row r="1344" customHeight="1" spans="1:5">
      <c r="A1344" s="12">
        <f t="shared" si="103"/>
        <v>13.4099999999998</v>
      </c>
      <c r="B1344" s="12">
        <f t="shared" si="102"/>
        <v>0.756</v>
      </c>
      <c r="C1344" s="12">
        <f t="shared" si="105"/>
        <v>607.860793517026</v>
      </c>
      <c r="D1344" s="12">
        <f t="shared" si="106"/>
        <v>585.108014399983</v>
      </c>
      <c r="E1344" s="12">
        <f t="shared" si="104"/>
        <v>0.84097440000005</v>
      </c>
    </row>
    <row r="1345" customHeight="1" spans="1:5">
      <c r="A1345" s="12">
        <f t="shared" si="103"/>
        <v>13.4199999999998</v>
      </c>
      <c r="B1345" s="12">
        <f t="shared" si="102"/>
        <v>0.756</v>
      </c>
      <c r="C1345" s="12">
        <f t="shared" si="105"/>
        <v>608.73509875252</v>
      </c>
      <c r="D1345" s="12">
        <f t="shared" si="106"/>
        <v>585.949593599983</v>
      </c>
      <c r="E1345" s="12">
        <f t="shared" si="104"/>
        <v>0.841579199999956</v>
      </c>
    </row>
    <row r="1346" customHeight="1" spans="1:5">
      <c r="A1346" s="12">
        <f t="shared" si="103"/>
        <v>13.4299999999998</v>
      </c>
      <c r="B1346" s="12">
        <f t="shared" si="102"/>
        <v>0.756</v>
      </c>
      <c r="C1346" s="12">
        <f t="shared" si="105"/>
        <v>609.610032306545</v>
      </c>
      <c r="D1346" s="12">
        <f t="shared" si="106"/>
        <v>586.791777599983</v>
      </c>
      <c r="E1346" s="12">
        <f t="shared" si="104"/>
        <v>0.842184000000088</v>
      </c>
    </row>
    <row r="1347" customHeight="1" spans="1:5">
      <c r="A1347" s="12">
        <f t="shared" si="103"/>
        <v>13.4399999999998</v>
      </c>
      <c r="B1347" s="12">
        <f t="shared" si="102"/>
        <v>0.756</v>
      </c>
      <c r="C1347" s="12">
        <f t="shared" si="105"/>
        <v>610.4855941791</v>
      </c>
      <c r="D1347" s="12">
        <f t="shared" si="106"/>
        <v>587.634566399983</v>
      </c>
      <c r="E1347" s="12">
        <f t="shared" si="104"/>
        <v>0.84278879999988</v>
      </c>
    </row>
    <row r="1348" customHeight="1" spans="1:5">
      <c r="A1348" s="12">
        <f t="shared" si="103"/>
        <v>13.4499999999998</v>
      </c>
      <c r="B1348" s="12">
        <f t="shared" ref="B1348:B1411" si="107">MAX(1-0.03*MAX((A1348-0.5)/0.25,0),$B$2)</f>
        <v>0.756</v>
      </c>
      <c r="C1348" s="12">
        <f t="shared" si="105"/>
        <v>611.361784370186</v>
      </c>
      <c r="D1348" s="12">
        <f t="shared" si="106"/>
        <v>588.477959999983</v>
      </c>
      <c r="E1348" s="12">
        <f t="shared" si="104"/>
        <v>0.843393600000013</v>
      </c>
    </row>
    <row r="1349" customHeight="1" spans="1:5">
      <c r="A1349" s="12">
        <f t="shared" ref="A1349:A1412" si="108">A1348+0.01</f>
        <v>13.4599999999998</v>
      </c>
      <c r="B1349" s="12">
        <f t="shared" si="107"/>
        <v>0.756</v>
      </c>
      <c r="C1349" s="12">
        <f t="shared" si="105"/>
        <v>612.238602879803</v>
      </c>
      <c r="D1349" s="12">
        <f t="shared" si="106"/>
        <v>589.321958399983</v>
      </c>
      <c r="E1349" s="12">
        <f t="shared" ref="E1349:E1412" si="109">D1349-D1348</f>
        <v>0.843998400000032</v>
      </c>
    </row>
    <row r="1350" customHeight="1" spans="1:5">
      <c r="A1350" s="12">
        <f t="shared" si="108"/>
        <v>13.4699999999998</v>
      </c>
      <c r="B1350" s="12">
        <f t="shared" si="107"/>
        <v>0.756</v>
      </c>
      <c r="C1350" s="12">
        <f t="shared" si="105"/>
        <v>613.116049707951</v>
      </c>
      <c r="D1350" s="12">
        <f t="shared" si="106"/>
        <v>590.166561599983</v>
      </c>
      <c r="E1350" s="12">
        <f t="shared" si="109"/>
        <v>0.844603199999938</v>
      </c>
    </row>
    <row r="1351" customHeight="1" spans="1:5">
      <c r="A1351" s="12">
        <f t="shared" si="108"/>
        <v>13.4799999999998</v>
      </c>
      <c r="B1351" s="12">
        <f t="shared" si="107"/>
        <v>0.756</v>
      </c>
      <c r="C1351" s="12">
        <f t="shared" si="105"/>
        <v>613.994124854629</v>
      </c>
      <c r="D1351" s="12">
        <f t="shared" si="106"/>
        <v>591.011769599983</v>
      </c>
      <c r="E1351" s="12">
        <f t="shared" si="109"/>
        <v>0.845208000000071</v>
      </c>
    </row>
    <row r="1352" customHeight="1" spans="1:5">
      <c r="A1352" s="12">
        <f t="shared" si="108"/>
        <v>13.4899999999998</v>
      </c>
      <c r="B1352" s="12">
        <f t="shared" si="107"/>
        <v>0.756</v>
      </c>
      <c r="C1352" s="12">
        <f t="shared" si="105"/>
        <v>614.872828319838</v>
      </c>
      <c r="D1352" s="12">
        <f t="shared" si="106"/>
        <v>591.857582399983</v>
      </c>
      <c r="E1352" s="12">
        <f t="shared" si="109"/>
        <v>0.845812799999976</v>
      </c>
    </row>
    <row r="1353" customHeight="1" spans="1:5">
      <c r="A1353" s="12">
        <f t="shared" si="108"/>
        <v>13.4999999999998</v>
      </c>
      <c r="B1353" s="12">
        <f t="shared" si="107"/>
        <v>0.756</v>
      </c>
      <c r="C1353" s="12">
        <f t="shared" si="105"/>
        <v>615.752160103578</v>
      </c>
      <c r="D1353" s="12">
        <f t="shared" si="106"/>
        <v>592.703999999983</v>
      </c>
      <c r="E1353" s="12">
        <f t="shared" si="109"/>
        <v>0.846417599999882</v>
      </c>
    </row>
    <row r="1354" customHeight="1" spans="1:5">
      <c r="A1354" s="12">
        <f t="shared" si="108"/>
        <v>13.5099999999998</v>
      </c>
      <c r="B1354" s="12">
        <f t="shared" si="107"/>
        <v>0.756</v>
      </c>
      <c r="C1354" s="12">
        <f t="shared" si="105"/>
        <v>616.632120205849</v>
      </c>
      <c r="D1354" s="12">
        <f t="shared" si="106"/>
        <v>593.551022399983</v>
      </c>
      <c r="E1354" s="12">
        <f t="shared" si="109"/>
        <v>0.847022400000128</v>
      </c>
    </row>
    <row r="1355" customHeight="1" spans="1:5">
      <c r="A1355" s="12">
        <f t="shared" si="108"/>
        <v>13.5199999999998</v>
      </c>
      <c r="B1355" s="12">
        <f t="shared" si="107"/>
        <v>0.756</v>
      </c>
      <c r="C1355" s="12">
        <f t="shared" si="105"/>
        <v>617.51270862665</v>
      </c>
      <c r="D1355" s="12">
        <f t="shared" si="106"/>
        <v>594.398649599983</v>
      </c>
      <c r="E1355" s="12">
        <f t="shared" si="109"/>
        <v>0.847627200000034</v>
      </c>
    </row>
    <row r="1356" customHeight="1" spans="1:5">
      <c r="A1356" s="12">
        <f t="shared" si="108"/>
        <v>13.5299999999998</v>
      </c>
      <c r="B1356" s="12">
        <f t="shared" si="107"/>
        <v>0.756</v>
      </c>
      <c r="C1356" s="12">
        <f t="shared" si="105"/>
        <v>618.393925365982</v>
      </c>
      <c r="D1356" s="12">
        <f t="shared" si="106"/>
        <v>595.246881599983</v>
      </c>
      <c r="E1356" s="12">
        <f t="shared" si="109"/>
        <v>0.848231999999939</v>
      </c>
    </row>
    <row r="1357" customHeight="1" spans="1:5">
      <c r="A1357" s="12">
        <f t="shared" si="108"/>
        <v>13.5399999999998</v>
      </c>
      <c r="B1357" s="12">
        <f t="shared" si="107"/>
        <v>0.756</v>
      </c>
      <c r="C1357" s="12">
        <f t="shared" si="105"/>
        <v>619.275770423844</v>
      </c>
      <c r="D1357" s="12">
        <f t="shared" si="106"/>
        <v>596.095718399983</v>
      </c>
      <c r="E1357" s="12">
        <f t="shared" si="109"/>
        <v>0.848836799999958</v>
      </c>
    </row>
    <row r="1358" customHeight="1" spans="1:5">
      <c r="A1358" s="12">
        <f t="shared" si="108"/>
        <v>13.5499999999998</v>
      </c>
      <c r="B1358" s="12">
        <f t="shared" si="107"/>
        <v>0.756</v>
      </c>
      <c r="C1358" s="12">
        <f t="shared" si="105"/>
        <v>620.158243800238</v>
      </c>
      <c r="D1358" s="12">
        <f t="shared" si="106"/>
        <v>596.945159999983</v>
      </c>
      <c r="E1358" s="12">
        <f t="shared" si="109"/>
        <v>0.849441599999977</v>
      </c>
    </row>
    <row r="1359" customHeight="1" spans="1:5">
      <c r="A1359" s="12">
        <f t="shared" si="108"/>
        <v>13.5599999999998</v>
      </c>
      <c r="B1359" s="12">
        <f t="shared" si="107"/>
        <v>0.756</v>
      </c>
      <c r="C1359" s="12">
        <f t="shared" si="105"/>
        <v>621.041345495162</v>
      </c>
      <c r="D1359" s="12">
        <f t="shared" si="106"/>
        <v>597.795206399983</v>
      </c>
      <c r="E1359" s="12">
        <f t="shared" si="109"/>
        <v>0.850046399999883</v>
      </c>
    </row>
    <row r="1360" customHeight="1" spans="1:5">
      <c r="A1360" s="12">
        <f t="shared" si="108"/>
        <v>13.5699999999998</v>
      </c>
      <c r="B1360" s="12">
        <f t="shared" si="107"/>
        <v>0.756</v>
      </c>
      <c r="C1360" s="12">
        <f t="shared" si="105"/>
        <v>621.925075508616</v>
      </c>
      <c r="D1360" s="12">
        <f t="shared" si="106"/>
        <v>598.645857599983</v>
      </c>
      <c r="E1360" s="12">
        <f t="shared" si="109"/>
        <v>0.850651200000016</v>
      </c>
    </row>
    <row r="1361" customHeight="1" spans="1:5">
      <c r="A1361" s="12">
        <f t="shared" si="108"/>
        <v>13.5799999999998</v>
      </c>
      <c r="B1361" s="12">
        <f t="shared" si="107"/>
        <v>0.756</v>
      </c>
      <c r="C1361" s="12">
        <f t="shared" si="105"/>
        <v>622.809433840602</v>
      </c>
      <c r="D1361" s="12">
        <f t="shared" si="106"/>
        <v>599.497113599983</v>
      </c>
      <c r="E1361" s="12">
        <f t="shared" si="109"/>
        <v>0.851255999999921</v>
      </c>
    </row>
    <row r="1362" customHeight="1" spans="1:5">
      <c r="A1362" s="12">
        <f t="shared" si="108"/>
        <v>13.5899999999998</v>
      </c>
      <c r="B1362" s="12">
        <f t="shared" si="107"/>
        <v>0.756</v>
      </c>
      <c r="C1362" s="12">
        <f t="shared" si="105"/>
        <v>623.694420491118</v>
      </c>
      <c r="D1362" s="12">
        <f t="shared" si="106"/>
        <v>600.348974399983</v>
      </c>
      <c r="E1362" s="12">
        <f t="shared" si="109"/>
        <v>0.851860800000054</v>
      </c>
    </row>
    <row r="1363" customHeight="1" spans="1:5">
      <c r="A1363" s="12">
        <f t="shared" si="108"/>
        <v>13.5999999999998</v>
      </c>
      <c r="B1363" s="12">
        <f t="shared" si="107"/>
        <v>0.756</v>
      </c>
      <c r="C1363" s="12">
        <f t="shared" si="105"/>
        <v>624.580035460165</v>
      </c>
      <c r="D1363" s="12">
        <f t="shared" si="106"/>
        <v>601.201439999983</v>
      </c>
      <c r="E1363" s="12">
        <f t="shared" si="109"/>
        <v>0.852465600000073</v>
      </c>
    </row>
    <row r="1364" customHeight="1" spans="1:5">
      <c r="A1364" s="12">
        <f t="shared" si="108"/>
        <v>13.6099999999998</v>
      </c>
      <c r="B1364" s="12">
        <f t="shared" si="107"/>
        <v>0.756</v>
      </c>
      <c r="C1364" s="12">
        <f t="shared" si="105"/>
        <v>625.466278747743</v>
      </c>
      <c r="D1364" s="12">
        <f t="shared" si="106"/>
        <v>602.054510399983</v>
      </c>
      <c r="E1364" s="12">
        <f t="shared" si="109"/>
        <v>0.853070399999979</v>
      </c>
    </row>
    <row r="1365" customHeight="1" spans="1:5">
      <c r="A1365" s="12">
        <f t="shared" si="108"/>
        <v>13.6199999999998</v>
      </c>
      <c r="B1365" s="12">
        <f t="shared" si="107"/>
        <v>0.756</v>
      </c>
      <c r="C1365" s="12">
        <f t="shared" si="105"/>
        <v>626.353150353851</v>
      </c>
      <c r="D1365" s="12">
        <f t="shared" si="106"/>
        <v>602.908185599983</v>
      </c>
      <c r="E1365" s="12">
        <f t="shared" si="109"/>
        <v>0.853675199999998</v>
      </c>
    </row>
    <row r="1366" customHeight="1" spans="1:5">
      <c r="A1366" s="12">
        <f t="shared" si="108"/>
        <v>13.6299999999998</v>
      </c>
      <c r="B1366" s="12">
        <f t="shared" si="107"/>
        <v>0.756</v>
      </c>
      <c r="C1366" s="12">
        <f t="shared" si="105"/>
        <v>627.24065027849</v>
      </c>
      <c r="D1366" s="12">
        <f t="shared" si="106"/>
        <v>603.762465599983</v>
      </c>
      <c r="E1366" s="12">
        <f t="shared" si="109"/>
        <v>0.854279999999903</v>
      </c>
    </row>
    <row r="1367" customHeight="1" spans="1:5">
      <c r="A1367" s="12">
        <f t="shared" si="108"/>
        <v>13.6399999999998</v>
      </c>
      <c r="B1367" s="12">
        <f t="shared" si="107"/>
        <v>0.756</v>
      </c>
      <c r="C1367" s="12">
        <f t="shared" si="105"/>
        <v>628.12877852166</v>
      </c>
      <c r="D1367" s="12">
        <f t="shared" si="106"/>
        <v>604.617350399983</v>
      </c>
      <c r="E1367" s="12">
        <f t="shared" si="109"/>
        <v>0.854884799999923</v>
      </c>
    </row>
    <row r="1368" customHeight="1" spans="1:5">
      <c r="A1368" s="12">
        <f t="shared" si="108"/>
        <v>13.6499999999998</v>
      </c>
      <c r="B1368" s="12">
        <f t="shared" si="107"/>
        <v>0.756</v>
      </c>
      <c r="C1368" s="12">
        <f t="shared" si="105"/>
        <v>629.01753508336</v>
      </c>
      <c r="D1368" s="12">
        <f t="shared" si="106"/>
        <v>605.472839999983</v>
      </c>
      <c r="E1368" s="12">
        <f t="shared" si="109"/>
        <v>0.855489600000055</v>
      </c>
    </row>
    <row r="1369" customHeight="1" spans="1:5">
      <c r="A1369" s="12">
        <f t="shared" si="108"/>
        <v>13.6599999999998</v>
      </c>
      <c r="B1369" s="12">
        <f t="shared" si="107"/>
        <v>0.756</v>
      </c>
      <c r="C1369" s="12">
        <f t="shared" si="105"/>
        <v>629.906919963592</v>
      </c>
      <c r="D1369" s="12">
        <f t="shared" si="106"/>
        <v>606.328934399983</v>
      </c>
      <c r="E1369" s="12">
        <f t="shared" si="109"/>
        <v>0.856094399999961</v>
      </c>
    </row>
    <row r="1370" customHeight="1" spans="1:5">
      <c r="A1370" s="12">
        <f t="shared" si="108"/>
        <v>13.6699999999998</v>
      </c>
      <c r="B1370" s="12">
        <f t="shared" si="107"/>
        <v>0.756</v>
      </c>
      <c r="C1370" s="12">
        <f t="shared" si="105"/>
        <v>630.796933162354</v>
      </c>
      <c r="D1370" s="12">
        <f t="shared" si="106"/>
        <v>607.185633599983</v>
      </c>
      <c r="E1370" s="12">
        <f t="shared" si="109"/>
        <v>0.85669919999998</v>
      </c>
    </row>
    <row r="1371" customHeight="1" spans="1:5">
      <c r="A1371" s="12">
        <f t="shared" si="108"/>
        <v>13.6799999999998</v>
      </c>
      <c r="B1371" s="12">
        <f t="shared" si="107"/>
        <v>0.756</v>
      </c>
      <c r="C1371" s="12">
        <f t="shared" si="105"/>
        <v>631.687574679646</v>
      </c>
      <c r="D1371" s="12">
        <f t="shared" si="106"/>
        <v>608.042937599983</v>
      </c>
      <c r="E1371" s="12">
        <f t="shared" si="109"/>
        <v>0.857304000000113</v>
      </c>
    </row>
    <row r="1372" customHeight="1" spans="1:5">
      <c r="A1372" s="12">
        <f t="shared" si="108"/>
        <v>13.6899999999998</v>
      </c>
      <c r="B1372" s="12">
        <f t="shared" si="107"/>
        <v>0.756</v>
      </c>
      <c r="C1372" s="12">
        <f t="shared" si="105"/>
        <v>632.57884451547</v>
      </c>
      <c r="D1372" s="12">
        <f t="shared" si="106"/>
        <v>608.900846399983</v>
      </c>
      <c r="E1372" s="12">
        <f t="shared" si="109"/>
        <v>0.857908800000018</v>
      </c>
    </row>
    <row r="1373" customHeight="1" spans="1:5">
      <c r="A1373" s="12">
        <f t="shared" si="108"/>
        <v>13.6999999999998</v>
      </c>
      <c r="B1373" s="12">
        <f t="shared" si="107"/>
        <v>0.756</v>
      </c>
      <c r="C1373" s="12">
        <f t="shared" si="105"/>
        <v>633.470742669824</v>
      </c>
      <c r="D1373" s="12">
        <f t="shared" si="106"/>
        <v>609.759359999983</v>
      </c>
      <c r="E1373" s="12">
        <f t="shared" si="109"/>
        <v>0.858513599999924</v>
      </c>
    </row>
    <row r="1374" customHeight="1" spans="1:5">
      <c r="A1374" s="12">
        <f t="shared" si="108"/>
        <v>13.7099999999998</v>
      </c>
      <c r="B1374" s="12">
        <f t="shared" si="107"/>
        <v>0.756</v>
      </c>
      <c r="C1374" s="12">
        <f t="shared" si="105"/>
        <v>634.363269142709</v>
      </c>
      <c r="D1374" s="12">
        <f t="shared" si="106"/>
        <v>610.618478399983</v>
      </c>
      <c r="E1374" s="12">
        <f t="shared" si="109"/>
        <v>0.859118399999943</v>
      </c>
    </row>
    <row r="1375" customHeight="1" spans="1:5">
      <c r="A1375" s="12">
        <f t="shared" si="108"/>
        <v>13.7199999999998</v>
      </c>
      <c r="B1375" s="12">
        <f t="shared" si="107"/>
        <v>0.756</v>
      </c>
      <c r="C1375" s="12">
        <f t="shared" si="105"/>
        <v>635.256423934124</v>
      </c>
      <c r="D1375" s="12">
        <f t="shared" si="106"/>
        <v>611.478201599983</v>
      </c>
      <c r="E1375" s="12">
        <f t="shared" si="109"/>
        <v>0.859723199999962</v>
      </c>
    </row>
    <row r="1376" customHeight="1" spans="1:5">
      <c r="A1376" s="12">
        <f t="shared" si="108"/>
        <v>13.7299999999998</v>
      </c>
      <c r="B1376" s="12">
        <f t="shared" si="107"/>
        <v>0.756</v>
      </c>
      <c r="C1376" s="12">
        <f t="shared" si="105"/>
        <v>636.15020704407</v>
      </c>
      <c r="D1376" s="12">
        <f t="shared" si="106"/>
        <v>612.338529599983</v>
      </c>
      <c r="E1376" s="12">
        <f t="shared" si="109"/>
        <v>0.860327999999981</v>
      </c>
    </row>
    <row r="1377" customHeight="1" spans="1:5">
      <c r="A1377" s="12">
        <f t="shared" si="108"/>
        <v>13.7399999999998</v>
      </c>
      <c r="B1377" s="12">
        <f t="shared" si="107"/>
        <v>0.756</v>
      </c>
      <c r="C1377" s="12">
        <f t="shared" si="105"/>
        <v>637.044618472547</v>
      </c>
      <c r="D1377" s="12">
        <f t="shared" si="106"/>
        <v>613.199462399983</v>
      </c>
      <c r="E1377" s="12">
        <f t="shared" si="109"/>
        <v>0.8609328</v>
      </c>
    </row>
    <row r="1378" customHeight="1" spans="1:5">
      <c r="A1378" s="12">
        <f t="shared" si="108"/>
        <v>13.7499999999998</v>
      </c>
      <c r="B1378" s="12">
        <f t="shared" si="107"/>
        <v>0.756</v>
      </c>
      <c r="C1378" s="12">
        <f t="shared" si="105"/>
        <v>637.939658219555</v>
      </c>
      <c r="D1378" s="12">
        <f t="shared" si="106"/>
        <v>614.060999999983</v>
      </c>
      <c r="E1378" s="12">
        <f t="shared" si="109"/>
        <v>0.86153760000002</v>
      </c>
    </row>
    <row r="1379" customHeight="1" spans="1:5">
      <c r="A1379" s="12">
        <f t="shared" si="108"/>
        <v>13.7599999999998</v>
      </c>
      <c r="B1379" s="12">
        <f t="shared" si="107"/>
        <v>0.756</v>
      </c>
      <c r="C1379" s="12">
        <f t="shared" si="105"/>
        <v>638.835326285094</v>
      </c>
      <c r="D1379" s="12">
        <f t="shared" si="106"/>
        <v>614.923142399983</v>
      </c>
      <c r="E1379" s="12">
        <f t="shared" si="109"/>
        <v>0.862142400000039</v>
      </c>
    </row>
    <row r="1380" customHeight="1" spans="1:5">
      <c r="A1380" s="12">
        <f t="shared" si="108"/>
        <v>13.7699999999998</v>
      </c>
      <c r="B1380" s="12">
        <f t="shared" si="107"/>
        <v>0.756</v>
      </c>
      <c r="C1380" s="12">
        <f t="shared" si="105"/>
        <v>639.731622669163</v>
      </c>
      <c r="D1380" s="12">
        <f t="shared" si="106"/>
        <v>615.785889599983</v>
      </c>
      <c r="E1380" s="12">
        <f t="shared" si="109"/>
        <v>0.862747200000058</v>
      </c>
    </row>
    <row r="1381" customHeight="1" spans="1:5">
      <c r="A1381" s="12">
        <f t="shared" si="108"/>
        <v>13.7799999999998</v>
      </c>
      <c r="B1381" s="12">
        <f t="shared" si="107"/>
        <v>0.756</v>
      </c>
      <c r="C1381" s="12">
        <f t="shared" si="105"/>
        <v>640.628547371762</v>
      </c>
      <c r="D1381" s="12">
        <f t="shared" si="106"/>
        <v>616.649241599983</v>
      </c>
      <c r="E1381" s="12">
        <f t="shared" si="109"/>
        <v>0.863351999999963</v>
      </c>
    </row>
    <row r="1382" customHeight="1" spans="1:5">
      <c r="A1382" s="12">
        <f t="shared" si="108"/>
        <v>13.7899999999998</v>
      </c>
      <c r="B1382" s="12">
        <f t="shared" si="107"/>
        <v>0.756</v>
      </c>
      <c r="C1382" s="12">
        <f t="shared" si="105"/>
        <v>641.526100392893</v>
      </c>
      <c r="D1382" s="12">
        <f t="shared" si="106"/>
        <v>617.513198399983</v>
      </c>
      <c r="E1382" s="12">
        <f t="shared" si="109"/>
        <v>0.863956799999983</v>
      </c>
    </row>
    <row r="1383" customHeight="1" spans="1:5">
      <c r="A1383" s="12">
        <f t="shared" si="108"/>
        <v>13.7999999999998</v>
      </c>
      <c r="B1383" s="12">
        <f t="shared" si="107"/>
        <v>0.756</v>
      </c>
      <c r="C1383" s="12">
        <f t="shared" si="105"/>
        <v>642.424281732554</v>
      </c>
      <c r="D1383" s="12">
        <f t="shared" si="106"/>
        <v>618.377759999983</v>
      </c>
      <c r="E1383" s="12">
        <f t="shared" si="109"/>
        <v>0.864561599999888</v>
      </c>
    </row>
    <row r="1384" customHeight="1" spans="1:5">
      <c r="A1384" s="12">
        <f t="shared" si="108"/>
        <v>13.8099999999997</v>
      </c>
      <c r="B1384" s="12">
        <f t="shared" si="107"/>
        <v>0.756</v>
      </c>
      <c r="C1384" s="12">
        <f t="shared" si="105"/>
        <v>643.323091390746</v>
      </c>
      <c r="D1384" s="12">
        <f t="shared" si="106"/>
        <v>619.242926399974</v>
      </c>
      <c r="E1384" s="12">
        <f t="shared" si="109"/>
        <v>0.865166399991381</v>
      </c>
    </row>
    <row r="1385" customHeight="1" spans="1:5">
      <c r="A1385" s="12">
        <f t="shared" si="108"/>
        <v>13.8199999999997</v>
      </c>
      <c r="B1385" s="12">
        <f t="shared" si="107"/>
        <v>0.756</v>
      </c>
      <c r="C1385" s="12">
        <f t="shared" si="105"/>
        <v>644.222529367469</v>
      </c>
      <c r="D1385" s="12">
        <f t="shared" si="106"/>
        <v>620.108697599974</v>
      </c>
      <c r="E1385" s="12">
        <f t="shared" si="109"/>
        <v>0.865771199999926</v>
      </c>
    </row>
    <row r="1386" customHeight="1" spans="1:5">
      <c r="A1386" s="12">
        <f t="shared" si="108"/>
        <v>13.8299999999997</v>
      </c>
      <c r="B1386" s="12">
        <f t="shared" si="107"/>
        <v>0.756</v>
      </c>
      <c r="C1386" s="12">
        <f t="shared" ref="C1386:C1449" si="110">PI()*(A1386+0.5)^2</f>
        <v>645.122595662723</v>
      </c>
      <c r="D1386" s="12">
        <f t="shared" ref="D1386:D1449" si="111">((A1386+0.5)/0.5)^2*B1386</f>
        <v>620.975073599974</v>
      </c>
      <c r="E1386" s="12">
        <f t="shared" si="109"/>
        <v>0.866376000000059</v>
      </c>
    </row>
    <row r="1387" customHeight="1" spans="1:5">
      <c r="A1387" s="12">
        <f t="shared" si="108"/>
        <v>13.8399999999997</v>
      </c>
      <c r="B1387" s="12">
        <f t="shared" si="107"/>
        <v>0.756</v>
      </c>
      <c r="C1387" s="12">
        <f t="shared" si="110"/>
        <v>646.023290276507</v>
      </c>
      <c r="D1387" s="12">
        <f t="shared" si="111"/>
        <v>621.842054399974</v>
      </c>
      <c r="E1387" s="12">
        <f t="shared" si="109"/>
        <v>0.866980799999965</v>
      </c>
    </row>
    <row r="1388" customHeight="1" spans="1:5">
      <c r="A1388" s="12">
        <f t="shared" si="108"/>
        <v>13.8499999999997</v>
      </c>
      <c r="B1388" s="12">
        <f t="shared" si="107"/>
        <v>0.756</v>
      </c>
      <c r="C1388" s="12">
        <f t="shared" si="110"/>
        <v>646.924613208821</v>
      </c>
      <c r="D1388" s="12">
        <f t="shared" si="111"/>
        <v>622.709639999974</v>
      </c>
      <c r="E1388" s="12">
        <f t="shared" si="109"/>
        <v>0.86758559999987</v>
      </c>
    </row>
    <row r="1389" customHeight="1" spans="1:5">
      <c r="A1389" s="12">
        <f t="shared" si="108"/>
        <v>13.8599999999997</v>
      </c>
      <c r="B1389" s="12">
        <f t="shared" si="107"/>
        <v>0.756</v>
      </c>
      <c r="C1389" s="12">
        <f t="shared" si="110"/>
        <v>647.826564459667</v>
      </c>
      <c r="D1389" s="12">
        <f t="shared" si="111"/>
        <v>623.577830399974</v>
      </c>
      <c r="E1389" s="12">
        <f t="shared" si="109"/>
        <v>0.868190400000003</v>
      </c>
    </row>
    <row r="1390" customHeight="1" spans="1:5">
      <c r="A1390" s="12">
        <f t="shared" si="108"/>
        <v>13.8699999999997</v>
      </c>
      <c r="B1390" s="12">
        <f t="shared" si="107"/>
        <v>0.756</v>
      </c>
      <c r="C1390" s="12">
        <f t="shared" si="110"/>
        <v>648.729144029043</v>
      </c>
      <c r="D1390" s="12">
        <f t="shared" si="111"/>
        <v>624.446625599974</v>
      </c>
      <c r="E1390" s="12">
        <f t="shared" si="109"/>
        <v>0.868795200000136</v>
      </c>
    </row>
    <row r="1391" customHeight="1" spans="1:5">
      <c r="A1391" s="12">
        <f t="shared" si="108"/>
        <v>13.8799999999997</v>
      </c>
      <c r="B1391" s="12">
        <f t="shared" si="107"/>
        <v>0.756</v>
      </c>
      <c r="C1391" s="12">
        <f t="shared" si="110"/>
        <v>649.63235191695</v>
      </c>
      <c r="D1391" s="12">
        <f t="shared" si="111"/>
        <v>625.316025599974</v>
      </c>
      <c r="E1391" s="12">
        <f t="shared" si="109"/>
        <v>0.869399999999928</v>
      </c>
    </row>
    <row r="1392" customHeight="1" spans="1:5">
      <c r="A1392" s="12">
        <f t="shared" si="108"/>
        <v>13.8899999999997</v>
      </c>
      <c r="B1392" s="12">
        <f t="shared" si="107"/>
        <v>0.756</v>
      </c>
      <c r="C1392" s="12">
        <f t="shared" si="110"/>
        <v>650.536188123388</v>
      </c>
      <c r="D1392" s="12">
        <f t="shared" si="111"/>
        <v>626.186030399974</v>
      </c>
      <c r="E1392" s="12">
        <f t="shared" si="109"/>
        <v>0.870004799999947</v>
      </c>
    </row>
    <row r="1393" customHeight="1" spans="1:5">
      <c r="A1393" s="12">
        <f t="shared" si="108"/>
        <v>13.8999999999997</v>
      </c>
      <c r="B1393" s="12">
        <f t="shared" si="107"/>
        <v>0.756</v>
      </c>
      <c r="C1393" s="12">
        <f t="shared" si="110"/>
        <v>651.440652648357</v>
      </c>
      <c r="D1393" s="12">
        <f t="shared" si="111"/>
        <v>627.056639999974</v>
      </c>
      <c r="E1393" s="12">
        <f t="shared" si="109"/>
        <v>0.870609599999966</v>
      </c>
    </row>
    <row r="1394" customHeight="1" spans="1:5">
      <c r="A1394" s="12">
        <f t="shared" si="108"/>
        <v>13.9099999999997</v>
      </c>
      <c r="B1394" s="12">
        <f t="shared" si="107"/>
        <v>0.756</v>
      </c>
      <c r="C1394" s="12">
        <f t="shared" si="110"/>
        <v>652.345745491856</v>
      </c>
      <c r="D1394" s="12">
        <f t="shared" si="111"/>
        <v>627.927854399974</v>
      </c>
      <c r="E1394" s="12">
        <f t="shared" si="109"/>
        <v>0.871214399999985</v>
      </c>
    </row>
    <row r="1395" customHeight="1" spans="1:5">
      <c r="A1395" s="12">
        <f t="shared" si="108"/>
        <v>13.9199999999997</v>
      </c>
      <c r="B1395" s="12">
        <f t="shared" si="107"/>
        <v>0.756</v>
      </c>
      <c r="C1395" s="12">
        <f t="shared" si="110"/>
        <v>653.251466653886</v>
      </c>
      <c r="D1395" s="12">
        <f t="shared" si="111"/>
        <v>628.799673599974</v>
      </c>
      <c r="E1395" s="12">
        <f t="shared" si="109"/>
        <v>0.871819200000004</v>
      </c>
    </row>
    <row r="1396" customHeight="1" spans="1:5">
      <c r="A1396" s="12">
        <f t="shared" si="108"/>
        <v>13.9299999999997</v>
      </c>
      <c r="B1396" s="12">
        <f t="shared" si="107"/>
        <v>0.756</v>
      </c>
      <c r="C1396" s="12">
        <f t="shared" si="110"/>
        <v>654.157816134446</v>
      </c>
      <c r="D1396" s="12">
        <f t="shared" si="111"/>
        <v>629.672097599974</v>
      </c>
      <c r="E1396" s="12">
        <f t="shared" si="109"/>
        <v>0.87242399999991</v>
      </c>
    </row>
    <row r="1397" customHeight="1" spans="1:5">
      <c r="A1397" s="12">
        <f t="shared" si="108"/>
        <v>13.9399999999997</v>
      </c>
      <c r="B1397" s="12">
        <f t="shared" si="107"/>
        <v>0.756</v>
      </c>
      <c r="C1397" s="12">
        <f t="shared" si="110"/>
        <v>655.064793933538</v>
      </c>
      <c r="D1397" s="12">
        <f t="shared" si="111"/>
        <v>630.545126399974</v>
      </c>
      <c r="E1397" s="12">
        <f t="shared" si="109"/>
        <v>0.873028800000043</v>
      </c>
    </row>
    <row r="1398" customHeight="1" spans="1:5">
      <c r="A1398" s="12">
        <f t="shared" si="108"/>
        <v>13.9499999999997</v>
      </c>
      <c r="B1398" s="12">
        <f t="shared" si="107"/>
        <v>0.756</v>
      </c>
      <c r="C1398" s="12">
        <f t="shared" si="110"/>
        <v>655.97240005116</v>
      </c>
      <c r="D1398" s="12">
        <f t="shared" si="111"/>
        <v>631.418759999974</v>
      </c>
      <c r="E1398" s="12">
        <f t="shared" si="109"/>
        <v>0.873633600000062</v>
      </c>
    </row>
    <row r="1399" customHeight="1" spans="1:5">
      <c r="A1399" s="12">
        <f t="shared" si="108"/>
        <v>13.9599999999997</v>
      </c>
      <c r="B1399" s="12">
        <f t="shared" si="107"/>
        <v>0.756</v>
      </c>
      <c r="C1399" s="12">
        <f t="shared" si="110"/>
        <v>656.880634487313</v>
      </c>
      <c r="D1399" s="12">
        <f t="shared" si="111"/>
        <v>632.292998399974</v>
      </c>
      <c r="E1399" s="12">
        <f t="shared" si="109"/>
        <v>0.874238399999967</v>
      </c>
    </row>
    <row r="1400" customHeight="1" spans="1:5">
      <c r="A1400" s="12">
        <f t="shared" si="108"/>
        <v>13.9699999999997</v>
      </c>
      <c r="B1400" s="12">
        <f t="shared" si="107"/>
        <v>0.756</v>
      </c>
      <c r="C1400" s="12">
        <f t="shared" si="110"/>
        <v>657.789497241996</v>
      </c>
      <c r="D1400" s="12">
        <f t="shared" si="111"/>
        <v>633.167841599974</v>
      </c>
      <c r="E1400" s="12">
        <f t="shared" si="109"/>
        <v>0.874843199999987</v>
      </c>
    </row>
    <row r="1401" customHeight="1" spans="1:5">
      <c r="A1401" s="12">
        <f t="shared" si="108"/>
        <v>13.9799999999997</v>
      </c>
      <c r="B1401" s="12">
        <f t="shared" si="107"/>
        <v>0.756</v>
      </c>
      <c r="C1401" s="12">
        <f t="shared" si="110"/>
        <v>658.69898831521</v>
      </c>
      <c r="D1401" s="12">
        <f t="shared" si="111"/>
        <v>634.043289599974</v>
      </c>
      <c r="E1401" s="12">
        <f t="shared" si="109"/>
        <v>0.875448000000006</v>
      </c>
    </row>
    <row r="1402" customHeight="1" spans="1:5">
      <c r="A1402" s="12">
        <f t="shared" si="108"/>
        <v>13.9899999999997</v>
      </c>
      <c r="B1402" s="12">
        <f t="shared" si="107"/>
        <v>0.756</v>
      </c>
      <c r="C1402" s="12">
        <f t="shared" si="110"/>
        <v>659.609107706955</v>
      </c>
      <c r="D1402" s="12">
        <f t="shared" si="111"/>
        <v>634.919342399974</v>
      </c>
      <c r="E1402" s="12">
        <f t="shared" si="109"/>
        <v>0.876052799999911</v>
      </c>
    </row>
    <row r="1403" customHeight="1" spans="1:5">
      <c r="A1403" s="12">
        <f t="shared" si="108"/>
        <v>13.9999999999997</v>
      </c>
      <c r="B1403" s="12">
        <f t="shared" si="107"/>
        <v>0.756</v>
      </c>
      <c r="C1403" s="12">
        <f t="shared" si="110"/>
        <v>660.519855417231</v>
      </c>
      <c r="D1403" s="12">
        <f t="shared" si="111"/>
        <v>635.795999999974</v>
      </c>
      <c r="E1403" s="12">
        <f t="shared" si="109"/>
        <v>0.87665759999993</v>
      </c>
    </row>
    <row r="1404" customHeight="1" spans="1:5">
      <c r="A1404" s="12">
        <f t="shared" si="108"/>
        <v>14.0099999999997</v>
      </c>
      <c r="B1404" s="12">
        <f t="shared" si="107"/>
        <v>0.756</v>
      </c>
      <c r="C1404" s="12">
        <f t="shared" si="110"/>
        <v>661.431231446037</v>
      </c>
      <c r="D1404" s="12">
        <f t="shared" si="111"/>
        <v>636.673262399974</v>
      </c>
      <c r="E1404" s="12">
        <f t="shared" si="109"/>
        <v>0.87726239999995</v>
      </c>
    </row>
    <row r="1405" customHeight="1" spans="1:5">
      <c r="A1405" s="12">
        <f t="shared" si="108"/>
        <v>14.0199999999997</v>
      </c>
      <c r="B1405" s="12">
        <f t="shared" si="107"/>
        <v>0.756</v>
      </c>
      <c r="C1405" s="12">
        <f t="shared" si="110"/>
        <v>662.343235793374</v>
      </c>
      <c r="D1405" s="12">
        <f t="shared" si="111"/>
        <v>637.551129599974</v>
      </c>
      <c r="E1405" s="12">
        <f t="shared" si="109"/>
        <v>0.877867199999969</v>
      </c>
    </row>
    <row r="1406" customHeight="1" spans="1:5">
      <c r="A1406" s="12">
        <f t="shared" si="108"/>
        <v>14.0299999999997</v>
      </c>
      <c r="B1406" s="12">
        <f t="shared" si="107"/>
        <v>0.756</v>
      </c>
      <c r="C1406" s="12">
        <f t="shared" si="110"/>
        <v>663.255868459242</v>
      </c>
      <c r="D1406" s="12">
        <f t="shared" si="111"/>
        <v>638.429601599974</v>
      </c>
      <c r="E1406" s="12">
        <f t="shared" si="109"/>
        <v>0.878471999999988</v>
      </c>
    </row>
    <row r="1407" customHeight="1" spans="1:5">
      <c r="A1407" s="12">
        <f t="shared" si="108"/>
        <v>14.0399999999997</v>
      </c>
      <c r="B1407" s="12">
        <f t="shared" si="107"/>
        <v>0.756</v>
      </c>
      <c r="C1407" s="12">
        <f t="shared" si="110"/>
        <v>664.169129443641</v>
      </c>
      <c r="D1407" s="12">
        <f t="shared" si="111"/>
        <v>639.308678399974</v>
      </c>
      <c r="E1407" s="12">
        <f t="shared" si="109"/>
        <v>0.879076800000121</v>
      </c>
    </row>
    <row r="1408" customHeight="1" spans="1:5">
      <c r="A1408" s="12">
        <f t="shared" si="108"/>
        <v>14.0499999999997</v>
      </c>
      <c r="B1408" s="12">
        <f t="shared" si="107"/>
        <v>0.756</v>
      </c>
      <c r="C1408" s="12">
        <f t="shared" si="110"/>
        <v>665.08301874657</v>
      </c>
      <c r="D1408" s="12">
        <f t="shared" si="111"/>
        <v>640.188359999974</v>
      </c>
      <c r="E1408" s="12">
        <f t="shared" si="109"/>
        <v>0.879681599999913</v>
      </c>
    </row>
    <row r="1409" customHeight="1" spans="1:5">
      <c r="A1409" s="12">
        <f t="shared" si="108"/>
        <v>14.0599999999997</v>
      </c>
      <c r="B1409" s="12">
        <f t="shared" si="107"/>
        <v>0.756</v>
      </c>
      <c r="C1409" s="12">
        <f t="shared" si="110"/>
        <v>665.99753636803</v>
      </c>
      <c r="D1409" s="12">
        <f t="shared" si="111"/>
        <v>641.068646399974</v>
      </c>
      <c r="E1409" s="12">
        <f t="shared" si="109"/>
        <v>0.880286399999932</v>
      </c>
    </row>
    <row r="1410" customHeight="1" spans="1:5">
      <c r="A1410" s="12">
        <f t="shared" si="108"/>
        <v>14.0699999999997</v>
      </c>
      <c r="B1410" s="12">
        <f t="shared" si="107"/>
        <v>0.756</v>
      </c>
      <c r="C1410" s="12">
        <f t="shared" si="110"/>
        <v>666.91268230802</v>
      </c>
      <c r="D1410" s="12">
        <f t="shared" si="111"/>
        <v>641.949537599974</v>
      </c>
      <c r="E1410" s="12">
        <f t="shared" si="109"/>
        <v>0.880891200000065</v>
      </c>
    </row>
    <row r="1411" customHeight="1" spans="1:5">
      <c r="A1411" s="12">
        <f t="shared" si="108"/>
        <v>14.0799999999997</v>
      </c>
      <c r="B1411" s="12">
        <f t="shared" si="107"/>
        <v>0.756</v>
      </c>
      <c r="C1411" s="12">
        <f t="shared" si="110"/>
        <v>667.828456566542</v>
      </c>
      <c r="D1411" s="12">
        <f t="shared" si="111"/>
        <v>642.831033599974</v>
      </c>
      <c r="E1411" s="12">
        <f t="shared" si="109"/>
        <v>0.88149599999997</v>
      </c>
    </row>
    <row r="1412" customHeight="1" spans="1:5">
      <c r="A1412" s="12">
        <f t="shared" si="108"/>
        <v>14.0899999999997</v>
      </c>
      <c r="B1412" s="12">
        <f t="shared" ref="B1412:B1475" si="112">MAX(1-0.03*MAX((A1412-0.5)/0.25,0),$B$2)</f>
        <v>0.756</v>
      </c>
      <c r="C1412" s="12">
        <f t="shared" si="110"/>
        <v>668.744859143594</v>
      </c>
      <c r="D1412" s="12">
        <f t="shared" si="111"/>
        <v>643.713134399974</v>
      </c>
      <c r="E1412" s="12">
        <f t="shared" si="109"/>
        <v>0.882100799999989</v>
      </c>
    </row>
    <row r="1413" customHeight="1" spans="1:5">
      <c r="A1413" s="12">
        <f t="shared" ref="A1413:A1476" si="113">A1412+0.01</f>
        <v>14.0999999999997</v>
      </c>
      <c r="B1413" s="12">
        <f t="shared" si="112"/>
        <v>0.756</v>
      </c>
      <c r="C1413" s="12">
        <f t="shared" si="110"/>
        <v>669.661890039177</v>
      </c>
      <c r="D1413" s="12">
        <f t="shared" si="111"/>
        <v>644.595839999973</v>
      </c>
      <c r="E1413" s="12">
        <f t="shared" ref="E1413:E1476" si="114">D1413-D1412</f>
        <v>0.882705599999895</v>
      </c>
    </row>
    <row r="1414" customHeight="1" spans="1:5">
      <c r="A1414" s="12">
        <f t="shared" si="113"/>
        <v>14.1099999999997</v>
      </c>
      <c r="B1414" s="12">
        <f t="shared" si="112"/>
        <v>0.756</v>
      </c>
      <c r="C1414" s="12">
        <f t="shared" si="110"/>
        <v>670.57954925329</v>
      </c>
      <c r="D1414" s="12">
        <f t="shared" si="111"/>
        <v>645.479150399973</v>
      </c>
      <c r="E1414" s="12">
        <f t="shared" si="114"/>
        <v>0.883310400000028</v>
      </c>
    </row>
    <row r="1415" customHeight="1" spans="1:5">
      <c r="A1415" s="12">
        <f t="shared" si="113"/>
        <v>14.1199999999997</v>
      </c>
      <c r="B1415" s="12">
        <f t="shared" si="112"/>
        <v>0.756</v>
      </c>
      <c r="C1415" s="12">
        <f t="shared" si="110"/>
        <v>671.497836785935</v>
      </c>
      <c r="D1415" s="12">
        <f t="shared" si="111"/>
        <v>646.363065599974</v>
      </c>
      <c r="E1415" s="12">
        <f t="shared" si="114"/>
        <v>0.883915200000047</v>
      </c>
    </row>
    <row r="1416" customHeight="1" spans="1:5">
      <c r="A1416" s="12">
        <f t="shared" si="113"/>
        <v>14.1299999999997</v>
      </c>
      <c r="B1416" s="12">
        <f t="shared" si="112"/>
        <v>0.756</v>
      </c>
      <c r="C1416" s="12">
        <f t="shared" si="110"/>
        <v>672.41675263711</v>
      </c>
      <c r="D1416" s="12">
        <f t="shared" si="111"/>
        <v>647.247585599973</v>
      </c>
      <c r="E1416" s="12">
        <f t="shared" si="114"/>
        <v>0.884519999999952</v>
      </c>
    </row>
    <row r="1417" customHeight="1" spans="1:5">
      <c r="A1417" s="12">
        <f t="shared" si="113"/>
        <v>14.1399999999997</v>
      </c>
      <c r="B1417" s="12">
        <f t="shared" si="112"/>
        <v>0.756</v>
      </c>
      <c r="C1417" s="12">
        <f t="shared" si="110"/>
        <v>673.336296806815</v>
      </c>
      <c r="D1417" s="12">
        <f t="shared" si="111"/>
        <v>648.132710399973</v>
      </c>
      <c r="E1417" s="12">
        <f t="shared" si="114"/>
        <v>0.885124799999971</v>
      </c>
    </row>
    <row r="1418" customHeight="1" spans="1:5">
      <c r="A1418" s="12">
        <f t="shared" si="113"/>
        <v>14.1499999999997</v>
      </c>
      <c r="B1418" s="12">
        <f t="shared" si="112"/>
        <v>0.756</v>
      </c>
      <c r="C1418" s="12">
        <f t="shared" si="110"/>
        <v>674.256469295052</v>
      </c>
      <c r="D1418" s="12">
        <f t="shared" si="111"/>
        <v>649.018439999973</v>
      </c>
      <c r="E1418" s="12">
        <f t="shared" si="114"/>
        <v>0.885729599999991</v>
      </c>
    </row>
    <row r="1419" customHeight="1" spans="1:5">
      <c r="A1419" s="12">
        <f t="shared" si="113"/>
        <v>14.1599999999997</v>
      </c>
      <c r="B1419" s="12">
        <f t="shared" si="112"/>
        <v>0.756</v>
      </c>
      <c r="C1419" s="12">
        <f t="shared" si="110"/>
        <v>675.177270101819</v>
      </c>
      <c r="D1419" s="12">
        <f t="shared" si="111"/>
        <v>649.904774399973</v>
      </c>
      <c r="E1419" s="12">
        <f t="shared" si="114"/>
        <v>0.886334399999896</v>
      </c>
    </row>
    <row r="1420" customHeight="1" spans="1:5">
      <c r="A1420" s="12">
        <f t="shared" si="113"/>
        <v>14.1699999999997</v>
      </c>
      <c r="B1420" s="12">
        <f t="shared" si="112"/>
        <v>0.756</v>
      </c>
      <c r="C1420" s="12">
        <f t="shared" si="110"/>
        <v>676.098699227117</v>
      </c>
      <c r="D1420" s="12">
        <f t="shared" si="111"/>
        <v>650.791713599973</v>
      </c>
      <c r="E1420" s="12">
        <f t="shared" si="114"/>
        <v>0.886939200000029</v>
      </c>
    </row>
    <row r="1421" customHeight="1" spans="1:5">
      <c r="A1421" s="12">
        <f t="shared" si="113"/>
        <v>14.1799999999997</v>
      </c>
      <c r="B1421" s="12">
        <f t="shared" si="112"/>
        <v>0.756</v>
      </c>
      <c r="C1421" s="12">
        <f t="shared" si="110"/>
        <v>677.020756670945</v>
      </c>
      <c r="D1421" s="12">
        <f t="shared" si="111"/>
        <v>651.679257599973</v>
      </c>
      <c r="E1421" s="12">
        <f t="shared" si="114"/>
        <v>0.887543999999934</v>
      </c>
    </row>
    <row r="1422" customHeight="1" spans="1:5">
      <c r="A1422" s="12">
        <f t="shared" si="113"/>
        <v>14.1899999999997</v>
      </c>
      <c r="B1422" s="12">
        <f t="shared" si="112"/>
        <v>0.756</v>
      </c>
      <c r="C1422" s="12">
        <f t="shared" si="110"/>
        <v>677.943442433305</v>
      </c>
      <c r="D1422" s="12">
        <f t="shared" si="111"/>
        <v>652.567406399973</v>
      </c>
      <c r="E1422" s="12">
        <f t="shared" si="114"/>
        <v>0.888148799999954</v>
      </c>
    </row>
    <row r="1423" customHeight="1" spans="1:5">
      <c r="A1423" s="12">
        <f t="shared" si="113"/>
        <v>14.1999999999997</v>
      </c>
      <c r="B1423" s="12">
        <f t="shared" si="112"/>
        <v>0.756</v>
      </c>
      <c r="C1423" s="12">
        <f t="shared" si="110"/>
        <v>678.866756514195</v>
      </c>
      <c r="D1423" s="12">
        <f t="shared" si="111"/>
        <v>653.456159999973</v>
      </c>
      <c r="E1423" s="12">
        <f t="shared" si="114"/>
        <v>0.888753600000086</v>
      </c>
    </row>
    <row r="1424" customHeight="1" spans="1:5">
      <c r="A1424" s="12">
        <f t="shared" si="113"/>
        <v>14.2099999999997</v>
      </c>
      <c r="B1424" s="12">
        <f t="shared" si="112"/>
        <v>0.756</v>
      </c>
      <c r="C1424" s="12">
        <f t="shared" si="110"/>
        <v>679.790698913615</v>
      </c>
      <c r="D1424" s="12">
        <f t="shared" si="111"/>
        <v>654.345518399973</v>
      </c>
      <c r="E1424" s="12">
        <f t="shared" si="114"/>
        <v>0.889358400000106</v>
      </c>
    </row>
    <row r="1425" customHeight="1" spans="1:5">
      <c r="A1425" s="12">
        <f t="shared" si="113"/>
        <v>14.2199999999997</v>
      </c>
      <c r="B1425" s="12">
        <f t="shared" si="112"/>
        <v>0.756</v>
      </c>
      <c r="C1425" s="12">
        <f t="shared" si="110"/>
        <v>680.715269631567</v>
      </c>
      <c r="D1425" s="12">
        <f t="shared" si="111"/>
        <v>655.235481599973</v>
      </c>
      <c r="E1425" s="12">
        <f t="shared" si="114"/>
        <v>0.889963199999897</v>
      </c>
    </row>
    <row r="1426" customHeight="1" spans="1:5">
      <c r="A1426" s="12">
        <f t="shared" si="113"/>
        <v>14.2299999999997</v>
      </c>
      <c r="B1426" s="12">
        <f t="shared" si="112"/>
        <v>0.756</v>
      </c>
      <c r="C1426" s="12">
        <f t="shared" si="110"/>
        <v>681.640468668049</v>
      </c>
      <c r="D1426" s="12">
        <f t="shared" si="111"/>
        <v>656.126049599973</v>
      </c>
      <c r="E1426" s="12">
        <f t="shared" si="114"/>
        <v>0.890567999999917</v>
      </c>
    </row>
    <row r="1427" customHeight="1" spans="1:5">
      <c r="A1427" s="12">
        <f t="shared" si="113"/>
        <v>14.2399999999997</v>
      </c>
      <c r="B1427" s="12">
        <f t="shared" si="112"/>
        <v>0.756</v>
      </c>
      <c r="C1427" s="12">
        <f t="shared" si="110"/>
        <v>682.566296023062</v>
      </c>
      <c r="D1427" s="12">
        <f t="shared" si="111"/>
        <v>657.017222399973</v>
      </c>
      <c r="E1427" s="12">
        <f t="shared" si="114"/>
        <v>0.891172799999936</v>
      </c>
    </row>
    <row r="1428" customHeight="1" spans="1:5">
      <c r="A1428" s="12">
        <f t="shared" si="113"/>
        <v>14.2499999999997</v>
      </c>
      <c r="B1428" s="12">
        <f t="shared" si="112"/>
        <v>0.756</v>
      </c>
      <c r="C1428" s="12">
        <f t="shared" si="110"/>
        <v>683.492751696605</v>
      </c>
      <c r="D1428" s="12">
        <f t="shared" si="111"/>
        <v>657.908999999973</v>
      </c>
      <c r="E1428" s="12">
        <f t="shared" si="114"/>
        <v>0.891777599999955</v>
      </c>
    </row>
    <row r="1429" customHeight="1" spans="1:5">
      <c r="A1429" s="12">
        <f t="shared" si="113"/>
        <v>14.2599999999997</v>
      </c>
      <c r="B1429" s="12">
        <f t="shared" si="112"/>
        <v>0.756</v>
      </c>
      <c r="C1429" s="12">
        <f t="shared" si="110"/>
        <v>684.41983568868</v>
      </c>
      <c r="D1429" s="12">
        <f t="shared" si="111"/>
        <v>658.801382399973</v>
      </c>
      <c r="E1429" s="12">
        <f t="shared" si="114"/>
        <v>0.892382399999974</v>
      </c>
    </row>
    <row r="1430" customHeight="1" spans="1:5">
      <c r="A1430" s="12">
        <f t="shared" si="113"/>
        <v>14.2699999999997</v>
      </c>
      <c r="B1430" s="12">
        <f t="shared" si="112"/>
        <v>0.756</v>
      </c>
      <c r="C1430" s="12">
        <f t="shared" si="110"/>
        <v>685.347547999285</v>
      </c>
      <c r="D1430" s="12">
        <f t="shared" si="111"/>
        <v>659.694369599973</v>
      </c>
      <c r="E1430" s="12">
        <f t="shared" si="114"/>
        <v>0.892987199999993</v>
      </c>
    </row>
    <row r="1431" customHeight="1" spans="1:5">
      <c r="A1431" s="12">
        <f t="shared" si="113"/>
        <v>14.2799999999997</v>
      </c>
      <c r="B1431" s="12">
        <f t="shared" si="112"/>
        <v>0.756</v>
      </c>
      <c r="C1431" s="12">
        <f t="shared" si="110"/>
        <v>686.27588862842</v>
      </c>
      <c r="D1431" s="12">
        <f t="shared" si="111"/>
        <v>660.587961599973</v>
      </c>
      <c r="E1431" s="12">
        <f t="shared" si="114"/>
        <v>0.893591999999899</v>
      </c>
    </row>
    <row r="1432" customHeight="1" spans="1:5">
      <c r="A1432" s="12">
        <f t="shared" si="113"/>
        <v>14.2899999999997</v>
      </c>
      <c r="B1432" s="12">
        <f t="shared" si="112"/>
        <v>0.756</v>
      </c>
      <c r="C1432" s="12">
        <f t="shared" si="110"/>
        <v>687.204857576087</v>
      </c>
      <c r="D1432" s="12">
        <f t="shared" si="111"/>
        <v>661.482158399973</v>
      </c>
      <c r="E1432" s="12">
        <f t="shared" si="114"/>
        <v>0.894196800000145</v>
      </c>
    </row>
    <row r="1433" customHeight="1" spans="1:5">
      <c r="A1433" s="12">
        <f t="shared" si="113"/>
        <v>14.2999999999997</v>
      </c>
      <c r="B1433" s="12">
        <f t="shared" si="112"/>
        <v>0.756</v>
      </c>
      <c r="C1433" s="12">
        <f t="shared" si="110"/>
        <v>688.134454842284</v>
      </c>
      <c r="D1433" s="12">
        <f t="shared" si="111"/>
        <v>662.376959999973</v>
      </c>
      <c r="E1433" s="12">
        <f t="shared" si="114"/>
        <v>0.894801599999937</v>
      </c>
    </row>
    <row r="1434" customHeight="1" spans="1:5">
      <c r="A1434" s="12">
        <f t="shared" si="113"/>
        <v>14.3099999999997</v>
      </c>
      <c r="B1434" s="12">
        <f t="shared" si="112"/>
        <v>0.756</v>
      </c>
      <c r="C1434" s="12">
        <f t="shared" si="110"/>
        <v>689.064680427012</v>
      </c>
      <c r="D1434" s="12">
        <f t="shared" si="111"/>
        <v>663.272366399973</v>
      </c>
      <c r="E1434" s="12">
        <f t="shared" si="114"/>
        <v>0.89540640000007</v>
      </c>
    </row>
    <row r="1435" customHeight="1" spans="1:5">
      <c r="A1435" s="12">
        <f t="shared" si="113"/>
        <v>14.3199999999997</v>
      </c>
      <c r="B1435" s="12">
        <f t="shared" si="112"/>
        <v>0.756</v>
      </c>
      <c r="C1435" s="12">
        <f t="shared" si="110"/>
        <v>689.995534330271</v>
      </c>
      <c r="D1435" s="12">
        <f t="shared" si="111"/>
        <v>664.168377599973</v>
      </c>
      <c r="E1435" s="12">
        <f t="shared" si="114"/>
        <v>0.896011199999975</v>
      </c>
    </row>
    <row r="1436" customHeight="1" spans="1:5">
      <c r="A1436" s="12">
        <f t="shared" si="113"/>
        <v>14.3299999999997</v>
      </c>
      <c r="B1436" s="12">
        <f t="shared" si="112"/>
        <v>0.756</v>
      </c>
      <c r="C1436" s="12">
        <f t="shared" si="110"/>
        <v>690.92701655206</v>
      </c>
      <c r="D1436" s="12">
        <f t="shared" si="111"/>
        <v>665.064993599973</v>
      </c>
      <c r="E1436" s="12">
        <f t="shared" si="114"/>
        <v>0.896615999999995</v>
      </c>
    </row>
    <row r="1437" customHeight="1" spans="1:5">
      <c r="A1437" s="12">
        <f t="shared" si="113"/>
        <v>14.3399999999997</v>
      </c>
      <c r="B1437" s="12">
        <f t="shared" si="112"/>
        <v>0.756</v>
      </c>
      <c r="C1437" s="12">
        <f t="shared" si="110"/>
        <v>691.85912709238</v>
      </c>
      <c r="D1437" s="12">
        <f t="shared" si="111"/>
        <v>665.962214399973</v>
      </c>
      <c r="E1437" s="12">
        <f t="shared" si="114"/>
        <v>0.8972207999999</v>
      </c>
    </row>
    <row r="1438" customHeight="1" spans="1:5">
      <c r="A1438" s="12">
        <f t="shared" si="113"/>
        <v>14.3499999999997</v>
      </c>
      <c r="B1438" s="12">
        <f t="shared" si="112"/>
        <v>0.756</v>
      </c>
      <c r="C1438" s="12">
        <f t="shared" si="110"/>
        <v>692.791865951231</v>
      </c>
      <c r="D1438" s="12">
        <f t="shared" si="111"/>
        <v>666.860039999973</v>
      </c>
      <c r="E1438" s="12">
        <f t="shared" si="114"/>
        <v>0.897825600000033</v>
      </c>
    </row>
    <row r="1439" customHeight="1" spans="1:5">
      <c r="A1439" s="12">
        <f t="shared" si="113"/>
        <v>14.3599999999997</v>
      </c>
      <c r="B1439" s="12">
        <f t="shared" si="112"/>
        <v>0.756</v>
      </c>
      <c r="C1439" s="12">
        <f t="shared" si="110"/>
        <v>693.725233128612</v>
      </c>
      <c r="D1439" s="12">
        <f t="shared" si="111"/>
        <v>667.758470399973</v>
      </c>
      <c r="E1439" s="12">
        <f t="shared" si="114"/>
        <v>0.898430399999825</v>
      </c>
    </row>
    <row r="1440" customHeight="1" spans="1:5">
      <c r="A1440" s="12">
        <f t="shared" si="113"/>
        <v>14.3699999999997</v>
      </c>
      <c r="B1440" s="12">
        <f t="shared" si="112"/>
        <v>0.756</v>
      </c>
      <c r="C1440" s="12">
        <f t="shared" si="110"/>
        <v>694.659228624524</v>
      </c>
      <c r="D1440" s="12">
        <f t="shared" si="111"/>
        <v>668.657505599973</v>
      </c>
      <c r="E1440" s="12">
        <f t="shared" si="114"/>
        <v>0.899035200000185</v>
      </c>
    </row>
    <row r="1441" customHeight="1" spans="1:5">
      <c r="A1441" s="12">
        <f t="shared" si="113"/>
        <v>14.3799999999997</v>
      </c>
      <c r="B1441" s="12">
        <f t="shared" si="112"/>
        <v>0.756</v>
      </c>
      <c r="C1441" s="12">
        <f t="shared" si="110"/>
        <v>695.593852438967</v>
      </c>
      <c r="D1441" s="12">
        <f t="shared" si="111"/>
        <v>669.557145599973</v>
      </c>
      <c r="E1441" s="12">
        <f t="shared" si="114"/>
        <v>0.899639999999977</v>
      </c>
    </row>
    <row r="1442" customHeight="1" spans="1:5">
      <c r="A1442" s="12">
        <f t="shared" si="113"/>
        <v>14.3899999999997</v>
      </c>
      <c r="B1442" s="12">
        <f t="shared" si="112"/>
        <v>0.756</v>
      </c>
      <c r="C1442" s="12">
        <f t="shared" si="110"/>
        <v>696.529104571941</v>
      </c>
      <c r="D1442" s="12">
        <f t="shared" si="111"/>
        <v>670.457390399973</v>
      </c>
      <c r="E1442" s="12">
        <f t="shared" si="114"/>
        <v>0.900244799999882</v>
      </c>
    </row>
    <row r="1443" customHeight="1" spans="1:5">
      <c r="A1443" s="12">
        <f t="shared" si="113"/>
        <v>14.3999999999997</v>
      </c>
      <c r="B1443" s="12">
        <f t="shared" si="112"/>
        <v>0.756</v>
      </c>
      <c r="C1443" s="12">
        <f t="shared" si="110"/>
        <v>697.464985023445</v>
      </c>
      <c r="D1443" s="12">
        <f t="shared" si="111"/>
        <v>671.358239999973</v>
      </c>
      <c r="E1443" s="12">
        <f t="shared" si="114"/>
        <v>0.900849600000015</v>
      </c>
    </row>
    <row r="1444" customHeight="1" spans="1:5">
      <c r="A1444" s="12">
        <f t="shared" si="113"/>
        <v>14.4099999999997</v>
      </c>
      <c r="B1444" s="12">
        <f t="shared" si="112"/>
        <v>0.756</v>
      </c>
      <c r="C1444" s="12">
        <f t="shared" si="110"/>
        <v>698.40149379348</v>
      </c>
      <c r="D1444" s="12">
        <f t="shared" si="111"/>
        <v>672.259694399973</v>
      </c>
      <c r="E1444" s="12">
        <f t="shared" si="114"/>
        <v>0.90145439999992</v>
      </c>
    </row>
    <row r="1445" customHeight="1" spans="1:5">
      <c r="A1445" s="12">
        <f t="shared" si="113"/>
        <v>14.4199999999997</v>
      </c>
      <c r="B1445" s="12">
        <f t="shared" si="112"/>
        <v>0.756</v>
      </c>
      <c r="C1445" s="12">
        <f t="shared" si="110"/>
        <v>699.338630882046</v>
      </c>
      <c r="D1445" s="12">
        <f t="shared" si="111"/>
        <v>673.161753599973</v>
      </c>
      <c r="E1445" s="12">
        <f t="shared" si="114"/>
        <v>0.90205919999994</v>
      </c>
    </row>
    <row r="1446" customHeight="1" spans="1:5">
      <c r="A1446" s="12">
        <f t="shared" si="113"/>
        <v>14.4299999999997</v>
      </c>
      <c r="B1446" s="12">
        <f t="shared" si="112"/>
        <v>0.756</v>
      </c>
      <c r="C1446" s="12">
        <f t="shared" si="110"/>
        <v>700.276396289143</v>
      </c>
      <c r="D1446" s="12">
        <f t="shared" si="111"/>
        <v>674.064417599973</v>
      </c>
      <c r="E1446" s="12">
        <f t="shared" si="114"/>
        <v>0.902663999999959</v>
      </c>
    </row>
    <row r="1447" customHeight="1" spans="1:5">
      <c r="A1447" s="12">
        <f t="shared" si="113"/>
        <v>14.4399999999997</v>
      </c>
      <c r="B1447" s="12">
        <f t="shared" si="112"/>
        <v>0.756</v>
      </c>
      <c r="C1447" s="12">
        <f t="shared" si="110"/>
        <v>701.21479001477</v>
      </c>
      <c r="D1447" s="12">
        <f t="shared" si="111"/>
        <v>674.967686399973</v>
      </c>
      <c r="E1447" s="12">
        <f t="shared" si="114"/>
        <v>0.903268800000092</v>
      </c>
    </row>
    <row r="1448" customHeight="1" spans="1:5">
      <c r="A1448" s="12">
        <f t="shared" si="113"/>
        <v>14.4499999999997</v>
      </c>
      <c r="B1448" s="12">
        <f t="shared" si="112"/>
        <v>0.756</v>
      </c>
      <c r="C1448" s="12">
        <f t="shared" si="110"/>
        <v>702.153812058928</v>
      </c>
      <c r="D1448" s="12">
        <f t="shared" si="111"/>
        <v>675.871559999973</v>
      </c>
      <c r="E1448" s="12">
        <f t="shared" si="114"/>
        <v>0.903873599999997</v>
      </c>
    </row>
    <row r="1449" customHeight="1" spans="1:5">
      <c r="A1449" s="12">
        <f t="shared" si="113"/>
        <v>14.4599999999997</v>
      </c>
      <c r="B1449" s="12">
        <f t="shared" si="112"/>
        <v>0.756</v>
      </c>
      <c r="C1449" s="12">
        <f t="shared" si="110"/>
        <v>703.093462421617</v>
      </c>
      <c r="D1449" s="12">
        <f t="shared" si="111"/>
        <v>676.776038399973</v>
      </c>
      <c r="E1449" s="12">
        <f t="shared" si="114"/>
        <v>0.90447840000013</v>
      </c>
    </row>
    <row r="1450" customHeight="1" spans="1:5">
      <c r="A1450" s="12">
        <f t="shared" si="113"/>
        <v>14.4699999999997</v>
      </c>
      <c r="B1450" s="12">
        <f t="shared" si="112"/>
        <v>0.756</v>
      </c>
      <c r="C1450" s="12">
        <f t="shared" ref="C1450:C1513" si="115">PI()*(A1450+0.5)^2</f>
        <v>704.033741102836</v>
      </c>
      <c r="D1450" s="12">
        <f t="shared" ref="D1450:D1513" si="116">((A1450+0.5)/0.5)^2*B1450</f>
        <v>677.681121599973</v>
      </c>
      <c r="E1450" s="12">
        <f t="shared" si="114"/>
        <v>0.905083199999922</v>
      </c>
    </row>
    <row r="1451" customHeight="1" spans="1:5">
      <c r="A1451" s="12">
        <f t="shared" si="113"/>
        <v>14.4799999999997</v>
      </c>
      <c r="B1451" s="12">
        <f t="shared" si="112"/>
        <v>0.756</v>
      </c>
      <c r="C1451" s="12">
        <f t="shared" si="115"/>
        <v>704.974648102586</v>
      </c>
      <c r="D1451" s="12">
        <f t="shared" si="116"/>
        <v>678.586809599973</v>
      </c>
      <c r="E1451" s="12">
        <f t="shared" si="114"/>
        <v>0.905687999999941</v>
      </c>
    </row>
    <row r="1452" customHeight="1" spans="1:5">
      <c r="A1452" s="12">
        <f t="shared" si="113"/>
        <v>14.4899999999997</v>
      </c>
      <c r="B1452" s="12">
        <f t="shared" si="112"/>
        <v>0.756</v>
      </c>
      <c r="C1452" s="12">
        <f t="shared" si="115"/>
        <v>705.916183420867</v>
      </c>
      <c r="D1452" s="12">
        <f t="shared" si="116"/>
        <v>679.493102399973</v>
      </c>
      <c r="E1452" s="12">
        <f t="shared" si="114"/>
        <v>0.90629279999996</v>
      </c>
    </row>
    <row r="1453" customHeight="1" spans="1:5">
      <c r="A1453" s="12">
        <f t="shared" si="113"/>
        <v>14.4999999999997</v>
      </c>
      <c r="B1453" s="12">
        <f t="shared" si="112"/>
        <v>0.756</v>
      </c>
      <c r="C1453" s="12">
        <f t="shared" si="115"/>
        <v>706.858347057679</v>
      </c>
      <c r="D1453" s="12">
        <f t="shared" si="116"/>
        <v>680.399999999973</v>
      </c>
      <c r="E1453" s="12">
        <f t="shared" si="114"/>
        <v>0.906897599999979</v>
      </c>
    </row>
    <row r="1454" customHeight="1" spans="1:5">
      <c r="A1454" s="12">
        <f t="shared" si="113"/>
        <v>14.5099999999997</v>
      </c>
      <c r="B1454" s="12">
        <f t="shared" si="112"/>
        <v>0.756</v>
      </c>
      <c r="C1454" s="12">
        <f t="shared" si="115"/>
        <v>707.801139013021</v>
      </c>
      <c r="D1454" s="12">
        <f t="shared" si="116"/>
        <v>681.307502399973</v>
      </c>
      <c r="E1454" s="12">
        <f t="shared" si="114"/>
        <v>0.907502399999885</v>
      </c>
    </row>
    <row r="1455" customHeight="1" spans="1:5">
      <c r="A1455" s="12">
        <f t="shared" si="113"/>
        <v>14.5199999999997</v>
      </c>
      <c r="B1455" s="12">
        <f t="shared" si="112"/>
        <v>0.756</v>
      </c>
      <c r="C1455" s="12">
        <f t="shared" si="115"/>
        <v>708.744559286894</v>
      </c>
      <c r="D1455" s="12">
        <f t="shared" si="116"/>
        <v>682.215609599973</v>
      </c>
      <c r="E1455" s="12">
        <f t="shared" si="114"/>
        <v>0.908107200000018</v>
      </c>
    </row>
    <row r="1456" customHeight="1" spans="1:5">
      <c r="A1456" s="12">
        <f t="shared" si="113"/>
        <v>14.5299999999997</v>
      </c>
      <c r="B1456" s="12">
        <f t="shared" si="112"/>
        <v>0.756</v>
      </c>
      <c r="C1456" s="12">
        <f t="shared" si="115"/>
        <v>709.688607879297</v>
      </c>
      <c r="D1456" s="12">
        <f t="shared" si="116"/>
        <v>683.124321599973</v>
      </c>
      <c r="E1456" s="12">
        <f t="shared" si="114"/>
        <v>0.908712000000037</v>
      </c>
    </row>
    <row r="1457" customHeight="1" spans="1:5">
      <c r="A1457" s="12">
        <f t="shared" si="113"/>
        <v>14.5399999999997</v>
      </c>
      <c r="B1457" s="12">
        <f t="shared" si="112"/>
        <v>0.756</v>
      </c>
      <c r="C1457" s="12">
        <f t="shared" si="115"/>
        <v>710.633284790232</v>
      </c>
      <c r="D1457" s="12">
        <f t="shared" si="116"/>
        <v>684.033638399973</v>
      </c>
      <c r="E1457" s="12">
        <f t="shared" si="114"/>
        <v>0.909316800000056</v>
      </c>
    </row>
    <row r="1458" customHeight="1" spans="1:5">
      <c r="A1458" s="12">
        <f t="shared" si="113"/>
        <v>14.5499999999997</v>
      </c>
      <c r="B1458" s="12">
        <f t="shared" si="112"/>
        <v>0.756</v>
      </c>
      <c r="C1458" s="12">
        <f t="shared" si="115"/>
        <v>711.578590019697</v>
      </c>
      <c r="D1458" s="12">
        <f t="shared" si="116"/>
        <v>684.943559999973</v>
      </c>
      <c r="E1458" s="12">
        <f t="shared" si="114"/>
        <v>0.909921599999961</v>
      </c>
    </row>
    <row r="1459" customHeight="1" spans="1:5">
      <c r="A1459" s="12">
        <f t="shared" si="113"/>
        <v>14.5599999999997</v>
      </c>
      <c r="B1459" s="12">
        <f t="shared" si="112"/>
        <v>0.756</v>
      </c>
      <c r="C1459" s="12">
        <f t="shared" si="115"/>
        <v>712.524523567693</v>
      </c>
      <c r="D1459" s="12">
        <f t="shared" si="116"/>
        <v>685.854086399973</v>
      </c>
      <c r="E1459" s="12">
        <f t="shared" si="114"/>
        <v>0.910526399999981</v>
      </c>
    </row>
    <row r="1460" customHeight="1" spans="1:5">
      <c r="A1460" s="12">
        <f t="shared" si="113"/>
        <v>14.5699999999997</v>
      </c>
      <c r="B1460" s="12">
        <f t="shared" si="112"/>
        <v>0.756</v>
      </c>
      <c r="C1460" s="12">
        <f t="shared" si="115"/>
        <v>713.471085434219</v>
      </c>
      <c r="D1460" s="12">
        <f t="shared" si="116"/>
        <v>686.765217599973</v>
      </c>
      <c r="E1460" s="12">
        <f t="shared" si="114"/>
        <v>0.911131199999886</v>
      </c>
    </row>
    <row r="1461" customHeight="1" spans="1:5">
      <c r="A1461" s="12">
        <f t="shared" si="113"/>
        <v>14.5799999999997</v>
      </c>
      <c r="B1461" s="12">
        <f t="shared" si="112"/>
        <v>0.756</v>
      </c>
      <c r="C1461" s="12">
        <f t="shared" si="115"/>
        <v>714.418275619277</v>
      </c>
      <c r="D1461" s="12">
        <f t="shared" si="116"/>
        <v>687.676953599973</v>
      </c>
      <c r="E1461" s="12">
        <f t="shared" si="114"/>
        <v>0.911736000000019</v>
      </c>
    </row>
    <row r="1462" customHeight="1" spans="1:5">
      <c r="A1462" s="12">
        <f t="shared" si="113"/>
        <v>14.5899999999997</v>
      </c>
      <c r="B1462" s="12">
        <f t="shared" si="112"/>
        <v>0.756</v>
      </c>
      <c r="C1462" s="12">
        <f t="shared" si="115"/>
        <v>715.366094122865</v>
      </c>
      <c r="D1462" s="12">
        <f t="shared" si="116"/>
        <v>688.589294399973</v>
      </c>
      <c r="E1462" s="12">
        <f t="shared" si="114"/>
        <v>0.912340799999924</v>
      </c>
    </row>
    <row r="1463" customHeight="1" spans="1:5">
      <c r="A1463" s="12">
        <f t="shared" si="113"/>
        <v>14.5999999999997</v>
      </c>
      <c r="B1463" s="12">
        <f t="shared" si="112"/>
        <v>0.756</v>
      </c>
      <c r="C1463" s="12">
        <f t="shared" si="115"/>
        <v>716.314540944983</v>
      </c>
      <c r="D1463" s="12">
        <f t="shared" si="116"/>
        <v>689.502239999973</v>
      </c>
      <c r="E1463" s="12">
        <f t="shared" si="114"/>
        <v>0.912945599999944</v>
      </c>
    </row>
    <row r="1464" customHeight="1" spans="1:5">
      <c r="A1464" s="12">
        <f t="shared" si="113"/>
        <v>14.6099999999997</v>
      </c>
      <c r="B1464" s="12">
        <f t="shared" si="112"/>
        <v>0.756</v>
      </c>
      <c r="C1464" s="12">
        <f t="shared" si="115"/>
        <v>717.263616085633</v>
      </c>
      <c r="D1464" s="12">
        <f t="shared" si="116"/>
        <v>690.415790399973</v>
      </c>
      <c r="E1464" s="12">
        <f t="shared" si="114"/>
        <v>0.913550400000076</v>
      </c>
    </row>
    <row r="1465" customHeight="1" spans="1:5">
      <c r="A1465" s="12">
        <f t="shared" si="113"/>
        <v>14.6199999999997</v>
      </c>
      <c r="B1465" s="12">
        <f t="shared" si="112"/>
        <v>0.756</v>
      </c>
      <c r="C1465" s="12">
        <f t="shared" si="115"/>
        <v>718.213319544813</v>
      </c>
      <c r="D1465" s="12">
        <f t="shared" si="116"/>
        <v>691.329945599973</v>
      </c>
      <c r="E1465" s="12">
        <f t="shared" si="114"/>
        <v>0.914155200000096</v>
      </c>
    </row>
    <row r="1466" customHeight="1" spans="1:5">
      <c r="A1466" s="12">
        <f t="shared" si="113"/>
        <v>14.6299999999997</v>
      </c>
      <c r="B1466" s="12">
        <f t="shared" si="112"/>
        <v>0.756</v>
      </c>
      <c r="C1466" s="12">
        <f t="shared" si="115"/>
        <v>719.163651322524</v>
      </c>
      <c r="D1466" s="12">
        <f t="shared" si="116"/>
        <v>692.244705599973</v>
      </c>
      <c r="E1466" s="12">
        <f t="shared" si="114"/>
        <v>0.914759999999887</v>
      </c>
    </row>
    <row r="1467" customHeight="1" spans="1:5">
      <c r="A1467" s="12">
        <f t="shared" si="113"/>
        <v>14.6399999999997</v>
      </c>
      <c r="B1467" s="12">
        <f t="shared" si="112"/>
        <v>0.756</v>
      </c>
      <c r="C1467" s="12">
        <f t="shared" si="115"/>
        <v>720.114611418765</v>
      </c>
      <c r="D1467" s="12">
        <f t="shared" si="116"/>
        <v>693.160070399973</v>
      </c>
      <c r="E1467" s="12">
        <f t="shared" si="114"/>
        <v>0.91536480000002</v>
      </c>
    </row>
    <row r="1468" customHeight="1" spans="1:5">
      <c r="A1468" s="12">
        <f t="shared" si="113"/>
        <v>14.6499999999997</v>
      </c>
      <c r="B1468" s="12">
        <f t="shared" si="112"/>
        <v>0.756</v>
      </c>
      <c r="C1468" s="12">
        <f t="shared" si="115"/>
        <v>721.066199833538</v>
      </c>
      <c r="D1468" s="12">
        <f t="shared" si="116"/>
        <v>694.076039999973</v>
      </c>
      <c r="E1468" s="12">
        <f t="shared" si="114"/>
        <v>0.915969599999926</v>
      </c>
    </row>
    <row r="1469" customHeight="1" spans="1:5">
      <c r="A1469" s="12">
        <f t="shared" si="113"/>
        <v>14.6599999999997</v>
      </c>
      <c r="B1469" s="12">
        <f t="shared" si="112"/>
        <v>0.756</v>
      </c>
      <c r="C1469" s="12">
        <f t="shared" si="115"/>
        <v>722.018416566841</v>
      </c>
      <c r="D1469" s="12">
        <f t="shared" si="116"/>
        <v>694.992614399973</v>
      </c>
      <c r="E1469" s="12">
        <f t="shared" si="114"/>
        <v>0.916574400000059</v>
      </c>
    </row>
    <row r="1470" customHeight="1" spans="1:5">
      <c r="A1470" s="12">
        <f t="shared" si="113"/>
        <v>14.6699999999997</v>
      </c>
      <c r="B1470" s="12">
        <f t="shared" si="112"/>
        <v>0.756</v>
      </c>
      <c r="C1470" s="12">
        <f t="shared" si="115"/>
        <v>722.971261618675</v>
      </c>
      <c r="D1470" s="12">
        <f t="shared" si="116"/>
        <v>695.909793599972</v>
      </c>
      <c r="E1470" s="12">
        <f t="shared" si="114"/>
        <v>0.91717919999985</v>
      </c>
    </row>
    <row r="1471" customHeight="1" spans="1:5">
      <c r="A1471" s="12">
        <f t="shared" si="113"/>
        <v>14.6799999999997</v>
      </c>
      <c r="B1471" s="12">
        <f t="shared" si="112"/>
        <v>0.756</v>
      </c>
      <c r="C1471" s="12">
        <f t="shared" si="115"/>
        <v>723.924734989039</v>
      </c>
      <c r="D1471" s="12">
        <f t="shared" si="116"/>
        <v>696.827577599972</v>
      </c>
      <c r="E1471" s="12">
        <f t="shared" si="114"/>
        <v>0.917783999999983</v>
      </c>
    </row>
    <row r="1472" customHeight="1" spans="1:5">
      <c r="A1472" s="12">
        <f t="shared" si="113"/>
        <v>14.6899999999997</v>
      </c>
      <c r="B1472" s="12">
        <f t="shared" si="112"/>
        <v>0.756</v>
      </c>
      <c r="C1472" s="12">
        <f t="shared" si="115"/>
        <v>724.878836677934</v>
      </c>
      <c r="D1472" s="12">
        <f t="shared" si="116"/>
        <v>697.745966399972</v>
      </c>
      <c r="E1472" s="12">
        <f t="shared" si="114"/>
        <v>0.918388800000002</v>
      </c>
    </row>
    <row r="1473" customHeight="1" spans="1:5">
      <c r="A1473" s="12">
        <f t="shared" si="113"/>
        <v>14.6999999999997</v>
      </c>
      <c r="B1473" s="12">
        <f t="shared" si="112"/>
        <v>0.756</v>
      </c>
      <c r="C1473" s="12">
        <f t="shared" si="115"/>
        <v>725.83356668536</v>
      </c>
      <c r="D1473" s="12">
        <f t="shared" si="116"/>
        <v>698.664959999972</v>
      </c>
      <c r="E1473" s="12">
        <f t="shared" si="114"/>
        <v>0.918993600000022</v>
      </c>
    </row>
    <row r="1474" customHeight="1" spans="1:5">
      <c r="A1474" s="12">
        <f t="shared" si="113"/>
        <v>14.7099999999997</v>
      </c>
      <c r="B1474" s="12">
        <f t="shared" si="112"/>
        <v>0.756</v>
      </c>
      <c r="C1474" s="12">
        <f t="shared" si="115"/>
        <v>726.788925011317</v>
      </c>
      <c r="D1474" s="12">
        <f t="shared" si="116"/>
        <v>699.584558399972</v>
      </c>
      <c r="E1474" s="12">
        <f t="shared" si="114"/>
        <v>0.919598400000041</v>
      </c>
    </row>
    <row r="1475" customHeight="1" spans="1:5">
      <c r="A1475" s="12">
        <f t="shared" si="113"/>
        <v>14.7199999999997</v>
      </c>
      <c r="B1475" s="12">
        <f t="shared" si="112"/>
        <v>0.756</v>
      </c>
      <c r="C1475" s="12">
        <f t="shared" si="115"/>
        <v>727.744911655804</v>
      </c>
      <c r="D1475" s="12">
        <f t="shared" si="116"/>
        <v>700.504761599972</v>
      </c>
      <c r="E1475" s="12">
        <f t="shared" si="114"/>
        <v>0.920203199999946</v>
      </c>
    </row>
    <row r="1476" customHeight="1" spans="1:5">
      <c r="A1476" s="12">
        <f t="shared" si="113"/>
        <v>14.7299999999997</v>
      </c>
      <c r="B1476" s="12">
        <f t="shared" ref="B1476:B1539" si="117">MAX(1-0.03*MAX((A1476-0.5)/0.25,0),$B$2)</f>
        <v>0.756</v>
      </c>
      <c r="C1476" s="12">
        <f t="shared" si="115"/>
        <v>728.701526618822</v>
      </c>
      <c r="D1476" s="12">
        <f t="shared" si="116"/>
        <v>701.425569599972</v>
      </c>
      <c r="E1476" s="12">
        <f t="shared" si="114"/>
        <v>0.920807999999965</v>
      </c>
    </row>
    <row r="1477" customHeight="1" spans="1:5">
      <c r="A1477" s="12">
        <f t="shared" ref="A1477:A1540" si="118">A1476+0.01</f>
        <v>14.7399999999997</v>
      </c>
      <c r="B1477" s="12">
        <f t="shared" si="117"/>
        <v>0.756</v>
      </c>
      <c r="C1477" s="12">
        <f t="shared" si="115"/>
        <v>729.658769900371</v>
      </c>
      <c r="D1477" s="12">
        <f t="shared" si="116"/>
        <v>702.346982399972</v>
      </c>
      <c r="E1477" s="12">
        <f t="shared" ref="E1477:E1540" si="119">D1477-D1476</f>
        <v>0.921412799999985</v>
      </c>
    </row>
    <row r="1478" customHeight="1" spans="1:5">
      <c r="A1478" s="12">
        <f t="shared" si="118"/>
        <v>14.7499999999997</v>
      </c>
      <c r="B1478" s="12">
        <f t="shared" si="117"/>
        <v>0.756</v>
      </c>
      <c r="C1478" s="12">
        <f t="shared" si="115"/>
        <v>730.61664150045</v>
      </c>
      <c r="D1478" s="12">
        <f t="shared" si="116"/>
        <v>703.268999999972</v>
      </c>
      <c r="E1478" s="12">
        <f t="shared" si="119"/>
        <v>0.922017600000004</v>
      </c>
    </row>
    <row r="1479" customHeight="1" spans="1:5">
      <c r="A1479" s="12">
        <f t="shared" si="118"/>
        <v>14.7599999999997</v>
      </c>
      <c r="B1479" s="12">
        <f t="shared" si="117"/>
        <v>0.756</v>
      </c>
      <c r="C1479" s="12">
        <f t="shared" si="115"/>
        <v>731.575141419061</v>
      </c>
      <c r="D1479" s="12">
        <f t="shared" si="116"/>
        <v>704.191622399972</v>
      </c>
      <c r="E1479" s="12">
        <f t="shared" si="119"/>
        <v>0.922622399999909</v>
      </c>
    </row>
    <row r="1480" customHeight="1" spans="1:5">
      <c r="A1480" s="12">
        <f t="shared" si="118"/>
        <v>14.7699999999997</v>
      </c>
      <c r="B1480" s="12">
        <f t="shared" si="117"/>
        <v>0.756</v>
      </c>
      <c r="C1480" s="12">
        <f t="shared" si="115"/>
        <v>732.534269656201</v>
      </c>
      <c r="D1480" s="12">
        <f t="shared" si="116"/>
        <v>705.114849599972</v>
      </c>
      <c r="E1480" s="12">
        <f t="shared" si="119"/>
        <v>0.923227199999928</v>
      </c>
    </row>
    <row r="1481" customHeight="1" spans="1:5">
      <c r="A1481" s="12">
        <f t="shared" si="118"/>
        <v>14.7799999999997</v>
      </c>
      <c r="B1481" s="12">
        <f t="shared" si="117"/>
        <v>0.756</v>
      </c>
      <c r="C1481" s="12">
        <f t="shared" si="115"/>
        <v>733.494026211873</v>
      </c>
      <c r="D1481" s="12">
        <f t="shared" si="116"/>
        <v>706.038681599972</v>
      </c>
      <c r="E1481" s="12">
        <f t="shared" si="119"/>
        <v>0.923832000000061</v>
      </c>
    </row>
    <row r="1482" customHeight="1" spans="1:5">
      <c r="A1482" s="12">
        <f t="shared" si="118"/>
        <v>14.7899999999997</v>
      </c>
      <c r="B1482" s="12">
        <f t="shared" si="117"/>
        <v>0.756</v>
      </c>
      <c r="C1482" s="12">
        <f t="shared" si="115"/>
        <v>734.454411086076</v>
      </c>
      <c r="D1482" s="12">
        <f t="shared" si="116"/>
        <v>706.963118399972</v>
      </c>
      <c r="E1482" s="12">
        <f t="shared" si="119"/>
        <v>0.92443680000008</v>
      </c>
    </row>
    <row r="1483" customHeight="1" spans="1:5">
      <c r="A1483" s="12">
        <f t="shared" si="118"/>
        <v>14.7999999999997</v>
      </c>
      <c r="B1483" s="12">
        <f t="shared" si="117"/>
        <v>0.756</v>
      </c>
      <c r="C1483" s="12">
        <f t="shared" si="115"/>
        <v>735.415424278809</v>
      </c>
      <c r="D1483" s="12">
        <f t="shared" si="116"/>
        <v>707.888159999972</v>
      </c>
      <c r="E1483" s="12">
        <f t="shared" si="119"/>
        <v>0.925041599999872</v>
      </c>
    </row>
    <row r="1484" customHeight="1" spans="1:5">
      <c r="A1484" s="12">
        <f t="shared" si="118"/>
        <v>14.8099999999997</v>
      </c>
      <c r="B1484" s="12">
        <f t="shared" si="117"/>
        <v>0.756</v>
      </c>
      <c r="C1484" s="12">
        <f t="shared" si="115"/>
        <v>736.377065790072</v>
      </c>
      <c r="D1484" s="12">
        <f t="shared" si="116"/>
        <v>708.813806399972</v>
      </c>
      <c r="E1484" s="12">
        <f t="shared" si="119"/>
        <v>0.925646400000005</v>
      </c>
    </row>
    <row r="1485" customHeight="1" spans="1:5">
      <c r="A1485" s="12">
        <f t="shared" si="118"/>
        <v>14.8199999999997</v>
      </c>
      <c r="B1485" s="12">
        <f t="shared" si="117"/>
        <v>0.756</v>
      </c>
      <c r="C1485" s="12">
        <f t="shared" si="115"/>
        <v>737.339335619867</v>
      </c>
      <c r="D1485" s="12">
        <f t="shared" si="116"/>
        <v>709.740057599972</v>
      </c>
      <c r="E1485" s="12">
        <f t="shared" si="119"/>
        <v>0.926251199999911</v>
      </c>
    </row>
    <row r="1486" customHeight="1" spans="1:5">
      <c r="A1486" s="12">
        <f t="shared" si="118"/>
        <v>14.8299999999997</v>
      </c>
      <c r="B1486" s="12">
        <f t="shared" si="117"/>
        <v>0.756</v>
      </c>
      <c r="C1486" s="12">
        <f t="shared" si="115"/>
        <v>738.302233768192</v>
      </c>
      <c r="D1486" s="12">
        <f t="shared" si="116"/>
        <v>710.666913599972</v>
      </c>
      <c r="E1486" s="12">
        <f t="shared" si="119"/>
        <v>0.926856000000043</v>
      </c>
    </row>
    <row r="1487" customHeight="1" spans="1:5">
      <c r="A1487" s="12">
        <f t="shared" si="118"/>
        <v>14.8399999999997</v>
      </c>
      <c r="B1487" s="12">
        <f t="shared" si="117"/>
        <v>0.756</v>
      </c>
      <c r="C1487" s="12">
        <f t="shared" si="115"/>
        <v>739.265760235048</v>
      </c>
      <c r="D1487" s="12">
        <f t="shared" si="116"/>
        <v>711.594374399972</v>
      </c>
      <c r="E1487" s="12">
        <f t="shared" si="119"/>
        <v>0.927460799999949</v>
      </c>
    </row>
    <row r="1488" customHeight="1" spans="1:5">
      <c r="A1488" s="12">
        <f t="shared" si="118"/>
        <v>14.8499999999997</v>
      </c>
      <c r="B1488" s="12">
        <f t="shared" si="117"/>
        <v>0.756</v>
      </c>
      <c r="C1488" s="12">
        <f t="shared" si="115"/>
        <v>740.229915020435</v>
      </c>
      <c r="D1488" s="12">
        <f t="shared" si="116"/>
        <v>712.522439999972</v>
      </c>
      <c r="E1488" s="12">
        <f t="shared" si="119"/>
        <v>0.928065599999968</v>
      </c>
    </row>
    <row r="1489" customHeight="1" spans="1:5">
      <c r="A1489" s="12">
        <f t="shared" si="118"/>
        <v>14.8599999999997</v>
      </c>
      <c r="B1489" s="12">
        <f t="shared" si="117"/>
        <v>0.756</v>
      </c>
      <c r="C1489" s="12">
        <f t="shared" si="115"/>
        <v>741.194698124352</v>
      </c>
      <c r="D1489" s="12">
        <f t="shared" si="116"/>
        <v>713.451110399972</v>
      </c>
      <c r="E1489" s="12">
        <f t="shared" si="119"/>
        <v>0.928670399999987</v>
      </c>
    </row>
    <row r="1490" customHeight="1" spans="1:5">
      <c r="A1490" s="12">
        <f t="shared" si="118"/>
        <v>14.8699999999997</v>
      </c>
      <c r="B1490" s="12">
        <f t="shared" si="117"/>
        <v>0.756</v>
      </c>
      <c r="C1490" s="12">
        <f t="shared" si="115"/>
        <v>742.1601095468</v>
      </c>
      <c r="D1490" s="12">
        <f t="shared" si="116"/>
        <v>714.380385599972</v>
      </c>
      <c r="E1490" s="12">
        <f t="shared" si="119"/>
        <v>0.92927520000012</v>
      </c>
    </row>
    <row r="1491" customHeight="1" spans="1:5">
      <c r="A1491" s="12">
        <f t="shared" si="118"/>
        <v>14.8799999999997</v>
      </c>
      <c r="B1491" s="12">
        <f t="shared" si="117"/>
        <v>0.756</v>
      </c>
      <c r="C1491" s="12">
        <f t="shared" si="115"/>
        <v>743.126149287779</v>
      </c>
      <c r="D1491" s="12">
        <f t="shared" si="116"/>
        <v>715.310265599972</v>
      </c>
      <c r="E1491" s="12">
        <f t="shared" si="119"/>
        <v>0.929879999999912</v>
      </c>
    </row>
    <row r="1492" customHeight="1" spans="1:5">
      <c r="A1492" s="12">
        <f t="shared" si="118"/>
        <v>14.8899999999997</v>
      </c>
      <c r="B1492" s="12">
        <f t="shared" si="117"/>
        <v>0.756</v>
      </c>
      <c r="C1492" s="12">
        <f t="shared" si="115"/>
        <v>744.092817347289</v>
      </c>
      <c r="D1492" s="12">
        <f t="shared" si="116"/>
        <v>716.240750399972</v>
      </c>
      <c r="E1492" s="12">
        <f t="shared" si="119"/>
        <v>0.930484799999931</v>
      </c>
    </row>
    <row r="1493" customHeight="1" spans="1:5">
      <c r="A1493" s="12">
        <f t="shared" si="118"/>
        <v>14.8999999999997</v>
      </c>
      <c r="B1493" s="12">
        <f t="shared" si="117"/>
        <v>0.756</v>
      </c>
      <c r="C1493" s="12">
        <f t="shared" si="115"/>
        <v>745.060113725329</v>
      </c>
      <c r="D1493" s="12">
        <f t="shared" si="116"/>
        <v>717.171839999972</v>
      </c>
      <c r="E1493" s="12">
        <f t="shared" si="119"/>
        <v>0.93108959999995</v>
      </c>
    </row>
    <row r="1494" customHeight="1" spans="1:5">
      <c r="A1494" s="12">
        <f t="shared" si="118"/>
        <v>14.9099999999997</v>
      </c>
      <c r="B1494" s="12">
        <f t="shared" si="117"/>
        <v>0.756</v>
      </c>
      <c r="C1494" s="12">
        <f t="shared" si="115"/>
        <v>746.0280384219</v>
      </c>
      <c r="D1494" s="12">
        <f t="shared" si="116"/>
        <v>718.103534399972</v>
      </c>
      <c r="E1494" s="12">
        <f t="shared" si="119"/>
        <v>0.931694400000083</v>
      </c>
    </row>
    <row r="1495" customHeight="1" spans="1:5">
      <c r="A1495" s="12">
        <f t="shared" si="118"/>
        <v>14.9199999999997</v>
      </c>
      <c r="B1495" s="12">
        <f t="shared" si="117"/>
        <v>0.756</v>
      </c>
      <c r="C1495" s="12">
        <f t="shared" si="115"/>
        <v>746.996591437002</v>
      </c>
      <c r="D1495" s="12">
        <f t="shared" si="116"/>
        <v>719.035833599972</v>
      </c>
      <c r="E1495" s="12">
        <f t="shared" si="119"/>
        <v>0.932299199999875</v>
      </c>
    </row>
    <row r="1496" customHeight="1" spans="1:5">
      <c r="A1496" s="12">
        <f t="shared" si="118"/>
        <v>14.9299999999997</v>
      </c>
      <c r="B1496" s="12">
        <f t="shared" si="117"/>
        <v>0.756</v>
      </c>
      <c r="C1496" s="12">
        <f t="shared" si="115"/>
        <v>747.965772770634</v>
      </c>
      <c r="D1496" s="12">
        <f t="shared" si="116"/>
        <v>719.968737599972</v>
      </c>
      <c r="E1496" s="12">
        <f t="shared" si="119"/>
        <v>0.932904000000008</v>
      </c>
    </row>
    <row r="1497" customHeight="1" spans="1:5">
      <c r="A1497" s="12">
        <f t="shared" si="118"/>
        <v>14.9399999999997</v>
      </c>
      <c r="B1497" s="12">
        <f t="shared" si="117"/>
        <v>0.756</v>
      </c>
      <c r="C1497" s="12">
        <f t="shared" si="115"/>
        <v>748.935582422797</v>
      </c>
      <c r="D1497" s="12">
        <f t="shared" si="116"/>
        <v>720.902246399972</v>
      </c>
      <c r="E1497" s="12">
        <f t="shared" si="119"/>
        <v>0.933508800000027</v>
      </c>
    </row>
    <row r="1498" customHeight="1" spans="1:5">
      <c r="A1498" s="12">
        <f t="shared" si="118"/>
        <v>14.9499999999997</v>
      </c>
      <c r="B1498" s="12">
        <f t="shared" si="117"/>
        <v>0.756</v>
      </c>
      <c r="C1498" s="12">
        <f t="shared" si="115"/>
        <v>749.906020393491</v>
      </c>
      <c r="D1498" s="12">
        <f t="shared" si="116"/>
        <v>721.836359999972</v>
      </c>
      <c r="E1498" s="12">
        <f t="shared" si="119"/>
        <v>0.934113600000046</v>
      </c>
    </row>
    <row r="1499" customHeight="1" spans="1:5">
      <c r="A1499" s="12">
        <f t="shared" si="118"/>
        <v>14.9599999999997</v>
      </c>
      <c r="B1499" s="12">
        <f t="shared" si="117"/>
        <v>0.756</v>
      </c>
      <c r="C1499" s="12">
        <f t="shared" si="115"/>
        <v>750.877086682716</v>
      </c>
      <c r="D1499" s="12">
        <f t="shared" si="116"/>
        <v>722.771078399972</v>
      </c>
      <c r="E1499" s="12">
        <f t="shared" si="119"/>
        <v>0.934718399999952</v>
      </c>
    </row>
    <row r="1500" customHeight="1" spans="1:5">
      <c r="A1500" s="12">
        <f t="shared" si="118"/>
        <v>14.9699999999997</v>
      </c>
      <c r="B1500" s="12">
        <f t="shared" si="117"/>
        <v>0.756</v>
      </c>
      <c r="C1500" s="12">
        <f t="shared" si="115"/>
        <v>751.848781290471</v>
      </c>
      <c r="D1500" s="12">
        <f t="shared" si="116"/>
        <v>723.706401599972</v>
      </c>
      <c r="E1500" s="12">
        <f t="shared" si="119"/>
        <v>0.935323199999971</v>
      </c>
    </row>
    <row r="1501" customHeight="1" spans="1:5">
      <c r="A1501" s="12">
        <f t="shared" si="118"/>
        <v>14.9799999999997</v>
      </c>
      <c r="B1501" s="12">
        <f t="shared" si="117"/>
        <v>0.756</v>
      </c>
      <c r="C1501" s="12">
        <f t="shared" si="115"/>
        <v>752.821104216757</v>
      </c>
      <c r="D1501" s="12">
        <f t="shared" si="116"/>
        <v>724.642329599972</v>
      </c>
      <c r="E1501" s="12">
        <f t="shared" si="119"/>
        <v>0.93592799999999</v>
      </c>
    </row>
    <row r="1502" customHeight="1" spans="1:5">
      <c r="A1502" s="12">
        <f t="shared" si="118"/>
        <v>14.9899999999997</v>
      </c>
      <c r="B1502" s="12">
        <f t="shared" si="117"/>
        <v>0.756</v>
      </c>
      <c r="C1502" s="12">
        <f t="shared" si="115"/>
        <v>753.794055461574</v>
      </c>
      <c r="D1502" s="12">
        <f t="shared" si="116"/>
        <v>725.578862399972</v>
      </c>
      <c r="E1502" s="12">
        <f t="shared" si="119"/>
        <v>0.936532799999895</v>
      </c>
    </row>
    <row r="1503" customHeight="1" spans="1:5">
      <c r="A1503" s="12">
        <f t="shared" si="118"/>
        <v>14.9999999999997</v>
      </c>
      <c r="B1503" s="12">
        <f t="shared" si="117"/>
        <v>0.756</v>
      </c>
      <c r="C1503" s="12">
        <f t="shared" si="115"/>
        <v>754.767635024921</v>
      </c>
      <c r="D1503" s="12">
        <f t="shared" si="116"/>
        <v>726.515999999972</v>
      </c>
      <c r="E1503" s="12">
        <f t="shared" si="119"/>
        <v>0.937137600000028</v>
      </c>
    </row>
    <row r="1504" customHeight="1" spans="1:5">
      <c r="A1504" s="12">
        <f t="shared" si="118"/>
        <v>15.0099999999997</v>
      </c>
      <c r="B1504" s="12">
        <f t="shared" si="117"/>
        <v>0.756</v>
      </c>
      <c r="C1504" s="12">
        <f t="shared" si="115"/>
        <v>755.741842906799</v>
      </c>
      <c r="D1504" s="12">
        <f t="shared" si="116"/>
        <v>727.453742399972</v>
      </c>
      <c r="E1504" s="12">
        <f t="shared" si="119"/>
        <v>0.937742399999934</v>
      </c>
    </row>
    <row r="1505" customHeight="1" spans="1:5">
      <c r="A1505" s="12">
        <f t="shared" si="118"/>
        <v>15.0199999999997</v>
      </c>
      <c r="B1505" s="12">
        <f t="shared" si="117"/>
        <v>0.756</v>
      </c>
      <c r="C1505" s="12">
        <f t="shared" si="115"/>
        <v>756.716679107208</v>
      </c>
      <c r="D1505" s="12">
        <f t="shared" si="116"/>
        <v>728.392089599972</v>
      </c>
      <c r="E1505" s="12">
        <f t="shared" si="119"/>
        <v>0.938347199999953</v>
      </c>
    </row>
    <row r="1506" customHeight="1" spans="1:5">
      <c r="A1506" s="12">
        <f t="shared" si="118"/>
        <v>15.0299999999997</v>
      </c>
      <c r="B1506" s="12">
        <f t="shared" si="117"/>
        <v>0.756</v>
      </c>
      <c r="C1506" s="12">
        <f t="shared" si="115"/>
        <v>757.692143626148</v>
      </c>
      <c r="D1506" s="12">
        <f t="shared" si="116"/>
        <v>729.331041599972</v>
      </c>
      <c r="E1506" s="12">
        <f t="shared" si="119"/>
        <v>0.938951999999972</v>
      </c>
    </row>
    <row r="1507" customHeight="1" spans="1:5">
      <c r="A1507" s="12">
        <f t="shared" si="118"/>
        <v>15.0399999999997</v>
      </c>
      <c r="B1507" s="12">
        <f t="shared" si="117"/>
        <v>0.756</v>
      </c>
      <c r="C1507" s="12">
        <f t="shared" si="115"/>
        <v>758.668236463618</v>
      </c>
      <c r="D1507" s="12">
        <f t="shared" si="116"/>
        <v>730.270598399972</v>
      </c>
      <c r="E1507" s="12">
        <f t="shared" si="119"/>
        <v>0.939556800000219</v>
      </c>
    </row>
    <row r="1508" customHeight="1" spans="1:5">
      <c r="A1508" s="12">
        <f t="shared" si="118"/>
        <v>15.0499999999997</v>
      </c>
      <c r="B1508" s="12">
        <f t="shared" si="117"/>
        <v>0.756</v>
      </c>
      <c r="C1508" s="12">
        <f t="shared" si="115"/>
        <v>759.644957619619</v>
      </c>
      <c r="D1508" s="12">
        <f t="shared" si="116"/>
        <v>731.210759999972</v>
      </c>
      <c r="E1508" s="12">
        <f t="shared" si="119"/>
        <v>0.940161599999897</v>
      </c>
    </row>
    <row r="1509" customHeight="1" spans="1:5">
      <c r="A1509" s="12">
        <f t="shared" si="118"/>
        <v>15.0599999999997</v>
      </c>
      <c r="B1509" s="12">
        <f t="shared" si="117"/>
        <v>0.756</v>
      </c>
      <c r="C1509" s="12">
        <f t="shared" si="115"/>
        <v>760.622307094151</v>
      </c>
      <c r="D1509" s="12">
        <f t="shared" si="116"/>
        <v>732.151526399972</v>
      </c>
      <c r="E1509" s="12">
        <f t="shared" si="119"/>
        <v>0.940766399999916</v>
      </c>
    </row>
    <row r="1510" customHeight="1" spans="1:5">
      <c r="A1510" s="12">
        <f t="shared" si="118"/>
        <v>15.0699999999997</v>
      </c>
      <c r="B1510" s="12">
        <f t="shared" si="117"/>
        <v>0.756</v>
      </c>
      <c r="C1510" s="12">
        <f t="shared" si="115"/>
        <v>761.600284887213</v>
      </c>
      <c r="D1510" s="12">
        <f t="shared" si="116"/>
        <v>733.092897599972</v>
      </c>
      <c r="E1510" s="12">
        <f t="shared" si="119"/>
        <v>0.941371199999935</v>
      </c>
    </row>
    <row r="1511" customHeight="1" spans="1:5">
      <c r="A1511" s="12">
        <f t="shared" si="118"/>
        <v>15.0799999999997</v>
      </c>
      <c r="B1511" s="12">
        <f t="shared" si="117"/>
        <v>0.756</v>
      </c>
      <c r="C1511" s="12">
        <f t="shared" si="115"/>
        <v>762.578890998806</v>
      </c>
      <c r="D1511" s="12">
        <f t="shared" si="116"/>
        <v>734.034873599972</v>
      </c>
      <c r="E1511" s="12">
        <f t="shared" si="119"/>
        <v>0.941976000000068</v>
      </c>
    </row>
    <row r="1512" customHeight="1" spans="1:5">
      <c r="A1512" s="12">
        <f t="shared" si="118"/>
        <v>15.0899999999997</v>
      </c>
      <c r="B1512" s="12">
        <f t="shared" si="117"/>
        <v>0.756</v>
      </c>
      <c r="C1512" s="12">
        <f t="shared" si="115"/>
        <v>763.55812542893</v>
      </c>
      <c r="D1512" s="12">
        <f t="shared" si="116"/>
        <v>734.977454399972</v>
      </c>
      <c r="E1512" s="12">
        <f t="shared" si="119"/>
        <v>0.94258079999986</v>
      </c>
    </row>
    <row r="1513" customHeight="1" spans="1:5">
      <c r="A1513" s="12">
        <f t="shared" si="118"/>
        <v>15.0999999999997</v>
      </c>
      <c r="B1513" s="12">
        <f t="shared" si="117"/>
        <v>0.756</v>
      </c>
      <c r="C1513" s="12">
        <f t="shared" si="115"/>
        <v>764.537988177585</v>
      </c>
      <c r="D1513" s="12">
        <f t="shared" si="116"/>
        <v>735.920639999972</v>
      </c>
      <c r="E1513" s="12">
        <f t="shared" si="119"/>
        <v>0.943185600000106</v>
      </c>
    </row>
    <row r="1514" customHeight="1" spans="1:5">
      <c r="A1514" s="12">
        <f t="shared" si="118"/>
        <v>15.1099999999997</v>
      </c>
      <c r="B1514" s="12">
        <f t="shared" si="117"/>
        <v>0.756</v>
      </c>
      <c r="C1514" s="12">
        <f t="shared" ref="C1514:C1577" si="120">PI()*(A1514+0.5)^2</f>
        <v>765.51847924477</v>
      </c>
      <c r="D1514" s="12">
        <f t="shared" ref="D1514:D1577" si="121">((A1514+0.5)/0.5)^2*B1514</f>
        <v>736.864430399972</v>
      </c>
      <c r="E1514" s="12">
        <f t="shared" si="119"/>
        <v>0.943790399999898</v>
      </c>
    </row>
    <row r="1515" customHeight="1" spans="1:5">
      <c r="A1515" s="12">
        <f t="shared" si="118"/>
        <v>15.1199999999997</v>
      </c>
      <c r="B1515" s="12">
        <f t="shared" si="117"/>
        <v>0.756</v>
      </c>
      <c r="C1515" s="12">
        <f t="shared" si="120"/>
        <v>766.499598630486</v>
      </c>
      <c r="D1515" s="12">
        <f t="shared" si="121"/>
        <v>737.808825599972</v>
      </c>
      <c r="E1515" s="12">
        <f t="shared" si="119"/>
        <v>0.944395200000031</v>
      </c>
    </row>
    <row r="1516" customHeight="1" spans="1:5">
      <c r="A1516" s="12">
        <f t="shared" si="118"/>
        <v>15.1299999999997</v>
      </c>
      <c r="B1516" s="12">
        <f t="shared" si="117"/>
        <v>0.756</v>
      </c>
      <c r="C1516" s="12">
        <f t="shared" si="120"/>
        <v>767.481346334733</v>
      </c>
      <c r="D1516" s="12">
        <f t="shared" si="121"/>
        <v>738.753825599972</v>
      </c>
      <c r="E1516" s="12">
        <f t="shared" si="119"/>
        <v>0.94500000000005</v>
      </c>
    </row>
    <row r="1517" customHeight="1" spans="1:5">
      <c r="A1517" s="12">
        <f t="shared" si="118"/>
        <v>15.1399999999997</v>
      </c>
      <c r="B1517" s="12">
        <f t="shared" si="117"/>
        <v>0.756</v>
      </c>
      <c r="C1517" s="12">
        <f t="shared" si="120"/>
        <v>768.463722357511</v>
      </c>
      <c r="D1517" s="12">
        <f t="shared" si="121"/>
        <v>739.699430399972</v>
      </c>
      <c r="E1517" s="12">
        <f t="shared" si="119"/>
        <v>0.945604799999956</v>
      </c>
    </row>
    <row r="1518" customHeight="1" spans="1:5">
      <c r="A1518" s="12">
        <f t="shared" si="118"/>
        <v>15.1499999999997</v>
      </c>
      <c r="B1518" s="12">
        <f t="shared" si="117"/>
        <v>0.756</v>
      </c>
      <c r="C1518" s="12">
        <f t="shared" si="120"/>
        <v>769.446726698819</v>
      </c>
      <c r="D1518" s="12">
        <f t="shared" si="121"/>
        <v>740.645639999972</v>
      </c>
      <c r="E1518" s="12">
        <f t="shared" si="119"/>
        <v>0.946209599999975</v>
      </c>
    </row>
    <row r="1519" customHeight="1" spans="1:5">
      <c r="A1519" s="12">
        <f t="shared" si="118"/>
        <v>15.1599999999997</v>
      </c>
      <c r="B1519" s="12">
        <f t="shared" si="117"/>
        <v>0.756</v>
      </c>
      <c r="C1519" s="12">
        <f t="shared" si="120"/>
        <v>770.430359358658</v>
      </c>
      <c r="D1519" s="12">
        <f t="shared" si="121"/>
        <v>741.592454399972</v>
      </c>
      <c r="E1519" s="12">
        <f t="shared" si="119"/>
        <v>0.94681439999988</v>
      </c>
    </row>
    <row r="1520" customHeight="1" spans="1:5">
      <c r="A1520" s="12">
        <f t="shared" si="118"/>
        <v>15.1699999999997</v>
      </c>
      <c r="B1520" s="12">
        <f t="shared" si="117"/>
        <v>0.756</v>
      </c>
      <c r="C1520" s="12">
        <f t="shared" si="120"/>
        <v>771.414620337027</v>
      </c>
      <c r="D1520" s="12">
        <f t="shared" si="121"/>
        <v>742.539873599972</v>
      </c>
      <c r="E1520" s="12">
        <f t="shared" si="119"/>
        <v>0.947419200000013</v>
      </c>
    </row>
    <row r="1521" customHeight="1" spans="1:5">
      <c r="A1521" s="12">
        <f t="shared" si="118"/>
        <v>15.1799999999997</v>
      </c>
      <c r="B1521" s="12">
        <f t="shared" si="117"/>
        <v>0.756</v>
      </c>
      <c r="C1521" s="12">
        <f t="shared" si="120"/>
        <v>772.399509633928</v>
      </c>
      <c r="D1521" s="12">
        <f t="shared" si="121"/>
        <v>743.487897599971</v>
      </c>
      <c r="E1521" s="12">
        <f t="shared" si="119"/>
        <v>0.948023999999918</v>
      </c>
    </row>
    <row r="1522" customHeight="1" spans="1:5">
      <c r="A1522" s="12">
        <f t="shared" si="118"/>
        <v>15.1899999999997</v>
      </c>
      <c r="B1522" s="12">
        <f t="shared" si="117"/>
        <v>0.756</v>
      </c>
      <c r="C1522" s="12">
        <f t="shared" si="120"/>
        <v>773.385027249359</v>
      </c>
      <c r="D1522" s="12">
        <f t="shared" si="121"/>
        <v>744.436526399971</v>
      </c>
      <c r="E1522" s="12">
        <f t="shared" si="119"/>
        <v>0.948628799999938</v>
      </c>
    </row>
    <row r="1523" customHeight="1" spans="1:5">
      <c r="A1523" s="12">
        <f t="shared" si="118"/>
        <v>15.1999999999997</v>
      </c>
      <c r="B1523" s="12">
        <f t="shared" si="117"/>
        <v>0.756</v>
      </c>
      <c r="C1523" s="12">
        <f t="shared" si="120"/>
        <v>774.371173183321</v>
      </c>
      <c r="D1523" s="12">
        <f t="shared" si="121"/>
        <v>745.385759999972</v>
      </c>
      <c r="E1523" s="12">
        <f t="shared" si="119"/>
        <v>0.949233600000184</v>
      </c>
    </row>
    <row r="1524" customHeight="1" spans="1:5">
      <c r="A1524" s="12">
        <f t="shared" si="118"/>
        <v>15.2099999999997</v>
      </c>
      <c r="B1524" s="12">
        <f t="shared" si="117"/>
        <v>0.756</v>
      </c>
      <c r="C1524" s="12">
        <f t="shared" si="120"/>
        <v>775.357947435813</v>
      </c>
      <c r="D1524" s="12">
        <f t="shared" si="121"/>
        <v>746.335598399972</v>
      </c>
      <c r="E1524" s="12">
        <f t="shared" si="119"/>
        <v>0.949838399999976</v>
      </c>
    </row>
    <row r="1525" customHeight="1" spans="1:5">
      <c r="A1525" s="12">
        <f t="shared" si="118"/>
        <v>15.2199999999997</v>
      </c>
      <c r="B1525" s="12">
        <f t="shared" si="117"/>
        <v>0.756</v>
      </c>
      <c r="C1525" s="12">
        <f t="shared" si="120"/>
        <v>776.345350006836</v>
      </c>
      <c r="D1525" s="12">
        <f t="shared" si="121"/>
        <v>747.286041599971</v>
      </c>
      <c r="E1525" s="12">
        <f t="shared" si="119"/>
        <v>0.950443199999881</v>
      </c>
    </row>
    <row r="1526" customHeight="1" spans="1:5">
      <c r="A1526" s="12">
        <f t="shared" si="118"/>
        <v>15.2299999999997</v>
      </c>
      <c r="B1526" s="12">
        <f t="shared" si="117"/>
        <v>0.756</v>
      </c>
      <c r="C1526" s="12">
        <f t="shared" si="120"/>
        <v>777.33338089639</v>
      </c>
      <c r="D1526" s="12">
        <f t="shared" si="121"/>
        <v>748.237089599972</v>
      </c>
      <c r="E1526" s="12">
        <f t="shared" si="119"/>
        <v>0.951048000000128</v>
      </c>
    </row>
    <row r="1527" customHeight="1" spans="1:5">
      <c r="A1527" s="12">
        <f t="shared" si="118"/>
        <v>15.2399999999997</v>
      </c>
      <c r="B1527" s="12">
        <f t="shared" si="117"/>
        <v>0.756</v>
      </c>
      <c r="C1527" s="12">
        <f t="shared" si="120"/>
        <v>778.322040104475</v>
      </c>
      <c r="D1527" s="12">
        <f t="shared" si="121"/>
        <v>749.188742399971</v>
      </c>
      <c r="E1527" s="12">
        <f t="shared" si="119"/>
        <v>0.95165279999992</v>
      </c>
    </row>
    <row r="1528" customHeight="1" spans="1:5">
      <c r="A1528" s="12">
        <f t="shared" si="118"/>
        <v>15.2499999999997</v>
      </c>
      <c r="B1528" s="12">
        <f t="shared" si="117"/>
        <v>0.756</v>
      </c>
      <c r="C1528" s="12">
        <f t="shared" si="120"/>
        <v>779.31132763109</v>
      </c>
      <c r="D1528" s="12">
        <f t="shared" si="121"/>
        <v>750.140999999971</v>
      </c>
      <c r="E1528" s="12">
        <f t="shared" si="119"/>
        <v>0.952257599999939</v>
      </c>
    </row>
    <row r="1529" customHeight="1" spans="1:5">
      <c r="A1529" s="12">
        <f t="shared" si="118"/>
        <v>15.2599999999997</v>
      </c>
      <c r="B1529" s="12">
        <f t="shared" si="117"/>
        <v>0.756</v>
      </c>
      <c r="C1529" s="12">
        <f t="shared" si="120"/>
        <v>780.301243476236</v>
      </c>
      <c r="D1529" s="12">
        <f t="shared" si="121"/>
        <v>751.093862399971</v>
      </c>
      <c r="E1529" s="12">
        <f t="shared" si="119"/>
        <v>0.952862399999958</v>
      </c>
    </row>
    <row r="1530" customHeight="1" spans="1:5">
      <c r="A1530" s="12">
        <f t="shared" si="118"/>
        <v>15.2699999999997</v>
      </c>
      <c r="B1530" s="12">
        <f t="shared" si="117"/>
        <v>0.756</v>
      </c>
      <c r="C1530" s="12">
        <f t="shared" si="120"/>
        <v>781.291787639913</v>
      </c>
      <c r="D1530" s="12">
        <f t="shared" si="121"/>
        <v>752.047329599971</v>
      </c>
      <c r="E1530" s="12">
        <f t="shared" si="119"/>
        <v>0.953467199999977</v>
      </c>
    </row>
    <row r="1531" customHeight="1" spans="1:5">
      <c r="A1531" s="12">
        <f t="shared" si="118"/>
        <v>15.2799999999997</v>
      </c>
      <c r="B1531" s="12">
        <f t="shared" si="117"/>
        <v>0.756</v>
      </c>
      <c r="C1531" s="12">
        <f t="shared" si="120"/>
        <v>782.282960122121</v>
      </c>
      <c r="D1531" s="12">
        <f t="shared" si="121"/>
        <v>753.001401599971</v>
      </c>
      <c r="E1531" s="12">
        <f t="shared" si="119"/>
        <v>0.954071999999883</v>
      </c>
    </row>
    <row r="1532" customHeight="1" spans="1:5">
      <c r="A1532" s="12">
        <f t="shared" si="118"/>
        <v>15.2899999999997</v>
      </c>
      <c r="B1532" s="12">
        <f t="shared" si="117"/>
        <v>0.756</v>
      </c>
      <c r="C1532" s="12">
        <f t="shared" si="120"/>
        <v>783.274760922859</v>
      </c>
      <c r="D1532" s="12">
        <f t="shared" si="121"/>
        <v>753.956078399971</v>
      </c>
      <c r="E1532" s="12">
        <f t="shared" si="119"/>
        <v>0.954676800000243</v>
      </c>
    </row>
    <row r="1533" customHeight="1" spans="1:5">
      <c r="A1533" s="12">
        <f t="shared" si="118"/>
        <v>15.2999999999997</v>
      </c>
      <c r="B1533" s="12">
        <f t="shared" si="117"/>
        <v>0.756</v>
      </c>
      <c r="C1533" s="12">
        <f t="shared" si="120"/>
        <v>784.267190042128</v>
      </c>
      <c r="D1533" s="12">
        <f t="shared" si="121"/>
        <v>754.911359999971</v>
      </c>
      <c r="E1533" s="12">
        <f t="shared" si="119"/>
        <v>0.955281599999807</v>
      </c>
    </row>
    <row r="1534" customHeight="1" spans="1:5">
      <c r="A1534" s="12">
        <f t="shared" si="118"/>
        <v>15.3099999999997</v>
      </c>
      <c r="B1534" s="12">
        <f t="shared" si="117"/>
        <v>0.756</v>
      </c>
      <c r="C1534" s="12">
        <f t="shared" si="120"/>
        <v>785.260247479928</v>
      </c>
      <c r="D1534" s="12">
        <f t="shared" si="121"/>
        <v>755.867246399971</v>
      </c>
      <c r="E1534" s="12">
        <f t="shared" si="119"/>
        <v>0.955886400000054</v>
      </c>
    </row>
    <row r="1535" customHeight="1" spans="1:5">
      <c r="A1535" s="12">
        <f t="shared" si="118"/>
        <v>15.3199999999997</v>
      </c>
      <c r="B1535" s="12">
        <f t="shared" si="117"/>
        <v>0.756</v>
      </c>
      <c r="C1535" s="12">
        <f t="shared" si="120"/>
        <v>786.253933236258</v>
      </c>
      <c r="D1535" s="12">
        <f t="shared" si="121"/>
        <v>756.823737599971</v>
      </c>
      <c r="E1535" s="12">
        <f t="shared" si="119"/>
        <v>0.956491199999959</v>
      </c>
    </row>
    <row r="1536" customHeight="1" spans="1:5">
      <c r="A1536" s="12">
        <f t="shared" si="118"/>
        <v>15.3299999999997</v>
      </c>
      <c r="B1536" s="12">
        <f t="shared" si="117"/>
        <v>0.756</v>
      </c>
      <c r="C1536" s="12">
        <f t="shared" si="120"/>
        <v>787.248247311119</v>
      </c>
      <c r="D1536" s="12">
        <f t="shared" si="121"/>
        <v>757.780833599971</v>
      </c>
      <c r="E1536" s="12">
        <f t="shared" si="119"/>
        <v>0.957095999999979</v>
      </c>
    </row>
    <row r="1537" customHeight="1" spans="1:5">
      <c r="A1537" s="12">
        <f t="shared" si="118"/>
        <v>15.3399999999997</v>
      </c>
      <c r="B1537" s="12">
        <f t="shared" si="117"/>
        <v>0.756</v>
      </c>
      <c r="C1537" s="12">
        <f t="shared" si="120"/>
        <v>788.243189704511</v>
      </c>
      <c r="D1537" s="12">
        <f t="shared" si="121"/>
        <v>758.738534399971</v>
      </c>
      <c r="E1537" s="12">
        <f t="shared" si="119"/>
        <v>0.957700799999884</v>
      </c>
    </row>
    <row r="1538" customHeight="1" spans="1:5">
      <c r="A1538" s="12">
        <f t="shared" si="118"/>
        <v>15.3499999999997</v>
      </c>
      <c r="B1538" s="12">
        <f t="shared" si="117"/>
        <v>0.756</v>
      </c>
      <c r="C1538" s="12">
        <f t="shared" si="120"/>
        <v>789.238760416434</v>
      </c>
      <c r="D1538" s="12">
        <f t="shared" si="121"/>
        <v>759.696839999971</v>
      </c>
      <c r="E1538" s="12">
        <f t="shared" si="119"/>
        <v>0.958305600000017</v>
      </c>
    </row>
    <row r="1539" customHeight="1" spans="1:5">
      <c r="A1539" s="12">
        <f t="shared" si="118"/>
        <v>15.3599999999997</v>
      </c>
      <c r="B1539" s="12">
        <f t="shared" si="117"/>
        <v>0.756</v>
      </c>
      <c r="C1539" s="12">
        <f t="shared" si="120"/>
        <v>790.234959446887</v>
      </c>
      <c r="D1539" s="12">
        <f t="shared" si="121"/>
        <v>760.655750399971</v>
      </c>
      <c r="E1539" s="12">
        <f t="shared" si="119"/>
        <v>0.958910399999922</v>
      </c>
    </row>
    <row r="1540" customHeight="1" spans="1:5">
      <c r="A1540" s="12">
        <f t="shared" si="118"/>
        <v>15.3699999999997</v>
      </c>
      <c r="B1540" s="12">
        <f t="shared" ref="B1540:B1603" si="122">MAX(1-0.03*MAX((A1540-0.5)/0.25,0),$B$2)</f>
        <v>0.756</v>
      </c>
      <c r="C1540" s="12">
        <f t="shared" si="120"/>
        <v>791.231786795871</v>
      </c>
      <c r="D1540" s="12">
        <f t="shared" si="121"/>
        <v>761.615265599971</v>
      </c>
      <c r="E1540" s="12">
        <f t="shared" si="119"/>
        <v>0.959515200000169</v>
      </c>
    </row>
    <row r="1541" customHeight="1" spans="1:5">
      <c r="A1541" s="12">
        <f t="shared" ref="A1541:A1604" si="123">A1540+0.01</f>
        <v>15.3799999999997</v>
      </c>
      <c r="B1541" s="12">
        <f t="shared" si="122"/>
        <v>0.756</v>
      </c>
      <c r="C1541" s="12">
        <f t="shared" si="120"/>
        <v>792.229242463386</v>
      </c>
      <c r="D1541" s="12">
        <f t="shared" si="121"/>
        <v>762.575385599971</v>
      </c>
      <c r="E1541" s="12">
        <f t="shared" ref="E1541:E1604" si="124">D1541-D1540</f>
        <v>0.960119999999961</v>
      </c>
    </row>
    <row r="1542" customHeight="1" spans="1:5">
      <c r="A1542" s="12">
        <f t="shared" si="123"/>
        <v>15.3899999999997</v>
      </c>
      <c r="B1542" s="12">
        <f t="shared" si="122"/>
        <v>0.756</v>
      </c>
      <c r="C1542" s="12">
        <f t="shared" si="120"/>
        <v>793.227326449431</v>
      </c>
      <c r="D1542" s="12">
        <f t="shared" si="121"/>
        <v>763.536110399971</v>
      </c>
      <c r="E1542" s="12">
        <f t="shared" si="124"/>
        <v>0.96072479999998</v>
      </c>
    </row>
    <row r="1543" customHeight="1" spans="1:5">
      <c r="A1543" s="12">
        <f t="shared" si="123"/>
        <v>15.3999999999997</v>
      </c>
      <c r="B1543" s="12">
        <f t="shared" si="122"/>
        <v>0.756</v>
      </c>
      <c r="C1543" s="12">
        <f t="shared" si="120"/>
        <v>794.226038754007</v>
      </c>
      <c r="D1543" s="12">
        <f t="shared" si="121"/>
        <v>764.497439999971</v>
      </c>
      <c r="E1543" s="12">
        <f t="shared" si="124"/>
        <v>0.961329599999885</v>
      </c>
    </row>
    <row r="1544" customHeight="1" spans="1:5">
      <c r="A1544" s="12">
        <f t="shared" si="123"/>
        <v>15.4099999999997</v>
      </c>
      <c r="B1544" s="12">
        <f t="shared" si="122"/>
        <v>0.756</v>
      </c>
      <c r="C1544" s="12">
        <f t="shared" si="120"/>
        <v>795.225379377114</v>
      </c>
      <c r="D1544" s="12">
        <f t="shared" si="121"/>
        <v>765.459374399971</v>
      </c>
      <c r="E1544" s="12">
        <f t="shared" si="124"/>
        <v>0.961934400000018</v>
      </c>
    </row>
    <row r="1545" customHeight="1" spans="1:5">
      <c r="A1545" s="12">
        <f t="shared" si="123"/>
        <v>15.4199999999997</v>
      </c>
      <c r="B1545" s="12">
        <f t="shared" si="122"/>
        <v>0.756</v>
      </c>
      <c r="C1545" s="12">
        <f t="shared" si="120"/>
        <v>796.225348318752</v>
      </c>
      <c r="D1545" s="12">
        <f t="shared" si="121"/>
        <v>766.421913599971</v>
      </c>
      <c r="E1545" s="12">
        <f t="shared" si="124"/>
        <v>0.962539199999924</v>
      </c>
    </row>
    <row r="1546" customHeight="1" spans="1:5">
      <c r="A1546" s="12">
        <f t="shared" si="123"/>
        <v>15.4299999999997</v>
      </c>
      <c r="B1546" s="12">
        <f t="shared" si="122"/>
        <v>0.756</v>
      </c>
      <c r="C1546" s="12">
        <f t="shared" si="120"/>
        <v>797.22594557892</v>
      </c>
      <c r="D1546" s="12">
        <f t="shared" si="121"/>
        <v>767.385057599971</v>
      </c>
      <c r="E1546" s="12">
        <f t="shared" si="124"/>
        <v>0.963144000000057</v>
      </c>
    </row>
    <row r="1547" customHeight="1" spans="1:5">
      <c r="A1547" s="12">
        <f t="shared" si="123"/>
        <v>15.4399999999997</v>
      </c>
      <c r="B1547" s="12">
        <f t="shared" si="122"/>
        <v>0.756</v>
      </c>
      <c r="C1547" s="12">
        <f t="shared" si="120"/>
        <v>798.227171157619</v>
      </c>
      <c r="D1547" s="12">
        <f t="shared" si="121"/>
        <v>768.348806399971</v>
      </c>
      <c r="E1547" s="12">
        <f t="shared" si="124"/>
        <v>0.963748799999848</v>
      </c>
    </row>
    <row r="1548" customHeight="1" spans="1:5">
      <c r="A1548" s="12">
        <f t="shared" si="123"/>
        <v>15.4499999999997</v>
      </c>
      <c r="B1548" s="12">
        <f t="shared" si="122"/>
        <v>0.756</v>
      </c>
      <c r="C1548" s="12">
        <f t="shared" si="120"/>
        <v>799.229025054849</v>
      </c>
      <c r="D1548" s="12">
        <f t="shared" si="121"/>
        <v>769.313159999971</v>
      </c>
      <c r="E1548" s="12">
        <f t="shared" si="124"/>
        <v>0.964353600000209</v>
      </c>
    </row>
    <row r="1549" customHeight="1" spans="1:5">
      <c r="A1549" s="12">
        <f t="shared" si="123"/>
        <v>15.4599999999997</v>
      </c>
      <c r="B1549" s="12">
        <f t="shared" si="122"/>
        <v>0.756</v>
      </c>
      <c r="C1549" s="12">
        <f t="shared" si="120"/>
        <v>800.231507270609</v>
      </c>
      <c r="D1549" s="12">
        <f t="shared" si="121"/>
        <v>770.278118399971</v>
      </c>
      <c r="E1549" s="12">
        <f t="shared" si="124"/>
        <v>0.9649584</v>
      </c>
    </row>
    <row r="1550" customHeight="1" spans="1:5">
      <c r="A1550" s="12">
        <f t="shared" si="123"/>
        <v>15.4699999999997</v>
      </c>
      <c r="B1550" s="12">
        <f t="shared" si="122"/>
        <v>0.756</v>
      </c>
      <c r="C1550" s="12">
        <f t="shared" si="120"/>
        <v>801.2346178049</v>
      </c>
      <c r="D1550" s="12">
        <f t="shared" si="121"/>
        <v>771.243681599971</v>
      </c>
      <c r="E1550" s="12">
        <f t="shared" si="124"/>
        <v>0.965563199999906</v>
      </c>
    </row>
    <row r="1551" customHeight="1" spans="1:5">
      <c r="A1551" s="12">
        <f t="shared" si="123"/>
        <v>15.4799999999997</v>
      </c>
      <c r="B1551" s="12">
        <f t="shared" si="122"/>
        <v>0.756</v>
      </c>
      <c r="C1551" s="12">
        <f t="shared" si="120"/>
        <v>802.238356657722</v>
      </c>
      <c r="D1551" s="12">
        <f t="shared" si="121"/>
        <v>772.209849599971</v>
      </c>
      <c r="E1551" s="12">
        <f t="shared" si="124"/>
        <v>0.966167999999925</v>
      </c>
    </row>
    <row r="1552" customHeight="1" spans="1:5">
      <c r="A1552" s="12">
        <f t="shared" si="123"/>
        <v>15.4899999999997</v>
      </c>
      <c r="B1552" s="12">
        <f t="shared" si="122"/>
        <v>0.756</v>
      </c>
      <c r="C1552" s="12">
        <f t="shared" si="120"/>
        <v>803.242723829075</v>
      </c>
      <c r="D1552" s="12">
        <f t="shared" si="121"/>
        <v>773.176622399971</v>
      </c>
      <c r="E1552" s="12">
        <f t="shared" si="124"/>
        <v>0.966772799999944</v>
      </c>
    </row>
    <row r="1553" customHeight="1" spans="1:5">
      <c r="A1553" s="12">
        <f t="shared" si="123"/>
        <v>15.4999999999997</v>
      </c>
      <c r="B1553" s="12">
        <f t="shared" si="122"/>
        <v>0.756</v>
      </c>
      <c r="C1553" s="12">
        <f t="shared" si="120"/>
        <v>804.247719318958</v>
      </c>
      <c r="D1553" s="12">
        <f t="shared" si="121"/>
        <v>774.143999999971</v>
      </c>
      <c r="E1553" s="12">
        <f t="shared" si="124"/>
        <v>0.967377599999963</v>
      </c>
    </row>
    <row r="1554" customHeight="1" spans="1:5">
      <c r="A1554" s="12">
        <f t="shared" si="123"/>
        <v>15.5099999999997</v>
      </c>
      <c r="B1554" s="12">
        <f t="shared" si="122"/>
        <v>0.756</v>
      </c>
      <c r="C1554" s="12">
        <f t="shared" si="120"/>
        <v>805.253343127372</v>
      </c>
      <c r="D1554" s="12">
        <f t="shared" si="121"/>
        <v>775.111982399971</v>
      </c>
      <c r="E1554" s="12">
        <f t="shared" si="124"/>
        <v>0.967982399999983</v>
      </c>
    </row>
    <row r="1555" customHeight="1" spans="1:5">
      <c r="A1555" s="12">
        <f t="shared" si="123"/>
        <v>15.5199999999997</v>
      </c>
      <c r="B1555" s="12">
        <f t="shared" si="122"/>
        <v>0.756</v>
      </c>
      <c r="C1555" s="12">
        <f t="shared" si="120"/>
        <v>806.259595254317</v>
      </c>
      <c r="D1555" s="12">
        <f t="shared" si="121"/>
        <v>776.080569599971</v>
      </c>
      <c r="E1555" s="12">
        <f t="shared" si="124"/>
        <v>0.968587199999888</v>
      </c>
    </row>
    <row r="1556" customHeight="1" spans="1:5">
      <c r="A1556" s="12">
        <f t="shared" si="123"/>
        <v>15.5299999999997</v>
      </c>
      <c r="B1556" s="12">
        <f t="shared" si="122"/>
        <v>0.756</v>
      </c>
      <c r="C1556" s="12">
        <f t="shared" si="120"/>
        <v>807.266475699793</v>
      </c>
      <c r="D1556" s="12">
        <f t="shared" si="121"/>
        <v>777.049761599971</v>
      </c>
      <c r="E1556" s="12">
        <f t="shared" si="124"/>
        <v>0.969192000000135</v>
      </c>
    </row>
    <row r="1557" customHeight="1" spans="1:5">
      <c r="A1557" s="12">
        <f t="shared" si="123"/>
        <v>15.5399999999997</v>
      </c>
      <c r="B1557" s="12">
        <f t="shared" si="122"/>
        <v>0.756</v>
      </c>
      <c r="C1557" s="12">
        <f t="shared" si="120"/>
        <v>808.273984463799</v>
      </c>
      <c r="D1557" s="12">
        <f t="shared" si="121"/>
        <v>778.019558399971</v>
      </c>
      <c r="E1557" s="12">
        <f t="shared" si="124"/>
        <v>0.969796800000154</v>
      </c>
    </row>
    <row r="1558" customHeight="1" spans="1:5">
      <c r="A1558" s="12">
        <f t="shared" si="123"/>
        <v>15.5499999999997</v>
      </c>
      <c r="B1558" s="12">
        <f t="shared" si="122"/>
        <v>0.756</v>
      </c>
      <c r="C1558" s="12">
        <f t="shared" si="120"/>
        <v>809.282121546336</v>
      </c>
      <c r="D1558" s="12">
        <f t="shared" si="121"/>
        <v>778.989959999971</v>
      </c>
      <c r="E1558" s="12">
        <f t="shared" si="124"/>
        <v>0.970401599999832</v>
      </c>
    </row>
    <row r="1559" customHeight="1" spans="1:5">
      <c r="A1559" s="12">
        <f t="shared" si="123"/>
        <v>15.5599999999997</v>
      </c>
      <c r="B1559" s="12">
        <f t="shared" si="122"/>
        <v>0.756</v>
      </c>
      <c r="C1559" s="12">
        <f t="shared" si="120"/>
        <v>810.290886947403</v>
      </c>
      <c r="D1559" s="12">
        <f t="shared" si="121"/>
        <v>779.960966399971</v>
      </c>
      <c r="E1559" s="12">
        <f t="shared" si="124"/>
        <v>0.971006399999965</v>
      </c>
    </row>
    <row r="1560" customHeight="1" spans="1:5">
      <c r="A1560" s="12">
        <f t="shared" si="123"/>
        <v>15.5699999999997</v>
      </c>
      <c r="B1560" s="12">
        <f t="shared" si="122"/>
        <v>0.756</v>
      </c>
      <c r="C1560" s="12">
        <f t="shared" si="120"/>
        <v>811.300280667002</v>
      </c>
      <c r="D1560" s="12">
        <f t="shared" si="121"/>
        <v>780.932577599971</v>
      </c>
      <c r="E1560" s="12">
        <f t="shared" si="124"/>
        <v>0.971611200000211</v>
      </c>
    </row>
    <row r="1561" customHeight="1" spans="1:5">
      <c r="A1561" s="12">
        <f t="shared" si="123"/>
        <v>15.5799999999997</v>
      </c>
      <c r="B1561" s="12">
        <f t="shared" si="122"/>
        <v>0.756</v>
      </c>
      <c r="C1561" s="12">
        <f t="shared" si="120"/>
        <v>812.310302705131</v>
      </c>
      <c r="D1561" s="12">
        <f t="shared" si="121"/>
        <v>781.904793599971</v>
      </c>
      <c r="E1561" s="12">
        <f t="shared" si="124"/>
        <v>0.972215999999662</v>
      </c>
    </row>
    <row r="1562" customHeight="1" spans="1:5">
      <c r="A1562" s="12">
        <f t="shared" si="123"/>
        <v>15.5899999999997</v>
      </c>
      <c r="B1562" s="12">
        <f t="shared" si="122"/>
        <v>0.756</v>
      </c>
      <c r="C1562" s="12">
        <f t="shared" si="120"/>
        <v>813.320953061791</v>
      </c>
      <c r="D1562" s="12">
        <f t="shared" si="121"/>
        <v>782.877614399971</v>
      </c>
      <c r="E1562" s="12">
        <f t="shared" si="124"/>
        <v>0.972820799999909</v>
      </c>
    </row>
    <row r="1563" customHeight="1" spans="1:5">
      <c r="A1563" s="12">
        <f t="shared" si="123"/>
        <v>15.5999999999997</v>
      </c>
      <c r="B1563" s="12">
        <f t="shared" si="122"/>
        <v>0.756</v>
      </c>
      <c r="C1563" s="12">
        <f t="shared" si="120"/>
        <v>814.332231736981</v>
      </c>
      <c r="D1563" s="12">
        <f t="shared" si="121"/>
        <v>783.851039999971</v>
      </c>
      <c r="E1563" s="12">
        <f t="shared" si="124"/>
        <v>0.973425600000041</v>
      </c>
    </row>
    <row r="1564" customHeight="1" spans="1:5">
      <c r="A1564" s="12">
        <f t="shared" si="123"/>
        <v>15.6099999999997</v>
      </c>
      <c r="B1564" s="12">
        <f t="shared" si="122"/>
        <v>0.756</v>
      </c>
      <c r="C1564" s="12">
        <f t="shared" si="120"/>
        <v>815.344138730702</v>
      </c>
      <c r="D1564" s="12">
        <f t="shared" si="121"/>
        <v>784.825070399971</v>
      </c>
      <c r="E1564" s="12">
        <f t="shared" si="124"/>
        <v>0.974030400000174</v>
      </c>
    </row>
    <row r="1565" customHeight="1" spans="1:5">
      <c r="A1565" s="12">
        <f t="shared" si="123"/>
        <v>15.6199999999997</v>
      </c>
      <c r="B1565" s="12">
        <f t="shared" si="122"/>
        <v>0.756</v>
      </c>
      <c r="C1565" s="12">
        <f t="shared" si="120"/>
        <v>816.356674042954</v>
      </c>
      <c r="D1565" s="12">
        <f t="shared" si="121"/>
        <v>785.799705599971</v>
      </c>
      <c r="E1565" s="12">
        <f t="shared" si="124"/>
        <v>0.974635199999739</v>
      </c>
    </row>
    <row r="1566" customHeight="1" spans="1:5">
      <c r="A1566" s="12">
        <f t="shared" si="123"/>
        <v>15.6299999999997</v>
      </c>
      <c r="B1566" s="12">
        <f t="shared" si="122"/>
        <v>0.756</v>
      </c>
      <c r="C1566" s="12">
        <f t="shared" si="120"/>
        <v>817.369837673737</v>
      </c>
      <c r="D1566" s="12">
        <f t="shared" si="121"/>
        <v>786.774945599971</v>
      </c>
      <c r="E1566" s="12">
        <f t="shared" si="124"/>
        <v>0.975240000000213</v>
      </c>
    </row>
    <row r="1567" customHeight="1" spans="1:5">
      <c r="A1567" s="12">
        <f t="shared" si="123"/>
        <v>15.6399999999997</v>
      </c>
      <c r="B1567" s="12">
        <f t="shared" si="122"/>
        <v>0.756</v>
      </c>
      <c r="C1567" s="12">
        <f t="shared" si="120"/>
        <v>818.38362962305</v>
      </c>
      <c r="D1567" s="12">
        <f t="shared" si="121"/>
        <v>787.750790399971</v>
      </c>
      <c r="E1567" s="12">
        <f t="shared" si="124"/>
        <v>0.975844800000118</v>
      </c>
    </row>
    <row r="1568" customHeight="1" spans="1:5">
      <c r="A1568" s="12">
        <f t="shared" si="123"/>
        <v>15.6499999999997</v>
      </c>
      <c r="B1568" s="12">
        <f t="shared" si="122"/>
        <v>0.756</v>
      </c>
      <c r="C1568" s="12">
        <f t="shared" si="120"/>
        <v>819.398049890895</v>
      </c>
      <c r="D1568" s="12">
        <f t="shared" si="121"/>
        <v>788.727239999971</v>
      </c>
      <c r="E1568" s="12">
        <f t="shared" si="124"/>
        <v>0.976449599999796</v>
      </c>
    </row>
    <row r="1569" customHeight="1" spans="1:5">
      <c r="A1569" s="12">
        <f t="shared" si="123"/>
        <v>15.6599999999997</v>
      </c>
      <c r="B1569" s="12">
        <f t="shared" si="122"/>
        <v>0.756</v>
      </c>
      <c r="C1569" s="12">
        <f t="shared" si="120"/>
        <v>820.413098477269</v>
      </c>
      <c r="D1569" s="12">
        <f t="shared" si="121"/>
        <v>789.70429439997</v>
      </c>
      <c r="E1569" s="12">
        <f t="shared" si="124"/>
        <v>0.977054399999702</v>
      </c>
    </row>
    <row r="1570" customHeight="1" spans="1:5">
      <c r="A1570" s="12">
        <f t="shared" si="123"/>
        <v>15.6699999999997</v>
      </c>
      <c r="B1570" s="12">
        <f t="shared" si="122"/>
        <v>0.756</v>
      </c>
      <c r="C1570" s="12">
        <f t="shared" si="120"/>
        <v>821.428775382175</v>
      </c>
      <c r="D1570" s="12">
        <f t="shared" si="121"/>
        <v>790.681953599971</v>
      </c>
      <c r="E1570" s="12">
        <f t="shared" si="124"/>
        <v>0.977659200000289</v>
      </c>
    </row>
    <row r="1571" customHeight="1" spans="1:5">
      <c r="A1571" s="12">
        <f t="shared" si="123"/>
        <v>15.6799999999997</v>
      </c>
      <c r="B1571" s="12">
        <f t="shared" si="122"/>
        <v>0.756</v>
      </c>
      <c r="C1571" s="12">
        <f t="shared" si="120"/>
        <v>822.445080605611</v>
      </c>
      <c r="D1571" s="12">
        <f t="shared" si="121"/>
        <v>791.660217599971</v>
      </c>
      <c r="E1571" s="12">
        <f t="shared" si="124"/>
        <v>0.978264000000081</v>
      </c>
    </row>
    <row r="1572" customHeight="1" spans="1:5">
      <c r="A1572" s="12">
        <f t="shared" si="123"/>
        <v>15.6899999999997</v>
      </c>
      <c r="B1572" s="12">
        <f t="shared" si="122"/>
        <v>0.756</v>
      </c>
      <c r="C1572" s="12">
        <f t="shared" si="120"/>
        <v>823.462014147578</v>
      </c>
      <c r="D1572" s="12">
        <f t="shared" si="121"/>
        <v>792.63908639997</v>
      </c>
      <c r="E1572" s="12">
        <f t="shared" si="124"/>
        <v>0.978868799999645</v>
      </c>
    </row>
    <row r="1573" customHeight="1" spans="1:5">
      <c r="A1573" s="12">
        <f t="shared" si="123"/>
        <v>15.6999999999997</v>
      </c>
      <c r="B1573" s="12">
        <f t="shared" si="122"/>
        <v>0.756</v>
      </c>
      <c r="C1573" s="12">
        <f t="shared" si="120"/>
        <v>824.479576008076</v>
      </c>
      <c r="D1573" s="12">
        <f t="shared" si="121"/>
        <v>793.618559999971</v>
      </c>
      <c r="E1573" s="12">
        <f t="shared" si="124"/>
        <v>0.979473600000347</v>
      </c>
    </row>
    <row r="1574" customHeight="1" spans="1:5">
      <c r="A1574" s="12">
        <f t="shared" si="123"/>
        <v>15.7099999999997</v>
      </c>
      <c r="B1574" s="12">
        <f t="shared" si="122"/>
        <v>0.756</v>
      </c>
      <c r="C1574" s="12">
        <f t="shared" si="120"/>
        <v>825.497766187104</v>
      </c>
      <c r="D1574" s="12">
        <f t="shared" si="121"/>
        <v>794.598638399971</v>
      </c>
      <c r="E1574" s="12">
        <f t="shared" si="124"/>
        <v>0.980078400000139</v>
      </c>
    </row>
    <row r="1575" customHeight="1" spans="1:5">
      <c r="A1575" s="12">
        <f t="shared" si="123"/>
        <v>15.7199999999997</v>
      </c>
      <c r="B1575" s="12">
        <f t="shared" si="122"/>
        <v>0.756</v>
      </c>
      <c r="C1575" s="12">
        <f t="shared" si="120"/>
        <v>826.516584684663</v>
      </c>
      <c r="D1575" s="12">
        <f t="shared" si="121"/>
        <v>795.579321599971</v>
      </c>
      <c r="E1575" s="12">
        <f t="shared" si="124"/>
        <v>0.980683199999589</v>
      </c>
    </row>
    <row r="1576" customHeight="1" spans="1:5">
      <c r="A1576" s="12">
        <f t="shared" si="123"/>
        <v>15.7299999999997</v>
      </c>
      <c r="B1576" s="12">
        <f t="shared" si="122"/>
        <v>0.756</v>
      </c>
      <c r="C1576" s="12">
        <f t="shared" si="120"/>
        <v>827.536031500753</v>
      </c>
      <c r="D1576" s="12">
        <f t="shared" si="121"/>
        <v>796.56060959997</v>
      </c>
      <c r="E1576" s="12">
        <f t="shared" si="124"/>
        <v>0.981287999999836</v>
      </c>
    </row>
    <row r="1577" customHeight="1" spans="1:5">
      <c r="A1577" s="12">
        <f t="shared" si="123"/>
        <v>15.7399999999997</v>
      </c>
      <c r="B1577" s="12">
        <f t="shared" si="122"/>
        <v>0.756</v>
      </c>
      <c r="C1577" s="12">
        <f t="shared" si="120"/>
        <v>828.556106635374</v>
      </c>
      <c r="D1577" s="12">
        <f t="shared" si="121"/>
        <v>797.542502399971</v>
      </c>
      <c r="E1577" s="12">
        <f t="shared" si="124"/>
        <v>0.981892800000196</v>
      </c>
    </row>
    <row r="1578" customHeight="1" spans="1:5">
      <c r="A1578" s="12">
        <f t="shared" si="123"/>
        <v>15.7499999999997</v>
      </c>
      <c r="B1578" s="12">
        <f t="shared" si="122"/>
        <v>0.756</v>
      </c>
      <c r="C1578" s="12">
        <f t="shared" ref="C1578:C1641" si="125">PI()*(A1578+0.5)^2</f>
        <v>829.576810088525</v>
      </c>
      <c r="D1578" s="12">
        <f t="shared" ref="D1578:D1641" si="126">((A1578+0.5)/0.5)^2*B1578</f>
        <v>798.524999999971</v>
      </c>
      <c r="E1578" s="12">
        <f t="shared" si="124"/>
        <v>0.982497600000102</v>
      </c>
    </row>
    <row r="1579" customHeight="1" spans="1:5">
      <c r="A1579" s="12">
        <f t="shared" si="123"/>
        <v>15.7599999999997</v>
      </c>
      <c r="B1579" s="12">
        <f t="shared" si="122"/>
        <v>0.756</v>
      </c>
      <c r="C1579" s="12">
        <f t="shared" si="125"/>
        <v>830.598141860207</v>
      </c>
      <c r="D1579" s="12">
        <f t="shared" si="126"/>
        <v>799.508102399971</v>
      </c>
      <c r="E1579" s="12">
        <f t="shared" si="124"/>
        <v>0.983102399999893</v>
      </c>
    </row>
    <row r="1580" customHeight="1" spans="1:5">
      <c r="A1580" s="12">
        <f t="shared" si="123"/>
        <v>15.7699999999997</v>
      </c>
      <c r="B1580" s="12">
        <f t="shared" si="122"/>
        <v>0.756</v>
      </c>
      <c r="C1580" s="12">
        <f t="shared" si="125"/>
        <v>831.62010195042</v>
      </c>
      <c r="D1580" s="12">
        <f t="shared" si="126"/>
        <v>800.49180959997</v>
      </c>
      <c r="E1580" s="12">
        <f t="shared" si="124"/>
        <v>0.983707199999685</v>
      </c>
    </row>
    <row r="1581" customHeight="1" spans="1:5">
      <c r="A1581" s="12">
        <f t="shared" si="123"/>
        <v>15.7799999999997</v>
      </c>
      <c r="B1581" s="12">
        <f t="shared" si="122"/>
        <v>0.756</v>
      </c>
      <c r="C1581" s="12">
        <f t="shared" si="125"/>
        <v>832.642690359163</v>
      </c>
      <c r="D1581" s="12">
        <f t="shared" si="126"/>
        <v>801.47612159997</v>
      </c>
      <c r="E1581" s="12">
        <f t="shared" si="124"/>
        <v>0.984312000000159</v>
      </c>
    </row>
    <row r="1582" customHeight="1" spans="1:5">
      <c r="A1582" s="12">
        <f t="shared" si="123"/>
        <v>15.7899999999997</v>
      </c>
      <c r="B1582" s="12">
        <f t="shared" si="122"/>
        <v>0.756</v>
      </c>
      <c r="C1582" s="12">
        <f t="shared" si="125"/>
        <v>833.665907086437</v>
      </c>
      <c r="D1582" s="12">
        <f t="shared" si="126"/>
        <v>802.46103839997</v>
      </c>
      <c r="E1582" s="12">
        <f t="shared" si="124"/>
        <v>0.984916800000065</v>
      </c>
    </row>
    <row r="1583" customHeight="1" spans="1:5">
      <c r="A1583" s="12">
        <f t="shared" si="123"/>
        <v>15.7999999999997</v>
      </c>
      <c r="B1583" s="12">
        <f t="shared" si="122"/>
        <v>0.756</v>
      </c>
      <c r="C1583" s="12">
        <f t="shared" si="125"/>
        <v>834.689752132242</v>
      </c>
      <c r="D1583" s="12">
        <f t="shared" si="126"/>
        <v>803.44655999997</v>
      </c>
      <c r="E1583" s="12">
        <f t="shared" si="124"/>
        <v>0.985521599999856</v>
      </c>
    </row>
    <row r="1584" customHeight="1" spans="1:5">
      <c r="A1584" s="12">
        <f t="shared" si="123"/>
        <v>15.8099999999997</v>
      </c>
      <c r="B1584" s="12">
        <f t="shared" si="122"/>
        <v>0.756</v>
      </c>
      <c r="C1584" s="12">
        <f t="shared" si="125"/>
        <v>835.714225496578</v>
      </c>
      <c r="D1584" s="12">
        <f t="shared" si="126"/>
        <v>804.43268639997</v>
      </c>
      <c r="E1584" s="12">
        <f t="shared" si="124"/>
        <v>0.986126400000103</v>
      </c>
    </row>
    <row r="1585" customHeight="1" spans="1:5">
      <c r="A1585" s="12">
        <f t="shared" si="123"/>
        <v>15.8199999999997</v>
      </c>
      <c r="B1585" s="12">
        <f t="shared" si="122"/>
        <v>0.756</v>
      </c>
      <c r="C1585" s="12">
        <f t="shared" si="125"/>
        <v>836.739327179444</v>
      </c>
      <c r="D1585" s="12">
        <f t="shared" si="126"/>
        <v>805.419417599971</v>
      </c>
      <c r="E1585" s="12">
        <f t="shared" si="124"/>
        <v>0.986731200000236</v>
      </c>
    </row>
    <row r="1586" customHeight="1" spans="1:5">
      <c r="A1586" s="12">
        <f t="shared" si="123"/>
        <v>15.8299999999997</v>
      </c>
      <c r="B1586" s="12">
        <f t="shared" si="122"/>
        <v>0.756</v>
      </c>
      <c r="C1586" s="12">
        <f t="shared" si="125"/>
        <v>837.765057180841</v>
      </c>
      <c r="D1586" s="12">
        <f t="shared" si="126"/>
        <v>806.40675359997</v>
      </c>
      <c r="E1586" s="12">
        <f t="shared" si="124"/>
        <v>0.987335999999686</v>
      </c>
    </row>
    <row r="1587" customHeight="1" spans="1:5">
      <c r="A1587" s="12">
        <f t="shared" si="123"/>
        <v>15.8399999999997</v>
      </c>
      <c r="B1587" s="12">
        <f t="shared" si="122"/>
        <v>0.756</v>
      </c>
      <c r="C1587" s="12">
        <f t="shared" si="125"/>
        <v>838.791415500769</v>
      </c>
      <c r="D1587" s="12">
        <f t="shared" si="126"/>
        <v>807.39469439997</v>
      </c>
      <c r="E1587" s="12">
        <f t="shared" si="124"/>
        <v>0.987940799999819</v>
      </c>
    </row>
    <row r="1588" customHeight="1" spans="1:5">
      <c r="A1588" s="12">
        <f t="shared" si="123"/>
        <v>15.8499999999997</v>
      </c>
      <c r="B1588" s="12">
        <f t="shared" si="122"/>
        <v>0.756</v>
      </c>
      <c r="C1588" s="12">
        <f t="shared" si="125"/>
        <v>839.818402139227</v>
      </c>
      <c r="D1588" s="12">
        <f t="shared" si="126"/>
        <v>808.38323999997</v>
      </c>
      <c r="E1588" s="12">
        <f t="shared" si="124"/>
        <v>0.988545600000066</v>
      </c>
    </row>
    <row r="1589" customHeight="1" spans="1:5">
      <c r="A1589" s="12">
        <f t="shared" si="123"/>
        <v>15.8599999999997</v>
      </c>
      <c r="B1589" s="12">
        <f t="shared" si="122"/>
        <v>0.756</v>
      </c>
      <c r="C1589" s="12">
        <f t="shared" si="125"/>
        <v>840.846017096217</v>
      </c>
      <c r="D1589" s="12">
        <f t="shared" si="126"/>
        <v>809.372390399971</v>
      </c>
      <c r="E1589" s="12">
        <f t="shared" si="124"/>
        <v>0.989150400000312</v>
      </c>
    </row>
    <row r="1590" customHeight="1" spans="1:5">
      <c r="A1590" s="12">
        <f t="shared" si="123"/>
        <v>15.8699999999997</v>
      </c>
      <c r="B1590" s="12">
        <f t="shared" si="122"/>
        <v>0.756</v>
      </c>
      <c r="C1590" s="12">
        <f t="shared" si="125"/>
        <v>841.874260371736</v>
      </c>
      <c r="D1590" s="12">
        <f t="shared" si="126"/>
        <v>810.36214559997</v>
      </c>
      <c r="E1590" s="12">
        <f t="shared" si="124"/>
        <v>0.989755199999763</v>
      </c>
    </row>
    <row r="1591" customHeight="1" spans="1:5">
      <c r="A1591" s="12">
        <f t="shared" si="123"/>
        <v>15.8799999999997</v>
      </c>
      <c r="B1591" s="12">
        <f t="shared" si="122"/>
        <v>0.756</v>
      </c>
      <c r="C1591" s="12">
        <f t="shared" si="125"/>
        <v>842.903131965787</v>
      </c>
      <c r="D1591" s="12">
        <f t="shared" si="126"/>
        <v>811.35250559997</v>
      </c>
      <c r="E1591" s="12">
        <f t="shared" si="124"/>
        <v>0.990360000000123</v>
      </c>
    </row>
    <row r="1592" customHeight="1" spans="1:5">
      <c r="A1592" s="12">
        <f t="shared" si="123"/>
        <v>15.8899999999997</v>
      </c>
      <c r="B1592" s="12">
        <f t="shared" si="122"/>
        <v>0.756</v>
      </c>
      <c r="C1592" s="12">
        <f t="shared" si="125"/>
        <v>843.932631878368</v>
      </c>
      <c r="D1592" s="12">
        <f t="shared" si="126"/>
        <v>812.343470399971</v>
      </c>
      <c r="E1592" s="12">
        <f t="shared" si="124"/>
        <v>0.990964800000143</v>
      </c>
    </row>
    <row r="1593" customHeight="1" spans="1:5">
      <c r="A1593" s="12">
        <f t="shared" si="123"/>
        <v>15.8999999999997</v>
      </c>
      <c r="B1593" s="12">
        <f t="shared" si="122"/>
        <v>0.756</v>
      </c>
      <c r="C1593" s="12">
        <f t="shared" si="125"/>
        <v>844.962760109481</v>
      </c>
      <c r="D1593" s="12">
        <f t="shared" si="126"/>
        <v>813.33503999997</v>
      </c>
      <c r="E1593" s="12">
        <f t="shared" si="124"/>
        <v>0.991569599999593</v>
      </c>
    </row>
    <row r="1594" customHeight="1" spans="1:5">
      <c r="A1594" s="12">
        <f t="shared" si="123"/>
        <v>15.9099999999997</v>
      </c>
      <c r="B1594" s="12">
        <f t="shared" si="122"/>
        <v>0.756</v>
      </c>
      <c r="C1594" s="12">
        <f t="shared" si="125"/>
        <v>845.993516659123</v>
      </c>
      <c r="D1594" s="12">
        <f t="shared" si="126"/>
        <v>814.32721439997</v>
      </c>
      <c r="E1594" s="12">
        <f t="shared" si="124"/>
        <v>0.992174399999953</v>
      </c>
    </row>
    <row r="1595" customHeight="1" spans="1:5">
      <c r="A1595" s="12">
        <f t="shared" si="123"/>
        <v>15.9199999999997</v>
      </c>
      <c r="B1595" s="12">
        <f t="shared" si="122"/>
        <v>0.756</v>
      </c>
      <c r="C1595" s="12">
        <f t="shared" si="125"/>
        <v>847.024901527297</v>
      </c>
      <c r="D1595" s="12">
        <f t="shared" si="126"/>
        <v>815.31999359997</v>
      </c>
      <c r="E1595" s="12">
        <f t="shared" si="124"/>
        <v>0.9927792000002</v>
      </c>
    </row>
    <row r="1596" customHeight="1" spans="1:5">
      <c r="A1596" s="12">
        <f t="shared" si="123"/>
        <v>15.9299999999997</v>
      </c>
      <c r="B1596" s="12">
        <f t="shared" si="122"/>
        <v>0.756</v>
      </c>
      <c r="C1596" s="12">
        <f t="shared" si="125"/>
        <v>848.056914714001</v>
      </c>
      <c r="D1596" s="12">
        <f t="shared" si="126"/>
        <v>816.31337759997</v>
      </c>
      <c r="E1596" s="12">
        <f t="shared" si="124"/>
        <v>0.993383999999992</v>
      </c>
    </row>
    <row r="1597" customHeight="1" spans="1:5">
      <c r="A1597" s="12">
        <f t="shared" si="123"/>
        <v>15.9399999999997</v>
      </c>
      <c r="B1597" s="12">
        <f t="shared" si="122"/>
        <v>0.756</v>
      </c>
      <c r="C1597" s="12">
        <f t="shared" si="125"/>
        <v>849.089556219236</v>
      </c>
      <c r="D1597" s="12">
        <f t="shared" si="126"/>
        <v>817.30736639997</v>
      </c>
      <c r="E1597" s="12">
        <f t="shared" si="124"/>
        <v>0.993988799999784</v>
      </c>
    </row>
    <row r="1598" customHeight="1" spans="1:5">
      <c r="A1598" s="12">
        <f t="shared" si="123"/>
        <v>15.9499999999997</v>
      </c>
      <c r="B1598" s="12">
        <f t="shared" si="122"/>
        <v>0.756</v>
      </c>
      <c r="C1598" s="12">
        <f t="shared" si="125"/>
        <v>850.122826043002</v>
      </c>
      <c r="D1598" s="12">
        <f t="shared" si="126"/>
        <v>818.30195999997</v>
      </c>
      <c r="E1598" s="12">
        <f t="shared" si="124"/>
        <v>0.994593600000258</v>
      </c>
    </row>
    <row r="1599" customHeight="1" spans="1:5">
      <c r="A1599" s="12">
        <f t="shared" si="123"/>
        <v>15.9599999999997</v>
      </c>
      <c r="B1599" s="12">
        <f t="shared" si="122"/>
        <v>0.756</v>
      </c>
      <c r="C1599" s="12">
        <f t="shared" si="125"/>
        <v>851.156724185298</v>
      </c>
      <c r="D1599" s="12">
        <f t="shared" si="126"/>
        <v>819.297158399971</v>
      </c>
      <c r="E1599" s="12">
        <f t="shared" si="124"/>
        <v>0.995198400000163</v>
      </c>
    </row>
    <row r="1600" customHeight="1" spans="1:5">
      <c r="A1600" s="12">
        <f t="shared" si="123"/>
        <v>15.9699999999997</v>
      </c>
      <c r="B1600" s="12">
        <f t="shared" si="122"/>
        <v>0.756</v>
      </c>
      <c r="C1600" s="12">
        <f t="shared" si="125"/>
        <v>852.191250646125</v>
      </c>
      <c r="D1600" s="12">
        <f t="shared" si="126"/>
        <v>820.29296159997</v>
      </c>
      <c r="E1600" s="12">
        <f t="shared" si="124"/>
        <v>0.995803199999727</v>
      </c>
    </row>
    <row r="1601" customHeight="1" spans="1:5">
      <c r="A1601" s="12">
        <f t="shared" si="123"/>
        <v>15.9799999999997</v>
      </c>
      <c r="B1601" s="12">
        <f t="shared" si="122"/>
        <v>0.756</v>
      </c>
      <c r="C1601" s="12">
        <f t="shared" si="125"/>
        <v>853.226405425483</v>
      </c>
      <c r="D1601" s="12">
        <f t="shared" si="126"/>
        <v>821.28936959997</v>
      </c>
      <c r="E1601" s="12">
        <f t="shared" si="124"/>
        <v>0.996407999999633</v>
      </c>
    </row>
    <row r="1602" customHeight="1" spans="1:5">
      <c r="A1602" s="12">
        <f t="shared" si="123"/>
        <v>15.9899999999997</v>
      </c>
      <c r="B1602" s="12">
        <f t="shared" si="122"/>
        <v>0.756</v>
      </c>
      <c r="C1602" s="12">
        <f t="shared" si="125"/>
        <v>854.262188523371</v>
      </c>
      <c r="D1602" s="12">
        <f t="shared" si="126"/>
        <v>822.28638239997</v>
      </c>
      <c r="E1602" s="12">
        <f t="shared" si="124"/>
        <v>0.997012800000221</v>
      </c>
    </row>
    <row r="1603" customHeight="1" spans="1:5">
      <c r="A1603" s="12">
        <f t="shared" si="123"/>
        <v>15.9999999999997</v>
      </c>
      <c r="B1603" s="12">
        <f t="shared" si="122"/>
        <v>0.756</v>
      </c>
      <c r="C1603" s="12">
        <f t="shared" si="125"/>
        <v>855.29859993979</v>
      </c>
      <c r="D1603" s="12">
        <f t="shared" si="126"/>
        <v>823.28399999997</v>
      </c>
      <c r="E1603" s="12">
        <f t="shared" si="124"/>
        <v>0.99761760000024</v>
      </c>
    </row>
    <row r="1604" customHeight="1" spans="1:5">
      <c r="A1604" s="12">
        <f t="shared" si="123"/>
        <v>16.0099999999997</v>
      </c>
      <c r="B1604" s="12">
        <f t="shared" ref="B1604:B1667" si="127">MAX(1-0.03*MAX((A1604-0.5)/0.25,0),$B$2)</f>
        <v>0.756</v>
      </c>
      <c r="C1604" s="12">
        <f t="shared" si="125"/>
        <v>856.33563967474</v>
      </c>
      <c r="D1604" s="12">
        <f t="shared" si="126"/>
        <v>824.28222239997</v>
      </c>
      <c r="E1604" s="12">
        <f t="shared" si="124"/>
        <v>0.99822239999969</v>
      </c>
    </row>
    <row r="1605" customHeight="1" spans="1:5">
      <c r="A1605" s="12">
        <f t="shared" ref="A1605:A1668" si="128">A1604+0.01</f>
        <v>16.0199999999997</v>
      </c>
      <c r="B1605" s="12">
        <f t="shared" si="127"/>
        <v>0.756</v>
      </c>
      <c r="C1605" s="12">
        <f t="shared" si="125"/>
        <v>857.373307728221</v>
      </c>
      <c r="D1605" s="12">
        <f t="shared" si="126"/>
        <v>825.28104959997</v>
      </c>
      <c r="E1605" s="12">
        <f t="shared" ref="E1605:E1668" si="129">D1605-D1604</f>
        <v>0.998827200000164</v>
      </c>
    </row>
    <row r="1606" customHeight="1" spans="1:5">
      <c r="A1606" s="12">
        <f t="shared" si="128"/>
        <v>16.0299999999997</v>
      </c>
      <c r="B1606" s="12">
        <f t="shared" si="127"/>
        <v>0.756</v>
      </c>
      <c r="C1606" s="12">
        <f t="shared" si="125"/>
        <v>858.411604100233</v>
      </c>
      <c r="D1606" s="12">
        <f t="shared" si="126"/>
        <v>826.28048159997</v>
      </c>
      <c r="E1606" s="12">
        <f t="shared" si="129"/>
        <v>0.999431999999729</v>
      </c>
    </row>
    <row r="1607" customHeight="1" spans="1:5">
      <c r="A1607" s="12">
        <f t="shared" si="128"/>
        <v>16.0399999999997</v>
      </c>
      <c r="B1607" s="12">
        <f t="shared" si="127"/>
        <v>0.756</v>
      </c>
      <c r="C1607" s="12">
        <f t="shared" si="125"/>
        <v>859.450528790775</v>
      </c>
      <c r="D1607" s="12">
        <f t="shared" si="126"/>
        <v>827.28051839997</v>
      </c>
      <c r="E1607" s="12">
        <f t="shared" si="129"/>
        <v>1.0000368000002</v>
      </c>
    </row>
    <row r="1608" customHeight="1" spans="1:5">
      <c r="A1608" s="12">
        <f t="shared" si="128"/>
        <v>16.0499999999997</v>
      </c>
      <c r="B1608" s="12">
        <f t="shared" si="127"/>
        <v>0.756</v>
      </c>
      <c r="C1608" s="12">
        <f t="shared" si="125"/>
        <v>860.490081799848</v>
      </c>
      <c r="D1608" s="12">
        <f t="shared" si="126"/>
        <v>828.28115999997</v>
      </c>
      <c r="E1608" s="12">
        <f t="shared" si="129"/>
        <v>1.00064159999977</v>
      </c>
    </row>
    <row r="1609" customHeight="1" spans="1:5">
      <c r="A1609" s="12">
        <f t="shared" si="128"/>
        <v>16.0599999999997</v>
      </c>
      <c r="B1609" s="12">
        <f t="shared" si="127"/>
        <v>0.756</v>
      </c>
      <c r="C1609" s="12">
        <f t="shared" si="125"/>
        <v>861.530263127452</v>
      </c>
      <c r="D1609" s="12">
        <f t="shared" si="126"/>
        <v>829.28240639997</v>
      </c>
      <c r="E1609" s="12">
        <f t="shared" si="129"/>
        <v>1.00124640000013</v>
      </c>
    </row>
    <row r="1610" customHeight="1" spans="1:5">
      <c r="A1610" s="12">
        <f t="shared" si="128"/>
        <v>16.0699999999997</v>
      </c>
      <c r="B1610" s="12">
        <f t="shared" si="127"/>
        <v>0.756</v>
      </c>
      <c r="C1610" s="12">
        <f t="shared" si="125"/>
        <v>862.571072773586</v>
      </c>
      <c r="D1610" s="12">
        <f t="shared" si="126"/>
        <v>830.28425759997</v>
      </c>
      <c r="E1610" s="12">
        <f t="shared" si="129"/>
        <v>1.00185119999981</v>
      </c>
    </row>
    <row r="1611" customHeight="1" spans="1:5">
      <c r="A1611" s="12">
        <f t="shared" si="128"/>
        <v>16.0799999999997</v>
      </c>
      <c r="B1611" s="12">
        <f t="shared" si="127"/>
        <v>0.756</v>
      </c>
      <c r="C1611" s="12">
        <f t="shared" si="125"/>
        <v>863.612510738251</v>
      </c>
      <c r="D1611" s="12">
        <f t="shared" si="126"/>
        <v>831.28671359997</v>
      </c>
      <c r="E1611" s="12">
        <f t="shared" si="129"/>
        <v>1.00245600000005</v>
      </c>
    </row>
    <row r="1612" customHeight="1" spans="1:5">
      <c r="A1612" s="12">
        <f t="shared" si="128"/>
        <v>16.0899999999997</v>
      </c>
      <c r="B1612" s="12">
        <f t="shared" si="127"/>
        <v>0.756</v>
      </c>
      <c r="C1612" s="12">
        <f t="shared" si="125"/>
        <v>864.654577021447</v>
      </c>
      <c r="D1612" s="12">
        <f t="shared" si="126"/>
        <v>832.28977439997</v>
      </c>
      <c r="E1612" s="12">
        <f t="shared" si="129"/>
        <v>1.00306080000018</v>
      </c>
    </row>
    <row r="1613" customHeight="1" spans="1:5">
      <c r="A1613" s="12">
        <f t="shared" si="128"/>
        <v>16.0999999999997</v>
      </c>
      <c r="B1613" s="12">
        <f t="shared" si="127"/>
        <v>0.756</v>
      </c>
      <c r="C1613" s="12">
        <f t="shared" si="125"/>
        <v>865.697271623174</v>
      </c>
      <c r="D1613" s="12">
        <f t="shared" si="126"/>
        <v>833.29343999997</v>
      </c>
      <c r="E1613" s="12">
        <f t="shared" si="129"/>
        <v>1.00366559999975</v>
      </c>
    </row>
    <row r="1614" customHeight="1" spans="1:5">
      <c r="A1614" s="12">
        <f t="shared" si="128"/>
        <v>16.1099999999997</v>
      </c>
      <c r="B1614" s="12">
        <f t="shared" si="127"/>
        <v>0.756</v>
      </c>
      <c r="C1614" s="12">
        <f t="shared" si="125"/>
        <v>866.740594543431</v>
      </c>
      <c r="D1614" s="12">
        <f t="shared" si="126"/>
        <v>834.29771039997</v>
      </c>
      <c r="E1614" s="12">
        <f t="shared" si="129"/>
        <v>1.00427040000022</v>
      </c>
    </row>
    <row r="1615" customHeight="1" spans="1:5">
      <c r="A1615" s="12">
        <f t="shared" si="128"/>
        <v>16.1199999999997</v>
      </c>
      <c r="B1615" s="12">
        <f t="shared" si="127"/>
        <v>0.756</v>
      </c>
      <c r="C1615" s="12">
        <f t="shared" si="125"/>
        <v>867.784545782219</v>
      </c>
      <c r="D1615" s="12">
        <f t="shared" si="126"/>
        <v>835.30258559997</v>
      </c>
      <c r="E1615" s="12">
        <f t="shared" si="129"/>
        <v>1.00487519999979</v>
      </c>
    </row>
    <row r="1616" customHeight="1" spans="1:5">
      <c r="A1616" s="12">
        <f t="shared" si="128"/>
        <v>16.1299999999997</v>
      </c>
      <c r="B1616" s="12">
        <f t="shared" si="127"/>
        <v>0.756</v>
      </c>
      <c r="C1616" s="12">
        <f t="shared" si="125"/>
        <v>868.829125339538</v>
      </c>
      <c r="D1616" s="12">
        <f t="shared" si="126"/>
        <v>836.30806559997</v>
      </c>
      <c r="E1616" s="12">
        <f t="shared" si="129"/>
        <v>1.00548000000003</v>
      </c>
    </row>
    <row r="1617" customHeight="1" spans="1:5">
      <c r="A1617" s="12">
        <f t="shared" si="128"/>
        <v>16.1399999999997</v>
      </c>
      <c r="B1617" s="12">
        <f t="shared" si="127"/>
        <v>0.756</v>
      </c>
      <c r="C1617" s="12">
        <f t="shared" si="125"/>
        <v>869.874333215388</v>
      </c>
      <c r="D1617" s="12">
        <f t="shared" si="126"/>
        <v>837.31415039997</v>
      </c>
      <c r="E1617" s="12">
        <f t="shared" si="129"/>
        <v>1.00608479999983</v>
      </c>
    </row>
    <row r="1618" customHeight="1" spans="1:5">
      <c r="A1618" s="12">
        <f t="shared" si="128"/>
        <v>16.1499999999997</v>
      </c>
      <c r="B1618" s="12">
        <f t="shared" si="127"/>
        <v>0.756</v>
      </c>
      <c r="C1618" s="12">
        <f t="shared" si="125"/>
        <v>870.920169409768</v>
      </c>
      <c r="D1618" s="12">
        <f t="shared" si="126"/>
        <v>838.32083999997</v>
      </c>
      <c r="E1618" s="12">
        <f t="shared" si="129"/>
        <v>1.00668960000019</v>
      </c>
    </row>
    <row r="1619" customHeight="1" spans="1:5">
      <c r="A1619" s="12">
        <f t="shared" si="128"/>
        <v>16.1599999999997</v>
      </c>
      <c r="B1619" s="12">
        <f t="shared" si="127"/>
        <v>0.756</v>
      </c>
      <c r="C1619" s="12">
        <f t="shared" si="125"/>
        <v>871.966633922679</v>
      </c>
      <c r="D1619" s="12">
        <f t="shared" si="126"/>
        <v>839.32813439997</v>
      </c>
      <c r="E1619" s="12">
        <f t="shared" si="129"/>
        <v>1.00729440000021</v>
      </c>
    </row>
    <row r="1620" customHeight="1" spans="1:5">
      <c r="A1620" s="12">
        <f t="shared" si="128"/>
        <v>16.1699999999997</v>
      </c>
      <c r="B1620" s="12">
        <f t="shared" si="127"/>
        <v>0.756</v>
      </c>
      <c r="C1620" s="12">
        <f t="shared" si="125"/>
        <v>873.01372675412</v>
      </c>
      <c r="D1620" s="12">
        <f t="shared" si="126"/>
        <v>840.33603359997</v>
      </c>
      <c r="E1620" s="12">
        <f t="shared" si="129"/>
        <v>1.00789919999966</v>
      </c>
    </row>
    <row r="1621" customHeight="1" spans="1:5">
      <c r="A1621" s="12">
        <f t="shared" si="128"/>
        <v>16.1799999999997</v>
      </c>
      <c r="B1621" s="12">
        <f t="shared" si="127"/>
        <v>0.756</v>
      </c>
      <c r="C1621" s="12">
        <f t="shared" si="125"/>
        <v>874.061447904092</v>
      </c>
      <c r="D1621" s="12">
        <f t="shared" si="126"/>
        <v>841.34453759997</v>
      </c>
      <c r="E1621" s="12">
        <f t="shared" si="129"/>
        <v>1.00850400000024</v>
      </c>
    </row>
    <row r="1622" customHeight="1" spans="1:5">
      <c r="A1622" s="12">
        <f t="shared" si="128"/>
        <v>16.1899999999997</v>
      </c>
      <c r="B1622" s="12">
        <f t="shared" si="127"/>
        <v>0.756</v>
      </c>
      <c r="C1622" s="12">
        <f t="shared" si="125"/>
        <v>875.109797372596</v>
      </c>
      <c r="D1622" s="12">
        <f t="shared" si="126"/>
        <v>842.35364639997</v>
      </c>
      <c r="E1622" s="12">
        <f t="shared" si="129"/>
        <v>1.00910879999969</v>
      </c>
    </row>
    <row r="1623" customHeight="1" spans="1:5">
      <c r="A1623" s="12">
        <f t="shared" si="128"/>
        <v>16.1999999999997</v>
      </c>
      <c r="B1623" s="12">
        <f t="shared" si="127"/>
        <v>0.756</v>
      </c>
      <c r="C1623" s="12">
        <f t="shared" si="125"/>
        <v>876.158775159629</v>
      </c>
      <c r="D1623" s="12">
        <f t="shared" si="126"/>
        <v>843.36335999997</v>
      </c>
      <c r="E1623" s="12">
        <f t="shared" si="129"/>
        <v>1.00971360000005</v>
      </c>
    </row>
    <row r="1624" customHeight="1" spans="1:5">
      <c r="A1624" s="12">
        <f t="shared" si="128"/>
        <v>16.2099999999997</v>
      </c>
      <c r="B1624" s="12">
        <f t="shared" si="127"/>
        <v>0.756</v>
      </c>
      <c r="C1624" s="12">
        <f t="shared" si="125"/>
        <v>877.208381265194</v>
      </c>
      <c r="D1624" s="12">
        <f t="shared" si="126"/>
        <v>844.37367839997</v>
      </c>
      <c r="E1624" s="12">
        <f t="shared" si="129"/>
        <v>1.01031839999996</v>
      </c>
    </row>
    <row r="1625" customHeight="1" spans="1:5">
      <c r="A1625" s="12">
        <f t="shared" si="128"/>
        <v>16.2199999999997</v>
      </c>
      <c r="B1625" s="12">
        <f t="shared" si="127"/>
        <v>0.756</v>
      </c>
      <c r="C1625" s="12">
        <f t="shared" si="125"/>
        <v>878.258615689289</v>
      </c>
      <c r="D1625" s="12">
        <f t="shared" si="126"/>
        <v>845.38460159997</v>
      </c>
      <c r="E1625" s="12">
        <f t="shared" si="129"/>
        <v>1.01092320000009</v>
      </c>
    </row>
    <row r="1626" customHeight="1" spans="1:5">
      <c r="A1626" s="12">
        <f t="shared" si="128"/>
        <v>16.2299999999997</v>
      </c>
      <c r="B1626" s="12">
        <f t="shared" si="127"/>
        <v>0.756</v>
      </c>
      <c r="C1626" s="12">
        <f t="shared" si="125"/>
        <v>879.309478431915</v>
      </c>
      <c r="D1626" s="12">
        <f t="shared" si="126"/>
        <v>846.39612959997</v>
      </c>
      <c r="E1626" s="12">
        <f t="shared" si="129"/>
        <v>1.01152799999977</v>
      </c>
    </row>
    <row r="1627" customHeight="1" spans="1:5">
      <c r="A1627" s="12">
        <f t="shared" si="128"/>
        <v>16.2399999999997</v>
      </c>
      <c r="B1627" s="12">
        <f t="shared" si="127"/>
        <v>0.756</v>
      </c>
      <c r="C1627" s="12">
        <f t="shared" si="125"/>
        <v>880.360969493072</v>
      </c>
      <c r="D1627" s="12">
        <f t="shared" si="126"/>
        <v>847.40826239997</v>
      </c>
      <c r="E1627" s="12">
        <f t="shared" si="129"/>
        <v>1.01213280000002</v>
      </c>
    </row>
    <row r="1628" customHeight="1" spans="1:5">
      <c r="A1628" s="12">
        <f t="shared" si="128"/>
        <v>16.2499999999997</v>
      </c>
      <c r="B1628" s="12">
        <f t="shared" si="127"/>
        <v>0.756</v>
      </c>
      <c r="C1628" s="12">
        <f t="shared" si="125"/>
        <v>881.413088872759</v>
      </c>
      <c r="D1628" s="12">
        <f t="shared" si="126"/>
        <v>848.42099999997</v>
      </c>
      <c r="E1628" s="12">
        <f t="shared" si="129"/>
        <v>1.01273760000026</v>
      </c>
    </row>
    <row r="1629" customHeight="1" spans="1:5">
      <c r="A1629" s="12">
        <f t="shared" si="128"/>
        <v>16.2599999999997</v>
      </c>
      <c r="B1629" s="12">
        <f t="shared" si="127"/>
        <v>0.756</v>
      </c>
      <c r="C1629" s="12">
        <f t="shared" si="125"/>
        <v>882.465836570977</v>
      </c>
      <c r="D1629" s="12">
        <f t="shared" si="126"/>
        <v>849.43434239997</v>
      </c>
      <c r="E1629" s="12">
        <f t="shared" si="129"/>
        <v>1.01334239999983</v>
      </c>
    </row>
    <row r="1630" customHeight="1" spans="1:5">
      <c r="A1630" s="12">
        <f t="shared" si="128"/>
        <v>16.2699999999997</v>
      </c>
      <c r="B1630" s="12">
        <f t="shared" si="127"/>
        <v>0.756</v>
      </c>
      <c r="C1630" s="12">
        <f t="shared" si="125"/>
        <v>883.519212587726</v>
      </c>
      <c r="D1630" s="12">
        <f t="shared" si="126"/>
        <v>850.44828959997</v>
      </c>
      <c r="E1630" s="12">
        <f t="shared" si="129"/>
        <v>1.01394720000008</v>
      </c>
    </row>
    <row r="1631" customHeight="1" spans="1:5">
      <c r="A1631" s="12">
        <f t="shared" si="128"/>
        <v>16.2799999999997</v>
      </c>
      <c r="B1631" s="12">
        <f t="shared" si="127"/>
        <v>0.756</v>
      </c>
      <c r="C1631" s="12">
        <f t="shared" si="125"/>
        <v>884.573216923005</v>
      </c>
      <c r="D1631" s="12">
        <f t="shared" si="126"/>
        <v>851.462841599969</v>
      </c>
      <c r="E1631" s="12">
        <f t="shared" si="129"/>
        <v>1.01455199999964</v>
      </c>
    </row>
    <row r="1632" customHeight="1" spans="1:5">
      <c r="A1632" s="12">
        <f t="shared" si="128"/>
        <v>16.2899999999997</v>
      </c>
      <c r="B1632" s="12">
        <f t="shared" si="127"/>
        <v>0.756</v>
      </c>
      <c r="C1632" s="12">
        <f t="shared" si="125"/>
        <v>885.627849576816</v>
      </c>
      <c r="D1632" s="12">
        <f t="shared" si="126"/>
        <v>852.47799839997</v>
      </c>
      <c r="E1632" s="12">
        <f t="shared" si="129"/>
        <v>1.01515680000034</v>
      </c>
    </row>
    <row r="1633" customHeight="1" spans="1:5">
      <c r="A1633" s="12">
        <f t="shared" si="128"/>
        <v>16.2999999999997</v>
      </c>
      <c r="B1633" s="12">
        <f t="shared" si="127"/>
        <v>0.756</v>
      </c>
      <c r="C1633" s="12">
        <f t="shared" si="125"/>
        <v>886.683110549157</v>
      </c>
      <c r="D1633" s="12">
        <f t="shared" si="126"/>
        <v>853.493759999969</v>
      </c>
      <c r="E1633" s="12">
        <f t="shared" si="129"/>
        <v>1.01576159999979</v>
      </c>
    </row>
    <row r="1634" customHeight="1" spans="1:5">
      <c r="A1634" s="12">
        <f t="shared" si="128"/>
        <v>16.3099999999998</v>
      </c>
      <c r="B1634" s="12">
        <f t="shared" si="127"/>
        <v>0.756</v>
      </c>
      <c r="C1634" s="12">
        <f t="shared" si="125"/>
        <v>887.738999840028</v>
      </c>
      <c r="D1634" s="12">
        <f t="shared" si="126"/>
        <v>854.51012639998</v>
      </c>
      <c r="E1634" s="12">
        <f t="shared" si="129"/>
        <v>1.01636640001027</v>
      </c>
    </row>
    <row r="1635" customHeight="1" spans="1:5">
      <c r="A1635" s="12">
        <f t="shared" si="128"/>
        <v>16.3199999999998</v>
      </c>
      <c r="B1635" s="12">
        <f t="shared" si="127"/>
        <v>0.756</v>
      </c>
      <c r="C1635" s="12">
        <f t="shared" si="125"/>
        <v>888.795517449431</v>
      </c>
      <c r="D1635" s="12">
        <f t="shared" si="126"/>
        <v>855.52709759998</v>
      </c>
      <c r="E1635" s="12">
        <f t="shared" si="129"/>
        <v>1.01697120000006</v>
      </c>
    </row>
    <row r="1636" customHeight="1" spans="1:5">
      <c r="A1636" s="12">
        <f t="shared" si="128"/>
        <v>16.3299999999998</v>
      </c>
      <c r="B1636" s="12">
        <f t="shared" si="127"/>
        <v>0.756</v>
      </c>
      <c r="C1636" s="12">
        <f t="shared" si="125"/>
        <v>889.852663377364</v>
      </c>
      <c r="D1636" s="12">
        <f t="shared" si="126"/>
        <v>856.54467359998</v>
      </c>
      <c r="E1636" s="12">
        <f t="shared" si="129"/>
        <v>1.01757599999974</v>
      </c>
    </row>
    <row r="1637" customHeight="1" spans="1:5">
      <c r="A1637" s="12">
        <f t="shared" si="128"/>
        <v>16.3399999999998</v>
      </c>
      <c r="B1637" s="12">
        <f t="shared" si="127"/>
        <v>0.756</v>
      </c>
      <c r="C1637" s="12">
        <f t="shared" si="125"/>
        <v>890.910437623828</v>
      </c>
      <c r="D1637" s="12">
        <f t="shared" si="126"/>
        <v>857.56285439998</v>
      </c>
      <c r="E1637" s="12">
        <f t="shared" si="129"/>
        <v>1.01818080000021</v>
      </c>
    </row>
    <row r="1638" customHeight="1" spans="1:5">
      <c r="A1638" s="12">
        <f t="shared" si="128"/>
        <v>16.3499999999998</v>
      </c>
      <c r="B1638" s="12">
        <f t="shared" si="127"/>
        <v>0.756</v>
      </c>
      <c r="C1638" s="12">
        <f t="shared" si="125"/>
        <v>891.968840188822</v>
      </c>
      <c r="D1638" s="12">
        <f t="shared" si="126"/>
        <v>858.58163999998</v>
      </c>
      <c r="E1638" s="12">
        <f t="shared" si="129"/>
        <v>1.01878559999989</v>
      </c>
    </row>
    <row r="1639" customHeight="1" spans="1:5">
      <c r="A1639" s="12">
        <f t="shared" si="128"/>
        <v>16.3599999999998</v>
      </c>
      <c r="B1639" s="12">
        <f t="shared" si="127"/>
        <v>0.756</v>
      </c>
      <c r="C1639" s="12">
        <f t="shared" si="125"/>
        <v>893.027871072348</v>
      </c>
      <c r="D1639" s="12">
        <f t="shared" si="126"/>
        <v>859.60103039998</v>
      </c>
      <c r="E1639" s="12">
        <f t="shared" si="129"/>
        <v>1.01939040000002</v>
      </c>
    </row>
    <row r="1640" customHeight="1" spans="1:5">
      <c r="A1640" s="12">
        <f t="shared" si="128"/>
        <v>16.3699999999998</v>
      </c>
      <c r="B1640" s="12">
        <f t="shared" si="127"/>
        <v>0.756</v>
      </c>
      <c r="C1640" s="12">
        <f t="shared" si="125"/>
        <v>894.087530274403</v>
      </c>
      <c r="D1640" s="12">
        <f t="shared" si="126"/>
        <v>860.621025599979</v>
      </c>
      <c r="E1640" s="12">
        <f t="shared" si="129"/>
        <v>1.0199951999997</v>
      </c>
    </row>
    <row r="1641" customHeight="1" spans="1:5">
      <c r="A1641" s="12">
        <f t="shared" si="128"/>
        <v>16.3799999999998</v>
      </c>
      <c r="B1641" s="12">
        <f t="shared" si="127"/>
        <v>0.756</v>
      </c>
      <c r="C1641" s="12">
        <f t="shared" si="125"/>
        <v>895.14781779499</v>
      </c>
      <c r="D1641" s="12">
        <f t="shared" si="126"/>
        <v>861.64162559998</v>
      </c>
      <c r="E1641" s="12">
        <f t="shared" si="129"/>
        <v>1.02060000000029</v>
      </c>
    </row>
    <row r="1642" customHeight="1" spans="1:5">
      <c r="A1642" s="12">
        <f t="shared" si="128"/>
        <v>16.3899999999998</v>
      </c>
      <c r="B1642" s="12">
        <f t="shared" si="127"/>
        <v>0.756</v>
      </c>
      <c r="C1642" s="12">
        <f t="shared" ref="C1642:C1705" si="130">PI()*(A1642+0.5)^2</f>
        <v>896.208733634107</v>
      </c>
      <c r="D1642" s="12">
        <f t="shared" ref="D1642:D1705" si="131">((A1642+0.5)/0.5)^2*B1642</f>
        <v>862.66283039998</v>
      </c>
      <c r="E1642" s="12">
        <f t="shared" si="129"/>
        <v>1.02120480000019</v>
      </c>
    </row>
    <row r="1643" customHeight="1" spans="1:5">
      <c r="A1643" s="12">
        <f t="shared" si="128"/>
        <v>16.3999999999998</v>
      </c>
      <c r="B1643" s="12">
        <f t="shared" si="127"/>
        <v>0.756</v>
      </c>
      <c r="C1643" s="12">
        <f t="shared" si="130"/>
        <v>897.270277791756</v>
      </c>
      <c r="D1643" s="12">
        <f t="shared" si="131"/>
        <v>863.68463999998</v>
      </c>
      <c r="E1643" s="12">
        <f t="shared" si="129"/>
        <v>1.02180959999976</v>
      </c>
    </row>
    <row r="1644" customHeight="1" spans="1:5">
      <c r="A1644" s="12">
        <f t="shared" si="128"/>
        <v>16.4099999999998</v>
      </c>
      <c r="B1644" s="12">
        <f t="shared" si="127"/>
        <v>0.756</v>
      </c>
      <c r="C1644" s="12">
        <f t="shared" si="130"/>
        <v>898.332450267935</v>
      </c>
      <c r="D1644" s="12">
        <f t="shared" si="131"/>
        <v>864.70705439998</v>
      </c>
      <c r="E1644" s="12">
        <f t="shared" si="129"/>
        <v>1.02241440000012</v>
      </c>
    </row>
    <row r="1645" customHeight="1" spans="1:5">
      <c r="A1645" s="12">
        <f t="shared" si="128"/>
        <v>16.4199999999998</v>
      </c>
      <c r="B1645" s="12">
        <f t="shared" si="127"/>
        <v>0.756</v>
      </c>
      <c r="C1645" s="12">
        <f t="shared" si="130"/>
        <v>899.395251062644</v>
      </c>
      <c r="D1645" s="12">
        <f t="shared" si="131"/>
        <v>865.730073599979</v>
      </c>
      <c r="E1645" s="12">
        <f t="shared" si="129"/>
        <v>1.02301919999968</v>
      </c>
    </row>
    <row r="1646" customHeight="1" spans="1:5">
      <c r="A1646" s="12">
        <f t="shared" si="128"/>
        <v>16.4299999999998</v>
      </c>
      <c r="B1646" s="12">
        <f t="shared" si="127"/>
        <v>0.756</v>
      </c>
      <c r="C1646" s="12">
        <f t="shared" si="130"/>
        <v>900.458680175885</v>
      </c>
      <c r="D1646" s="12">
        <f t="shared" si="131"/>
        <v>866.75369759998</v>
      </c>
      <c r="E1646" s="12">
        <f t="shared" si="129"/>
        <v>1.02362400000027</v>
      </c>
    </row>
    <row r="1647" customHeight="1" spans="1:5">
      <c r="A1647" s="12">
        <f t="shared" si="128"/>
        <v>16.4399999999998</v>
      </c>
      <c r="B1647" s="12">
        <f t="shared" si="127"/>
        <v>0.756</v>
      </c>
      <c r="C1647" s="12">
        <f t="shared" si="130"/>
        <v>901.522737607655</v>
      </c>
      <c r="D1647" s="12">
        <f t="shared" si="131"/>
        <v>867.777926399979</v>
      </c>
      <c r="E1647" s="12">
        <f t="shared" si="129"/>
        <v>1.02422879999972</v>
      </c>
    </row>
    <row r="1648" customHeight="1" spans="1:5">
      <c r="A1648" s="12">
        <f t="shared" si="128"/>
        <v>16.4499999999998</v>
      </c>
      <c r="B1648" s="12">
        <f t="shared" si="127"/>
        <v>0.756</v>
      </c>
      <c r="C1648" s="12">
        <f t="shared" si="130"/>
        <v>902.587423357957</v>
      </c>
      <c r="D1648" s="12">
        <f t="shared" si="131"/>
        <v>868.80275999998</v>
      </c>
      <c r="E1648" s="12">
        <f t="shared" si="129"/>
        <v>1.02483360000019</v>
      </c>
    </row>
    <row r="1649" customHeight="1" spans="1:5">
      <c r="A1649" s="12">
        <f t="shared" si="128"/>
        <v>16.4599999999998</v>
      </c>
      <c r="B1649" s="12">
        <f t="shared" si="127"/>
        <v>0.756</v>
      </c>
      <c r="C1649" s="12">
        <f t="shared" si="130"/>
        <v>903.65273742679</v>
      </c>
      <c r="D1649" s="12">
        <f t="shared" si="131"/>
        <v>869.828198399979</v>
      </c>
      <c r="E1649" s="12">
        <f t="shared" si="129"/>
        <v>1.02543839999976</v>
      </c>
    </row>
    <row r="1650" customHeight="1" spans="1:5">
      <c r="A1650" s="12">
        <f t="shared" si="128"/>
        <v>16.4699999999998</v>
      </c>
      <c r="B1650" s="12">
        <f t="shared" si="127"/>
        <v>0.756</v>
      </c>
      <c r="C1650" s="12">
        <f t="shared" si="130"/>
        <v>904.718679814153</v>
      </c>
      <c r="D1650" s="12">
        <f t="shared" si="131"/>
        <v>870.854241599979</v>
      </c>
      <c r="E1650" s="12">
        <f t="shared" si="129"/>
        <v>1.02604320000012</v>
      </c>
    </row>
    <row r="1651" customHeight="1" spans="1:5">
      <c r="A1651" s="12">
        <f t="shared" si="128"/>
        <v>16.4799999999998</v>
      </c>
      <c r="B1651" s="12">
        <f t="shared" si="127"/>
        <v>0.756</v>
      </c>
      <c r="C1651" s="12">
        <f t="shared" si="130"/>
        <v>905.785250520047</v>
      </c>
      <c r="D1651" s="12">
        <f t="shared" si="131"/>
        <v>871.88088959998</v>
      </c>
      <c r="E1651" s="12">
        <f t="shared" si="129"/>
        <v>1.02664800000014</v>
      </c>
    </row>
    <row r="1652" customHeight="1" spans="1:5">
      <c r="A1652" s="12">
        <f t="shared" si="128"/>
        <v>16.4899999999998</v>
      </c>
      <c r="B1652" s="12">
        <f t="shared" si="127"/>
        <v>0.756</v>
      </c>
      <c r="C1652" s="12">
        <f t="shared" si="130"/>
        <v>906.852449544471</v>
      </c>
      <c r="D1652" s="12">
        <f t="shared" si="131"/>
        <v>872.908142399979</v>
      </c>
      <c r="E1652" s="12">
        <f t="shared" si="129"/>
        <v>1.02725279999981</v>
      </c>
    </row>
    <row r="1653" customHeight="1" spans="1:5">
      <c r="A1653" s="12">
        <f t="shared" si="128"/>
        <v>16.4999999999998</v>
      </c>
      <c r="B1653" s="12">
        <f t="shared" si="127"/>
        <v>0.756</v>
      </c>
      <c r="C1653" s="12">
        <f t="shared" si="130"/>
        <v>907.920276887427</v>
      </c>
      <c r="D1653" s="12">
        <f t="shared" si="131"/>
        <v>873.93599999998</v>
      </c>
      <c r="E1653" s="12">
        <f t="shared" si="129"/>
        <v>1.02785760000017</v>
      </c>
    </row>
    <row r="1654" customHeight="1" spans="1:5">
      <c r="A1654" s="12">
        <f t="shared" si="128"/>
        <v>16.5099999999998</v>
      </c>
      <c r="B1654" s="12">
        <f t="shared" si="127"/>
        <v>0.756</v>
      </c>
      <c r="C1654" s="12">
        <f t="shared" si="130"/>
        <v>908.988732548913</v>
      </c>
      <c r="D1654" s="12">
        <f t="shared" si="131"/>
        <v>874.964462399979</v>
      </c>
      <c r="E1654" s="12">
        <f t="shared" si="129"/>
        <v>1.02846239999985</v>
      </c>
    </row>
    <row r="1655" customHeight="1" spans="1:5">
      <c r="A1655" s="12">
        <f t="shared" si="128"/>
        <v>16.5199999999998</v>
      </c>
      <c r="B1655" s="12">
        <f t="shared" si="127"/>
        <v>0.756</v>
      </c>
      <c r="C1655" s="12">
        <f t="shared" si="130"/>
        <v>910.05781652893</v>
      </c>
      <c r="D1655" s="12">
        <f t="shared" si="131"/>
        <v>875.993529599979</v>
      </c>
      <c r="E1655" s="12">
        <f t="shared" si="129"/>
        <v>1.02906719999999</v>
      </c>
    </row>
    <row r="1656" customHeight="1" spans="1:5">
      <c r="A1656" s="12">
        <f t="shared" si="128"/>
        <v>16.5299999999998</v>
      </c>
      <c r="B1656" s="12">
        <f t="shared" si="127"/>
        <v>0.756</v>
      </c>
      <c r="C1656" s="12">
        <f t="shared" si="130"/>
        <v>911.127528827477</v>
      </c>
      <c r="D1656" s="12">
        <f t="shared" si="131"/>
        <v>877.023201599979</v>
      </c>
      <c r="E1656" s="12">
        <f t="shared" si="129"/>
        <v>1.02967199999989</v>
      </c>
    </row>
    <row r="1657" customHeight="1" spans="1:5">
      <c r="A1657" s="12">
        <f t="shared" si="128"/>
        <v>16.5399999999998</v>
      </c>
      <c r="B1657" s="12">
        <f t="shared" si="127"/>
        <v>0.756</v>
      </c>
      <c r="C1657" s="12">
        <f t="shared" si="130"/>
        <v>912.197869444555</v>
      </c>
      <c r="D1657" s="12">
        <f t="shared" si="131"/>
        <v>878.053478399979</v>
      </c>
      <c r="E1657" s="12">
        <f t="shared" si="129"/>
        <v>1.03027680000014</v>
      </c>
    </row>
    <row r="1658" customHeight="1" spans="1:5">
      <c r="A1658" s="12">
        <f t="shared" si="128"/>
        <v>16.5499999999998</v>
      </c>
      <c r="B1658" s="12">
        <f t="shared" si="127"/>
        <v>0.756</v>
      </c>
      <c r="C1658" s="12">
        <f t="shared" si="130"/>
        <v>913.268838380164</v>
      </c>
      <c r="D1658" s="12">
        <f t="shared" si="131"/>
        <v>879.084359999979</v>
      </c>
      <c r="E1658" s="12">
        <f t="shared" si="129"/>
        <v>1.03088160000004</v>
      </c>
    </row>
    <row r="1659" customHeight="1" spans="1:5">
      <c r="A1659" s="12">
        <f t="shared" si="128"/>
        <v>16.5599999999998</v>
      </c>
      <c r="B1659" s="12">
        <f t="shared" si="127"/>
        <v>0.756</v>
      </c>
      <c r="C1659" s="12">
        <f t="shared" si="130"/>
        <v>914.340435634304</v>
      </c>
      <c r="D1659" s="12">
        <f t="shared" si="131"/>
        <v>880.115846399979</v>
      </c>
      <c r="E1659" s="12">
        <f t="shared" si="129"/>
        <v>1.03148639999984</v>
      </c>
    </row>
    <row r="1660" customHeight="1" spans="1:5">
      <c r="A1660" s="12">
        <f t="shared" si="128"/>
        <v>16.5699999999998</v>
      </c>
      <c r="B1660" s="12">
        <f t="shared" si="127"/>
        <v>0.756</v>
      </c>
      <c r="C1660" s="12">
        <f t="shared" si="130"/>
        <v>915.412661206974</v>
      </c>
      <c r="D1660" s="12">
        <f t="shared" si="131"/>
        <v>881.147937599979</v>
      </c>
      <c r="E1660" s="12">
        <f t="shared" si="129"/>
        <v>1.03209120000008</v>
      </c>
    </row>
    <row r="1661" customHeight="1" spans="1:5">
      <c r="A1661" s="12">
        <f t="shared" si="128"/>
        <v>16.5799999999998</v>
      </c>
      <c r="B1661" s="12">
        <f t="shared" si="127"/>
        <v>0.756</v>
      </c>
      <c r="C1661" s="12">
        <f t="shared" si="130"/>
        <v>916.485515098175</v>
      </c>
      <c r="D1661" s="12">
        <f t="shared" si="131"/>
        <v>882.180633599979</v>
      </c>
      <c r="E1661" s="12">
        <f t="shared" si="129"/>
        <v>1.03269599999987</v>
      </c>
    </row>
    <row r="1662" customHeight="1" spans="1:5">
      <c r="A1662" s="12">
        <f t="shared" si="128"/>
        <v>16.5899999999998</v>
      </c>
      <c r="B1662" s="12">
        <f t="shared" si="127"/>
        <v>0.756</v>
      </c>
      <c r="C1662" s="12">
        <f t="shared" si="130"/>
        <v>917.558997307907</v>
      </c>
      <c r="D1662" s="12">
        <f t="shared" si="131"/>
        <v>883.213934399979</v>
      </c>
      <c r="E1662" s="12">
        <f t="shared" si="129"/>
        <v>1.03330080000012</v>
      </c>
    </row>
    <row r="1663" customHeight="1" spans="1:5">
      <c r="A1663" s="12">
        <f t="shared" si="128"/>
        <v>16.5999999999998</v>
      </c>
      <c r="B1663" s="12">
        <f t="shared" si="127"/>
        <v>0.756</v>
      </c>
      <c r="C1663" s="12">
        <f t="shared" si="130"/>
        <v>918.633107836169</v>
      </c>
      <c r="D1663" s="12">
        <f t="shared" si="131"/>
        <v>884.247839999979</v>
      </c>
      <c r="E1663" s="12">
        <f t="shared" si="129"/>
        <v>1.03390559999991</v>
      </c>
    </row>
    <row r="1664" customHeight="1" spans="1:5">
      <c r="A1664" s="12">
        <f t="shared" si="128"/>
        <v>16.6099999999998</v>
      </c>
      <c r="B1664" s="12">
        <f t="shared" si="127"/>
        <v>0.756</v>
      </c>
      <c r="C1664" s="12">
        <f t="shared" si="130"/>
        <v>919.707846682963</v>
      </c>
      <c r="D1664" s="12">
        <f t="shared" si="131"/>
        <v>885.282350399979</v>
      </c>
      <c r="E1664" s="12">
        <f t="shared" si="129"/>
        <v>1.03451040000004</v>
      </c>
    </row>
    <row r="1665" customHeight="1" spans="1:5">
      <c r="A1665" s="12">
        <f t="shared" si="128"/>
        <v>16.6199999999998</v>
      </c>
      <c r="B1665" s="12">
        <f t="shared" si="127"/>
        <v>0.756</v>
      </c>
      <c r="C1665" s="12">
        <f t="shared" si="130"/>
        <v>920.783213848287</v>
      </c>
      <c r="D1665" s="12">
        <f t="shared" si="131"/>
        <v>886.317465599979</v>
      </c>
      <c r="E1665" s="12">
        <f t="shared" si="129"/>
        <v>1.03511519999972</v>
      </c>
    </row>
    <row r="1666" customHeight="1" spans="1:5">
      <c r="A1666" s="12">
        <f t="shared" si="128"/>
        <v>16.6299999999998</v>
      </c>
      <c r="B1666" s="12">
        <f t="shared" si="127"/>
        <v>0.756</v>
      </c>
      <c r="C1666" s="12">
        <f t="shared" si="130"/>
        <v>921.859209332141</v>
      </c>
      <c r="D1666" s="12">
        <f t="shared" si="131"/>
        <v>887.353185599979</v>
      </c>
      <c r="E1666" s="12">
        <f t="shared" si="129"/>
        <v>1.0357200000002</v>
      </c>
    </row>
    <row r="1667" customHeight="1" spans="1:5">
      <c r="A1667" s="12">
        <f t="shared" si="128"/>
        <v>16.6399999999998</v>
      </c>
      <c r="B1667" s="12">
        <f t="shared" si="127"/>
        <v>0.756</v>
      </c>
      <c r="C1667" s="12">
        <f t="shared" si="130"/>
        <v>922.935833134527</v>
      </c>
      <c r="D1667" s="12">
        <f t="shared" si="131"/>
        <v>888.389510399979</v>
      </c>
      <c r="E1667" s="12">
        <f t="shared" si="129"/>
        <v>1.0363248000001</v>
      </c>
    </row>
    <row r="1668" customHeight="1" spans="1:5">
      <c r="A1668" s="12">
        <f t="shared" si="128"/>
        <v>16.6499999999998</v>
      </c>
      <c r="B1668" s="12">
        <f t="shared" ref="B1668:B1731" si="132">MAX(1-0.03*MAX((A1668-0.5)/0.25,0),$B$2)</f>
        <v>0.756</v>
      </c>
      <c r="C1668" s="12">
        <f t="shared" si="130"/>
        <v>924.013085255443</v>
      </c>
      <c r="D1668" s="12">
        <f t="shared" si="131"/>
        <v>889.426439999979</v>
      </c>
      <c r="E1668" s="12">
        <f t="shared" si="129"/>
        <v>1.03692959999989</v>
      </c>
    </row>
    <row r="1669" customHeight="1" spans="1:5">
      <c r="A1669" s="12">
        <f t="shared" ref="A1669:A1732" si="133">A1668+0.01</f>
        <v>16.6599999999998</v>
      </c>
      <c r="B1669" s="12">
        <f t="shared" si="132"/>
        <v>0.756</v>
      </c>
      <c r="C1669" s="12">
        <f t="shared" si="130"/>
        <v>925.09096569489</v>
      </c>
      <c r="D1669" s="12">
        <f t="shared" si="131"/>
        <v>890.463974399979</v>
      </c>
      <c r="E1669" s="12">
        <f t="shared" ref="E1669:E1732" si="134">D1669-D1668</f>
        <v>1.03753440000014</v>
      </c>
    </row>
    <row r="1670" customHeight="1" spans="1:5">
      <c r="A1670" s="12">
        <f t="shared" si="133"/>
        <v>16.6699999999998</v>
      </c>
      <c r="B1670" s="12">
        <f t="shared" si="132"/>
        <v>0.756</v>
      </c>
      <c r="C1670" s="12">
        <f t="shared" si="130"/>
        <v>926.169474452867</v>
      </c>
      <c r="D1670" s="12">
        <f t="shared" si="131"/>
        <v>891.502113599979</v>
      </c>
      <c r="E1670" s="12">
        <f t="shared" si="134"/>
        <v>1.03813919999982</v>
      </c>
    </row>
    <row r="1671" customHeight="1" spans="1:5">
      <c r="A1671" s="12">
        <f t="shared" si="133"/>
        <v>16.6799999999998</v>
      </c>
      <c r="B1671" s="12">
        <f t="shared" si="132"/>
        <v>0.756</v>
      </c>
      <c r="C1671" s="12">
        <f t="shared" si="130"/>
        <v>927.248611529375</v>
      </c>
      <c r="D1671" s="12">
        <f t="shared" si="131"/>
        <v>892.540857599979</v>
      </c>
      <c r="E1671" s="12">
        <f t="shared" si="134"/>
        <v>1.03874400000018</v>
      </c>
    </row>
    <row r="1672" customHeight="1" spans="1:5">
      <c r="A1672" s="12">
        <f t="shared" si="133"/>
        <v>16.6899999999998</v>
      </c>
      <c r="B1672" s="12">
        <f t="shared" si="132"/>
        <v>0.756</v>
      </c>
      <c r="C1672" s="12">
        <f t="shared" si="130"/>
        <v>928.328376924414</v>
      </c>
      <c r="D1672" s="12">
        <f t="shared" si="131"/>
        <v>893.580206399979</v>
      </c>
      <c r="E1672" s="12">
        <f t="shared" si="134"/>
        <v>1.03934879999963</v>
      </c>
    </row>
    <row r="1673" customHeight="1" spans="1:5">
      <c r="A1673" s="12">
        <f t="shared" si="133"/>
        <v>16.6999999999998</v>
      </c>
      <c r="B1673" s="12">
        <f t="shared" si="132"/>
        <v>0.756</v>
      </c>
      <c r="C1673" s="12">
        <f t="shared" si="130"/>
        <v>929.408770637984</v>
      </c>
      <c r="D1673" s="12">
        <f t="shared" si="131"/>
        <v>894.620159999979</v>
      </c>
      <c r="E1673" s="12">
        <f t="shared" si="134"/>
        <v>1.03995360000022</v>
      </c>
    </row>
    <row r="1674" customHeight="1" spans="1:5">
      <c r="A1674" s="12">
        <f t="shared" si="133"/>
        <v>16.7099999999998</v>
      </c>
      <c r="B1674" s="12">
        <f t="shared" si="132"/>
        <v>0.756</v>
      </c>
      <c r="C1674" s="12">
        <f t="shared" si="130"/>
        <v>930.489792670084</v>
      </c>
      <c r="D1674" s="12">
        <f t="shared" si="131"/>
        <v>895.660718399979</v>
      </c>
      <c r="E1674" s="12">
        <f t="shared" si="134"/>
        <v>1.04055839999978</v>
      </c>
    </row>
    <row r="1675" customHeight="1" spans="1:5">
      <c r="A1675" s="12">
        <f t="shared" si="133"/>
        <v>16.7199999999998</v>
      </c>
      <c r="B1675" s="12">
        <f t="shared" si="132"/>
        <v>0.756</v>
      </c>
      <c r="C1675" s="12">
        <f t="shared" si="130"/>
        <v>931.571443020715</v>
      </c>
      <c r="D1675" s="12">
        <f t="shared" si="131"/>
        <v>896.701881599979</v>
      </c>
      <c r="E1675" s="12">
        <f t="shared" si="134"/>
        <v>1.04116320000014</v>
      </c>
    </row>
    <row r="1676" customHeight="1" spans="1:5">
      <c r="A1676" s="12">
        <f t="shared" si="133"/>
        <v>16.7299999999998</v>
      </c>
      <c r="B1676" s="12">
        <f t="shared" si="132"/>
        <v>0.756</v>
      </c>
      <c r="C1676" s="12">
        <f t="shared" si="130"/>
        <v>932.653721689877</v>
      </c>
      <c r="D1676" s="12">
        <f t="shared" si="131"/>
        <v>897.743649599979</v>
      </c>
      <c r="E1676" s="12">
        <f t="shared" si="134"/>
        <v>1.04176800000005</v>
      </c>
    </row>
    <row r="1677" customHeight="1" spans="1:5">
      <c r="A1677" s="12">
        <f t="shared" si="133"/>
        <v>16.7399999999998</v>
      </c>
      <c r="B1677" s="12">
        <f t="shared" si="132"/>
        <v>0.756</v>
      </c>
      <c r="C1677" s="12">
        <f t="shared" si="130"/>
        <v>933.73662867757</v>
      </c>
      <c r="D1677" s="12">
        <f t="shared" si="131"/>
        <v>898.786022399979</v>
      </c>
      <c r="E1677" s="12">
        <f t="shared" si="134"/>
        <v>1.04237279999984</v>
      </c>
    </row>
    <row r="1678" customHeight="1" spans="1:5">
      <c r="A1678" s="12">
        <f t="shared" si="133"/>
        <v>16.7499999999998</v>
      </c>
      <c r="B1678" s="12">
        <f t="shared" si="132"/>
        <v>0.756</v>
      </c>
      <c r="C1678" s="12">
        <f t="shared" si="130"/>
        <v>934.820163983793</v>
      </c>
      <c r="D1678" s="12">
        <f t="shared" si="131"/>
        <v>899.828999999979</v>
      </c>
      <c r="E1678" s="12">
        <f t="shared" si="134"/>
        <v>1.0429776000002</v>
      </c>
    </row>
    <row r="1679" customHeight="1" spans="1:5">
      <c r="A1679" s="12">
        <f t="shared" si="133"/>
        <v>16.7599999999998</v>
      </c>
      <c r="B1679" s="12">
        <f t="shared" si="132"/>
        <v>0.756</v>
      </c>
      <c r="C1679" s="12">
        <f t="shared" si="130"/>
        <v>935.904327608547</v>
      </c>
      <c r="D1679" s="12">
        <f t="shared" si="131"/>
        <v>900.872582399979</v>
      </c>
      <c r="E1679" s="12">
        <f t="shared" si="134"/>
        <v>1.04358239999976</v>
      </c>
    </row>
    <row r="1680" customHeight="1" spans="1:5">
      <c r="A1680" s="12">
        <f t="shared" si="133"/>
        <v>16.7699999999998</v>
      </c>
      <c r="B1680" s="12">
        <f t="shared" si="132"/>
        <v>0.756</v>
      </c>
      <c r="C1680" s="12">
        <f t="shared" si="130"/>
        <v>936.989119551832</v>
      </c>
      <c r="D1680" s="12">
        <f t="shared" si="131"/>
        <v>901.916769599979</v>
      </c>
      <c r="E1680" s="12">
        <f t="shared" si="134"/>
        <v>1.04418720000024</v>
      </c>
    </row>
    <row r="1681" customHeight="1" spans="1:5">
      <c r="A1681" s="12">
        <f t="shared" si="133"/>
        <v>16.7799999999998</v>
      </c>
      <c r="B1681" s="12">
        <f t="shared" si="132"/>
        <v>0.756</v>
      </c>
      <c r="C1681" s="12">
        <f t="shared" si="130"/>
        <v>938.074539813647</v>
      </c>
      <c r="D1681" s="12">
        <f t="shared" si="131"/>
        <v>902.961561599979</v>
      </c>
      <c r="E1681" s="12">
        <f t="shared" si="134"/>
        <v>1.04479199999969</v>
      </c>
    </row>
    <row r="1682" customHeight="1" spans="1:5">
      <c r="A1682" s="12">
        <f t="shared" si="133"/>
        <v>16.7899999999998</v>
      </c>
      <c r="B1682" s="12">
        <f t="shared" si="132"/>
        <v>0.756</v>
      </c>
      <c r="C1682" s="12">
        <f t="shared" si="130"/>
        <v>939.160588393994</v>
      </c>
      <c r="D1682" s="12">
        <f t="shared" si="131"/>
        <v>904.006958399979</v>
      </c>
      <c r="E1682" s="12">
        <f t="shared" si="134"/>
        <v>1.04539680000028</v>
      </c>
    </row>
    <row r="1683" customHeight="1" spans="1:5">
      <c r="A1683" s="12">
        <f t="shared" si="133"/>
        <v>16.7999999999998</v>
      </c>
      <c r="B1683" s="12">
        <f t="shared" si="132"/>
        <v>0.756</v>
      </c>
      <c r="C1683" s="12">
        <f t="shared" si="130"/>
        <v>940.24726529287</v>
      </c>
      <c r="D1683" s="12">
        <f t="shared" si="131"/>
        <v>905.052959999979</v>
      </c>
      <c r="E1683" s="12">
        <f t="shared" si="134"/>
        <v>1.04600160000007</v>
      </c>
    </row>
    <row r="1684" customHeight="1" spans="1:5">
      <c r="A1684" s="12">
        <f t="shared" si="133"/>
        <v>16.8099999999998</v>
      </c>
      <c r="B1684" s="12">
        <f t="shared" si="132"/>
        <v>0.756</v>
      </c>
      <c r="C1684" s="12">
        <f t="shared" si="130"/>
        <v>941.334570510278</v>
      </c>
      <c r="D1684" s="12">
        <f t="shared" si="131"/>
        <v>906.099566399979</v>
      </c>
      <c r="E1684" s="12">
        <f t="shared" si="134"/>
        <v>1.04660639999975</v>
      </c>
    </row>
    <row r="1685" customHeight="1" spans="1:5">
      <c r="A1685" s="12">
        <f t="shared" si="133"/>
        <v>16.8199999999998</v>
      </c>
      <c r="B1685" s="12">
        <f t="shared" si="132"/>
        <v>0.756</v>
      </c>
      <c r="C1685" s="12">
        <f t="shared" si="130"/>
        <v>942.422504046216</v>
      </c>
      <c r="D1685" s="12">
        <f t="shared" si="131"/>
        <v>907.146777599979</v>
      </c>
      <c r="E1685" s="12">
        <f t="shared" si="134"/>
        <v>1.04721120000011</v>
      </c>
    </row>
    <row r="1686" customHeight="1" spans="1:5">
      <c r="A1686" s="12">
        <f t="shared" si="133"/>
        <v>16.8299999999998</v>
      </c>
      <c r="B1686" s="12">
        <f t="shared" si="132"/>
        <v>0.756</v>
      </c>
      <c r="C1686" s="12">
        <f t="shared" si="130"/>
        <v>943.511065900685</v>
      </c>
      <c r="D1686" s="12">
        <f t="shared" si="131"/>
        <v>908.194593599979</v>
      </c>
      <c r="E1686" s="12">
        <f t="shared" si="134"/>
        <v>1.04781599999978</v>
      </c>
    </row>
    <row r="1687" customHeight="1" spans="1:5">
      <c r="A1687" s="12">
        <f t="shared" si="133"/>
        <v>16.8399999999998</v>
      </c>
      <c r="B1687" s="12">
        <f t="shared" si="132"/>
        <v>0.756</v>
      </c>
      <c r="C1687" s="12">
        <f t="shared" si="130"/>
        <v>944.600256073685</v>
      </c>
      <c r="D1687" s="12">
        <f t="shared" si="131"/>
        <v>909.243014399979</v>
      </c>
      <c r="E1687" s="12">
        <f t="shared" si="134"/>
        <v>1.04842080000014</v>
      </c>
    </row>
    <row r="1688" customHeight="1" spans="1:5">
      <c r="A1688" s="12">
        <f t="shared" si="133"/>
        <v>16.8499999999998</v>
      </c>
      <c r="B1688" s="12">
        <f t="shared" si="132"/>
        <v>0.756</v>
      </c>
      <c r="C1688" s="12">
        <f t="shared" si="130"/>
        <v>945.690074565215</v>
      </c>
      <c r="D1688" s="12">
        <f t="shared" si="131"/>
        <v>910.292039999979</v>
      </c>
      <c r="E1688" s="12">
        <f t="shared" si="134"/>
        <v>1.04902559999994</v>
      </c>
    </row>
    <row r="1689" customHeight="1" spans="1:5">
      <c r="A1689" s="12">
        <f t="shared" si="133"/>
        <v>16.8599999999998</v>
      </c>
      <c r="B1689" s="12">
        <f t="shared" si="132"/>
        <v>0.756</v>
      </c>
      <c r="C1689" s="12">
        <f t="shared" si="130"/>
        <v>946.780521375277</v>
      </c>
      <c r="D1689" s="12">
        <f t="shared" si="131"/>
        <v>911.341670399979</v>
      </c>
      <c r="E1689" s="12">
        <f t="shared" si="134"/>
        <v>1.04963039999996</v>
      </c>
    </row>
    <row r="1690" customHeight="1" spans="1:5">
      <c r="A1690" s="12">
        <f t="shared" si="133"/>
        <v>16.8699999999998</v>
      </c>
      <c r="B1690" s="12">
        <f t="shared" si="132"/>
        <v>0.756</v>
      </c>
      <c r="C1690" s="12">
        <f t="shared" si="130"/>
        <v>947.871596503869</v>
      </c>
      <c r="D1690" s="12">
        <f t="shared" si="131"/>
        <v>912.391905599979</v>
      </c>
      <c r="E1690" s="12">
        <f t="shared" si="134"/>
        <v>1.05023519999997</v>
      </c>
    </row>
    <row r="1691" customHeight="1" spans="1:5">
      <c r="A1691" s="12">
        <f t="shared" si="133"/>
        <v>16.8799999999998</v>
      </c>
      <c r="B1691" s="12">
        <f t="shared" si="132"/>
        <v>0.756</v>
      </c>
      <c r="C1691" s="12">
        <f t="shared" si="130"/>
        <v>948.963299950991</v>
      </c>
      <c r="D1691" s="12">
        <f t="shared" si="131"/>
        <v>913.442745599979</v>
      </c>
      <c r="E1691" s="12">
        <f t="shared" si="134"/>
        <v>1.05083999999999</v>
      </c>
    </row>
    <row r="1692" customHeight="1" spans="1:5">
      <c r="A1692" s="12">
        <f t="shared" si="133"/>
        <v>16.8899999999998</v>
      </c>
      <c r="B1692" s="12">
        <f t="shared" si="132"/>
        <v>0.756</v>
      </c>
      <c r="C1692" s="12">
        <f t="shared" si="130"/>
        <v>950.055631716644</v>
      </c>
      <c r="D1692" s="12">
        <f t="shared" si="131"/>
        <v>914.494190399979</v>
      </c>
      <c r="E1692" s="12">
        <f t="shared" si="134"/>
        <v>1.05144480000013</v>
      </c>
    </row>
    <row r="1693" customHeight="1" spans="1:5">
      <c r="A1693" s="12">
        <f t="shared" si="133"/>
        <v>16.8999999999998</v>
      </c>
      <c r="B1693" s="12">
        <f t="shared" si="132"/>
        <v>0.756</v>
      </c>
      <c r="C1693" s="12">
        <f t="shared" si="130"/>
        <v>951.148591800829</v>
      </c>
      <c r="D1693" s="12">
        <f t="shared" si="131"/>
        <v>915.546239999979</v>
      </c>
      <c r="E1693" s="12">
        <f t="shared" si="134"/>
        <v>1.0520495999998</v>
      </c>
    </row>
    <row r="1694" customHeight="1" spans="1:5">
      <c r="A1694" s="12">
        <f t="shared" si="133"/>
        <v>16.9099999999998</v>
      </c>
      <c r="B1694" s="12">
        <f t="shared" si="132"/>
        <v>0.756</v>
      </c>
      <c r="C1694" s="12">
        <f t="shared" si="130"/>
        <v>952.242180203543</v>
      </c>
      <c r="D1694" s="12">
        <f t="shared" si="131"/>
        <v>916.598894399979</v>
      </c>
      <c r="E1694" s="12">
        <f t="shared" si="134"/>
        <v>1.05265440000028</v>
      </c>
    </row>
    <row r="1695" customHeight="1" spans="1:5">
      <c r="A1695" s="12">
        <f t="shared" si="133"/>
        <v>16.9199999999998</v>
      </c>
      <c r="B1695" s="12">
        <f t="shared" si="132"/>
        <v>0.756</v>
      </c>
      <c r="C1695" s="12">
        <f t="shared" si="130"/>
        <v>953.336396924789</v>
      </c>
      <c r="D1695" s="12">
        <f t="shared" si="131"/>
        <v>917.652153599979</v>
      </c>
      <c r="E1695" s="12">
        <f t="shared" si="134"/>
        <v>1.05325919999962</v>
      </c>
    </row>
    <row r="1696" customHeight="1" spans="1:5">
      <c r="A1696" s="12">
        <f t="shared" si="133"/>
        <v>16.9299999999998</v>
      </c>
      <c r="B1696" s="12">
        <f t="shared" si="132"/>
        <v>0.756</v>
      </c>
      <c r="C1696" s="12">
        <f t="shared" si="130"/>
        <v>954.431241964565</v>
      </c>
      <c r="D1696" s="12">
        <f t="shared" si="131"/>
        <v>918.706017599979</v>
      </c>
      <c r="E1696" s="12">
        <f t="shared" si="134"/>
        <v>1.0538640000002</v>
      </c>
    </row>
    <row r="1697" customHeight="1" spans="1:5">
      <c r="A1697" s="12">
        <f t="shared" si="133"/>
        <v>16.9399999999998</v>
      </c>
      <c r="B1697" s="12">
        <f t="shared" si="132"/>
        <v>0.756</v>
      </c>
      <c r="C1697" s="12">
        <f t="shared" si="130"/>
        <v>955.526715322872</v>
      </c>
      <c r="D1697" s="12">
        <f t="shared" si="131"/>
        <v>919.760486399979</v>
      </c>
      <c r="E1697" s="12">
        <f t="shared" si="134"/>
        <v>1.05446879999988</v>
      </c>
    </row>
    <row r="1698" customHeight="1" spans="1:5">
      <c r="A1698" s="12">
        <f t="shared" si="133"/>
        <v>16.9499999999999</v>
      </c>
      <c r="B1698" s="12">
        <f t="shared" si="132"/>
        <v>0.756</v>
      </c>
      <c r="C1698" s="12">
        <f t="shared" si="130"/>
        <v>956.62281699971</v>
      </c>
      <c r="D1698" s="12">
        <f t="shared" si="131"/>
        <v>920.81555999999</v>
      </c>
      <c r="E1698" s="12">
        <f t="shared" si="134"/>
        <v>1.0550736000107</v>
      </c>
    </row>
    <row r="1699" customHeight="1" spans="1:5">
      <c r="A1699" s="12">
        <f t="shared" si="133"/>
        <v>16.9599999999999</v>
      </c>
      <c r="B1699" s="12">
        <f t="shared" si="132"/>
        <v>0.756</v>
      </c>
      <c r="C1699" s="12">
        <f t="shared" si="130"/>
        <v>957.719546995078</v>
      </c>
      <c r="D1699" s="12">
        <f t="shared" si="131"/>
        <v>921.87123839999</v>
      </c>
      <c r="E1699" s="12">
        <f t="shared" si="134"/>
        <v>1.05567840000003</v>
      </c>
    </row>
    <row r="1700" customHeight="1" spans="1:5">
      <c r="A1700" s="12">
        <f t="shared" si="133"/>
        <v>16.9699999999999</v>
      </c>
      <c r="B1700" s="12">
        <f t="shared" si="132"/>
        <v>0.756</v>
      </c>
      <c r="C1700" s="12">
        <f t="shared" si="130"/>
        <v>958.816905308977</v>
      </c>
      <c r="D1700" s="12">
        <f t="shared" si="131"/>
        <v>922.927521599989</v>
      </c>
      <c r="E1700" s="12">
        <f t="shared" si="134"/>
        <v>1.05628319999971</v>
      </c>
    </row>
    <row r="1701" customHeight="1" spans="1:5">
      <c r="A1701" s="12">
        <f t="shared" si="133"/>
        <v>16.9799999999999</v>
      </c>
      <c r="B1701" s="12">
        <f t="shared" si="132"/>
        <v>0.756</v>
      </c>
      <c r="C1701" s="12">
        <f t="shared" si="130"/>
        <v>959.914891941407</v>
      </c>
      <c r="D1701" s="12">
        <f t="shared" si="131"/>
        <v>923.98440959999</v>
      </c>
      <c r="E1701" s="12">
        <f t="shared" si="134"/>
        <v>1.0568880000003</v>
      </c>
    </row>
    <row r="1702" customHeight="1" spans="1:5">
      <c r="A1702" s="12">
        <f t="shared" si="133"/>
        <v>16.9899999999999</v>
      </c>
      <c r="B1702" s="12">
        <f t="shared" si="132"/>
        <v>0.756</v>
      </c>
      <c r="C1702" s="12">
        <f t="shared" si="130"/>
        <v>961.013506892367</v>
      </c>
      <c r="D1702" s="12">
        <f t="shared" si="131"/>
        <v>925.041902399989</v>
      </c>
      <c r="E1702" s="12">
        <f t="shared" si="134"/>
        <v>1.05749279999975</v>
      </c>
    </row>
    <row r="1703" customHeight="1" spans="1:5">
      <c r="A1703" s="12">
        <f t="shared" si="133"/>
        <v>16.9999999999999</v>
      </c>
      <c r="B1703" s="12">
        <f t="shared" si="132"/>
        <v>0.756</v>
      </c>
      <c r="C1703" s="12">
        <f t="shared" si="130"/>
        <v>962.112750161858</v>
      </c>
      <c r="D1703" s="12">
        <f t="shared" si="131"/>
        <v>926.09999999999</v>
      </c>
      <c r="E1703" s="12">
        <f t="shared" si="134"/>
        <v>1.05809760000022</v>
      </c>
    </row>
    <row r="1704" customHeight="1" spans="1:5">
      <c r="A1704" s="12">
        <f t="shared" si="133"/>
        <v>17.0099999999999</v>
      </c>
      <c r="B1704" s="12">
        <f t="shared" si="132"/>
        <v>0.756</v>
      </c>
      <c r="C1704" s="12">
        <f t="shared" si="130"/>
        <v>963.21262174988</v>
      </c>
      <c r="D1704" s="12">
        <f t="shared" si="131"/>
        <v>927.158702399989</v>
      </c>
      <c r="E1704" s="12">
        <f t="shared" si="134"/>
        <v>1.05870239999979</v>
      </c>
    </row>
    <row r="1705" customHeight="1" spans="1:5">
      <c r="A1705" s="12">
        <f t="shared" si="133"/>
        <v>17.0199999999999</v>
      </c>
      <c r="B1705" s="12">
        <f t="shared" si="132"/>
        <v>0.756</v>
      </c>
      <c r="C1705" s="12">
        <f t="shared" si="130"/>
        <v>964.313121656433</v>
      </c>
      <c r="D1705" s="12">
        <f t="shared" si="131"/>
        <v>928.218009599989</v>
      </c>
      <c r="E1705" s="12">
        <f t="shared" si="134"/>
        <v>1.05930720000003</v>
      </c>
    </row>
    <row r="1706" customHeight="1" spans="1:5">
      <c r="A1706" s="12">
        <f t="shared" si="133"/>
        <v>17.0299999999999</v>
      </c>
      <c r="B1706" s="12">
        <f t="shared" si="132"/>
        <v>0.756</v>
      </c>
      <c r="C1706" s="12">
        <f t="shared" ref="C1706:C1769" si="135">PI()*(A1706+0.5)^2</f>
        <v>965.414249881517</v>
      </c>
      <c r="D1706" s="12">
        <f t="shared" ref="D1706:D1769" si="136">((A1706+0.5)/0.5)^2*B1706</f>
        <v>929.27792159999</v>
      </c>
      <c r="E1706" s="12">
        <f t="shared" si="134"/>
        <v>1.05991200000017</v>
      </c>
    </row>
    <row r="1707" customHeight="1" spans="1:5">
      <c r="A1707" s="12">
        <f t="shared" si="133"/>
        <v>17.0399999999999</v>
      </c>
      <c r="B1707" s="12">
        <f t="shared" si="132"/>
        <v>0.756</v>
      </c>
      <c r="C1707" s="12">
        <f t="shared" si="135"/>
        <v>966.516006425131</v>
      </c>
      <c r="D1707" s="12">
        <f t="shared" si="136"/>
        <v>930.338438399989</v>
      </c>
      <c r="E1707" s="12">
        <f t="shared" si="134"/>
        <v>1.06051679999985</v>
      </c>
    </row>
    <row r="1708" customHeight="1" spans="1:5">
      <c r="A1708" s="12">
        <f t="shared" si="133"/>
        <v>17.0499999999999</v>
      </c>
      <c r="B1708" s="12">
        <f t="shared" si="132"/>
        <v>0.756</v>
      </c>
      <c r="C1708" s="12">
        <f t="shared" si="135"/>
        <v>967.618391287275</v>
      </c>
      <c r="D1708" s="12">
        <f t="shared" si="136"/>
        <v>931.399559999989</v>
      </c>
      <c r="E1708" s="12">
        <f t="shared" si="134"/>
        <v>1.06112160000009</v>
      </c>
    </row>
    <row r="1709" customHeight="1" spans="1:5">
      <c r="A1709" s="12">
        <f t="shared" si="133"/>
        <v>17.0599999999999</v>
      </c>
      <c r="B1709" s="12">
        <f t="shared" si="132"/>
        <v>0.756</v>
      </c>
      <c r="C1709" s="12">
        <f t="shared" si="135"/>
        <v>968.721404467951</v>
      </c>
      <c r="D1709" s="12">
        <f t="shared" si="136"/>
        <v>932.461286399989</v>
      </c>
      <c r="E1709" s="12">
        <f t="shared" si="134"/>
        <v>1.06172639999977</v>
      </c>
    </row>
    <row r="1710" customHeight="1" spans="1:5">
      <c r="A1710" s="12">
        <f t="shared" si="133"/>
        <v>17.0699999999999</v>
      </c>
      <c r="B1710" s="12">
        <f t="shared" si="132"/>
        <v>0.756</v>
      </c>
      <c r="C1710" s="12">
        <f t="shared" si="135"/>
        <v>969.825045967157</v>
      </c>
      <c r="D1710" s="12">
        <f t="shared" si="136"/>
        <v>933.52361759999</v>
      </c>
      <c r="E1710" s="12">
        <f t="shared" si="134"/>
        <v>1.06233120000024</v>
      </c>
    </row>
    <row r="1711" customHeight="1" spans="1:5">
      <c r="A1711" s="12">
        <f t="shared" si="133"/>
        <v>17.0799999999999</v>
      </c>
      <c r="B1711" s="12">
        <f t="shared" si="132"/>
        <v>0.756</v>
      </c>
      <c r="C1711" s="12">
        <f t="shared" si="135"/>
        <v>970.929315784894</v>
      </c>
      <c r="D1711" s="12">
        <f t="shared" si="136"/>
        <v>934.586553599989</v>
      </c>
      <c r="E1711" s="12">
        <f t="shared" si="134"/>
        <v>1.0629359999997</v>
      </c>
    </row>
    <row r="1712" customHeight="1" spans="1:5">
      <c r="A1712" s="12">
        <f t="shared" si="133"/>
        <v>17.0899999999999</v>
      </c>
      <c r="B1712" s="12">
        <f t="shared" si="132"/>
        <v>0.756</v>
      </c>
      <c r="C1712" s="12">
        <f t="shared" si="135"/>
        <v>972.034213921162</v>
      </c>
      <c r="D1712" s="12">
        <f t="shared" si="136"/>
        <v>935.650094399989</v>
      </c>
      <c r="E1712" s="12">
        <f t="shared" si="134"/>
        <v>1.06354080000028</v>
      </c>
    </row>
    <row r="1713" customHeight="1" spans="1:5">
      <c r="A1713" s="12">
        <f t="shared" si="133"/>
        <v>17.0999999999999</v>
      </c>
      <c r="B1713" s="12">
        <f t="shared" si="132"/>
        <v>0.756</v>
      </c>
      <c r="C1713" s="12">
        <f t="shared" si="135"/>
        <v>973.13974037596</v>
      </c>
      <c r="D1713" s="12">
        <f t="shared" si="136"/>
        <v>936.714239999989</v>
      </c>
      <c r="E1713" s="12">
        <f t="shared" si="134"/>
        <v>1.06414559999962</v>
      </c>
    </row>
    <row r="1714" customHeight="1" spans="1:5">
      <c r="A1714" s="12">
        <f t="shared" si="133"/>
        <v>17.1099999999999</v>
      </c>
      <c r="B1714" s="12">
        <f t="shared" si="132"/>
        <v>0.756</v>
      </c>
      <c r="C1714" s="12">
        <f t="shared" si="135"/>
        <v>974.245895149289</v>
      </c>
      <c r="D1714" s="12">
        <f t="shared" si="136"/>
        <v>937.778990399989</v>
      </c>
      <c r="E1714" s="12">
        <f t="shared" si="134"/>
        <v>1.06475040000021</v>
      </c>
    </row>
    <row r="1715" customHeight="1" spans="1:5">
      <c r="A1715" s="12">
        <f t="shared" si="133"/>
        <v>17.1199999999999</v>
      </c>
      <c r="B1715" s="12">
        <f t="shared" si="132"/>
        <v>0.756</v>
      </c>
      <c r="C1715" s="12">
        <f t="shared" si="135"/>
        <v>975.352678241149</v>
      </c>
      <c r="D1715" s="12">
        <f t="shared" si="136"/>
        <v>938.84434559999</v>
      </c>
      <c r="E1715" s="12">
        <f t="shared" si="134"/>
        <v>1.06535520000023</v>
      </c>
    </row>
    <row r="1716" customHeight="1" spans="1:5">
      <c r="A1716" s="12">
        <f t="shared" si="133"/>
        <v>17.1299999999999</v>
      </c>
      <c r="B1716" s="12">
        <f t="shared" si="132"/>
        <v>0.756</v>
      </c>
      <c r="C1716" s="12">
        <f t="shared" si="135"/>
        <v>976.46008965154</v>
      </c>
      <c r="D1716" s="12">
        <f t="shared" si="136"/>
        <v>939.910305599989</v>
      </c>
      <c r="E1716" s="12">
        <f t="shared" si="134"/>
        <v>1.06595999999979</v>
      </c>
    </row>
    <row r="1717" customHeight="1" spans="1:5">
      <c r="A1717" s="12">
        <f t="shared" si="133"/>
        <v>17.1399999999999</v>
      </c>
      <c r="B1717" s="12">
        <f t="shared" si="132"/>
        <v>0.756</v>
      </c>
      <c r="C1717" s="12">
        <f t="shared" si="135"/>
        <v>977.568129380461</v>
      </c>
      <c r="D1717" s="12">
        <f t="shared" si="136"/>
        <v>940.976870399989</v>
      </c>
      <c r="E1717" s="12">
        <f t="shared" si="134"/>
        <v>1.06656480000015</v>
      </c>
    </row>
    <row r="1718" customHeight="1" spans="1:5">
      <c r="A1718" s="12">
        <f t="shared" si="133"/>
        <v>17.1499999999999</v>
      </c>
      <c r="B1718" s="12">
        <f t="shared" si="132"/>
        <v>0.756</v>
      </c>
      <c r="C1718" s="12">
        <f t="shared" si="135"/>
        <v>978.676797427913</v>
      </c>
      <c r="D1718" s="12">
        <f t="shared" si="136"/>
        <v>942.044039999989</v>
      </c>
      <c r="E1718" s="12">
        <f t="shared" si="134"/>
        <v>1.06716959999983</v>
      </c>
    </row>
    <row r="1719" customHeight="1" spans="1:5">
      <c r="A1719" s="12">
        <f t="shared" si="133"/>
        <v>17.1599999999999</v>
      </c>
      <c r="B1719" s="12">
        <f t="shared" si="132"/>
        <v>0.756</v>
      </c>
      <c r="C1719" s="12">
        <f t="shared" si="135"/>
        <v>979.786093793896</v>
      </c>
      <c r="D1719" s="12">
        <f t="shared" si="136"/>
        <v>943.111814399989</v>
      </c>
      <c r="E1719" s="12">
        <f t="shared" si="134"/>
        <v>1.06777440000008</v>
      </c>
    </row>
    <row r="1720" customHeight="1" spans="1:5">
      <c r="A1720" s="12">
        <f t="shared" si="133"/>
        <v>17.1699999999999</v>
      </c>
      <c r="B1720" s="12">
        <f t="shared" si="132"/>
        <v>0.756</v>
      </c>
      <c r="C1720" s="12">
        <f t="shared" si="135"/>
        <v>980.896018478409</v>
      </c>
      <c r="D1720" s="12">
        <f t="shared" si="136"/>
        <v>944.180193599989</v>
      </c>
      <c r="E1720" s="12">
        <f t="shared" si="134"/>
        <v>1.06837919999987</v>
      </c>
    </row>
    <row r="1721" customHeight="1" spans="1:5">
      <c r="A1721" s="12">
        <f t="shared" si="133"/>
        <v>17.1799999999999</v>
      </c>
      <c r="B1721" s="12">
        <f t="shared" si="132"/>
        <v>0.756</v>
      </c>
      <c r="C1721" s="12">
        <f t="shared" si="135"/>
        <v>982.006571481454</v>
      </c>
      <c r="D1721" s="12">
        <f t="shared" si="136"/>
        <v>945.249177599989</v>
      </c>
      <c r="E1721" s="12">
        <f t="shared" si="134"/>
        <v>1.06898400000011</v>
      </c>
    </row>
    <row r="1722" customHeight="1" spans="1:5">
      <c r="A1722" s="12">
        <f t="shared" si="133"/>
        <v>17.1899999999999</v>
      </c>
      <c r="B1722" s="12">
        <f t="shared" si="132"/>
        <v>0.756</v>
      </c>
      <c r="C1722" s="12">
        <f t="shared" si="135"/>
        <v>983.117752803028</v>
      </c>
      <c r="D1722" s="12">
        <f t="shared" si="136"/>
        <v>946.318766399989</v>
      </c>
      <c r="E1722" s="12">
        <f t="shared" si="134"/>
        <v>1.06958879999968</v>
      </c>
    </row>
    <row r="1723" customHeight="1" spans="1:5">
      <c r="A1723" s="12">
        <f t="shared" si="133"/>
        <v>17.1999999999999</v>
      </c>
      <c r="B1723" s="12">
        <f t="shared" si="132"/>
        <v>0.756</v>
      </c>
      <c r="C1723" s="12">
        <f t="shared" si="135"/>
        <v>984.229562443134</v>
      </c>
      <c r="D1723" s="12">
        <f t="shared" si="136"/>
        <v>947.388959999989</v>
      </c>
      <c r="E1723" s="12">
        <f t="shared" si="134"/>
        <v>1.07019360000015</v>
      </c>
    </row>
    <row r="1724" customHeight="1" spans="1:5">
      <c r="A1724" s="12">
        <f t="shared" si="133"/>
        <v>17.2099999999999</v>
      </c>
      <c r="B1724" s="12">
        <f t="shared" si="132"/>
        <v>0.756</v>
      </c>
      <c r="C1724" s="12">
        <f t="shared" si="135"/>
        <v>985.34200040177</v>
      </c>
      <c r="D1724" s="12">
        <f t="shared" si="136"/>
        <v>948.459758399989</v>
      </c>
      <c r="E1724" s="12">
        <f t="shared" si="134"/>
        <v>1.07079840000029</v>
      </c>
    </row>
    <row r="1725" customHeight="1" spans="1:5">
      <c r="A1725" s="12">
        <f t="shared" si="133"/>
        <v>17.2199999999999</v>
      </c>
      <c r="B1725" s="12">
        <f t="shared" si="132"/>
        <v>0.756</v>
      </c>
      <c r="C1725" s="12">
        <f t="shared" si="135"/>
        <v>986.455066678937</v>
      </c>
      <c r="D1725" s="12">
        <f t="shared" si="136"/>
        <v>949.531161599989</v>
      </c>
      <c r="E1725" s="12">
        <f t="shared" si="134"/>
        <v>1.07140319999974</v>
      </c>
    </row>
    <row r="1726" customHeight="1" spans="1:5">
      <c r="A1726" s="12">
        <f t="shared" si="133"/>
        <v>17.2299999999999</v>
      </c>
      <c r="B1726" s="12">
        <f t="shared" si="132"/>
        <v>0.756</v>
      </c>
      <c r="C1726" s="12">
        <f t="shared" si="135"/>
        <v>987.568761274635</v>
      </c>
      <c r="D1726" s="12">
        <f t="shared" si="136"/>
        <v>950.603169599989</v>
      </c>
      <c r="E1726" s="12">
        <f t="shared" si="134"/>
        <v>1.07200800000021</v>
      </c>
    </row>
    <row r="1727" customHeight="1" spans="1:5">
      <c r="A1727" s="12">
        <f t="shared" si="133"/>
        <v>17.2399999999999</v>
      </c>
      <c r="B1727" s="12">
        <f t="shared" si="132"/>
        <v>0.756</v>
      </c>
      <c r="C1727" s="12">
        <f t="shared" si="135"/>
        <v>988.683084188863</v>
      </c>
      <c r="D1727" s="12">
        <f t="shared" si="136"/>
        <v>951.675782399989</v>
      </c>
      <c r="E1727" s="12">
        <f t="shared" si="134"/>
        <v>1.07261279999977</v>
      </c>
    </row>
    <row r="1728" customHeight="1" spans="1:5">
      <c r="A1728" s="12">
        <f t="shared" si="133"/>
        <v>17.2499999999999</v>
      </c>
      <c r="B1728" s="12">
        <f t="shared" si="132"/>
        <v>0.756</v>
      </c>
      <c r="C1728" s="12">
        <f t="shared" si="135"/>
        <v>989.798035421623</v>
      </c>
      <c r="D1728" s="12">
        <f t="shared" si="136"/>
        <v>952.748999999989</v>
      </c>
      <c r="E1728" s="12">
        <f t="shared" si="134"/>
        <v>1.07321760000013</v>
      </c>
    </row>
    <row r="1729" customHeight="1" spans="1:5">
      <c r="A1729" s="12">
        <f t="shared" si="133"/>
        <v>17.2599999999999</v>
      </c>
      <c r="B1729" s="12">
        <f t="shared" si="132"/>
        <v>0.756</v>
      </c>
      <c r="C1729" s="12">
        <f t="shared" si="135"/>
        <v>990.913614972913</v>
      </c>
      <c r="D1729" s="12">
        <f t="shared" si="136"/>
        <v>953.822822399989</v>
      </c>
      <c r="E1729" s="12">
        <f t="shared" si="134"/>
        <v>1.07382239999981</v>
      </c>
    </row>
    <row r="1730" customHeight="1" spans="1:5">
      <c r="A1730" s="12">
        <f t="shared" si="133"/>
        <v>17.2699999999999</v>
      </c>
      <c r="B1730" s="12">
        <f t="shared" si="132"/>
        <v>0.756</v>
      </c>
      <c r="C1730" s="12">
        <f t="shared" si="135"/>
        <v>992.029822842733</v>
      </c>
      <c r="D1730" s="12">
        <f t="shared" si="136"/>
        <v>954.897249599989</v>
      </c>
      <c r="E1730" s="12">
        <f t="shared" si="134"/>
        <v>1.07442720000017</v>
      </c>
    </row>
    <row r="1731" customHeight="1" spans="1:5">
      <c r="A1731" s="12">
        <f t="shared" si="133"/>
        <v>17.2799999999999</v>
      </c>
      <c r="B1731" s="12">
        <f t="shared" si="132"/>
        <v>0.756</v>
      </c>
      <c r="C1731" s="12">
        <f t="shared" si="135"/>
        <v>993.146659031084</v>
      </c>
      <c r="D1731" s="12">
        <f t="shared" si="136"/>
        <v>955.972281599989</v>
      </c>
      <c r="E1731" s="12">
        <f t="shared" si="134"/>
        <v>1.07503200000008</v>
      </c>
    </row>
    <row r="1732" customHeight="1" spans="1:5">
      <c r="A1732" s="12">
        <f t="shared" si="133"/>
        <v>17.2899999999999</v>
      </c>
      <c r="B1732" s="12">
        <f t="shared" ref="B1732:B1795" si="137">MAX(1-0.03*MAX((A1732-0.5)/0.25,0),$B$2)</f>
        <v>0.756</v>
      </c>
      <c r="C1732" s="12">
        <f t="shared" si="135"/>
        <v>994.264123537967</v>
      </c>
      <c r="D1732" s="12">
        <f t="shared" si="136"/>
        <v>957.047918399989</v>
      </c>
      <c r="E1732" s="12">
        <f t="shared" si="134"/>
        <v>1.07563679999976</v>
      </c>
    </row>
    <row r="1733" customHeight="1" spans="1:5">
      <c r="A1733" s="12">
        <f t="shared" ref="A1733:A1796" si="138">A1732+0.01</f>
        <v>17.2999999999999</v>
      </c>
      <c r="B1733" s="12">
        <f t="shared" si="137"/>
        <v>0.756</v>
      </c>
      <c r="C1733" s="12">
        <f t="shared" si="135"/>
        <v>995.382216363379</v>
      </c>
      <c r="D1733" s="12">
        <f t="shared" si="136"/>
        <v>958.12415999999</v>
      </c>
      <c r="E1733" s="12">
        <f t="shared" ref="E1733:E1796" si="139">D1733-D1732</f>
        <v>1.07624160000034</v>
      </c>
    </row>
    <row r="1734" customHeight="1" spans="1:5">
      <c r="A1734" s="12">
        <f t="shared" si="138"/>
        <v>17.3099999999999</v>
      </c>
      <c r="B1734" s="12">
        <f t="shared" si="137"/>
        <v>0.756</v>
      </c>
      <c r="C1734" s="12">
        <f t="shared" si="135"/>
        <v>996.500937507323</v>
      </c>
      <c r="D1734" s="12">
        <f t="shared" si="136"/>
        <v>959.201006399989</v>
      </c>
      <c r="E1734" s="12">
        <f t="shared" si="139"/>
        <v>1.07684639999968</v>
      </c>
    </row>
    <row r="1735" customHeight="1" spans="1:5">
      <c r="A1735" s="12">
        <f t="shared" si="138"/>
        <v>17.3199999999999</v>
      </c>
      <c r="B1735" s="12">
        <f t="shared" si="137"/>
        <v>0.756</v>
      </c>
      <c r="C1735" s="12">
        <f t="shared" si="135"/>
        <v>997.620286969797</v>
      </c>
      <c r="D1735" s="12">
        <f t="shared" si="136"/>
        <v>960.278457599989</v>
      </c>
      <c r="E1735" s="12">
        <f t="shared" si="139"/>
        <v>1.07745120000004</v>
      </c>
    </row>
    <row r="1736" customHeight="1" spans="1:5">
      <c r="A1736" s="12">
        <f t="shared" si="138"/>
        <v>17.3299999999999</v>
      </c>
      <c r="B1736" s="12">
        <f t="shared" si="137"/>
        <v>0.756</v>
      </c>
      <c r="C1736" s="12">
        <f t="shared" si="135"/>
        <v>998.740264750802</v>
      </c>
      <c r="D1736" s="12">
        <f t="shared" si="136"/>
        <v>961.356513599989</v>
      </c>
      <c r="E1736" s="12">
        <f t="shared" si="139"/>
        <v>1.07805599999983</v>
      </c>
    </row>
    <row r="1737" customHeight="1" spans="1:5">
      <c r="A1737" s="12">
        <f t="shared" si="138"/>
        <v>17.3399999999999</v>
      </c>
      <c r="B1737" s="12">
        <f t="shared" si="137"/>
        <v>0.756</v>
      </c>
      <c r="C1737" s="12">
        <f t="shared" si="135"/>
        <v>999.860870850338</v>
      </c>
      <c r="D1737" s="12">
        <f t="shared" si="136"/>
        <v>962.435174399989</v>
      </c>
      <c r="E1737" s="12">
        <f t="shared" si="139"/>
        <v>1.07866080000019</v>
      </c>
    </row>
    <row r="1738" customHeight="1" spans="1:5">
      <c r="A1738" s="12">
        <f t="shared" si="138"/>
        <v>17.3499999999999</v>
      </c>
      <c r="B1738" s="12">
        <f t="shared" si="137"/>
        <v>0.756</v>
      </c>
      <c r="C1738" s="12">
        <f t="shared" si="135"/>
        <v>1000.9821052684</v>
      </c>
      <c r="D1738" s="12">
        <f t="shared" si="136"/>
        <v>963.514439999989</v>
      </c>
      <c r="E1738" s="12">
        <f t="shared" si="139"/>
        <v>1.07926559999976</v>
      </c>
    </row>
    <row r="1739" customHeight="1" spans="1:5">
      <c r="A1739" s="12">
        <f t="shared" si="138"/>
        <v>17.3599999999999</v>
      </c>
      <c r="B1739" s="12">
        <f t="shared" si="137"/>
        <v>0.756</v>
      </c>
      <c r="C1739" s="12">
        <f t="shared" si="135"/>
        <v>1002.103968005</v>
      </c>
      <c r="D1739" s="12">
        <f t="shared" si="136"/>
        <v>964.594310399989</v>
      </c>
      <c r="E1739" s="12">
        <f t="shared" si="139"/>
        <v>1.07987040000023</v>
      </c>
    </row>
    <row r="1740" customHeight="1" spans="1:5">
      <c r="A1740" s="12">
        <f t="shared" si="138"/>
        <v>17.3699999999999</v>
      </c>
      <c r="B1740" s="12">
        <f t="shared" si="137"/>
        <v>0.756</v>
      </c>
      <c r="C1740" s="12">
        <f t="shared" si="135"/>
        <v>1003.22645906013</v>
      </c>
      <c r="D1740" s="12">
        <f t="shared" si="136"/>
        <v>965.674785599989</v>
      </c>
      <c r="E1740" s="12">
        <f t="shared" si="139"/>
        <v>1.08047520000014</v>
      </c>
    </row>
    <row r="1741" customHeight="1" spans="1:5">
      <c r="A1741" s="12">
        <f t="shared" si="138"/>
        <v>17.3799999999999</v>
      </c>
      <c r="B1741" s="12">
        <f t="shared" si="137"/>
        <v>0.756</v>
      </c>
      <c r="C1741" s="12">
        <f t="shared" si="135"/>
        <v>1004.34957843379</v>
      </c>
      <c r="D1741" s="12">
        <f t="shared" si="136"/>
        <v>966.755865599989</v>
      </c>
      <c r="E1741" s="12">
        <f t="shared" si="139"/>
        <v>1.0810799999997</v>
      </c>
    </row>
    <row r="1742" customHeight="1" spans="1:5">
      <c r="A1742" s="12">
        <f t="shared" si="138"/>
        <v>17.3899999999999</v>
      </c>
      <c r="B1742" s="12">
        <f t="shared" si="137"/>
        <v>0.756</v>
      </c>
      <c r="C1742" s="12">
        <f t="shared" si="135"/>
        <v>1005.47332612598</v>
      </c>
      <c r="D1742" s="12">
        <f t="shared" si="136"/>
        <v>967.837550399989</v>
      </c>
      <c r="E1742" s="12">
        <f t="shared" si="139"/>
        <v>1.08168480000029</v>
      </c>
    </row>
    <row r="1743" customHeight="1" spans="1:5">
      <c r="A1743" s="12">
        <f t="shared" si="138"/>
        <v>17.3999999999999</v>
      </c>
      <c r="B1743" s="12">
        <f t="shared" si="137"/>
        <v>0.756</v>
      </c>
      <c r="C1743" s="12">
        <f t="shared" si="135"/>
        <v>1006.5977021367</v>
      </c>
      <c r="D1743" s="12">
        <f t="shared" si="136"/>
        <v>968.919839999989</v>
      </c>
      <c r="E1743" s="12">
        <f t="shared" si="139"/>
        <v>1.08228959999974</v>
      </c>
    </row>
    <row r="1744" customHeight="1" spans="1:5">
      <c r="A1744" s="12">
        <f t="shared" si="138"/>
        <v>17.4099999999999</v>
      </c>
      <c r="B1744" s="12">
        <f t="shared" si="137"/>
        <v>0.756</v>
      </c>
      <c r="C1744" s="12">
        <f t="shared" si="135"/>
        <v>1007.72270646595</v>
      </c>
      <c r="D1744" s="12">
        <f t="shared" si="136"/>
        <v>970.002734399989</v>
      </c>
      <c r="E1744" s="12">
        <f t="shared" si="139"/>
        <v>1.0828944000001</v>
      </c>
    </row>
    <row r="1745" customHeight="1" spans="1:5">
      <c r="A1745" s="12">
        <f t="shared" si="138"/>
        <v>17.4199999999999</v>
      </c>
      <c r="B1745" s="12">
        <f t="shared" si="137"/>
        <v>0.756</v>
      </c>
      <c r="C1745" s="12">
        <f t="shared" si="135"/>
        <v>1008.84833911373</v>
      </c>
      <c r="D1745" s="12">
        <f t="shared" si="136"/>
        <v>971.086233599989</v>
      </c>
      <c r="E1745" s="12">
        <f t="shared" si="139"/>
        <v>1.08349919999978</v>
      </c>
    </row>
    <row r="1746" customHeight="1" spans="1:5">
      <c r="A1746" s="12">
        <f t="shared" si="138"/>
        <v>17.4299999999999</v>
      </c>
      <c r="B1746" s="12">
        <f t="shared" si="137"/>
        <v>0.756</v>
      </c>
      <c r="C1746" s="12">
        <f t="shared" si="135"/>
        <v>1009.97460008004</v>
      </c>
      <c r="D1746" s="12">
        <f t="shared" si="136"/>
        <v>972.170337599989</v>
      </c>
      <c r="E1746" s="12">
        <f t="shared" si="139"/>
        <v>1.08410400000014</v>
      </c>
    </row>
    <row r="1747" customHeight="1" spans="1:5">
      <c r="A1747" s="12">
        <f t="shared" si="138"/>
        <v>17.4399999999999</v>
      </c>
      <c r="B1747" s="12">
        <f t="shared" si="137"/>
        <v>0.756</v>
      </c>
      <c r="C1747" s="12">
        <f t="shared" si="135"/>
        <v>1011.10148936488</v>
      </c>
      <c r="D1747" s="12">
        <f t="shared" si="136"/>
        <v>973.255046399989</v>
      </c>
      <c r="E1747" s="12">
        <f t="shared" si="139"/>
        <v>1.08470879999982</v>
      </c>
    </row>
    <row r="1748" customHeight="1" spans="1:5">
      <c r="A1748" s="12">
        <f t="shared" si="138"/>
        <v>17.4499999999999</v>
      </c>
      <c r="B1748" s="12">
        <f t="shared" si="137"/>
        <v>0.756</v>
      </c>
      <c r="C1748" s="12">
        <f t="shared" si="135"/>
        <v>1012.22900696826</v>
      </c>
      <c r="D1748" s="12">
        <f t="shared" si="136"/>
        <v>974.340359999989</v>
      </c>
      <c r="E1748" s="12">
        <f t="shared" si="139"/>
        <v>1.08531360000018</v>
      </c>
    </row>
    <row r="1749" customHeight="1" spans="1:5">
      <c r="A1749" s="12">
        <f t="shared" si="138"/>
        <v>17.4599999999999</v>
      </c>
      <c r="B1749" s="12">
        <f t="shared" si="137"/>
        <v>0.756</v>
      </c>
      <c r="C1749" s="12">
        <f t="shared" si="135"/>
        <v>1013.35715289016</v>
      </c>
      <c r="D1749" s="12">
        <f t="shared" si="136"/>
        <v>975.426278399989</v>
      </c>
      <c r="E1749" s="12">
        <f t="shared" si="139"/>
        <v>1.0859184000002</v>
      </c>
    </row>
    <row r="1750" customHeight="1" spans="1:5">
      <c r="A1750" s="12">
        <f t="shared" si="138"/>
        <v>17.4699999999999</v>
      </c>
      <c r="B1750" s="12">
        <f t="shared" si="137"/>
        <v>0.756</v>
      </c>
      <c r="C1750" s="12">
        <f t="shared" si="135"/>
        <v>1014.4859271306</v>
      </c>
      <c r="D1750" s="12">
        <f t="shared" si="136"/>
        <v>976.512801599989</v>
      </c>
      <c r="E1750" s="12">
        <f t="shared" si="139"/>
        <v>1.08652319999976</v>
      </c>
    </row>
    <row r="1751" customHeight="1" spans="1:5">
      <c r="A1751" s="12">
        <f t="shared" si="138"/>
        <v>17.4799999999999</v>
      </c>
      <c r="B1751" s="12">
        <f t="shared" si="137"/>
        <v>0.756</v>
      </c>
      <c r="C1751" s="12">
        <f t="shared" si="135"/>
        <v>1015.61532968956</v>
      </c>
      <c r="D1751" s="12">
        <f t="shared" si="136"/>
        <v>977.599929599989</v>
      </c>
      <c r="E1751" s="12">
        <f t="shared" si="139"/>
        <v>1.08712800000023</v>
      </c>
    </row>
    <row r="1752" customHeight="1" spans="1:5">
      <c r="A1752" s="12">
        <f t="shared" si="138"/>
        <v>17.4899999999999</v>
      </c>
      <c r="B1752" s="12">
        <f t="shared" si="137"/>
        <v>0.756</v>
      </c>
      <c r="C1752" s="12">
        <f t="shared" si="135"/>
        <v>1016.74536056706</v>
      </c>
      <c r="D1752" s="12">
        <f t="shared" si="136"/>
        <v>978.687662399989</v>
      </c>
      <c r="E1752" s="12">
        <f t="shared" si="139"/>
        <v>1.0877327999998</v>
      </c>
    </row>
    <row r="1753" customHeight="1" spans="1:5">
      <c r="A1753" s="12">
        <f t="shared" si="138"/>
        <v>17.4999999999999</v>
      </c>
      <c r="B1753" s="12">
        <f t="shared" si="137"/>
        <v>0.756</v>
      </c>
      <c r="C1753" s="12">
        <f t="shared" si="135"/>
        <v>1017.87601976309</v>
      </c>
      <c r="D1753" s="12">
        <f t="shared" si="136"/>
        <v>979.775999999989</v>
      </c>
      <c r="E1753" s="12">
        <f t="shared" si="139"/>
        <v>1.08833760000005</v>
      </c>
    </row>
    <row r="1754" customHeight="1" spans="1:5">
      <c r="A1754" s="12">
        <f t="shared" si="138"/>
        <v>17.5099999999999</v>
      </c>
      <c r="B1754" s="12">
        <f t="shared" si="137"/>
        <v>0.756</v>
      </c>
      <c r="C1754" s="12">
        <f t="shared" si="135"/>
        <v>1019.00730727764</v>
      </c>
      <c r="D1754" s="12">
        <f t="shared" si="136"/>
        <v>980.864942399989</v>
      </c>
      <c r="E1754" s="12">
        <f t="shared" si="139"/>
        <v>1.08894239999984</v>
      </c>
    </row>
    <row r="1755" customHeight="1" spans="1:5">
      <c r="A1755" s="12">
        <f t="shared" si="138"/>
        <v>17.5199999999999</v>
      </c>
      <c r="B1755" s="12">
        <f t="shared" si="137"/>
        <v>0.756</v>
      </c>
      <c r="C1755" s="12">
        <f t="shared" si="135"/>
        <v>1020.13922311073</v>
      </c>
      <c r="D1755" s="12">
        <f t="shared" si="136"/>
        <v>981.954489599989</v>
      </c>
      <c r="E1755" s="12">
        <f t="shared" si="139"/>
        <v>1.08954720000008</v>
      </c>
    </row>
    <row r="1756" customHeight="1" spans="1:5">
      <c r="A1756" s="12">
        <f t="shared" si="138"/>
        <v>17.5299999999999</v>
      </c>
      <c r="B1756" s="12">
        <f t="shared" si="137"/>
        <v>0.756</v>
      </c>
      <c r="C1756" s="12">
        <f t="shared" si="135"/>
        <v>1021.27176726235</v>
      </c>
      <c r="D1756" s="12">
        <f t="shared" si="136"/>
        <v>983.044641599989</v>
      </c>
      <c r="E1756" s="12">
        <f t="shared" si="139"/>
        <v>1.09015200000022</v>
      </c>
    </row>
    <row r="1757" customHeight="1" spans="1:5">
      <c r="A1757" s="12">
        <f t="shared" si="138"/>
        <v>17.5399999999999</v>
      </c>
      <c r="B1757" s="12">
        <f t="shared" si="137"/>
        <v>0.756</v>
      </c>
      <c r="C1757" s="12">
        <f t="shared" si="135"/>
        <v>1022.4049397325</v>
      </c>
      <c r="D1757" s="12">
        <f t="shared" si="136"/>
        <v>984.135398399989</v>
      </c>
      <c r="E1757" s="12">
        <f t="shared" si="139"/>
        <v>1.09075679999967</v>
      </c>
    </row>
    <row r="1758" customHeight="1" spans="1:5">
      <c r="A1758" s="12">
        <f t="shared" si="138"/>
        <v>17.5499999999999</v>
      </c>
      <c r="B1758" s="12">
        <f t="shared" si="137"/>
        <v>0.756</v>
      </c>
      <c r="C1758" s="12">
        <f t="shared" si="135"/>
        <v>1023.53874052118</v>
      </c>
      <c r="D1758" s="12">
        <f t="shared" si="136"/>
        <v>985.226759999989</v>
      </c>
      <c r="E1758" s="12">
        <f t="shared" si="139"/>
        <v>1.09136160000025</v>
      </c>
    </row>
    <row r="1759" customHeight="1" spans="1:5">
      <c r="A1759" s="12">
        <f t="shared" si="138"/>
        <v>17.5599999999999</v>
      </c>
      <c r="B1759" s="12">
        <f t="shared" si="137"/>
        <v>0.756</v>
      </c>
      <c r="C1759" s="12">
        <f t="shared" si="135"/>
        <v>1024.67316962839</v>
      </c>
      <c r="D1759" s="12">
        <f t="shared" si="136"/>
        <v>986.318726399989</v>
      </c>
      <c r="E1759" s="12">
        <f t="shared" si="139"/>
        <v>1.09196639999971</v>
      </c>
    </row>
    <row r="1760" customHeight="1" spans="1:5">
      <c r="A1760" s="12">
        <f t="shared" si="138"/>
        <v>17.5699999999999</v>
      </c>
      <c r="B1760" s="12">
        <f t="shared" si="137"/>
        <v>0.756</v>
      </c>
      <c r="C1760" s="12">
        <f t="shared" si="135"/>
        <v>1025.80822705414</v>
      </c>
      <c r="D1760" s="12">
        <f t="shared" si="136"/>
        <v>987.411297599989</v>
      </c>
      <c r="E1760" s="12">
        <f t="shared" si="139"/>
        <v>1.09257120000029</v>
      </c>
    </row>
    <row r="1761" customHeight="1" spans="1:5">
      <c r="A1761" s="12">
        <f t="shared" si="138"/>
        <v>17.5799999999999</v>
      </c>
      <c r="B1761" s="12">
        <f t="shared" si="137"/>
        <v>0.756</v>
      </c>
      <c r="C1761" s="12">
        <f t="shared" si="135"/>
        <v>1026.94391279841</v>
      </c>
      <c r="D1761" s="12">
        <f t="shared" si="136"/>
        <v>988.504473599989</v>
      </c>
      <c r="E1761" s="12">
        <f t="shared" si="139"/>
        <v>1.09317599999974</v>
      </c>
    </row>
    <row r="1762" customHeight="1" spans="1:5">
      <c r="A1762" s="12">
        <f t="shared" si="138"/>
        <v>17.59</v>
      </c>
      <c r="B1762" s="12">
        <f t="shared" si="137"/>
        <v>0.756</v>
      </c>
      <c r="C1762" s="12">
        <f t="shared" si="135"/>
        <v>1028.08022686121</v>
      </c>
      <c r="D1762" s="12">
        <f t="shared" si="136"/>
        <v>989.5982544</v>
      </c>
      <c r="E1762" s="12">
        <f t="shared" si="139"/>
        <v>1.09378080001113</v>
      </c>
    </row>
    <row r="1763" customHeight="1" spans="1:5">
      <c r="A1763" s="12">
        <f t="shared" si="138"/>
        <v>17.6</v>
      </c>
      <c r="B1763" s="12">
        <f t="shared" si="137"/>
        <v>0.756</v>
      </c>
      <c r="C1763" s="12">
        <f t="shared" si="135"/>
        <v>1029.21716924255</v>
      </c>
      <c r="D1763" s="12">
        <f t="shared" si="136"/>
        <v>990.69264</v>
      </c>
      <c r="E1763" s="12">
        <f t="shared" si="139"/>
        <v>1.09438560000012</v>
      </c>
    </row>
    <row r="1764" customHeight="1" spans="1:5">
      <c r="A1764" s="12">
        <f t="shared" si="138"/>
        <v>17.61</v>
      </c>
      <c r="B1764" s="12">
        <f t="shared" si="137"/>
        <v>0.756</v>
      </c>
      <c r="C1764" s="12">
        <f t="shared" si="135"/>
        <v>1030.35473994241</v>
      </c>
      <c r="D1764" s="12">
        <f t="shared" si="136"/>
        <v>991.7876304</v>
      </c>
      <c r="E1764" s="12">
        <f t="shared" si="139"/>
        <v>1.09499039999969</v>
      </c>
    </row>
    <row r="1765" customHeight="1" spans="1:5">
      <c r="A1765" s="12">
        <f t="shared" si="138"/>
        <v>17.62</v>
      </c>
      <c r="B1765" s="12">
        <f t="shared" si="137"/>
        <v>0.756</v>
      </c>
      <c r="C1765" s="12">
        <f t="shared" si="135"/>
        <v>1031.49293896081</v>
      </c>
      <c r="D1765" s="12">
        <f t="shared" si="136"/>
        <v>992.8832256</v>
      </c>
      <c r="E1765" s="12">
        <f t="shared" si="139"/>
        <v>1.09559520000016</v>
      </c>
    </row>
    <row r="1766" customHeight="1" spans="1:5">
      <c r="A1766" s="12">
        <f t="shared" si="138"/>
        <v>17.63</v>
      </c>
      <c r="B1766" s="12">
        <f t="shared" si="137"/>
        <v>0.756</v>
      </c>
      <c r="C1766" s="12">
        <f t="shared" si="135"/>
        <v>1032.63176629773</v>
      </c>
      <c r="D1766" s="12">
        <f t="shared" si="136"/>
        <v>993.9794256</v>
      </c>
      <c r="E1766" s="12">
        <f t="shared" si="139"/>
        <v>1.09619999999984</v>
      </c>
    </row>
    <row r="1767" customHeight="1" spans="1:5">
      <c r="A1767" s="12">
        <f t="shared" si="138"/>
        <v>17.64</v>
      </c>
      <c r="B1767" s="12">
        <f t="shared" si="137"/>
        <v>0.756</v>
      </c>
      <c r="C1767" s="12">
        <f t="shared" si="135"/>
        <v>1033.77122195319</v>
      </c>
      <c r="D1767" s="12">
        <f t="shared" si="136"/>
        <v>995.0762304</v>
      </c>
      <c r="E1767" s="12">
        <f t="shared" si="139"/>
        <v>1.0968048000002</v>
      </c>
    </row>
    <row r="1768" customHeight="1" spans="1:5">
      <c r="A1768" s="12">
        <f t="shared" si="138"/>
        <v>17.65</v>
      </c>
      <c r="B1768" s="12">
        <f t="shared" si="137"/>
        <v>0.756</v>
      </c>
      <c r="C1768" s="12">
        <f t="shared" si="135"/>
        <v>1034.91130592718</v>
      </c>
      <c r="D1768" s="12">
        <f t="shared" si="136"/>
        <v>996.17364</v>
      </c>
      <c r="E1768" s="12">
        <f t="shared" si="139"/>
        <v>1.09740959999976</v>
      </c>
    </row>
    <row r="1769" customHeight="1" spans="1:5">
      <c r="A1769" s="12">
        <f t="shared" si="138"/>
        <v>17.66</v>
      </c>
      <c r="B1769" s="12">
        <f t="shared" si="137"/>
        <v>0.756</v>
      </c>
      <c r="C1769" s="12">
        <f t="shared" si="135"/>
        <v>1036.0520182197</v>
      </c>
      <c r="D1769" s="12">
        <f t="shared" si="136"/>
        <v>997.2716544</v>
      </c>
      <c r="E1769" s="12">
        <f t="shared" si="139"/>
        <v>1.09801440000012</v>
      </c>
    </row>
    <row r="1770" customHeight="1" spans="1:5">
      <c r="A1770" s="12">
        <f t="shared" si="138"/>
        <v>17.67</v>
      </c>
      <c r="B1770" s="12">
        <f t="shared" si="137"/>
        <v>0.756</v>
      </c>
      <c r="C1770" s="12">
        <f t="shared" ref="C1770:C1833" si="140">PI()*(A1770+0.5)^2</f>
        <v>1037.19335883075</v>
      </c>
      <c r="D1770" s="12">
        <f t="shared" ref="D1770:D1833" si="141">((A1770+0.5)/0.5)^2*B1770</f>
        <v>998.3702736</v>
      </c>
      <c r="E1770" s="12">
        <f t="shared" si="139"/>
        <v>1.09861920000026</v>
      </c>
    </row>
    <row r="1771" customHeight="1" spans="1:5">
      <c r="A1771" s="12">
        <f t="shared" si="138"/>
        <v>17.68</v>
      </c>
      <c r="B1771" s="12">
        <f t="shared" si="137"/>
        <v>0.756</v>
      </c>
      <c r="C1771" s="12">
        <f t="shared" si="140"/>
        <v>1038.33532776033</v>
      </c>
      <c r="D1771" s="12">
        <f t="shared" si="141"/>
        <v>999.4694976</v>
      </c>
      <c r="E1771" s="12">
        <f t="shared" si="139"/>
        <v>1.09922399999982</v>
      </c>
    </row>
    <row r="1772" customHeight="1" spans="1:5">
      <c r="A1772" s="12">
        <f t="shared" si="138"/>
        <v>17.69</v>
      </c>
      <c r="B1772" s="12">
        <f t="shared" si="137"/>
        <v>0.756</v>
      </c>
      <c r="C1772" s="12">
        <f t="shared" si="140"/>
        <v>1039.47792500844</v>
      </c>
      <c r="D1772" s="12">
        <f t="shared" si="141"/>
        <v>1000.5693264</v>
      </c>
      <c r="E1772" s="12">
        <f t="shared" si="139"/>
        <v>1.09982880000018</v>
      </c>
    </row>
    <row r="1773" customHeight="1" spans="1:5">
      <c r="A1773" s="12">
        <f t="shared" si="138"/>
        <v>17.7</v>
      </c>
      <c r="B1773" s="12">
        <f t="shared" si="137"/>
        <v>0.756</v>
      </c>
      <c r="C1773" s="12">
        <f t="shared" si="140"/>
        <v>1040.62115057508</v>
      </c>
      <c r="D1773" s="12">
        <f t="shared" si="141"/>
        <v>1001.66976</v>
      </c>
      <c r="E1773" s="12">
        <f t="shared" si="139"/>
        <v>1.10043359999963</v>
      </c>
    </row>
    <row r="1774" customHeight="1" spans="1:5">
      <c r="A1774" s="12">
        <f t="shared" si="138"/>
        <v>17.71</v>
      </c>
      <c r="B1774" s="12">
        <f t="shared" si="137"/>
        <v>0.756</v>
      </c>
      <c r="C1774" s="12">
        <f t="shared" si="140"/>
        <v>1041.76500446025</v>
      </c>
      <c r="D1774" s="12">
        <f t="shared" si="141"/>
        <v>1002.7707984</v>
      </c>
      <c r="E1774" s="12">
        <f t="shared" si="139"/>
        <v>1.10103840000022</v>
      </c>
    </row>
    <row r="1775" customHeight="1" spans="1:5">
      <c r="A1775" s="12">
        <f t="shared" si="138"/>
        <v>17.72</v>
      </c>
      <c r="B1775" s="12">
        <f t="shared" si="137"/>
        <v>0.756</v>
      </c>
      <c r="C1775" s="12">
        <f t="shared" si="140"/>
        <v>1042.90948666395</v>
      </c>
      <c r="D1775" s="12">
        <f t="shared" si="141"/>
        <v>1003.8724416</v>
      </c>
      <c r="E1775" s="12">
        <f t="shared" si="139"/>
        <v>1.10164319999978</v>
      </c>
    </row>
    <row r="1776" customHeight="1" spans="1:5">
      <c r="A1776" s="12">
        <f t="shared" si="138"/>
        <v>17.73</v>
      </c>
      <c r="B1776" s="12">
        <f t="shared" si="137"/>
        <v>0.756</v>
      </c>
      <c r="C1776" s="12">
        <f t="shared" si="140"/>
        <v>1044.05459718619</v>
      </c>
      <c r="D1776" s="12">
        <f t="shared" si="141"/>
        <v>1004.9746896</v>
      </c>
      <c r="E1776" s="12">
        <f t="shared" si="139"/>
        <v>1.10224800000015</v>
      </c>
    </row>
    <row r="1777" customHeight="1" spans="1:5">
      <c r="A1777" s="12">
        <f t="shared" si="138"/>
        <v>17.74</v>
      </c>
      <c r="B1777" s="12">
        <f t="shared" si="137"/>
        <v>0.756</v>
      </c>
      <c r="C1777" s="12">
        <f t="shared" si="140"/>
        <v>1045.20033602695</v>
      </c>
      <c r="D1777" s="12">
        <f t="shared" si="141"/>
        <v>1006.0775424</v>
      </c>
      <c r="E1777" s="12">
        <f t="shared" si="139"/>
        <v>1.10285279999982</v>
      </c>
    </row>
    <row r="1778" customHeight="1" spans="1:5">
      <c r="A1778" s="12">
        <f t="shared" si="138"/>
        <v>17.75</v>
      </c>
      <c r="B1778" s="12">
        <f t="shared" si="137"/>
        <v>0.756</v>
      </c>
      <c r="C1778" s="12">
        <f t="shared" si="140"/>
        <v>1046.34670318625</v>
      </c>
      <c r="D1778" s="12">
        <f t="shared" si="141"/>
        <v>1007.181</v>
      </c>
      <c r="E1778" s="12">
        <f t="shared" si="139"/>
        <v>1.10345760000018</v>
      </c>
    </row>
    <row r="1779" customHeight="1" spans="1:5">
      <c r="A1779" s="12">
        <f t="shared" si="138"/>
        <v>17.76</v>
      </c>
      <c r="B1779" s="12">
        <f t="shared" si="137"/>
        <v>0.756</v>
      </c>
      <c r="C1779" s="12">
        <f t="shared" si="140"/>
        <v>1047.49369866407</v>
      </c>
      <c r="D1779" s="12">
        <f t="shared" si="141"/>
        <v>1008.2850624</v>
      </c>
      <c r="E1779" s="12">
        <f t="shared" si="139"/>
        <v>1.10406240000009</v>
      </c>
    </row>
    <row r="1780" customHeight="1" spans="1:5">
      <c r="A1780" s="12">
        <f t="shared" si="138"/>
        <v>17.77</v>
      </c>
      <c r="B1780" s="12">
        <f t="shared" si="137"/>
        <v>0.756</v>
      </c>
      <c r="C1780" s="12">
        <f t="shared" si="140"/>
        <v>1048.64132246043</v>
      </c>
      <c r="D1780" s="12">
        <f t="shared" si="141"/>
        <v>1009.3897296</v>
      </c>
      <c r="E1780" s="12">
        <f t="shared" si="139"/>
        <v>1.10466719999977</v>
      </c>
    </row>
    <row r="1781" customHeight="1" spans="1:5">
      <c r="A1781" s="12">
        <f t="shared" si="138"/>
        <v>17.78</v>
      </c>
      <c r="B1781" s="12">
        <f t="shared" si="137"/>
        <v>0.756</v>
      </c>
      <c r="C1781" s="12">
        <f t="shared" si="140"/>
        <v>1049.78957457532</v>
      </c>
      <c r="D1781" s="12">
        <f t="shared" si="141"/>
        <v>1010.4950016</v>
      </c>
      <c r="E1781" s="12">
        <f t="shared" si="139"/>
        <v>1.10527200000024</v>
      </c>
    </row>
    <row r="1782" customHeight="1" spans="1:5">
      <c r="A1782" s="12">
        <f t="shared" si="138"/>
        <v>17.79</v>
      </c>
      <c r="B1782" s="12">
        <f t="shared" si="137"/>
        <v>0.756</v>
      </c>
      <c r="C1782" s="12">
        <f t="shared" si="140"/>
        <v>1050.93845500873</v>
      </c>
      <c r="D1782" s="12">
        <f t="shared" si="141"/>
        <v>1011.6008784</v>
      </c>
      <c r="E1782" s="12">
        <f t="shared" si="139"/>
        <v>1.10587679999981</v>
      </c>
    </row>
    <row r="1783" customHeight="1" spans="1:5">
      <c r="A1783" s="12">
        <f t="shared" si="138"/>
        <v>17.8</v>
      </c>
      <c r="B1783" s="12">
        <f t="shared" si="137"/>
        <v>0.756</v>
      </c>
      <c r="C1783" s="12">
        <f t="shared" si="140"/>
        <v>1052.08796376068</v>
      </c>
      <c r="D1783" s="12">
        <f t="shared" si="141"/>
        <v>1012.70736</v>
      </c>
      <c r="E1783" s="12">
        <f t="shared" si="139"/>
        <v>1.10648160000017</v>
      </c>
    </row>
    <row r="1784" customHeight="1" spans="1:5">
      <c r="A1784" s="12">
        <f t="shared" si="138"/>
        <v>17.81</v>
      </c>
      <c r="B1784" s="12">
        <f t="shared" si="137"/>
        <v>0.756</v>
      </c>
      <c r="C1784" s="12">
        <f t="shared" si="140"/>
        <v>1053.23810083116</v>
      </c>
      <c r="D1784" s="12">
        <f t="shared" si="141"/>
        <v>1013.8144464</v>
      </c>
      <c r="E1784" s="12">
        <f t="shared" si="139"/>
        <v>1.10708639999973</v>
      </c>
    </row>
    <row r="1785" customHeight="1" spans="1:5">
      <c r="A1785" s="12">
        <f t="shared" si="138"/>
        <v>17.82</v>
      </c>
      <c r="B1785" s="12">
        <f t="shared" si="137"/>
        <v>0.756</v>
      </c>
      <c r="C1785" s="12">
        <f t="shared" si="140"/>
        <v>1054.38886622017</v>
      </c>
      <c r="D1785" s="12">
        <f t="shared" si="141"/>
        <v>1014.9221376</v>
      </c>
      <c r="E1785" s="12">
        <f t="shared" si="139"/>
        <v>1.1076912000002</v>
      </c>
    </row>
    <row r="1786" customHeight="1" spans="1:5">
      <c r="A1786" s="12">
        <f t="shared" si="138"/>
        <v>17.83</v>
      </c>
      <c r="B1786" s="12">
        <f t="shared" si="137"/>
        <v>0.756</v>
      </c>
      <c r="C1786" s="12">
        <f t="shared" si="140"/>
        <v>1055.54025992771</v>
      </c>
      <c r="D1786" s="12">
        <f t="shared" si="141"/>
        <v>1016.0304336</v>
      </c>
      <c r="E1786" s="12">
        <f t="shared" si="139"/>
        <v>1.10829599999977</v>
      </c>
    </row>
    <row r="1787" customHeight="1" spans="1:5">
      <c r="A1787" s="12">
        <f t="shared" si="138"/>
        <v>17.84</v>
      </c>
      <c r="B1787" s="12">
        <f t="shared" si="137"/>
        <v>0.756</v>
      </c>
      <c r="C1787" s="12">
        <f t="shared" si="140"/>
        <v>1056.69228195379</v>
      </c>
      <c r="D1787" s="12">
        <f t="shared" si="141"/>
        <v>1017.1393344</v>
      </c>
      <c r="E1787" s="12">
        <f t="shared" si="139"/>
        <v>1.10890080000013</v>
      </c>
    </row>
    <row r="1788" customHeight="1" spans="1:5">
      <c r="A1788" s="12">
        <f t="shared" si="138"/>
        <v>17.85</v>
      </c>
      <c r="B1788" s="12">
        <f t="shared" si="137"/>
        <v>0.756</v>
      </c>
      <c r="C1788" s="12">
        <f t="shared" si="140"/>
        <v>1057.84493229839</v>
      </c>
      <c r="D1788" s="12">
        <f t="shared" si="141"/>
        <v>1018.24884</v>
      </c>
      <c r="E1788" s="12">
        <f t="shared" si="139"/>
        <v>1.10950560000015</v>
      </c>
    </row>
    <row r="1789" customHeight="1" spans="1:5">
      <c r="A1789" s="12">
        <f t="shared" si="138"/>
        <v>17.86</v>
      </c>
      <c r="B1789" s="12">
        <f t="shared" si="137"/>
        <v>0.756</v>
      </c>
      <c r="C1789" s="12">
        <f t="shared" si="140"/>
        <v>1058.99821096152</v>
      </c>
      <c r="D1789" s="12">
        <f t="shared" si="141"/>
        <v>1019.3589504</v>
      </c>
      <c r="E1789" s="12">
        <f t="shared" si="139"/>
        <v>1.11011039999983</v>
      </c>
    </row>
    <row r="1790" customHeight="1" spans="1:5">
      <c r="A1790" s="12">
        <f t="shared" si="138"/>
        <v>17.87</v>
      </c>
      <c r="B1790" s="12">
        <f t="shared" si="137"/>
        <v>0.756</v>
      </c>
      <c r="C1790" s="12">
        <f t="shared" si="140"/>
        <v>1060.15211794318</v>
      </c>
      <c r="D1790" s="12">
        <f t="shared" si="141"/>
        <v>1020.4696656</v>
      </c>
      <c r="E1790" s="12">
        <f t="shared" si="139"/>
        <v>1.11071520000019</v>
      </c>
    </row>
    <row r="1791" customHeight="1" spans="1:5">
      <c r="A1791" s="12">
        <f t="shared" si="138"/>
        <v>17.88</v>
      </c>
      <c r="B1791" s="12">
        <f t="shared" si="137"/>
        <v>0.756</v>
      </c>
      <c r="C1791" s="12">
        <f t="shared" si="140"/>
        <v>1061.30665324338</v>
      </c>
      <c r="D1791" s="12">
        <f t="shared" si="141"/>
        <v>1021.5809856</v>
      </c>
      <c r="E1791" s="12">
        <f t="shared" si="139"/>
        <v>1.11131999999986</v>
      </c>
    </row>
    <row r="1792" customHeight="1" spans="1:5">
      <c r="A1792" s="12">
        <f t="shared" si="138"/>
        <v>17.89</v>
      </c>
      <c r="B1792" s="12">
        <f t="shared" si="137"/>
        <v>0.756</v>
      </c>
      <c r="C1792" s="12">
        <f t="shared" si="140"/>
        <v>1062.4618168621</v>
      </c>
      <c r="D1792" s="12">
        <f t="shared" si="141"/>
        <v>1022.6929104</v>
      </c>
      <c r="E1792" s="12">
        <f t="shared" si="139"/>
        <v>1.11192480000011</v>
      </c>
    </row>
    <row r="1793" customHeight="1" spans="1:5">
      <c r="A1793" s="12">
        <f t="shared" si="138"/>
        <v>17.9</v>
      </c>
      <c r="B1793" s="12">
        <f t="shared" si="137"/>
        <v>0.756</v>
      </c>
      <c r="C1793" s="12">
        <f t="shared" si="140"/>
        <v>1063.61760879936</v>
      </c>
      <c r="D1793" s="12">
        <f t="shared" si="141"/>
        <v>1023.80544</v>
      </c>
      <c r="E1793" s="12">
        <f t="shared" si="139"/>
        <v>1.11252959999979</v>
      </c>
    </row>
    <row r="1794" customHeight="1" spans="1:5">
      <c r="A1794" s="12">
        <f t="shared" si="138"/>
        <v>17.91</v>
      </c>
      <c r="B1794" s="12">
        <f t="shared" si="137"/>
        <v>0.756</v>
      </c>
      <c r="C1794" s="12">
        <f t="shared" si="140"/>
        <v>1064.77402905515</v>
      </c>
      <c r="D1794" s="12">
        <f t="shared" si="141"/>
        <v>1024.9185744</v>
      </c>
      <c r="E1794" s="12">
        <f t="shared" si="139"/>
        <v>1.11313440000026</v>
      </c>
    </row>
    <row r="1795" customHeight="1" spans="1:5">
      <c r="A1795" s="12">
        <f t="shared" si="138"/>
        <v>17.92</v>
      </c>
      <c r="B1795" s="12">
        <f t="shared" si="137"/>
        <v>0.756</v>
      </c>
      <c r="C1795" s="12">
        <f t="shared" si="140"/>
        <v>1065.93107762946</v>
      </c>
      <c r="D1795" s="12">
        <f t="shared" si="141"/>
        <v>1026.0323136</v>
      </c>
      <c r="E1795" s="12">
        <f t="shared" si="139"/>
        <v>1.11373920000005</v>
      </c>
    </row>
    <row r="1796" customHeight="1" spans="1:5">
      <c r="A1796" s="12">
        <f t="shared" si="138"/>
        <v>17.93</v>
      </c>
      <c r="B1796" s="12">
        <f t="shared" ref="B1796:B1859" si="142">MAX(1-0.03*MAX((A1796-0.5)/0.25,0),$B$2)</f>
        <v>0.756</v>
      </c>
      <c r="C1796" s="12">
        <f t="shared" si="140"/>
        <v>1067.08875452231</v>
      </c>
      <c r="D1796" s="12">
        <f t="shared" si="141"/>
        <v>1027.1466576</v>
      </c>
      <c r="E1796" s="12">
        <f t="shared" si="139"/>
        <v>1.11434399999985</v>
      </c>
    </row>
    <row r="1797" customHeight="1" spans="1:5">
      <c r="A1797" s="12">
        <f t="shared" ref="A1797:A1860" si="143">A1796+0.01</f>
        <v>17.94</v>
      </c>
      <c r="B1797" s="12">
        <f t="shared" si="142"/>
        <v>0.756</v>
      </c>
      <c r="C1797" s="12">
        <f t="shared" si="140"/>
        <v>1068.24705973369</v>
      </c>
      <c r="D1797" s="12">
        <f t="shared" si="141"/>
        <v>1028.2616064</v>
      </c>
      <c r="E1797" s="12">
        <f t="shared" ref="E1797:E1860" si="144">D1797-D1796</f>
        <v>1.11494880000009</v>
      </c>
    </row>
    <row r="1798" customHeight="1" spans="1:5">
      <c r="A1798" s="12">
        <f t="shared" si="143"/>
        <v>17.95</v>
      </c>
      <c r="B1798" s="12">
        <f t="shared" si="142"/>
        <v>0.756</v>
      </c>
      <c r="C1798" s="12">
        <f t="shared" si="140"/>
        <v>1069.4059932636</v>
      </c>
      <c r="D1798" s="12">
        <f t="shared" si="141"/>
        <v>1029.37716</v>
      </c>
      <c r="E1798" s="12">
        <f t="shared" si="144"/>
        <v>1.11555359999988</v>
      </c>
    </row>
    <row r="1799" customHeight="1" spans="1:5">
      <c r="A1799" s="12">
        <f t="shared" si="143"/>
        <v>17.96</v>
      </c>
      <c r="B1799" s="12">
        <f t="shared" si="142"/>
        <v>0.756</v>
      </c>
      <c r="C1799" s="12">
        <f t="shared" si="140"/>
        <v>1070.56555511204</v>
      </c>
      <c r="D1799" s="12">
        <f t="shared" si="141"/>
        <v>1030.4933184</v>
      </c>
      <c r="E1799" s="12">
        <f t="shared" si="144"/>
        <v>1.11615840000013</v>
      </c>
    </row>
    <row r="1800" customHeight="1" spans="1:5">
      <c r="A1800" s="12">
        <f t="shared" si="143"/>
        <v>17.97</v>
      </c>
      <c r="B1800" s="12">
        <f t="shared" si="142"/>
        <v>0.756</v>
      </c>
      <c r="C1800" s="12">
        <f t="shared" si="140"/>
        <v>1071.72574527901</v>
      </c>
      <c r="D1800" s="12">
        <f t="shared" si="141"/>
        <v>1031.6100816</v>
      </c>
      <c r="E1800" s="12">
        <f t="shared" si="144"/>
        <v>1.1167631999997</v>
      </c>
    </row>
    <row r="1801" customHeight="1" spans="1:5">
      <c r="A1801" s="12">
        <f t="shared" si="143"/>
        <v>17.98</v>
      </c>
      <c r="B1801" s="12">
        <f t="shared" si="142"/>
        <v>0.756</v>
      </c>
      <c r="C1801" s="12">
        <f t="shared" si="140"/>
        <v>1072.88656376451</v>
      </c>
      <c r="D1801" s="12">
        <f t="shared" si="141"/>
        <v>1032.7274496</v>
      </c>
      <c r="E1801" s="12">
        <f t="shared" si="144"/>
        <v>1.11736800000017</v>
      </c>
    </row>
    <row r="1802" customHeight="1" spans="1:5">
      <c r="A1802" s="12">
        <f t="shared" si="143"/>
        <v>17.99</v>
      </c>
      <c r="B1802" s="12">
        <f t="shared" si="142"/>
        <v>0.756</v>
      </c>
      <c r="C1802" s="12">
        <f t="shared" si="140"/>
        <v>1074.04801056855</v>
      </c>
      <c r="D1802" s="12">
        <f t="shared" si="141"/>
        <v>1033.8454224</v>
      </c>
      <c r="E1802" s="12">
        <f t="shared" si="144"/>
        <v>1.11797279999996</v>
      </c>
    </row>
    <row r="1803" customHeight="1" spans="1:5">
      <c r="A1803" s="12">
        <f t="shared" si="143"/>
        <v>18</v>
      </c>
      <c r="B1803" s="12">
        <f t="shared" si="142"/>
        <v>0.756</v>
      </c>
      <c r="C1803" s="12">
        <f t="shared" si="140"/>
        <v>1075.21008569111</v>
      </c>
      <c r="D1803" s="12">
        <f t="shared" si="141"/>
        <v>1034.964</v>
      </c>
      <c r="E1803" s="12">
        <f t="shared" si="144"/>
        <v>1.11857759999998</v>
      </c>
    </row>
    <row r="1804" customHeight="1" spans="1:5">
      <c r="A1804" s="12">
        <f t="shared" si="143"/>
        <v>18.01</v>
      </c>
      <c r="B1804" s="12">
        <f t="shared" si="142"/>
        <v>0.756</v>
      </c>
      <c r="C1804" s="12">
        <f t="shared" si="140"/>
        <v>1076.3727891322</v>
      </c>
      <c r="D1804" s="12">
        <f t="shared" si="141"/>
        <v>1036.0831824</v>
      </c>
      <c r="E1804" s="12">
        <f t="shared" si="144"/>
        <v>1.11918240000023</v>
      </c>
    </row>
    <row r="1805" customHeight="1" spans="1:5">
      <c r="A1805" s="12">
        <f t="shared" si="143"/>
        <v>18.02</v>
      </c>
      <c r="B1805" s="12">
        <f t="shared" si="142"/>
        <v>0.756</v>
      </c>
      <c r="C1805" s="12">
        <f t="shared" si="140"/>
        <v>1077.53612089183</v>
      </c>
      <c r="D1805" s="12">
        <f t="shared" si="141"/>
        <v>1037.2029696</v>
      </c>
      <c r="E1805" s="12">
        <f t="shared" si="144"/>
        <v>1.11978719999979</v>
      </c>
    </row>
    <row r="1806" customHeight="1" spans="1:5">
      <c r="A1806" s="12">
        <f t="shared" si="143"/>
        <v>18.03</v>
      </c>
      <c r="B1806" s="12">
        <f t="shared" si="142"/>
        <v>0.756</v>
      </c>
      <c r="C1806" s="12">
        <f t="shared" si="140"/>
        <v>1078.70008096998</v>
      </c>
      <c r="D1806" s="12">
        <f t="shared" si="141"/>
        <v>1038.3233616</v>
      </c>
      <c r="E1806" s="12">
        <f t="shared" si="144"/>
        <v>1.12039200000004</v>
      </c>
    </row>
    <row r="1807" customHeight="1" spans="1:5">
      <c r="A1807" s="12">
        <f t="shared" si="143"/>
        <v>18.04</v>
      </c>
      <c r="B1807" s="12">
        <f t="shared" si="142"/>
        <v>0.756</v>
      </c>
      <c r="C1807" s="12">
        <f t="shared" si="140"/>
        <v>1079.86466936667</v>
      </c>
      <c r="D1807" s="12">
        <f t="shared" si="141"/>
        <v>1039.4443584</v>
      </c>
      <c r="E1807" s="12">
        <f t="shared" si="144"/>
        <v>1.12099679999983</v>
      </c>
    </row>
    <row r="1808" customHeight="1" spans="1:5">
      <c r="A1808" s="12">
        <f t="shared" si="143"/>
        <v>18.05</v>
      </c>
      <c r="B1808" s="12">
        <f t="shared" si="142"/>
        <v>0.756</v>
      </c>
      <c r="C1808" s="12">
        <f t="shared" si="140"/>
        <v>1081.02988608188</v>
      </c>
      <c r="D1808" s="12">
        <f t="shared" si="141"/>
        <v>1040.56596</v>
      </c>
      <c r="E1808" s="12">
        <f t="shared" si="144"/>
        <v>1.1216016000003</v>
      </c>
    </row>
    <row r="1809" customHeight="1" spans="1:5">
      <c r="A1809" s="12">
        <f t="shared" si="143"/>
        <v>18.06</v>
      </c>
      <c r="B1809" s="12">
        <f t="shared" si="142"/>
        <v>0.756</v>
      </c>
      <c r="C1809" s="12">
        <f t="shared" si="140"/>
        <v>1082.19573111563</v>
      </c>
      <c r="D1809" s="12">
        <f t="shared" si="141"/>
        <v>1041.6881664</v>
      </c>
      <c r="E1809" s="12">
        <f t="shared" si="144"/>
        <v>1.12220639999987</v>
      </c>
    </row>
    <row r="1810" customHeight="1" spans="1:5">
      <c r="A1810" s="12">
        <f t="shared" si="143"/>
        <v>18.07</v>
      </c>
      <c r="B1810" s="12">
        <f t="shared" si="142"/>
        <v>0.756</v>
      </c>
      <c r="C1810" s="12">
        <f t="shared" si="140"/>
        <v>1083.36220446791</v>
      </c>
      <c r="D1810" s="12">
        <f t="shared" si="141"/>
        <v>1042.8109776</v>
      </c>
      <c r="E1810" s="12">
        <f t="shared" si="144"/>
        <v>1.12281119999989</v>
      </c>
    </row>
    <row r="1811" customHeight="1" spans="1:5">
      <c r="A1811" s="12">
        <f t="shared" si="143"/>
        <v>18.08</v>
      </c>
      <c r="B1811" s="12">
        <f t="shared" si="142"/>
        <v>0.756</v>
      </c>
      <c r="C1811" s="12">
        <f t="shared" si="140"/>
        <v>1084.52930613872</v>
      </c>
      <c r="D1811" s="12">
        <f t="shared" si="141"/>
        <v>1043.9343936</v>
      </c>
      <c r="E1811" s="12">
        <f t="shared" si="144"/>
        <v>1.12341599999991</v>
      </c>
    </row>
    <row r="1812" customHeight="1" spans="1:5">
      <c r="A1812" s="12">
        <f t="shared" si="143"/>
        <v>18.09</v>
      </c>
      <c r="B1812" s="12">
        <f t="shared" si="142"/>
        <v>0.756</v>
      </c>
      <c r="C1812" s="12">
        <f t="shared" si="140"/>
        <v>1085.69703612806</v>
      </c>
      <c r="D1812" s="12">
        <f t="shared" si="141"/>
        <v>1045.0584144</v>
      </c>
      <c r="E1812" s="12">
        <f t="shared" si="144"/>
        <v>1.12402080000015</v>
      </c>
    </row>
    <row r="1813" customHeight="1" spans="1:5">
      <c r="A1813" s="12">
        <f t="shared" si="143"/>
        <v>18.1</v>
      </c>
      <c r="B1813" s="12">
        <f t="shared" si="142"/>
        <v>0.756</v>
      </c>
      <c r="C1813" s="12">
        <f t="shared" si="140"/>
        <v>1086.86539443593</v>
      </c>
      <c r="D1813" s="12">
        <f t="shared" si="141"/>
        <v>1046.18304</v>
      </c>
      <c r="E1813" s="12">
        <f t="shared" si="144"/>
        <v>1.12462560000017</v>
      </c>
    </row>
    <row r="1814" customHeight="1" spans="1:5">
      <c r="A1814" s="12">
        <f t="shared" si="143"/>
        <v>18.11</v>
      </c>
      <c r="B1814" s="12">
        <f t="shared" si="142"/>
        <v>0.756</v>
      </c>
      <c r="C1814" s="12">
        <f t="shared" si="140"/>
        <v>1088.03438106233</v>
      </c>
      <c r="D1814" s="12">
        <f t="shared" si="141"/>
        <v>1047.3082704</v>
      </c>
      <c r="E1814" s="12">
        <f t="shared" si="144"/>
        <v>1.12523039999974</v>
      </c>
    </row>
    <row r="1815" customHeight="1" spans="1:5">
      <c r="A1815" s="12">
        <f t="shared" si="143"/>
        <v>18.12</v>
      </c>
      <c r="B1815" s="12">
        <f t="shared" si="142"/>
        <v>0.756</v>
      </c>
      <c r="C1815" s="12">
        <f t="shared" si="140"/>
        <v>1089.20399600726</v>
      </c>
      <c r="D1815" s="12">
        <f t="shared" si="141"/>
        <v>1048.4341056</v>
      </c>
      <c r="E1815" s="12">
        <f t="shared" si="144"/>
        <v>1.12583520000021</v>
      </c>
    </row>
    <row r="1816" customHeight="1" spans="1:5">
      <c r="A1816" s="12">
        <f t="shared" si="143"/>
        <v>18.13</v>
      </c>
      <c r="B1816" s="12">
        <f t="shared" si="142"/>
        <v>0.756</v>
      </c>
      <c r="C1816" s="12">
        <f t="shared" si="140"/>
        <v>1090.37423927072</v>
      </c>
      <c r="D1816" s="12">
        <f t="shared" si="141"/>
        <v>1049.5605456</v>
      </c>
      <c r="E1816" s="12">
        <f t="shared" si="144"/>
        <v>1.12643999999977</v>
      </c>
    </row>
    <row r="1817" customHeight="1" spans="1:5">
      <c r="A1817" s="12">
        <f t="shared" si="143"/>
        <v>18.14</v>
      </c>
      <c r="B1817" s="12">
        <f t="shared" si="142"/>
        <v>0.756</v>
      </c>
      <c r="C1817" s="12">
        <f t="shared" si="140"/>
        <v>1091.54511085272</v>
      </c>
      <c r="D1817" s="12">
        <f t="shared" si="141"/>
        <v>1050.6875904</v>
      </c>
      <c r="E1817" s="12">
        <f t="shared" si="144"/>
        <v>1.12704480000025</v>
      </c>
    </row>
    <row r="1818" customHeight="1" spans="1:5">
      <c r="A1818" s="12">
        <f t="shared" si="143"/>
        <v>18.15</v>
      </c>
      <c r="B1818" s="12">
        <f t="shared" si="142"/>
        <v>0.756</v>
      </c>
      <c r="C1818" s="12">
        <f t="shared" si="140"/>
        <v>1092.71661075324</v>
      </c>
      <c r="D1818" s="12">
        <f t="shared" si="141"/>
        <v>1051.81524</v>
      </c>
      <c r="E1818" s="12">
        <f t="shared" si="144"/>
        <v>1.12764959999981</v>
      </c>
    </row>
    <row r="1819" customHeight="1" spans="1:5">
      <c r="A1819" s="12">
        <f t="shared" si="143"/>
        <v>18.16</v>
      </c>
      <c r="B1819" s="12">
        <f t="shared" si="142"/>
        <v>0.756</v>
      </c>
      <c r="C1819" s="12">
        <f t="shared" si="140"/>
        <v>1093.88873897229</v>
      </c>
      <c r="D1819" s="12">
        <f t="shared" si="141"/>
        <v>1052.9434944</v>
      </c>
      <c r="E1819" s="12">
        <f t="shared" si="144"/>
        <v>1.12825440000006</v>
      </c>
    </row>
    <row r="1820" customHeight="1" spans="1:5">
      <c r="A1820" s="12">
        <f t="shared" si="143"/>
        <v>18.17</v>
      </c>
      <c r="B1820" s="12">
        <f t="shared" si="142"/>
        <v>0.756</v>
      </c>
      <c r="C1820" s="12">
        <f t="shared" si="140"/>
        <v>1095.06149550988</v>
      </c>
      <c r="D1820" s="12">
        <f t="shared" si="141"/>
        <v>1054.0723536</v>
      </c>
      <c r="E1820" s="12">
        <f t="shared" si="144"/>
        <v>1.12885920000008</v>
      </c>
    </row>
    <row r="1821" customHeight="1" spans="1:5">
      <c r="A1821" s="12">
        <f t="shared" si="143"/>
        <v>18.18</v>
      </c>
      <c r="B1821" s="12">
        <f t="shared" si="142"/>
        <v>0.756</v>
      </c>
      <c r="C1821" s="12">
        <f t="shared" si="140"/>
        <v>1096.234880366</v>
      </c>
      <c r="D1821" s="12">
        <f t="shared" si="141"/>
        <v>1055.2018176</v>
      </c>
      <c r="E1821" s="12">
        <f t="shared" si="144"/>
        <v>1.12946399999987</v>
      </c>
    </row>
    <row r="1822" customHeight="1" spans="1:5">
      <c r="A1822" s="12">
        <f t="shared" si="143"/>
        <v>18.19</v>
      </c>
      <c r="B1822" s="12">
        <f t="shared" si="142"/>
        <v>0.756</v>
      </c>
      <c r="C1822" s="12">
        <f t="shared" si="140"/>
        <v>1097.40889354064</v>
      </c>
      <c r="D1822" s="12">
        <f t="shared" si="141"/>
        <v>1056.3318864</v>
      </c>
      <c r="E1822" s="12">
        <f t="shared" si="144"/>
        <v>1.13006880000034</v>
      </c>
    </row>
    <row r="1823" customHeight="1" spans="1:5">
      <c r="A1823" s="12">
        <f t="shared" si="143"/>
        <v>18.2</v>
      </c>
      <c r="B1823" s="12">
        <f t="shared" si="142"/>
        <v>0.756</v>
      </c>
      <c r="C1823" s="12">
        <f t="shared" si="140"/>
        <v>1098.58353503382</v>
      </c>
      <c r="D1823" s="12">
        <f t="shared" si="141"/>
        <v>1057.46256</v>
      </c>
      <c r="E1823" s="12">
        <f t="shared" si="144"/>
        <v>1.13067359999968</v>
      </c>
    </row>
    <row r="1824" customHeight="1" spans="1:5">
      <c r="A1824" s="12">
        <f t="shared" si="143"/>
        <v>18.21</v>
      </c>
      <c r="B1824" s="12">
        <f t="shared" si="142"/>
        <v>0.756</v>
      </c>
      <c r="C1824" s="12">
        <f t="shared" si="140"/>
        <v>1099.75880484553</v>
      </c>
      <c r="D1824" s="12">
        <f t="shared" si="141"/>
        <v>1058.5938384</v>
      </c>
      <c r="E1824" s="12">
        <f t="shared" si="144"/>
        <v>1.13127840000016</v>
      </c>
    </row>
    <row r="1825" customHeight="1" spans="1:5">
      <c r="A1825" s="12">
        <f t="shared" si="143"/>
        <v>18.22</v>
      </c>
      <c r="B1825" s="12">
        <f t="shared" si="142"/>
        <v>0.756</v>
      </c>
      <c r="C1825" s="12">
        <f t="shared" si="140"/>
        <v>1100.93470297577</v>
      </c>
      <c r="D1825" s="12">
        <f t="shared" si="141"/>
        <v>1059.7257216</v>
      </c>
      <c r="E1825" s="12">
        <f t="shared" si="144"/>
        <v>1.13188319999972</v>
      </c>
    </row>
    <row r="1826" customHeight="1" spans="1:5">
      <c r="A1826" s="12">
        <f t="shared" si="143"/>
        <v>18.2300000000001</v>
      </c>
      <c r="B1826" s="12">
        <f t="shared" si="142"/>
        <v>0.756</v>
      </c>
      <c r="C1826" s="12">
        <f t="shared" si="140"/>
        <v>1102.11122942454</v>
      </c>
      <c r="D1826" s="12">
        <f t="shared" si="141"/>
        <v>1060.85820960001</v>
      </c>
      <c r="E1826" s="12">
        <f t="shared" si="144"/>
        <v>1.13248800001156</v>
      </c>
    </row>
    <row r="1827" customHeight="1" spans="1:5">
      <c r="A1827" s="12">
        <f t="shared" si="143"/>
        <v>18.2400000000001</v>
      </c>
      <c r="B1827" s="12">
        <f t="shared" si="142"/>
        <v>0.756</v>
      </c>
      <c r="C1827" s="12">
        <f t="shared" si="140"/>
        <v>1103.28838419184</v>
      </c>
      <c r="D1827" s="12">
        <f t="shared" si="141"/>
        <v>1061.99130240001</v>
      </c>
      <c r="E1827" s="12">
        <f t="shared" si="144"/>
        <v>1.13309279999999</v>
      </c>
    </row>
    <row r="1828" customHeight="1" spans="1:5">
      <c r="A1828" s="12">
        <f t="shared" si="143"/>
        <v>18.2500000000001</v>
      </c>
      <c r="B1828" s="12">
        <f t="shared" si="142"/>
        <v>0.756</v>
      </c>
      <c r="C1828" s="12">
        <f t="shared" si="140"/>
        <v>1104.46616727767</v>
      </c>
      <c r="D1828" s="12">
        <f t="shared" si="141"/>
        <v>1063.12500000001</v>
      </c>
      <c r="E1828" s="12">
        <f t="shared" si="144"/>
        <v>1.1336976</v>
      </c>
    </row>
    <row r="1829" customHeight="1" spans="1:5">
      <c r="A1829" s="12">
        <f t="shared" si="143"/>
        <v>18.2600000000001</v>
      </c>
      <c r="B1829" s="12">
        <f t="shared" si="142"/>
        <v>0.756</v>
      </c>
      <c r="C1829" s="12">
        <f t="shared" si="140"/>
        <v>1105.64457868203</v>
      </c>
      <c r="D1829" s="12">
        <f t="shared" si="141"/>
        <v>1064.25930240001</v>
      </c>
      <c r="E1829" s="12">
        <f t="shared" si="144"/>
        <v>1.13430240000002</v>
      </c>
    </row>
    <row r="1830" customHeight="1" spans="1:5">
      <c r="A1830" s="12">
        <f t="shared" si="143"/>
        <v>18.2700000000001</v>
      </c>
      <c r="B1830" s="12">
        <f t="shared" si="142"/>
        <v>0.756</v>
      </c>
      <c r="C1830" s="12">
        <f t="shared" si="140"/>
        <v>1106.82361840492</v>
      </c>
      <c r="D1830" s="12">
        <f t="shared" si="141"/>
        <v>1065.39420960001</v>
      </c>
      <c r="E1830" s="12">
        <f t="shared" si="144"/>
        <v>1.13490719999982</v>
      </c>
    </row>
    <row r="1831" customHeight="1" spans="1:5">
      <c r="A1831" s="12">
        <f t="shared" si="143"/>
        <v>18.2800000000001</v>
      </c>
      <c r="B1831" s="12">
        <f t="shared" si="142"/>
        <v>0.756</v>
      </c>
      <c r="C1831" s="12">
        <f t="shared" si="140"/>
        <v>1108.00328644635</v>
      </c>
      <c r="D1831" s="12">
        <f t="shared" si="141"/>
        <v>1066.52972160001</v>
      </c>
      <c r="E1831" s="12">
        <f t="shared" si="144"/>
        <v>1.13551200000006</v>
      </c>
    </row>
    <row r="1832" customHeight="1" spans="1:5">
      <c r="A1832" s="12">
        <f t="shared" si="143"/>
        <v>18.2900000000001</v>
      </c>
      <c r="B1832" s="12">
        <f t="shared" si="142"/>
        <v>0.756</v>
      </c>
      <c r="C1832" s="12">
        <f t="shared" si="140"/>
        <v>1109.1835828063</v>
      </c>
      <c r="D1832" s="12">
        <f t="shared" si="141"/>
        <v>1067.66583840001</v>
      </c>
      <c r="E1832" s="12">
        <f t="shared" si="144"/>
        <v>1.13611679999985</v>
      </c>
    </row>
    <row r="1833" customHeight="1" spans="1:5">
      <c r="A1833" s="12">
        <f t="shared" si="143"/>
        <v>18.3000000000001</v>
      </c>
      <c r="B1833" s="12">
        <f t="shared" si="142"/>
        <v>0.756</v>
      </c>
      <c r="C1833" s="12">
        <f t="shared" si="140"/>
        <v>1110.36450748478</v>
      </c>
      <c r="D1833" s="12">
        <f t="shared" si="141"/>
        <v>1068.80256000001</v>
      </c>
      <c r="E1833" s="12">
        <f t="shared" si="144"/>
        <v>1.13672160000033</v>
      </c>
    </row>
    <row r="1834" customHeight="1" spans="1:5">
      <c r="A1834" s="12">
        <f t="shared" si="143"/>
        <v>18.3100000000001</v>
      </c>
      <c r="B1834" s="12">
        <f t="shared" si="142"/>
        <v>0.756</v>
      </c>
      <c r="C1834" s="12">
        <f t="shared" ref="C1834:C1897" si="145">PI()*(A1834+0.5)^2</f>
        <v>1111.5460604818</v>
      </c>
      <c r="D1834" s="12">
        <f t="shared" ref="D1834:D1897" si="146">((A1834+0.5)/0.5)^2*B1834</f>
        <v>1069.93988640001</v>
      </c>
      <c r="E1834" s="12">
        <f t="shared" si="144"/>
        <v>1.13732640000012</v>
      </c>
    </row>
    <row r="1835" customHeight="1" spans="1:5">
      <c r="A1835" s="12">
        <f t="shared" si="143"/>
        <v>18.3200000000001</v>
      </c>
      <c r="B1835" s="12">
        <f t="shared" si="142"/>
        <v>0.756</v>
      </c>
      <c r="C1835" s="12">
        <f t="shared" si="145"/>
        <v>1112.72824179734</v>
      </c>
      <c r="D1835" s="12">
        <f t="shared" si="146"/>
        <v>1071.07781760001</v>
      </c>
      <c r="E1835" s="12">
        <f t="shared" si="144"/>
        <v>1.13793119999991</v>
      </c>
    </row>
    <row r="1836" customHeight="1" spans="1:5">
      <c r="A1836" s="12">
        <f t="shared" si="143"/>
        <v>18.3300000000001</v>
      </c>
      <c r="B1836" s="12">
        <f t="shared" si="142"/>
        <v>0.756</v>
      </c>
      <c r="C1836" s="12">
        <f t="shared" si="145"/>
        <v>1113.91105143142</v>
      </c>
      <c r="D1836" s="12">
        <f t="shared" si="146"/>
        <v>1072.21635360001</v>
      </c>
      <c r="E1836" s="12">
        <f t="shared" si="144"/>
        <v>1.13853599999993</v>
      </c>
    </row>
    <row r="1837" customHeight="1" spans="1:5">
      <c r="A1837" s="12">
        <f t="shared" si="143"/>
        <v>18.3400000000001</v>
      </c>
      <c r="B1837" s="12">
        <f t="shared" si="142"/>
        <v>0.756</v>
      </c>
      <c r="C1837" s="12">
        <f t="shared" si="145"/>
        <v>1115.09448938403</v>
      </c>
      <c r="D1837" s="12">
        <f t="shared" si="146"/>
        <v>1073.35549440001</v>
      </c>
      <c r="E1837" s="12">
        <f t="shared" si="144"/>
        <v>1.13914079999995</v>
      </c>
    </row>
    <row r="1838" customHeight="1" spans="1:5">
      <c r="A1838" s="12">
        <f t="shared" si="143"/>
        <v>18.3500000000001</v>
      </c>
      <c r="B1838" s="12">
        <f t="shared" si="142"/>
        <v>0.756</v>
      </c>
      <c r="C1838" s="12">
        <f t="shared" si="145"/>
        <v>1116.27855565517</v>
      </c>
      <c r="D1838" s="12">
        <f t="shared" si="146"/>
        <v>1074.49524000001</v>
      </c>
      <c r="E1838" s="12">
        <f t="shared" si="144"/>
        <v>1.1397456000002</v>
      </c>
    </row>
    <row r="1839" customHeight="1" spans="1:5">
      <c r="A1839" s="12">
        <f t="shared" si="143"/>
        <v>18.3600000000001</v>
      </c>
      <c r="B1839" s="12">
        <f t="shared" si="142"/>
        <v>0.756</v>
      </c>
      <c r="C1839" s="12">
        <f t="shared" si="145"/>
        <v>1117.46325024484</v>
      </c>
      <c r="D1839" s="12">
        <f t="shared" si="146"/>
        <v>1075.63559040001</v>
      </c>
      <c r="E1839" s="12">
        <f t="shared" si="144"/>
        <v>1.14035039999976</v>
      </c>
    </row>
    <row r="1840" customHeight="1" spans="1:5">
      <c r="A1840" s="12">
        <f t="shared" si="143"/>
        <v>18.3700000000001</v>
      </c>
      <c r="B1840" s="12">
        <f t="shared" si="142"/>
        <v>0.756</v>
      </c>
      <c r="C1840" s="12">
        <f t="shared" si="145"/>
        <v>1118.64857315304</v>
      </c>
      <c r="D1840" s="12">
        <f t="shared" si="146"/>
        <v>1076.77654560001</v>
      </c>
      <c r="E1840" s="12">
        <f t="shared" si="144"/>
        <v>1.14095520000001</v>
      </c>
    </row>
    <row r="1841" customHeight="1" spans="1:5">
      <c r="A1841" s="12">
        <f t="shared" si="143"/>
        <v>18.3800000000001</v>
      </c>
      <c r="B1841" s="12">
        <f t="shared" si="142"/>
        <v>0.756</v>
      </c>
      <c r="C1841" s="12">
        <f t="shared" si="145"/>
        <v>1119.83452437977</v>
      </c>
      <c r="D1841" s="12">
        <f t="shared" si="146"/>
        <v>1077.91810560001</v>
      </c>
      <c r="E1841" s="12">
        <f t="shared" si="144"/>
        <v>1.1415599999998</v>
      </c>
    </row>
    <row r="1842" customHeight="1" spans="1:5">
      <c r="A1842" s="12">
        <f t="shared" si="143"/>
        <v>18.3900000000001</v>
      </c>
      <c r="B1842" s="12">
        <f t="shared" si="142"/>
        <v>0.756</v>
      </c>
      <c r="C1842" s="12">
        <f t="shared" si="145"/>
        <v>1121.02110392503</v>
      </c>
      <c r="D1842" s="12">
        <f t="shared" si="146"/>
        <v>1079.06027040001</v>
      </c>
      <c r="E1842" s="12">
        <f t="shared" si="144"/>
        <v>1.14216480000027</v>
      </c>
    </row>
    <row r="1843" customHeight="1" spans="1:5">
      <c r="A1843" s="12">
        <f t="shared" si="143"/>
        <v>18.4000000000001</v>
      </c>
      <c r="B1843" s="12">
        <f t="shared" si="142"/>
        <v>0.756</v>
      </c>
      <c r="C1843" s="12">
        <f t="shared" si="145"/>
        <v>1122.20831178882</v>
      </c>
      <c r="D1843" s="12">
        <f t="shared" si="146"/>
        <v>1080.20304000001</v>
      </c>
      <c r="E1843" s="12">
        <f t="shared" si="144"/>
        <v>1.14276960000029</v>
      </c>
    </row>
    <row r="1844" customHeight="1" spans="1:5">
      <c r="A1844" s="12">
        <f t="shared" si="143"/>
        <v>18.4100000000001</v>
      </c>
      <c r="B1844" s="12">
        <f t="shared" si="142"/>
        <v>0.756</v>
      </c>
      <c r="C1844" s="12">
        <f t="shared" si="145"/>
        <v>1123.39614797114</v>
      </c>
      <c r="D1844" s="12">
        <f t="shared" si="146"/>
        <v>1081.34641440001</v>
      </c>
      <c r="E1844" s="12">
        <f t="shared" si="144"/>
        <v>1.14337439999963</v>
      </c>
    </row>
    <row r="1845" customHeight="1" spans="1:5">
      <c r="A1845" s="12">
        <f t="shared" si="143"/>
        <v>18.4200000000001</v>
      </c>
      <c r="B1845" s="12">
        <f t="shared" si="142"/>
        <v>0.756</v>
      </c>
      <c r="C1845" s="12">
        <f t="shared" si="145"/>
        <v>1124.58461247199</v>
      </c>
      <c r="D1845" s="12">
        <f t="shared" si="146"/>
        <v>1082.49039360001</v>
      </c>
      <c r="E1845" s="12">
        <f t="shared" si="144"/>
        <v>1.14397920000033</v>
      </c>
    </row>
    <row r="1846" customHeight="1" spans="1:5">
      <c r="A1846" s="12">
        <f t="shared" si="143"/>
        <v>18.4300000000001</v>
      </c>
      <c r="B1846" s="12">
        <f t="shared" si="142"/>
        <v>0.756</v>
      </c>
      <c r="C1846" s="12">
        <f t="shared" si="145"/>
        <v>1125.77370529138</v>
      </c>
      <c r="D1846" s="12">
        <f t="shared" si="146"/>
        <v>1083.63497760001</v>
      </c>
      <c r="E1846" s="12">
        <f t="shared" si="144"/>
        <v>1.14458399999967</v>
      </c>
    </row>
    <row r="1847" customHeight="1" spans="1:5">
      <c r="A1847" s="12">
        <f t="shared" si="143"/>
        <v>18.4400000000001</v>
      </c>
      <c r="B1847" s="12">
        <f t="shared" si="142"/>
        <v>0.756</v>
      </c>
      <c r="C1847" s="12">
        <f t="shared" si="145"/>
        <v>1126.96342642929</v>
      </c>
      <c r="D1847" s="12">
        <f t="shared" si="146"/>
        <v>1084.78016640001</v>
      </c>
      <c r="E1847" s="12">
        <f t="shared" si="144"/>
        <v>1.14518880000037</v>
      </c>
    </row>
    <row r="1848" customHeight="1" spans="1:5">
      <c r="A1848" s="12">
        <f t="shared" si="143"/>
        <v>18.4500000000001</v>
      </c>
      <c r="B1848" s="12">
        <f t="shared" si="142"/>
        <v>0.756</v>
      </c>
      <c r="C1848" s="12">
        <f t="shared" si="145"/>
        <v>1128.15377588574</v>
      </c>
      <c r="D1848" s="12">
        <f t="shared" si="146"/>
        <v>1085.92596000001</v>
      </c>
      <c r="E1848" s="12">
        <f t="shared" si="144"/>
        <v>1.14579359999948</v>
      </c>
    </row>
    <row r="1849" customHeight="1" spans="1:5">
      <c r="A1849" s="12">
        <f t="shared" si="143"/>
        <v>18.4600000000001</v>
      </c>
      <c r="B1849" s="12">
        <f t="shared" si="142"/>
        <v>0.756</v>
      </c>
      <c r="C1849" s="12">
        <f t="shared" si="145"/>
        <v>1129.34475366071</v>
      </c>
      <c r="D1849" s="12">
        <f t="shared" si="146"/>
        <v>1087.07235840001</v>
      </c>
      <c r="E1849" s="12">
        <f t="shared" si="144"/>
        <v>1.14639840000041</v>
      </c>
    </row>
    <row r="1850" customHeight="1" spans="1:5">
      <c r="A1850" s="12">
        <f t="shared" si="143"/>
        <v>18.4700000000001</v>
      </c>
      <c r="B1850" s="12">
        <f t="shared" si="142"/>
        <v>0.756</v>
      </c>
      <c r="C1850" s="12">
        <f t="shared" si="145"/>
        <v>1130.53635975422</v>
      </c>
      <c r="D1850" s="12">
        <f t="shared" si="146"/>
        <v>1088.21936160001</v>
      </c>
      <c r="E1850" s="12">
        <f t="shared" si="144"/>
        <v>1.14700319999974</v>
      </c>
    </row>
    <row r="1851" customHeight="1" spans="1:5">
      <c r="A1851" s="12">
        <f t="shared" si="143"/>
        <v>18.4800000000001</v>
      </c>
      <c r="B1851" s="12">
        <f t="shared" si="142"/>
        <v>0.756</v>
      </c>
      <c r="C1851" s="12">
        <f t="shared" si="145"/>
        <v>1131.72859416626</v>
      </c>
      <c r="D1851" s="12">
        <f t="shared" si="146"/>
        <v>1089.36696960001</v>
      </c>
      <c r="E1851" s="12">
        <f t="shared" si="144"/>
        <v>1.14760799999999</v>
      </c>
    </row>
    <row r="1852" customHeight="1" spans="1:5">
      <c r="A1852" s="12">
        <f t="shared" si="143"/>
        <v>18.4900000000001</v>
      </c>
      <c r="B1852" s="12">
        <f t="shared" si="142"/>
        <v>0.756</v>
      </c>
      <c r="C1852" s="12">
        <f t="shared" si="145"/>
        <v>1132.92145689683</v>
      </c>
      <c r="D1852" s="12">
        <f t="shared" si="146"/>
        <v>1090.51518240001</v>
      </c>
      <c r="E1852" s="12">
        <f t="shared" si="144"/>
        <v>1.14821280000024</v>
      </c>
    </row>
    <row r="1853" customHeight="1" spans="1:5">
      <c r="A1853" s="12">
        <f t="shared" si="143"/>
        <v>18.5000000000001</v>
      </c>
      <c r="B1853" s="12">
        <f t="shared" si="142"/>
        <v>0.756</v>
      </c>
      <c r="C1853" s="12">
        <f t="shared" si="145"/>
        <v>1134.11494794593</v>
      </c>
      <c r="D1853" s="12">
        <f t="shared" si="146"/>
        <v>1091.66400000001</v>
      </c>
      <c r="E1853" s="12">
        <f t="shared" si="144"/>
        <v>1.1488175999998</v>
      </c>
    </row>
    <row r="1854" customHeight="1" spans="1:5">
      <c r="A1854" s="12">
        <f t="shared" si="143"/>
        <v>18.5100000000001</v>
      </c>
      <c r="B1854" s="12">
        <f t="shared" si="142"/>
        <v>0.756</v>
      </c>
      <c r="C1854" s="12">
        <f t="shared" si="145"/>
        <v>1135.30906731356</v>
      </c>
      <c r="D1854" s="12">
        <f t="shared" si="146"/>
        <v>1092.81342240001</v>
      </c>
      <c r="E1854" s="12">
        <f t="shared" si="144"/>
        <v>1.14942240000028</v>
      </c>
    </row>
    <row r="1855" customHeight="1" spans="1:5">
      <c r="A1855" s="12">
        <f t="shared" si="143"/>
        <v>18.5200000000001</v>
      </c>
      <c r="B1855" s="12">
        <f t="shared" si="142"/>
        <v>0.756</v>
      </c>
      <c r="C1855" s="12">
        <f t="shared" si="145"/>
        <v>1136.50381499972</v>
      </c>
      <c r="D1855" s="12">
        <f t="shared" si="146"/>
        <v>1093.96344960001</v>
      </c>
      <c r="E1855" s="12">
        <f t="shared" si="144"/>
        <v>1.15002719999984</v>
      </c>
    </row>
    <row r="1856" customHeight="1" spans="1:5">
      <c r="A1856" s="12">
        <f t="shared" si="143"/>
        <v>18.5300000000001</v>
      </c>
      <c r="B1856" s="12">
        <f t="shared" si="142"/>
        <v>0.756</v>
      </c>
      <c r="C1856" s="12">
        <f t="shared" si="145"/>
        <v>1137.69919100441</v>
      </c>
      <c r="D1856" s="12">
        <f t="shared" si="146"/>
        <v>1095.11408160001</v>
      </c>
      <c r="E1856" s="12">
        <f t="shared" si="144"/>
        <v>1.15063200000009</v>
      </c>
    </row>
    <row r="1857" customHeight="1" spans="1:5">
      <c r="A1857" s="12">
        <f t="shared" si="143"/>
        <v>18.5400000000001</v>
      </c>
      <c r="B1857" s="12">
        <f t="shared" si="142"/>
        <v>0.756</v>
      </c>
      <c r="C1857" s="12">
        <f t="shared" si="145"/>
        <v>1138.89519532763</v>
      </c>
      <c r="D1857" s="12">
        <f t="shared" si="146"/>
        <v>1096.26531840001</v>
      </c>
      <c r="E1857" s="12">
        <f t="shared" si="144"/>
        <v>1.15123679999965</v>
      </c>
    </row>
    <row r="1858" customHeight="1" spans="1:5">
      <c r="A1858" s="12">
        <f t="shared" si="143"/>
        <v>18.5500000000001</v>
      </c>
      <c r="B1858" s="12">
        <f t="shared" si="142"/>
        <v>0.756</v>
      </c>
      <c r="C1858" s="12">
        <f t="shared" si="145"/>
        <v>1140.09182796938</v>
      </c>
      <c r="D1858" s="12">
        <f t="shared" si="146"/>
        <v>1097.41716000001</v>
      </c>
      <c r="E1858" s="12">
        <f t="shared" si="144"/>
        <v>1.15184160000035</v>
      </c>
    </row>
    <row r="1859" customHeight="1" spans="1:5">
      <c r="A1859" s="12">
        <f t="shared" si="143"/>
        <v>18.5600000000001</v>
      </c>
      <c r="B1859" s="12">
        <f t="shared" si="142"/>
        <v>0.756</v>
      </c>
      <c r="C1859" s="12">
        <f t="shared" si="145"/>
        <v>1141.28908892967</v>
      </c>
      <c r="D1859" s="12">
        <f t="shared" si="146"/>
        <v>1098.56960640001</v>
      </c>
      <c r="E1859" s="12">
        <f t="shared" si="144"/>
        <v>1.15244640000014</v>
      </c>
    </row>
    <row r="1860" customHeight="1" spans="1:5">
      <c r="A1860" s="12">
        <f t="shared" si="143"/>
        <v>18.5700000000001</v>
      </c>
      <c r="B1860" s="12">
        <f t="shared" ref="B1860:B1923" si="147">MAX(1-0.03*MAX((A1860-0.5)/0.25,0),$B$2)</f>
        <v>0.756</v>
      </c>
      <c r="C1860" s="12">
        <f t="shared" si="145"/>
        <v>1142.48697820848</v>
      </c>
      <c r="D1860" s="12">
        <f t="shared" si="146"/>
        <v>1099.72265760001</v>
      </c>
      <c r="E1860" s="12">
        <f t="shared" si="144"/>
        <v>1.15305119999971</v>
      </c>
    </row>
    <row r="1861" customHeight="1" spans="1:5">
      <c r="A1861" s="12">
        <f t="shared" ref="A1861:A1924" si="148">A1860+0.01</f>
        <v>18.5800000000001</v>
      </c>
      <c r="B1861" s="12">
        <f t="shared" si="147"/>
        <v>0.756</v>
      </c>
      <c r="C1861" s="12">
        <f t="shared" si="145"/>
        <v>1143.68549580582</v>
      </c>
      <c r="D1861" s="12">
        <f t="shared" si="146"/>
        <v>1100.87631360001</v>
      </c>
      <c r="E1861" s="12">
        <f t="shared" ref="E1861:E1924" si="149">D1861-D1860</f>
        <v>1.15365600000041</v>
      </c>
    </row>
    <row r="1862" customHeight="1" spans="1:5">
      <c r="A1862" s="12">
        <f t="shared" si="148"/>
        <v>18.5900000000001</v>
      </c>
      <c r="B1862" s="12">
        <f t="shared" si="147"/>
        <v>0.756</v>
      </c>
      <c r="C1862" s="12">
        <f t="shared" si="145"/>
        <v>1144.8846417217</v>
      </c>
      <c r="D1862" s="12">
        <f t="shared" si="146"/>
        <v>1102.03057440001</v>
      </c>
      <c r="E1862" s="12">
        <f t="shared" si="149"/>
        <v>1.15426079999952</v>
      </c>
    </row>
    <row r="1863" customHeight="1" spans="1:5">
      <c r="A1863" s="12">
        <f t="shared" si="148"/>
        <v>18.6000000000001</v>
      </c>
      <c r="B1863" s="12">
        <f t="shared" si="147"/>
        <v>0.756</v>
      </c>
      <c r="C1863" s="12">
        <f t="shared" si="145"/>
        <v>1146.08441595611</v>
      </c>
      <c r="D1863" s="12">
        <f t="shared" si="146"/>
        <v>1103.18544000001</v>
      </c>
      <c r="E1863" s="12">
        <f t="shared" si="149"/>
        <v>1.15486560000045</v>
      </c>
    </row>
    <row r="1864" customHeight="1" spans="1:5">
      <c r="A1864" s="12">
        <f t="shared" si="148"/>
        <v>18.6100000000001</v>
      </c>
      <c r="B1864" s="12">
        <f t="shared" si="147"/>
        <v>0.756</v>
      </c>
      <c r="C1864" s="12">
        <f t="shared" si="145"/>
        <v>1147.28481850904</v>
      </c>
      <c r="D1864" s="12">
        <f t="shared" si="146"/>
        <v>1104.34091040001</v>
      </c>
      <c r="E1864" s="12">
        <f t="shared" si="149"/>
        <v>1.15547039999979</v>
      </c>
    </row>
    <row r="1865" customHeight="1" spans="1:5">
      <c r="A1865" s="12">
        <f t="shared" si="148"/>
        <v>18.6200000000001</v>
      </c>
      <c r="B1865" s="12">
        <f t="shared" si="147"/>
        <v>0.756</v>
      </c>
      <c r="C1865" s="12">
        <f t="shared" si="145"/>
        <v>1148.48584938051</v>
      </c>
      <c r="D1865" s="12">
        <f t="shared" si="146"/>
        <v>1105.49698560001</v>
      </c>
      <c r="E1865" s="12">
        <f t="shared" si="149"/>
        <v>1.15607520000003</v>
      </c>
    </row>
    <row r="1866" customHeight="1" spans="1:5">
      <c r="A1866" s="12">
        <f t="shared" si="148"/>
        <v>18.6300000000001</v>
      </c>
      <c r="B1866" s="12">
        <f t="shared" si="147"/>
        <v>0.756</v>
      </c>
      <c r="C1866" s="12">
        <f t="shared" si="145"/>
        <v>1149.68750857051</v>
      </c>
      <c r="D1866" s="12">
        <f t="shared" si="146"/>
        <v>1106.65366560001</v>
      </c>
      <c r="E1866" s="12">
        <f t="shared" si="149"/>
        <v>1.15667999999982</v>
      </c>
    </row>
    <row r="1867" customHeight="1" spans="1:5">
      <c r="A1867" s="12">
        <f t="shared" si="148"/>
        <v>18.6400000000001</v>
      </c>
      <c r="B1867" s="12">
        <f t="shared" si="147"/>
        <v>0.756</v>
      </c>
      <c r="C1867" s="12">
        <f t="shared" si="145"/>
        <v>1150.88979607904</v>
      </c>
      <c r="D1867" s="12">
        <f t="shared" si="146"/>
        <v>1107.81095040001</v>
      </c>
      <c r="E1867" s="12">
        <f t="shared" si="149"/>
        <v>1.15728480000007</v>
      </c>
    </row>
    <row r="1868" customHeight="1" spans="1:5">
      <c r="A1868" s="12">
        <f t="shared" si="148"/>
        <v>18.6500000000001</v>
      </c>
      <c r="B1868" s="12">
        <f t="shared" si="147"/>
        <v>0.756</v>
      </c>
      <c r="C1868" s="12">
        <f t="shared" si="145"/>
        <v>1152.0927119061</v>
      </c>
      <c r="D1868" s="12">
        <f t="shared" si="146"/>
        <v>1108.96884000001</v>
      </c>
      <c r="E1868" s="12">
        <f t="shared" si="149"/>
        <v>1.15788960000032</v>
      </c>
    </row>
    <row r="1869" customHeight="1" spans="1:5">
      <c r="A1869" s="12">
        <f t="shared" si="148"/>
        <v>18.6600000000001</v>
      </c>
      <c r="B1869" s="12">
        <f t="shared" si="147"/>
        <v>0.756</v>
      </c>
      <c r="C1869" s="12">
        <f t="shared" si="145"/>
        <v>1153.29625605169</v>
      </c>
      <c r="D1869" s="12">
        <f t="shared" si="146"/>
        <v>1110.12733440001</v>
      </c>
      <c r="E1869" s="12">
        <f t="shared" si="149"/>
        <v>1.15849439999965</v>
      </c>
    </row>
    <row r="1870" customHeight="1" spans="1:5">
      <c r="A1870" s="12">
        <f t="shared" si="148"/>
        <v>18.6700000000001</v>
      </c>
      <c r="B1870" s="12">
        <f t="shared" si="147"/>
        <v>0.756</v>
      </c>
      <c r="C1870" s="12">
        <f t="shared" si="145"/>
        <v>1154.50042851581</v>
      </c>
      <c r="D1870" s="12">
        <f t="shared" si="146"/>
        <v>1111.28643360001</v>
      </c>
      <c r="E1870" s="12">
        <f t="shared" si="149"/>
        <v>1.15909920000013</v>
      </c>
    </row>
    <row r="1871" customHeight="1" spans="1:5">
      <c r="A1871" s="12">
        <f t="shared" si="148"/>
        <v>18.6800000000001</v>
      </c>
      <c r="B1871" s="12">
        <f t="shared" si="147"/>
        <v>0.756</v>
      </c>
      <c r="C1871" s="12">
        <f t="shared" si="145"/>
        <v>1155.70522929846</v>
      </c>
      <c r="D1871" s="12">
        <f t="shared" si="146"/>
        <v>1112.44613760001</v>
      </c>
      <c r="E1871" s="12">
        <f t="shared" si="149"/>
        <v>1.15970399999992</v>
      </c>
    </row>
    <row r="1872" customHeight="1" spans="1:5">
      <c r="A1872" s="12">
        <f t="shared" si="148"/>
        <v>18.6900000000001</v>
      </c>
      <c r="B1872" s="12">
        <f t="shared" si="147"/>
        <v>0.756</v>
      </c>
      <c r="C1872" s="12">
        <f t="shared" si="145"/>
        <v>1156.91065839964</v>
      </c>
      <c r="D1872" s="12">
        <f t="shared" si="146"/>
        <v>1113.60644640001</v>
      </c>
      <c r="E1872" s="12">
        <f t="shared" si="149"/>
        <v>1.16030880000017</v>
      </c>
    </row>
    <row r="1873" customHeight="1" spans="1:5">
      <c r="A1873" s="12">
        <f t="shared" si="148"/>
        <v>18.7000000000001</v>
      </c>
      <c r="B1873" s="12">
        <f t="shared" si="147"/>
        <v>0.756</v>
      </c>
      <c r="C1873" s="12">
        <f t="shared" si="145"/>
        <v>1158.11671581936</v>
      </c>
      <c r="D1873" s="12">
        <f t="shared" si="146"/>
        <v>1114.76736000001</v>
      </c>
      <c r="E1873" s="12">
        <f t="shared" si="149"/>
        <v>1.16091359999973</v>
      </c>
    </row>
    <row r="1874" customHeight="1" spans="1:5">
      <c r="A1874" s="12">
        <f t="shared" si="148"/>
        <v>18.7100000000001</v>
      </c>
      <c r="B1874" s="12">
        <f t="shared" si="147"/>
        <v>0.756</v>
      </c>
      <c r="C1874" s="12">
        <f t="shared" si="145"/>
        <v>1159.3234015576</v>
      </c>
      <c r="D1874" s="12">
        <f t="shared" si="146"/>
        <v>1115.92887840001</v>
      </c>
      <c r="E1874" s="12">
        <f t="shared" si="149"/>
        <v>1.1615184000002</v>
      </c>
    </row>
    <row r="1875" customHeight="1" spans="1:5">
      <c r="A1875" s="12">
        <f t="shared" si="148"/>
        <v>18.7200000000001</v>
      </c>
      <c r="B1875" s="12">
        <f t="shared" si="147"/>
        <v>0.756</v>
      </c>
      <c r="C1875" s="12">
        <f t="shared" si="145"/>
        <v>1160.53071561437</v>
      </c>
      <c r="D1875" s="12">
        <f t="shared" si="146"/>
        <v>1117.09100160001</v>
      </c>
      <c r="E1875" s="12">
        <f t="shared" si="149"/>
        <v>1.16212319999977</v>
      </c>
    </row>
    <row r="1876" customHeight="1" spans="1:5">
      <c r="A1876" s="12">
        <f t="shared" si="148"/>
        <v>18.7300000000001</v>
      </c>
      <c r="B1876" s="12">
        <f t="shared" si="147"/>
        <v>0.756</v>
      </c>
      <c r="C1876" s="12">
        <f t="shared" si="145"/>
        <v>1161.73865798968</v>
      </c>
      <c r="D1876" s="12">
        <f t="shared" si="146"/>
        <v>1118.25372960001</v>
      </c>
      <c r="E1876" s="12">
        <f t="shared" si="149"/>
        <v>1.16272800000024</v>
      </c>
    </row>
    <row r="1877" customHeight="1" spans="1:5">
      <c r="A1877" s="12">
        <f t="shared" si="148"/>
        <v>18.7400000000001</v>
      </c>
      <c r="B1877" s="12">
        <f t="shared" si="147"/>
        <v>0.756</v>
      </c>
      <c r="C1877" s="12">
        <f t="shared" si="145"/>
        <v>1162.94722868352</v>
      </c>
      <c r="D1877" s="12">
        <f t="shared" si="146"/>
        <v>1119.41706240001</v>
      </c>
      <c r="E1877" s="12">
        <f t="shared" si="149"/>
        <v>1.16333280000026</v>
      </c>
    </row>
    <row r="1878" customHeight="1" spans="1:5">
      <c r="A1878" s="12">
        <f t="shared" si="148"/>
        <v>18.7500000000001</v>
      </c>
      <c r="B1878" s="12">
        <f t="shared" si="147"/>
        <v>0.756</v>
      </c>
      <c r="C1878" s="12">
        <f t="shared" si="145"/>
        <v>1164.15642769588</v>
      </c>
      <c r="D1878" s="12">
        <f t="shared" si="146"/>
        <v>1120.58100000001</v>
      </c>
      <c r="E1878" s="12">
        <f t="shared" si="149"/>
        <v>1.1639375999996</v>
      </c>
    </row>
    <row r="1879" customHeight="1" spans="1:5">
      <c r="A1879" s="12">
        <f t="shared" si="148"/>
        <v>18.7600000000001</v>
      </c>
      <c r="B1879" s="12">
        <f t="shared" si="147"/>
        <v>0.756</v>
      </c>
      <c r="C1879" s="12">
        <f t="shared" si="145"/>
        <v>1165.36625502678</v>
      </c>
      <c r="D1879" s="12">
        <f t="shared" si="146"/>
        <v>1121.74554240001</v>
      </c>
      <c r="E1879" s="12">
        <f t="shared" si="149"/>
        <v>1.1645424000003</v>
      </c>
    </row>
    <row r="1880" customHeight="1" spans="1:5">
      <c r="A1880" s="12">
        <f t="shared" si="148"/>
        <v>18.7700000000001</v>
      </c>
      <c r="B1880" s="12">
        <f t="shared" si="147"/>
        <v>0.756</v>
      </c>
      <c r="C1880" s="12">
        <f t="shared" si="145"/>
        <v>1166.57671067621</v>
      </c>
      <c r="D1880" s="12">
        <f t="shared" si="146"/>
        <v>1122.91068960001</v>
      </c>
      <c r="E1880" s="12">
        <f t="shared" si="149"/>
        <v>1.16514719999964</v>
      </c>
    </row>
    <row r="1881" customHeight="1" spans="1:5">
      <c r="A1881" s="12">
        <f t="shared" si="148"/>
        <v>18.7800000000001</v>
      </c>
      <c r="B1881" s="12">
        <f t="shared" si="147"/>
        <v>0.756</v>
      </c>
      <c r="C1881" s="12">
        <f t="shared" si="145"/>
        <v>1167.78779464417</v>
      </c>
      <c r="D1881" s="12">
        <f t="shared" si="146"/>
        <v>1124.07644160001</v>
      </c>
      <c r="E1881" s="12">
        <f t="shared" si="149"/>
        <v>1.16575200000034</v>
      </c>
    </row>
    <row r="1882" customHeight="1" spans="1:5">
      <c r="A1882" s="12">
        <f t="shared" si="148"/>
        <v>18.7900000000001</v>
      </c>
      <c r="B1882" s="12">
        <f t="shared" si="147"/>
        <v>0.756</v>
      </c>
      <c r="C1882" s="12">
        <f t="shared" si="145"/>
        <v>1168.99950693066</v>
      </c>
      <c r="D1882" s="12">
        <f t="shared" si="146"/>
        <v>1125.24279840001</v>
      </c>
      <c r="E1882" s="12">
        <f t="shared" si="149"/>
        <v>1.1663567999999</v>
      </c>
    </row>
    <row r="1883" customHeight="1" spans="1:5">
      <c r="A1883" s="12">
        <f t="shared" si="148"/>
        <v>18.8000000000001</v>
      </c>
      <c r="B1883" s="12">
        <f t="shared" si="147"/>
        <v>0.756</v>
      </c>
      <c r="C1883" s="12">
        <f t="shared" si="145"/>
        <v>1170.21184753568</v>
      </c>
      <c r="D1883" s="12">
        <f t="shared" si="146"/>
        <v>1126.40976000001</v>
      </c>
      <c r="E1883" s="12">
        <f t="shared" si="149"/>
        <v>1.16696160000015</v>
      </c>
    </row>
    <row r="1884" customHeight="1" spans="1:5">
      <c r="A1884" s="12">
        <f t="shared" si="148"/>
        <v>18.8100000000001</v>
      </c>
      <c r="B1884" s="12">
        <f t="shared" si="147"/>
        <v>0.756</v>
      </c>
      <c r="C1884" s="12">
        <f t="shared" si="145"/>
        <v>1171.42481645923</v>
      </c>
      <c r="D1884" s="12">
        <f t="shared" si="146"/>
        <v>1127.57732640001</v>
      </c>
      <c r="E1884" s="12">
        <f t="shared" si="149"/>
        <v>1.16756640000017</v>
      </c>
    </row>
    <row r="1885" customHeight="1" spans="1:5">
      <c r="A1885" s="12">
        <f t="shared" si="148"/>
        <v>18.8200000000001</v>
      </c>
      <c r="B1885" s="12">
        <f t="shared" si="147"/>
        <v>0.756</v>
      </c>
      <c r="C1885" s="12">
        <f t="shared" si="145"/>
        <v>1172.63841370131</v>
      </c>
      <c r="D1885" s="12">
        <f t="shared" si="146"/>
        <v>1128.74549760001</v>
      </c>
      <c r="E1885" s="12">
        <f t="shared" si="149"/>
        <v>1.16817119999973</v>
      </c>
    </row>
    <row r="1886" customHeight="1" spans="1:5">
      <c r="A1886" s="12">
        <f t="shared" si="148"/>
        <v>18.8300000000001</v>
      </c>
      <c r="B1886" s="12">
        <f t="shared" si="147"/>
        <v>0.756</v>
      </c>
      <c r="C1886" s="12">
        <f t="shared" si="145"/>
        <v>1173.85263926192</v>
      </c>
      <c r="D1886" s="12">
        <f t="shared" si="146"/>
        <v>1129.91427360001</v>
      </c>
      <c r="E1886" s="12">
        <f t="shared" si="149"/>
        <v>1.16877599999998</v>
      </c>
    </row>
    <row r="1887" customHeight="1" spans="1:5">
      <c r="A1887" s="12">
        <f t="shared" si="148"/>
        <v>18.8400000000001</v>
      </c>
      <c r="B1887" s="12">
        <f t="shared" si="147"/>
        <v>0.756</v>
      </c>
      <c r="C1887" s="12">
        <f t="shared" si="145"/>
        <v>1175.06749314107</v>
      </c>
      <c r="D1887" s="12">
        <f t="shared" si="146"/>
        <v>1131.08365440001</v>
      </c>
      <c r="E1887" s="12">
        <f t="shared" si="149"/>
        <v>1.1693808</v>
      </c>
    </row>
    <row r="1888" customHeight="1" spans="1:5">
      <c r="A1888" s="12">
        <f t="shared" si="148"/>
        <v>18.8500000000001</v>
      </c>
      <c r="B1888" s="12">
        <f t="shared" si="147"/>
        <v>0.756</v>
      </c>
      <c r="C1888" s="12">
        <f t="shared" si="145"/>
        <v>1176.28297533874</v>
      </c>
      <c r="D1888" s="12">
        <f t="shared" si="146"/>
        <v>1132.25364000001</v>
      </c>
      <c r="E1888" s="12">
        <f t="shared" si="149"/>
        <v>1.16998560000002</v>
      </c>
    </row>
    <row r="1889" customHeight="1" spans="1:5">
      <c r="A1889" s="12">
        <f t="shared" si="148"/>
        <v>18.8600000000001</v>
      </c>
      <c r="B1889" s="12">
        <f t="shared" si="147"/>
        <v>0.756</v>
      </c>
      <c r="C1889" s="12">
        <f t="shared" si="145"/>
        <v>1177.49908585495</v>
      </c>
      <c r="D1889" s="12">
        <f t="shared" si="146"/>
        <v>1133.42423040001</v>
      </c>
      <c r="E1889" s="12">
        <f t="shared" si="149"/>
        <v>1.17059040000004</v>
      </c>
    </row>
    <row r="1890" customHeight="1" spans="1:5">
      <c r="A1890" s="12">
        <f t="shared" si="148"/>
        <v>18.8700000000002</v>
      </c>
      <c r="B1890" s="12">
        <f t="shared" si="147"/>
        <v>0.756</v>
      </c>
      <c r="C1890" s="12">
        <f t="shared" si="145"/>
        <v>1178.71582468968</v>
      </c>
      <c r="D1890" s="12">
        <f t="shared" si="146"/>
        <v>1134.59542560002</v>
      </c>
      <c r="E1890" s="12">
        <f t="shared" si="149"/>
        <v>1.17119520001165</v>
      </c>
    </row>
    <row r="1891" customHeight="1" spans="1:5">
      <c r="A1891" s="12">
        <f t="shared" si="148"/>
        <v>18.8800000000002</v>
      </c>
      <c r="B1891" s="12">
        <f t="shared" si="147"/>
        <v>0.756</v>
      </c>
      <c r="C1891" s="12">
        <f t="shared" si="145"/>
        <v>1179.93319184295</v>
      </c>
      <c r="D1891" s="12">
        <f t="shared" si="146"/>
        <v>1135.76722560002</v>
      </c>
      <c r="E1891" s="12">
        <f t="shared" si="149"/>
        <v>1.17180000000008</v>
      </c>
    </row>
    <row r="1892" customHeight="1" spans="1:5">
      <c r="A1892" s="12">
        <f t="shared" si="148"/>
        <v>18.8900000000002</v>
      </c>
      <c r="B1892" s="12">
        <f t="shared" si="147"/>
        <v>0.756</v>
      </c>
      <c r="C1892" s="12">
        <f t="shared" si="145"/>
        <v>1181.15118731475</v>
      </c>
      <c r="D1892" s="12">
        <f t="shared" si="146"/>
        <v>1136.93963040002</v>
      </c>
      <c r="E1892" s="12">
        <f t="shared" si="149"/>
        <v>1.17240479999987</v>
      </c>
    </row>
    <row r="1893" customHeight="1" spans="1:5">
      <c r="A1893" s="12">
        <f t="shared" si="148"/>
        <v>18.9000000000002</v>
      </c>
      <c r="B1893" s="12">
        <f t="shared" si="147"/>
        <v>0.756</v>
      </c>
      <c r="C1893" s="12">
        <f t="shared" si="145"/>
        <v>1182.36981110507</v>
      </c>
      <c r="D1893" s="12">
        <f t="shared" si="146"/>
        <v>1138.11264000002</v>
      </c>
      <c r="E1893" s="12">
        <f t="shared" si="149"/>
        <v>1.17300960000034</v>
      </c>
    </row>
    <row r="1894" customHeight="1" spans="1:5">
      <c r="A1894" s="12">
        <f t="shared" si="148"/>
        <v>18.9100000000002</v>
      </c>
      <c r="B1894" s="12">
        <f t="shared" si="147"/>
        <v>0.756</v>
      </c>
      <c r="C1894" s="12">
        <f t="shared" si="145"/>
        <v>1183.58906321393</v>
      </c>
      <c r="D1894" s="12">
        <f t="shared" si="146"/>
        <v>1139.28625440002</v>
      </c>
      <c r="E1894" s="12">
        <f t="shared" si="149"/>
        <v>1.17361439999968</v>
      </c>
    </row>
    <row r="1895" customHeight="1" spans="1:5">
      <c r="A1895" s="12">
        <f t="shared" si="148"/>
        <v>18.9200000000002</v>
      </c>
      <c r="B1895" s="12">
        <f t="shared" si="147"/>
        <v>0.756</v>
      </c>
      <c r="C1895" s="12">
        <f t="shared" si="145"/>
        <v>1184.80894364132</v>
      </c>
      <c r="D1895" s="12">
        <f t="shared" si="146"/>
        <v>1140.46047360002</v>
      </c>
      <c r="E1895" s="12">
        <f t="shared" si="149"/>
        <v>1.17421920000015</v>
      </c>
    </row>
    <row r="1896" customHeight="1" spans="1:5">
      <c r="A1896" s="12">
        <f t="shared" si="148"/>
        <v>18.9300000000002</v>
      </c>
      <c r="B1896" s="12">
        <f t="shared" si="147"/>
        <v>0.756</v>
      </c>
      <c r="C1896" s="12">
        <f t="shared" si="145"/>
        <v>1186.02945238724</v>
      </c>
      <c r="D1896" s="12">
        <f t="shared" si="146"/>
        <v>1141.63529760002</v>
      </c>
      <c r="E1896" s="12">
        <f t="shared" si="149"/>
        <v>1.17482399999994</v>
      </c>
    </row>
    <row r="1897" customHeight="1" spans="1:5">
      <c r="A1897" s="12">
        <f t="shared" si="148"/>
        <v>18.9400000000002</v>
      </c>
      <c r="B1897" s="12">
        <f t="shared" si="147"/>
        <v>0.756</v>
      </c>
      <c r="C1897" s="12">
        <f t="shared" si="145"/>
        <v>1187.25058945169</v>
      </c>
      <c r="D1897" s="12">
        <f t="shared" si="146"/>
        <v>1142.81072640002</v>
      </c>
      <c r="E1897" s="12">
        <f t="shared" si="149"/>
        <v>1.17542879999996</v>
      </c>
    </row>
    <row r="1898" customHeight="1" spans="1:5">
      <c r="A1898" s="12">
        <f t="shared" si="148"/>
        <v>18.9500000000002</v>
      </c>
      <c r="B1898" s="12">
        <f t="shared" si="147"/>
        <v>0.756</v>
      </c>
      <c r="C1898" s="12">
        <f t="shared" ref="C1898:C1961" si="150">PI()*(A1898+0.5)^2</f>
        <v>1188.47235483467</v>
      </c>
      <c r="D1898" s="12">
        <f t="shared" ref="D1898:D1961" si="151">((A1898+0.5)/0.5)^2*B1898</f>
        <v>1143.98676000002</v>
      </c>
      <c r="E1898" s="12">
        <f t="shared" si="149"/>
        <v>1.17603359999998</v>
      </c>
    </row>
    <row r="1899" customHeight="1" spans="1:5">
      <c r="A1899" s="12">
        <f t="shared" si="148"/>
        <v>18.9600000000002</v>
      </c>
      <c r="B1899" s="12">
        <f t="shared" si="147"/>
        <v>0.756</v>
      </c>
      <c r="C1899" s="12">
        <f t="shared" si="150"/>
        <v>1189.69474853618</v>
      </c>
      <c r="D1899" s="12">
        <f t="shared" si="151"/>
        <v>1145.16339840002</v>
      </c>
      <c r="E1899" s="12">
        <f t="shared" si="149"/>
        <v>1.17663840000023</v>
      </c>
    </row>
    <row r="1900" customHeight="1" spans="1:5">
      <c r="A1900" s="12">
        <f t="shared" si="148"/>
        <v>18.9700000000002</v>
      </c>
      <c r="B1900" s="12">
        <f t="shared" si="147"/>
        <v>0.756</v>
      </c>
      <c r="C1900" s="12">
        <f t="shared" si="150"/>
        <v>1190.91777055623</v>
      </c>
      <c r="D1900" s="12">
        <f t="shared" si="151"/>
        <v>1146.34064160002</v>
      </c>
      <c r="E1900" s="12">
        <f t="shared" si="149"/>
        <v>1.17724320000002</v>
      </c>
    </row>
    <row r="1901" customHeight="1" spans="1:5">
      <c r="A1901" s="12">
        <f t="shared" si="148"/>
        <v>18.9800000000002</v>
      </c>
      <c r="B1901" s="12">
        <f t="shared" si="147"/>
        <v>0.756</v>
      </c>
      <c r="C1901" s="12">
        <f t="shared" si="150"/>
        <v>1192.1414208948</v>
      </c>
      <c r="D1901" s="12">
        <f t="shared" si="151"/>
        <v>1147.51848960002</v>
      </c>
      <c r="E1901" s="12">
        <f t="shared" si="149"/>
        <v>1.17784799999981</v>
      </c>
    </row>
    <row r="1902" customHeight="1" spans="1:5">
      <c r="A1902" s="12">
        <f t="shared" si="148"/>
        <v>18.9900000000002</v>
      </c>
      <c r="B1902" s="12">
        <f t="shared" si="147"/>
        <v>0.756</v>
      </c>
      <c r="C1902" s="12">
        <f t="shared" si="150"/>
        <v>1193.3656995519</v>
      </c>
      <c r="D1902" s="12">
        <f t="shared" si="151"/>
        <v>1148.69694240002</v>
      </c>
      <c r="E1902" s="12">
        <f t="shared" si="149"/>
        <v>1.17845280000029</v>
      </c>
    </row>
    <row r="1903" customHeight="1" spans="1:5">
      <c r="A1903" s="12">
        <f t="shared" si="148"/>
        <v>19.0000000000002</v>
      </c>
      <c r="B1903" s="12">
        <f t="shared" si="147"/>
        <v>0.756</v>
      </c>
      <c r="C1903" s="12">
        <f t="shared" si="150"/>
        <v>1194.59060652754</v>
      </c>
      <c r="D1903" s="12">
        <f t="shared" si="151"/>
        <v>1149.87600000002</v>
      </c>
      <c r="E1903" s="12">
        <f t="shared" si="149"/>
        <v>1.17905759999962</v>
      </c>
    </row>
    <row r="1904" customHeight="1" spans="1:5">
      <c r="A1904" s="12">
        <f t="shared" si="148"/>
        <v>19.0100000000002</v>
      </c>
      <c r="B1904" s="12">
        <f t="shared" si="147"/>
        <v>0.756</v>
      </c>
      <c r="C1904" s="12">
        <f t="shared" si="150"/>
        <v>1195.81614182171</v>
      </c>
      <c r="D1904" s="12">
        <f t="shared" si="151"/>
        <v>1151.05566240002</v>
      </c>
      <c r="E1904" s="12">
        <f t="shared" si="149"/>
        <v>1.17966240000032</v>
      </c>
    </row>
    <row r="1905" customHeight="1" spans="1:5">
      <c r="A1905" s="12">
        <f t="shared" si="148"/>
        <v>19.0200000000002</v>
      </c>
      <c r="B1905" s="12">
        <f t="shared" si="147"/>
        <v>0.756</v>
      </c>
      <c r="C1905" s="12">
        <f t="shared" si="150"/>
        <v>1197.0423054344</v>
      </c>
      <c r="D1905" s="12">
        <f t="shared" si="151"/>
        <v>1152.23592960002</v>
      </c>
      <c r="E1905" s="12">
        <f t="shared" si="149"/>
        <v>1.18026719999989</v>
      </c>
    </row>
    <row r="1906" customHeight="1" spans="1:5">
      <c r="A1906" s="12">
        <f t="shared" si="148"/>
        <v>19.0300000000002</v>
      </c>
      <c r="B1906" s="12">
        <f t="shared" si="147"/>
        <v>0.756</v>
      </c>
      <c r="C1906" s="12">
        <f t="shared" si="150"/>
        <v>1198.26909736563</v>
      </c>
      <c r="D1906" s="12">
        <f t="shared" si="151"/>
        <v>1153.41680160002</v>
      </c>
      <c r="E1906" s="12">
        <f t="shared" si="149"/>
        <v>1.18087199999991</v>
      </c>
    </row>
    <row r="1907" customHeight="1" spans="1:5">
      <c r="A1907" s="12">
        <f t="shared" si="148"/>
        <v>19.0400000000002</v>
      </c>
      <c r="B1907" s="12">
        <f t="shared" si="147"/>
        <v>0.756</v>
      </c>
      <c r="C1907" s="12">
        <f t="shared" si="150"/>
        <v>1199.49651761539</v>
      </c>
      <c r="D1907" s="12">
        <f t="shared" si="151"/>
        <v>1154.59827840002</v>
      </c>
      <c r="E1907" s="12">
        <f t="shared" si="149"/>
        <v>1.18147680000038</v>
      </c>
    </row>
    <row r="1908" customHeight="1" spans="1:5">
      <c r="A1908" s="12">
        <f t="shared" si="148"/>
        <v>19.0500000000002</v>
      </c>
      <c r="B1908" s="12">
        <f t="shared" si="147"/>
        <v>0.756</v>
      </c>
      <c r="C1908" s="12">
        <f t="shared" si="150"/>
        <v>1200.72456618367</v>
      </c>
      <c r="D1908" s="12">
        <f t="shared" si="151"/>
        <v>1155.78036000002</v>
      </c>
      <c r="E1908" s="12">
        <f t="shared" si="149"/>
        <v>1.18208159999972</v>
      </c>
    </row>
    <row r="1909" customHeight="1" spans="1:5">
      <c r="A1909" s="12">
        <f t="shared" si="148"/>
        <v>19.0600000000002</v>
      </c>
      <c r="B1909" s="12">
        <f t="shared" si="147"/>
        <v>0.756</v>
      </c>
      <c r="C1909" s="12">
        <f t="shared" si="150"/>
        <v>1201.95324307049</v>
      </c>
      <c r="D1909" s="12">
        <f t="shared" si="151"/>
        <v>1156.96304640002</v>
      </c>
      <c r="E1909" s="12">
        <f t="shared" si="149"/>
        <v>1.18268640000019</v>
      </c>
    </row>
    <row r="1910" customHeight="1" spans="1:5">
      <c r="A1910" s="12">
        <f t="shared" si="148"/>
        <v>19.0700000000002</v>
      </c>
      <c r="B1910" s="12">
        <f t="shared" si="147"/>
        <v>0.756</v>
      </c>
      <c r="C1910" s="12">
        <f t="shared" si="150"/>
        <v>1203.18254827584</v>
      </c>
      <c r="D1910" s="12">
        <f t="shared" si="151"/>
        <v>1158.14633760002</v>
      </c>
      <c r="E1910" s="12">
        <f t="shared" si="149"/>
        <v>1.18329119999976</v>
      </c>
    </row>
    <row r="1911" customHeight="1" spans="1:5">
      <c r="A1911" s="12">
        <f t="shared" si="148"/>
        <v>19.0800000000002</v>
      </c>
      <c r="B1911" s="12">
        <f t="shared" si="147"/>
        <v>0.756</v>
      </c>
      <c r="C1911" s="12">
        <f t="shared" si="150"/>
        <v>1204.41248179972</v>
      </c>
      <c r="D1911" s="12">
        <f t="shared" si="151"/>
        <v>1159.33023360002</v>
      </c>
      <c r="E1911" s="12">
        <f t="shared" si="149"/>
        <v>1.18389600000023</v>
      </c>
    </row>
    <row r="1912" customHeight="1" spans="1:5">
      <c r="A1912" s="12">
        <f t="shared" si="148"/>
        <v>19.0900000000002</v>
      </c>
      <c r="B1912" s="12">
        <f t="shared" si="147"/>
        <v>0.756</v>
      </c>
      <c r="C1912" s="12">
        <f t="shared" si="150"/>
        <v>1205.64304364214</v>
      </c>
      <c r="D1912" s="12">
        <f t="shared" si="151"/>
        <v>1160.51473440002</v>
      </c>
      <c r="E1912" s="12">
        <f t="shared" si="149"/>
        <v>1.1845007999998</v>
      </c>
    </row>
    <row r="1913" customHeight="1" spans="1:5">
      <c r="A1913" s="12">
        <f t="shared" si="148"/>
        <v>19.1000000000002</v>
      </c>
      <c r="B1913" s="12">
        <f t="shared" si="147"/>
        <v>0.756</v>
      </c>
      <c r="C1913" s="12">
        <f t="shared" si="150"/>
        <v>1206.87423380308</v>
      </c>
      <c r="D1913" s="12">
        <f t="shared" si="151"/>
        <v>1161.69984000002</v>
      </c>
      <c r="E1913" s="12">
        <f t="shared" si="149"/>
        <v>1.18510560000027</v>
      </c>
    </row>
    <row r="1914" customHeight="1" spans="1:5">
      <c r="A1914" s="12">
        <f t="shared" si="148"/>
        <v>19.1100000000002</v>
      </c>
      <c r="B1914" s="12">
        <f t="shared" si="147"/>
        <v>0.756</v>
      </c>
      <c r="C1914" s="12">
        <f t="shared" si="150"/>
        <v>1208.10605228255</v>
      </c>
      <c r="D1914" s="12">
        <f t="shared" si="151"/>
        <v>1162.88555040002</v>
      </c>
      <c r="E1914" s="12">
        <f t="shared" si="149"/>
        <v>1.18571039999961</v>
      </c>
    </row>
    <row r="1915" customHeight="1" spans="1:5">
      <c r="A1915" s="12">
        <f t="shared" si="148"/>
        <v>19.1200000000002</v>
      </c>
      <c r="B1915" s="12">
        <f t="shared" si="147"/>
        <v>0.756</v>
      </c>
      <c r="C1915" s="12">
        <f t="shared" si="150"/>
        <v>1209.33849908055</v>
      </c>
      <c r="D1915" s="12">
        <f t="shared" si="151"/>
        <v>1164.07186560002</v>
      </c>
      <c r="E1915" s="12">
        <f t="shared" si="149"/>
        <v>1.18631520000008</v>
      </c>
    </row>
    <row r="1916" customHeight="1" spans="1:5">
      <c r="A1916" s="12">
        <f t="shared" si="148"/>
        <v>19.1300000000002</v>
      </c>
      <c r="B1916" s="12">
        <f t="shared" si="147"/>
        <v>0.756</v>
      </c>
      <c r="C1916" s="12">
        <f t="shared" si="150"/>
        <v>1210.57157419709</v>
      </c>
      <c r="D1916" s="12">
        <f t="shared" si="151"/>
        <v>1165.25878560002</v>
      </c>
      <c r="E1916" s="12">
        <f t="shared" si="149"/>
        <v>1.18692000000033</v>
      </c>
    </row>
    <row r="1917" customHeight="1" spans="1:5">
      <c r="A1917" s="12">
        <f t="shared" si="148"/>
        <v>19.1400000000002</v>
      </c>
      <c r="B1917" s="12">
        <f t="shared" si="147"/>
        <v>0.756</v>
      </c>
      <c r="C1917" s="12">
        <f t="shared" si="150"/>
        <v>1211.80527763215</v>
      </c>
      <c r="D1917" s="12">
        <f t="shared" si="151"/>
        <v>1166.44631040002</v>
      </c>
      <c r="E1917" s="12">
        <f t="shared" si="149"/>
        <v>1.18752479999989</v>
      </c>
    </row>
    <row r="1918" customHeight="1" spans="1:5">
      <c r="A1918" s="12">
        <f t="shared" si="148"/>
        <v>19.1500000000002</v>
      </c>
      <c r="B1918" s="12">
        <f t="shared" si="147"/>
        <v>0.756</v>
      </c>
      <c r="C1918" s="12">
        <f t="shared" si="150"/>
        <v>1213.03960938575</v>
      </c>
      <c r="D1918" s="12">
        <f t="shared" si="151"/>
        <v>1167.63444000002</v>
      </c>
      <c r="E1918" s="12">
        <f t="shared" si="149"/>
        <v>1.18812960000014</v>
      </c>
    </row>
    <row r="1919" customHeight="1" spans="1:5">
      <c r="A1919" s="12">
        <f t="shared" si="148"/>
        <v>19.1600000000002</v>
      </c>
      <c r="B1919" s="12">
        <f t="shared" si="147"/>
        <v>0.756</v>
      </c>
      <c r="C1919" s="12">
        <f t="shared" si="150"/>
        <v>1214.27456945788</v>
      </c>
      <c r="D1919" s="12">
        <f t="shared" si="151"/>
        <v>1168.82317440002</v>
      </c>
      <c r="E1919" s="12">
        <f t="shared" si="149"/>
        <v>1.18873439999993</v>
      </c>
    </row>
    <row r="1920" customHeight="1" spans="1:5">
      <c r="A1920" s="12">
        <f t="shared" si="148"/>
        <v>19.1700000000002</v>
      </c>
      <c r="B1920" s="12">
        <f t="shared" si="147"/>
        <v>0.756</v>
      </c>
      <c r="C1920" s="12">
        <f t="shared" si="150"/>
        <v>1215.51015784853</v>
      </c>
      <c r="D1920" s="12">
        <f t="shared" si="151"/>
        <v>1170.01251360002</v>
      </c>
      <c r="E1920" s="12">
        <f t="shared" si="149"/>
        <v>1.18933920000018</v>
      </c>
    </row>
    <row r="1921" customHeight="1" spans="1:5">
      <c r="A1921" s="12">
        <f t="shared" si="148"/>
        <v>19.1800000000002</v>
      </c>
      <c r="B1921" s="12">
        <f t="shared" si="147"/>
        <v>0.756</v>
      </c>
      <c r="C1921" s="12">
        <f t="shared" si="150"/>
        <v>1216.74637455772</v>
      </c>
      <c r="D1921" s="12">
        <f t="shared" si="151"/>
        <v>1171.20245760002</v>
      </c>
      <c r="E1921" s="12">
        <f t="shared" si="149"/>
        <v>1.18994399999974</v>
      </c>
    </row>
    <row r="1922" customHeight="1" spans="1:5">
      <c r="A1922" s="12">
        <f t="shared" si="148"/>
        <v>19.1900000000002</v>
      </c>
      <c r="B1922" s="12">
        <f t="shared" si="147"/>
        <v>0.756</v>
      </c>
      <c r="C1922" s="12">
        <f t="shared" si="150"/>
        <v>1217.98321958544</v>
      </c>
      <c r="D1922" s="12">
        <f t="shared" si="151"/>
        <v>1172.39300640002</v>
      </c>
      <c r="E1922" s="12">
        <f t="shared" si="149"/>
        <v>1.19054880000022</v>
      </c>
    </row>
    <row r="1923" customHeight="1" spans="1:5">
      <c r="A1923" s="12">
        <f t="shared" si="148"/>
        <v>19.2000000000002</v>
      </c>
      <c r="B1923" s="12">
        <f t="shared" si="147"/>
        <v>0.756</v>
      </c>
      <c r="C1923" s="12">
        <f t="shared" si="150"/>
        <v>1219.22069293169</v>
      </c>
      <c r="D1923" s="12">
        <f t="shared" si="151"/>
        <v>1173.58416000002</v>
      </c>
      <c r="E1923" s="12">
        <f t="shared" si="149"/>
        <v>1.19115359999978</v>
      </c>
    </row>
    <row r="1924" customHeight="1" spans="1:5">
      <c r="A1924" s="12">
        <f t="shared" si="148"/>
        <v>19.2100000000002</v>
      </c>
      <c r="B1924" s="12">
        <f t="shared" ref="B1924:B1987" si="152">MAX(1-0.03*MAX((A1924-0.5)/0.25,0),$B$2)</f>
        <v>0.756</v>
      </c>
      <c r="C1924" s="12">
        <f t="shared" si="150"/>
        <v>1220.45879459647</v>
      </c>
      <c r="D1924" s="12">
        <f t="shared" si="151"/>
        <v>1174.77591840002</v>
      </c>
      <c r="E1924" s="12">
        <f t="shared" si="149"/>
        <v>1.19175840000003</v>
      </c>
    </row>
    <row r="1925" customHeight="1" spans="1:5">
      <c r="A1925" s="12">
        <f t="shared" ref="A1925:A1988" si="153">A1924+0.01</f>
        <v>19.2200000000002</v>
      </c>
      <c r="B1925" s="12">
        <f t="shared" si="152"/>
        <v>0.756</v>
      </c>
      <c r="C1925" s="12">
        <f t="shared" si="150"/>
        <v>1221.69752457978</v>
      </c>
      <c r="D1925" s="12">
        <f t="shared" si="151"/>
        <v>1175.96828160002</v>
      </c>
      <c r="E1925" s="12">
        <f t="shared" ref="E1925:E1988" si="154">D1925-D1924</f>
        <v>1.19236320000027</v>
      </c>
    </row>
    <row r="1926" customHeight="1" spans="1:5">
      <c r="A1926" s="12">
        <f t="shared" si="153"/>
        <v>19.2300000000002</v>
      </c>
      <c r="B1926" s="12">
        <f t="shared" si="152"/>
        <v>0.756</v>
      </c>
      <c r="C1926" s="12">
        <f t="shared" si="150"/>
        <v>1222.93688288162</v>
      </c>
      <c r="D1926" s="12">
        <f t="shared" si="151"/>
        <v>1177.16124960002</v>
      </c>
      <c r="E1926" s="12">
        <f t="shared" si="154"/>
        <v>1.19296799999984</v>
      </c>
    </row>
    <row r="1927" customHeight="1" spans="1:5">
      <c r="A1927" s="12">
        <f t="shared" si="153"/>
        <v>19.2400000000002</v>
      </c>
      <c r="B1927" s="12">
        <f t="shared" si="152"/>
        <v>0.756</v>
      </c>
      <c r="C1927" s="12">
        <f t="shared" si="150"/>
        <v>1224.17686950199</v>
      </c>
      <c r="D1927" s="12">
        <f t="shared" si="151"/>
        <v>1178.35482240002</v>
      </c>
      <c r="E1927" s="12">
        <f t="shared" si="154"/>
        <v>1.19357280000008</v>
      </c>
    </row>
    <row r="1928" customHeight="1" spans="1:5">
      <c r="A1928" s="12">
        <f t="shared" si="153"/>
        <v>19.2500000000002</v>
      </c>
      <c r="B1928" s="12">
        <f t="shared" si="152"/>
        <v>0.756</v>
      </c>
      <c r="C1928" s="12">
        <f t="shared" si="150"/>
        <v>1225.41748444089</v>
      </c>
      <c r="D1928" s="12">
        <f t="shared" si="151"/>
        <v>1179.54900000002</v>
      </c>
      <c r="E1928" s="12">
        <f t="shared" si="154"/>
        <v>1.19417759999965</v>
      </c>
    </row>
    <row r="1929" customHeight="1" spans="1:5">
      <c r="A1929" s="12">
        <f t="shared" si="153"/>
        <v>19.2600000000002</v>
      </c>
      <c r="B1929" s="12">
        <f t="shared" si="152"/>
        <v>0.756</v>
      </c>
      <c r="C1929" s="12">
        <f t="shared" si="150"/>
        <v>1226.65872769833</v>
      </c>
      <c r="D1929" s="12">
        <f t="shared" si="151"/>
        <v>1180.74378240002</v>
      </c>
      <c r="E1929" s="12">
        <f t="shared" si="154"/>
        <v>1.19478240000035</v>
      </c>
    </row>
    <row r="1930" customHeight="1" spans="1:5">
      <c r="A1930" s="12">
        <f t="shared" si="153"/>
        <v>19.2700000000002</v>
      </c>
      <c r="B1930" s="12">
        <f t="shared" si="152"/>
        <v>0.756</v>
      </c>
      <c r="C1930" s="12">
        <f t="shared" si="150"/>
        <v>1227.90059927429</v>
      </c>
      <c r="D1930" s="12">
        <f t="shared" si="151"/>
        <v>1181.93916960002</v>
      </c>
      <c r="E1930" s="12">
        <f t="shared" si="154"/>
        <v>1.19538719999991</v>
      </c>
    </row>
    <row r="1931" customHeight="1" spans="1:5">
      <c r="A1931" s="12">
        <f t="shared" si="153"/>
        <v>19.2800000000002</v>
      </c>
      <c r="B1931" s="12">
        <f t="shared" si="152"/>
        <v>0.756</v>
      </c>
      <c r="C1931" s="12">
        <f t="shared" si="150"/>
        <v>1229.14309916879</v>
      </c>
      <c r="D1931" s="12">
        <f t="shared" si="151"/>
        <v>1183.13516160002</v>
      </c>
      <c r="E1931" s="12">
        <f t="shared" si="154"/>
        <v>1.19599199999993</v>
      </c>
    </row>
    <row r="1932" customHeight="1" spans="1:5">
      <c r="A1932" s="12">
        <f t="shared" si="153"/>
        <v>19.2900000000002</v>
      </c>
      <c r="B1932" s="12">
        <f t="shared" si="152"/>
        <v>0.756</v>
      </c>
      <c r="C1932" s="12">
        <f t="shared" si="150"/>
        <v>1230.38622738181</v>
      </c>
      <c r="D1932" s="12">
        <f t="shared" si="151"/>
        <v>1184.33175840002</v>
      </c>
      <c r="E1932" s="12">
        <f t="shared" si="154"/>
        <v>1.19659680000041</v>
      </c>
    </row>
    <row r="1933" customHeight="1" spans="1:5">
      <c r="A1933" s="12">
        <f t="shared" si="153"/>
        <v>19.3000000000002</v>
      </c>
      <c r="B1933" s="12">
        <f t="shared" si="152"/>
        <v>0.756</v>
      </c>
      <c r="C1933" s="12">
        <f t="shared" si="150"/>
        <v>1231.62998391337</v>
      </c>
      <c r="D1933" s="12">
        <f t="shared" si="151"/>
        <v>1185.52896000002</v>
      </c>
      <c r="E1933" s="12">
        <f t="shared" si="154"/>
        <v>1.19720159999974</v>
      </c>
    </row>
    <row r="1934" customHeight="1" spans="1:5">
      <c r="A1934" s="12">
        <f t="shared" si="153"/>
        <v>19.3100000000002</v>
      </c>
      <c r="B1934" s="12">
        <f t="shared" si="152"/>
        <v>0.756</v>
      </c>
      <c r="C1934" s="12">
        <f t="shared" si="150"/>
        <v>1232.87436876346</v>
      </c>
      <c r="D1934" s="12">
        <f t="shared" si="151"/>
        <v>1186.72676640002</v>
      </c>
      <c r="E1934" s="12">
        <f t="shared" si="154"/>
        <v>1.19780640000022</v>
      </c>
    </row>
    <row r="1935" customHeight="1" spans="1:5">
      <c r="A1935" s="12">
        <f t="shared" si="153"/>
        <v>19.3200000000002</v>
      </c>
      <c r="B1935" s="12">
        <f t="shared" si="152"/>
        <v>0.756</v>
      </c>
      <c r="C1935" s="12">
        <f t="shared" si="150"/>
        <v>1234.11938193207</v>
      </c>
      <c r="D1935" s="12">
        <f t="shared" si="151"/>
        <v>1187.92517760002</v>
      </c>
      <c r="E1935" s="12">
        <f t="shared" si="154"/>
        <v>1.19841119999978</v>
      </c>
    </row>
    <row r="1936" customHeight="1" spans="1:5">
      <c r="A1936" s="12">
        <f t="shared" si="153"/>
        <v>19.3300000000002</v>
      </c>
      <c r="B1936" s="12">
        <f t="shared" si="152"/>
        <v>0.756</v>
      </c>
      <c r="C1936" s="12">
        <f t="shared" si="150"/>
        <v>1235.36502341922</v>
      </c>
      <c r="D1936" s="12">
        <f t="shared" si="151"/>
        <v>1189.12419360002</v>
      </c>
      <c r="E1936" s="12">
        <f t="shared" si="154"/>
        <v>1.19901600000003</v>
      </c>
    </row>
    <row r="1937" customHeight="1" spans="1:5">
      <c r="A1937" s="12">
        <f t="shared" si="153"/>
        <v>19.3400000000002</v>
      </c>
      <c r="B1937" s="12">
        <f t="shared" si="152"/>
        <v>0.756</v>
      </c>
      <c r="C1937" s="12">
        <f t="shared" si="150"/>
        <v>1236.6112932249</v>
      </c>
      <c r="D1937" s="12">
        <f t="shared" si="151"/>
        <v>1190.32381440002</v>
      </c>
      <c r="E1937" s="12">
        <f t="shared" si="154"/>
        <v>1.19962079999982</v>
      </c>
    </row>
    <row r="1938" customHeight="1" spans="1:5">
      <c r="A1938" s="12">
        <f t="shared" si="153"/>
        <v>19.3500000000002</v>
      </c>
      <c r="B1938" s="12">
        <f t="shared" si="152"/>
        <v>0.756</v>
      </c>
      <c r="C1938" s="12">
        <f t="shared" si="150"/>
        <v>1237.85819134911</v>
      </c>
      <c r="D1938" s="12">
        <f t="shared" si="151"/>
        <v>1191.52404000002</v>
      </c>
      <c r="E1938" s="12">
        <f t="shared" si="154"/>
        <v>1.20022560000029</v>
      </c>
    </row>
    <row r="1939" customHeight="1" spans="1:5">
      <c r="A1939" s="12">
        <f t="shared" si="153"/>
        <v>19.3600000000002</v>
      </c>
      <c r="B1939" s="12">
        <f t="shared" si="152"/>
        <v>0.756</v>
      </c>
      <c r="C1939" s="12">
        <f t="shared" si="150"/>
        <v>1239.10571779185</v>
      </c>
      <c r="D1939" s="12">
        <f t="shared" si="151"/>
        <v>1192.72487040002</v>
      </c>
      <c r="E1939" s="12">
        <f t="shared" si="154"/>
        <v>1.20083039999986</v>
      </c>
    </row>
    <row r="1940" customHeight="1" spans="1:5">
      <c r="A1940" s="12">
        <f t="shared" si="153"/>
        <v>19.3700000000002</v>
      </c>
      <c r="B1940" s="12">
        <f t="shared" si="152"/>
        <v>0.756</v>
      </c>
      <c r="C1940" s="12">
        <f t="shared" si="150"/>
        <v>1240.35387255312</v>
      </c>
      <c r="D1940" s="12">
        <f t="shared" si="151"/>
        <v>1193.92630560002</v>
      </c>
      <c r="E1940" s="12">
        <f t="shared" si="154"/>
        <v>1.20143520000011</v>
      </c>
    </row>
    <row r="1941" customHeight="1" spans="1:5">
      <c r="A1941" s="12">
        <f t="shared" si="153"/>
        <v>19.3800000000002</v>
      </c>
      <c r="B1941" s="12">
        <f t="shared" si="152"/>
        <v>0.756</v>
      </c>
      <c r="C1941" s="12">
        <f t="shared" si="150"/>
        <v>1241.60265563293</v>
      </c>
      <c r="D1941" s="12">
        <f t="shared" si="151"/>
        <v>1195.12834560002</v>
      </c>
      <c r="E1941" s="12">
        <f t="shared" si="154"/>
        <v>1.20204000000012</v>
      </c>
    </row>
    <row r="1942" customHeight="1" spans="1:5">
      <c r="A1942" s="12">
        <f t="shared" si="153"/>
        <v>19.3900000000002</v>
      </c>
      <c r="B1942" s="12">
        <f t="shared" si="152"/>
        <v>0.756</v>
      </c>
      <c r="C1942" s="12">
        <f t="shared" si="150"/>
        <v>1242.85206703126</v>
      </c>
      <c r="D1942" s="12">
        <f t="shared" si="151"/>
        <v>1196.33099040002</v>
      </c>
      <c r="E1942" s="12">
        <f t="shared" si="154"/>
        <v>1.20264479999992</v>
      </c>
    </row>
    <row r="1943" customHeight="1" spans="1:5">
      <c r="A1943" s="12">
        <f t="shared" si="153"/>
        <v>19.4000000000002</v>
      </c>
      <c r="B1943" s="12">
        <f t="shared" si="152"/>
        <v>0.756</v>
      </c>
      <c r="C1943" s="12">
        <f t="shared" si="150"/>
        <v>1244.10210674812</v>
      </c>
      <c r="D1943" s="12">
        <f t="shared" si="151"/>
        <v>1197.53424000002</v>
      </c>
      <c r="E1943" s="12">
        <f t="shared" si="154"/>
        <v>1.20324960000016</v>
      </c>
    </row>
    <row r="1944" customHeight="1" spans="1:5">
      <c r="A1944" s="12">
        <f t="shared" si="153"/>
        <v>19.4100000000002</v>
      </c>
      <c r="B1944" s="12">
        <f t="shared" si="152"/>
        <v>0.756</v>
      </c>
      <c r="C1944" s="12">
        <f t="shared" si="150"/>
        <v>1245.35277478352</v>
      </c>
      <c r="D1944" s="12">
        <f t="shared" si="151"/>
        <v>1198.73809440002</v>
      </c>
      <c r="E1944" s="12">
        <f t="shared" si="154"/>
        <v>1.20385439999973</v>
      </c>
    </row>
    <row r="1945" customHeight="1" spans="1:5">
      <c r="A1945" s="12">
        <f t="shared" si="153"/>
        <v>19.4200000000002</v>
      </c>
      <c r="B1945" s="12">
        <f t="shared" si="152"/>
        <v>0.756</v>
      </c>
      <c r="C1945" s="12">
        <f t="shared" si="150"/>
        <v>1246.60407113744</v>
      </c>
      <c r="D1945" s="12">
        <f t="shared" si="151"/>
        <v>1199.94255360002</v>
      </c>
      <c r="E1945" s="12">
        <f t="shared" si="154"/>
        <v>1.2044592000002</v>
      </c>
    </row>
    <row r="1946" customHeight="1" spans="1:5">
      <c r="A1946" s="12">
        <f t="shared" si="153"/>
        <v>19.4300000000002</v>
      </c>
      <c r="B1946" s="12">
        <f t="shared" si="152"/>
        <v>0.756</v>
      </c>
      <c r="C1946" s="12">
        <f t="shared" si="150"/>
        <v>1247.8559958099</v>
      </c>
      <c r="D1946" s="12">
        <f t="shared" si="151"/>
        <v>1201.14761760002</v>
      </c>
      <c r="E1946" s="12">
        <f t="shared" si="154"/>
        <v>1.20506399999977</v>
      </c>
    </row>
    <row r="1947" customHeight="1" spans="1:5">
      <c r="A1947" s="12">
        <f t="shared" si="153"/>
        <v>19.4400000000002</v>
      </c>
      <c r="B1947" s="12">
        <f t="shared" si="152"/>
        <v>0.756</v>
      </c>
      <c r="C1947" s="12">
        <f t="shared" si="150"/>
        <v>1249.10854880088</v>
      </c>
      <c r="D1947" s="12">
        <f t="shared" si="151"/>
        <v>1202.35328640002</v>
      </c>
      <c r="E1947" s="12">
        <f t="shared" si="154"/>
        <v>1.20566880000024</v>
      </c>
    </row>
    <row r="1948" customHeight="1" spans="1:5">
      <c r="A1948" s="12">
        <f t="shared" si="153"/>
        <v>19.4500000000002</v>
      </c>
      <c r="B1948" s="12">
        <f t="shared" si="152"/>
        <v>0.756</v>
      </c>
      <c r="C1948" s="12">
        <f t="shared" si="150"/>
        <v>1250.3617301104</v>
      </c>
      <c r="D1948" s="12">
        <f t="shared" si="151"/>
        <v>1203.55956000002</v>
      </c>
      <c r="E1948" s="12">
        <f t="shared" si="154"/>
        <v>1.20627359999958</v>
      </c>
    </row>
    <row r="1949" customHeight="1" spans="1:5">
      <c r="A1949" s="12">
        <f t="shared" si="153"/>
        <v>19.4600000000002</v>
      </c>
      <c r="B1949" s="12">
        <f t="shared" si="152"/>
        <v>0.756</v>
      </c>
      <c r="C1949" s="12">
        <f t="shared" si="150"/>
        <v>1251.61553973845</v>
      </c>
      <c r="D1949" s="12">
        <f t="shared" si="151"/>
        <v>1204.76643840002</v>
      </c>
      <c r="E1949" s="12">
        <f t="shared" si="154"/>
        <v>1.20687840000028</v>
      </c>
    </row>
    <row r="1950" customHeight="1" spans="1:5">
      <c r="A1950" s="12">
        <f t="shared" si="153"/>
        <v>19.4700000000002</v>
      </c>
      <c r="B1950" s="12">
        <f t="shared" si="152"/>
        <v>0.756</v>
      </c>
      <c r="C1950" s="12">
        <f t="shared" si="150"/>
        <v>1252.86997768503</v>
      </c>
      <c r="D1950" s="12">
        <f t="shared" si="151"/>
        <v>1205.97392160002</v>
      </c>
      <c r="E1950" s="12">
        <f t="shared" si="154"/>
        <v>1.2074832000003</v>
      </c>
    </row>
    <row r="1951" customHeight="1" spans="1:5">
      <c r="A1951" s="12">
        <f t="shared" si="153"/>
        <v>19.4800000000002</v>
      </c>
      <c r="B1951" s="12">
        <f t="shared" si="152"/>
        <v>0.756</v>
      </c>
      <c r="C1951" s="12">
        <f t="shared" si="150"/>
        <v>1254.12504395014</v>
      </c>
      <c r="D1951" s="12">
        <f t="shared" si="151"/>
        <v>1207.18200960002</v>
      </c>
      <c r="E1951" s="12">
        <f t="shared" si="154"/>
        <v>1.20808799999963</v>
      </c>
    </row>
    <row r="1952" customHeight="1" spans="1:5">
      <c r="A1952" s="12">
        <f t="shared" si="153"/>
        <v>19.4900000000002</v>
      </c>
      <c r="B1952" s="12">
        <f t="shared" si="152"/>
        <v>0.756</v>
      </c>
      <c r="C1952" s="12">
        <f t="shared" si="150"/>
        <v>1255.38073853378</v>
      </c>
      <c r="D1952" s="12">
        <f t="shared" si="151"/>
        <v>1208.39070240002</v>
      </c>
      <c r="E1952" s="12">
        <f t="shared" si="154"/>
        <v>1.20869280000034</v>
      </c>
    </row>
    <row r="1953" customHeight="1" spans="1:5">
      <c r="A1953" s="12">
        <f t="shared" si="153"/>
        <v>19.5000000000002</v>
      </c>
      <c r="B1953" s="12">
        <f t="shared" si="152"/>
        <v>0.756</v>
      </c>
      <c r="C1953" s="12">
        <f t="shared" si="150"/>
        <v>1256.63706143595</v>
      </c>
      <c r="D1953" s="12">
        <f t="shared" si="151"/>
        <v>1209.60000000002</v>
      </c>
      <c r="E1953" s="12">
        <f t="shared" si="154"/>
        <v>1.20929759999967</v>
      </c>
    </row>
    <row r="1954" customHeight="1" spans="1:5">
      <c r="A1954" s="12">
        <f t="shared" si="153"/>
        <v>19.5100000000003</v>
      </c>
      <c r="B1954" s="12">
        <f t="shared" si="152"/>
        <v>0.756</v>
      </c>
      <c r="C1954" s="12">
        <f t="shared" si="150"/>
        <v>1257.89401265665</v>
      </c>
      <c r="D1954" s="12">
        <f t="shared" si="151"/>
        <v>1210.80990240004</v>
      </c>
      <c r="E1954" s="12">
        <f t="shared" si="154"/>
        <v>1.2099024000122</v>
      </c>
    </row>
    <row r="1955" customHeight="1" spans="1:5">
      <c r="A1955" s="12">
        <f t="shared" si="153"/>
        <v>19.5200000000003</v>
      </c>
      <c r="B1955" s="12">
        <f t="shared" si="152"/>
        <v>0.756</v>
      </c>
      <c r="C1955" s="12">
        <f t="shared" si="150"/>
        <v>1259.15159219588</v>
      </c>
      <c r="D1955" s="12">
        <f t="shared" si="151"/>
        <v>1212.02040960004</v>
      </c>
      <c r="E1955" s="12">
        <f t="shared" si="154"/>
        <v>1.21050720000039</v>
      </c>
    </row>
    <row r="1956" customHeight="1" spans="1:5">
      <c r="A1956" s="12">
        <f t="shared" si="153"/>
        <v>19.5300000000003</v>
      </c>
      <c r="B1956" s="12">
        <f t="shared" si="152"/>
        <v>0.756</v>
      </c>
      <c r="C1956" s="12">
        <f t="shared" si="150"/>
        <v>1260.40980005365</v>
      </c>
      <c r="D1956" s="12">
        <f t="shared" si="151"/>
        <v>1213.23152160004</v>
      </c>
      <c r="E1956" s="12">
        <f t="shared" si="154"/>
        <v>1.21111199999973</v>
      </c>
    </row>
    <row r="1957" customHeight="1" spans="1:5">
      <c r="A1957" s="12">
        <f t="shared" si="153"/>
        <v>19.5400000000003</v>
      </c>
      <c r="B1957" s="12">
        <f t="shared" si="152"/>
        <v>0.756</v>
      </c>
      <c r="C1957" s="12">
        <f t="shared" si="150"/>
        <v>1261.66863622994</v>
      </c>
      <c r="D1957" s="12">
        <f t="shared" si="151"/>
        <v>1214.44323840004</v>
      </c>
      <c r="E1957" s="12">
        <f t="shared" si="154"/>
        <v>1.2117168000002</v>
      </c>
    </row>
    <row r="1958" customHeight="1" spans="1:5">
      <c r="A1958" s="12">
        <f t="shared" si="153"/>
        <v>19.5500000000003</v>
      </c>
      <c r="B1958" s="12">
        <f t="shared" si="152"/>
        <v>0.756</v>
      </c>
      <c r="C1958" s="12">
        <f t="shared" si="150"/>
        <v>1262.92810072476</v>
      </c>
      <c r="D1958" s="12">
        <f t="shared" si="151"/>
        <v>1215.65556000004</v>
      </c>
      <c r="E1958" s="12">
        <f t="shared" si="154"/>
        <v>1.21232159999977</v>
      </c>
    </row>
    <row r="1959" customHeight="1" spans="1:5">
      <c r="A1959" s="12">
        <f t="shared" si="153"/>
        <v>19.5600000000003</v>
      </c>
      <c r="B1959" s="12">
        <f t="shared" si="152"/>
        <v>0.756</v>
      </c>
      <c r="C1959" s="12">
        <f t="shared" si="150"/>
        <v>1264.18819353812</v>
      </c>
      <c r="D1959" s="12">
        <f t="shared" si="151"/>
        <v>1216.86848640004</v>
      </c>
      <c r="E1959" s="12">
        <f t="shared" si="154"/>
        <v>1.21292640000024</v>
      </c>
    </row>
    <row r="1960" customHeight="1" spans="1:5">
      <c r="A1960" s="12">
        <f t="shared" si="153"/>
        <v>19.5700000000003</v>
      </c>
      <c r="B1960" s="12">
        <f t="shared" si="152"/>
        <v>0.756</v>
      </c>
      <c r="C1960" s="12">
        <f t="shared" si="150"/>
        <v>1265.44891467</v>
      </c>
      <c r="D1960" s="12">
        <f t="shared" si="151"/>
        <v>1218.08201760004</v>
      </c>
      <c r="E1960" s="12">
        <f t="shared" si="154"/>
        <v>1.21353119999958</v>
      </c>
    </row>
    <row r="1961" customHeight="1" spans="1:5">
      <c r="A1961" s="12">
        <f t="shared" si="153"/>
        <v>19.5800000000003</v>
      </c>
      <c r="B1961" s="12">
        <f t="shared" si="152"/>
        <v>0.756</v>
      </c>
      <c r="C1961" s="12">
        <f t="shared" si="150"/>
        <v>1266.71026412042</v>
      </c>
      <c r="D1961" s="12">
        <f t="shared" si="151"/>
        <v>1219.29615360004</v>
      </c>
      <c r="E1961" s="12">
        <f t="shared" si="154"/>
        <v>1.21413600000051</v>
      </c>
    </row>
    <row r="1962" customHeight="1" spans="1:5">
      <c r="A1962" s="12">
        <f t="shared" si="153"/>
        <v>19.5900000000003</v>
      </c>
      <c r="B1962" s="12">
        <f t="shared" si="152"/>
        <v>0.756</v>
      </c>
      <c r="C1962" s="12">
        <f t="shared" ref="C1962:C2003" si="155">PI()*(A1962+0.5)^2</f>
        <v>1267.97224188937</v>
      </c>
      <c r="D1962" s="12">
        <f t="shared" ref="D1962:D2003" si="156">((A1962+0.5)/0.5)^2*B1962</f>
        <v>1220.51089440004</v>
      </c>
      <c r="E1962" s="12">
        <f t="shared" si="154"/>
        <v>1.21474079999962</v>
      </c>
    </row>
    <row r="1963" customHeight="1" spans="1:5">
      <c r="A1963" s="12">
        <f t="shared" si="153"/>
        <v>19.6000000000003</v>
      </c>
      <c r="B1963" s="12">
        <f t="shared" si="152"/>
        <v>0.756</v>
      </c>
      <c r="C1963" s="12">
        <f t="shared" si="155"/>
        <v>1269.23484797685</v>
      </c>
      <c r="D1963" s="12">
        <f t="shared" si="156"/>
        <v>1221.72624000004</v>
      </c>
      <c r="E1963" s="12">
        <f t="shared" si="154"/>
        <v>1.21534560000009</v>
      </c>
    </row>
    <row r="1964" customHeight="1" spans="1:5">
      <c r="A1964" s="12">
        <f t="shared" si="153"/>
        <v>19.6100000000003</v>
      </c>
      <c r="B1964" s="12">
        <f t="shared" si="152"/>
        <v>0.756</v>
      </c>
      <c r="C1964" s="12">
        <f t="shared" si="155"/>
        <v>1270.49808238285</v>
      </c>
      <c r="D1964" s="12">
        <f t="shared" si="156"/>
        <v>1222.94219040004</v>
      </c>
      <c r="E1964" s="12">
        <f t="shared" si="154"/>
        <v>1.21595040000034</v>
      </c>
    </row>
    <row r="1965" customHeight="1" spans="1:5">
      <c r="A1965" s="12">
        <f t="shared" si="153"/>
        <v>19.6200000000003</v>
      </c>
      <c r="B1965" s="12">
        <f t="shared" si="152"/>
        <v>0.756</v>
      </c>
      <c r="C1965" s="12">
        <f t="shared" si="155"/>
        <v>1271.76194510739</v>
      </c>
      <c r="D1965" s="12">
        <f t="shared" si="156"/>
        <v>1224.15874560004</v>
      </c>
      <c r="E1965" s="12">
        <f t="shared" si="154"/>
        <v>1.21655519999968</v>
      </c>
    </row>
    <row r="1966" customHeight="1" spans="1:5">
      <c r="A1966" s="12">
        <f t="shared" si="153"/>
        <v>19.6300000000003</v>
      </c>
      <c r="B1966" s="12">
        <f t="shared" si="152"/>
        <v>0.756</v>
      </c>
      <c r="C1966" s="12">
        <f t="shared" si="155"/>
        <v>1273.02643615046</v>
      </c>
      <c r="D1966" s="12">
        <f t="shared" si="156"/>
        <v>1225.37590560004</v>
      </c>
      <c r="E1966" s="12">
        <f t="shared" si="154"/>
        <v>1.21716000000038</v>
      </c>
    </row>
    <row r="1967" customHeight="1" spans="1:5">
      <c r="A1967" s="12">
        <f t="shared" si="153"/>
        <v>19.6400000000003</v>
      </c>
      <c r="B1967" s="12">
        <f t="shared" si="152"/>
        <v>0.756</v>
      </c>
      <c r="C1967" s="12">
        <f t="shared" si="155"/>
        <v>1274.29155551206</v>
      </c>
      <c r="D1967" s="12">
        <f t="shared" si="156"/>
        <v>1226.59367040004</v>
      </c>
      <c r="E1967" s="12">
        <f t="shared" si="154"/>
        <v>1.21776479999971</v>
      </c>
    </row>
    <row r="1968" customHeight="1" spans="1:5">
      <c r="A1968" s="12">
        <f t="shared" si="153"/>
        <v>19.6500000000003</v>
      </c>
      <c r="B1968" s="12">
        <f t="shared" si="152"/>
        <v>0.756</v>
      </c>
      <c r="C1968" s="12">
        <f t="shared" si="155"/>
        <v>1275.5573031922</v>
      </c>
      <c r="D1968" s="12">
        <f t="shared" si="156"/>
        <v>1227.81204000004</v>
      </c>
      <c r="E1968" s="12">
        <f t="shared" si="154"/>
        <v>1.21836960000019</v>
      </c>
    </row>
    <row r="1969" customHeight="1" spans="1:5">
      <c r="A1969" s="12">
        <f t="shared" si="153"/>
        <v>19.6600000000003</v>
      </c>
      <c r="B1969" s="12">
        <f t="shared" si="152"/>
        <v>0.756</v>
      </c>
      <c r="C1969" s="12">
        <f t="shared" si="155"/>
        <v>1276.82367919086</v>
      </c>
      <c r="D1969" s="12">
        <f t="shared" si="156"/>
        <v>1229.03101440004</v>
      </c>
      <c r="E1969" s="12">
        <f t="shared" si="154"/>
        <v>1.21897439999975</v>
      </c>
    </row>
    <row r="1970" customHeight="1" spans="1:5">
      <c r="A1970" s="12">
        <f t="shared" si="153"/>
        <v>19.6700000000003</v>
      </c>
      <c r="B1970" s="12">
        <f t="shared" si="152"/>
        <v>0.756</v>
      </c>
      <c r="C1970" s="12">
        <f t="shared" si="155"/>
        <v>1278.09068350805</v>
      </c>
      <c r="D1970" s="12">
        <f t="shared" si="156"/>
        <v>1230.25059360004</v>
      </c>
      <c r="E1970" s="12">
        <f t="shared" si="154"/>
        <v>1.21957920000023</v>
      </c>
    </row>
    <row r="1971" customHeight="1" spans="1:5">
      <c r="A1971" s="12">
        <f t="shared" si="153"/>
        <v>19.6800000000003</v>
      </c>
      <c r="B1971" s="12">
        <f t="shared" si="152"/>
        <v>0.756</v>
      </c>
      <c r="C1971" s="12">
        <f t="shared" si="155"/>
        <v>1279.35831614378</v>
      </c>
      <c r="D1971" s="12">
        <f t="shared" si="156"/>
        <v>1231.47077760004</v>
      </c>
      <c r="E1971" s="12">
        <f t="shared" si="154"/>
        <v>1.22018400000024</v>
      </c>
    </row>
    <row r="1972" customHeight="1" spans="1:5">
      <c r="A1972" s="12">
        <f t="shared" si="153"/>
        <v>19.6900000000003</v>
      </c>
      <c r="B1972" s="12">
        <f t="shared" si="152"/>
        <v>0.756</v>
      </c>
      <c r="C1972" s="12">
        <f t="shared" si="155"/>
        <v>1280.62657709803</v>
      </c>
      <c r="D1972" s="12">
        <f t="shared" si="156"/>
        <v>1232.69156640004</v>
      </c>
      <c r="E1972" s="12">
        <f t="shared" si="154"/>
        <v>1.22078879999981</v>
      </c>
    </row>
    <row r="1973" customHeight="1" spans="1:5">
      <c r="A1973" s="12">
        <f t="shared" si="153"/>
        <v>19.7000000000003</v>
      </c>
      <c r="B1973" s="12">
        <f t="shared" si="152"/>
        <v>0.756</v>
      </c>
      <c r="C1973" s="12">
        <f t="shared" si="155"/>
        <v>1281.89546637081</v>
      </c>
      <c r="D1973" s="12">
        <f t="shared" si="156"/>
        <v>1233.91296000004</v>
      </c>
      <c r="E1973" s="12">
        <f t="shared" si="154"/>
        <v>1.22139360000028</v>
      </c>
    </row>
    <row r="1974" customHeight="1" spans="1:5">
      <c r="A1974" s="12">
        <f t="shared" si="153"/>
        <v>19.7100000000003</v>
      </c>
      <c r="B1974" s="12">
        <f t="shared" si="152"/>
        <v>0.756</v>
      </c>
      <c r="C1974" s="12">
        <f t="shared" si="155"/>
        <v>1283.16498396213</v>
      </c>
      <c r="D1974" s="12">
        <f t="shared" si="156"/>
        <v>1235.13495840004</v>
      </c>
      <c r="E1974" s="12">
        <f t="shared" si="154"/>
        <v>1.22199839999962</v>
      </c>
    </row>
    <row r="1975" customHeight="1" spans="1:5">
      <c r="A1975" s="12">
        <f t="shared" si="153"/>
        <v>19.7200000000003</v>
      </c>
      <c r="B1975" s="12">
        <f t="shared" si="152"/>
        <v>0.756</v>
      </c>
      <c r="C1975" s="12">
        <f t="shared" si="155"/>
        <v>1284.43512987198</v>
      </c>
      <c r="D1975" s="12">
        <f t="shared" si="156"/>
        <v>1236.35756160004</v>
      </c>
      <c r="E1975" s="12">
        <f t="shared" si="154"/>
        <v>1.22260320000032</v>
      </c>
    </row>
    <row r="1976" customHeight="1" spans="1:5">
      <c r="A1976" s="12">
        <f t="shared" si="153"/>
        <v>19.7300000000003</v>
      </c>
      <c r="B1976" s="12">
        <f t="shared" si="152"/>
        <v>0.756</v>
      </c>
      <c r="C1976" s="12">
        <f t="shared" si="155"/>
        <v>1285.70590410035</v>
      </c>
      <c r="D1976" s="12">
        <f t="shared" si="156"/>
        <v>1237.58076960004</v>
      </c>
      <c r="E1976" s="12">
        <f t="shared" si="154"/>
        <v>1.22320799999966</v>
      </c>
    </row>
    <row r="1977" customHeight="1" spans="1:5">
      <c r="A1977" s="12">
        <f t="shared" si="153"/>
        <v>19.7400000000003</v>
      </c>
      <c r="B1977" s="12">
        <f t="shared" si="152"/>
        <v>0.756</v>
      </c>
      <c r="C1977" s="12">
        <f t="shared" si="155"/>
        <v>1286.97730664726</v>
      </c>
      <c r="D1977" s="12">
        <f t="shared" si="156"/>
        <v>1238.80458240004</v>
      </c>
      <c r="E1977" s="12">
        <f t="shared" si="154"/>
        <v>1.22381280000036</v>
      </c>
    </row>
    <row r="1978" customHeight="1" spans="1:5">
      <c r="A1978" s="12">
        <f t="shared" si="153"/>
        <v>19.7500000000003</v>
      </c>
      <c r="B1978" s="12">
        <f t="shared" si="152"/>
        <v>0.756</v>
      </c>
      <c r="C1978" s="12">
        <f t="shared" si="155"/>
        <v>1288.2493375127</v>
      </c>
      <c r="D1978" s="12">
        <f t="shared" si="156"/>
        <v>1240.02900000004</v>
      </c>
      <c r="E1978" s="12">
        <f t="shared" si="154"/>
        <v>1.2244175999997</v>
      </c>
    </row>
    <row r="1979" customHeight="1" spans="1:5">
      <c r="A1979" s="12">
        <f t="shared" si="153"/>
        <v>19.7600000000003</v>
      </c>
      <c r="B1979" s="12">
        <f t="shared" si="152"/>
        <v>0.756</v>
      </c>
      <c r="C1979" s="12">
        <f t="shared" si="155"/>
        <v>1289.52199669667</v>
      </c>
      <c r="D1979" s="12">
        <f t="shared" si="156"/>
        <v>1241.25402240004</v>
      </c>
      <c r="E1979" s="12">
        <f t="shared" si="154"/>
        <v>1.22502240000017</v>
      </c>
    </row>
    <row r="1980" customHeight="1" spans="1:5">
      <c r="A1980" s="12">
        <f t="shared" si="153"/>
        <v>19.7700000000003</v>
      </c>
      <c r="B1980" s="12">
        <f t="shared" si="152"/>
        <v>0.756</v>
      </c>
      <c r="C1980" s="12">
        <f t="shared" si="155"/>
        <v>1290.79528419917</v>
      </c>
      <c r="D1980" s="12">
        <f t="shared" si="156"/>
        <v>1242.47964960004</v>
      </c>
      <c r="E1980" s="12">
        <f t="shared" si="154"/>
        <v>1.22562720000019</v>
      </c>
    </row>
    <row r="1981" customHeight="1" spans="1:5">
      <c r="A1981" s="12">
        <f t="shared" si="153"/>
        <v>19.7800000000003</v>
      </c>
      <c r="B1981" s="12">
        <f t="shared" si="152"/>
        <v>0.756</v>
      </c>
      <c r="C1981" s="12">
        <f t="shared" si="155"/>
        <v>1292.0692000202</v>
      </c>
      <c r="D1981" s="12">
        <f t="shared" si="156"/>
        <v>1243.70588160004</v>
      </c>
      <c r="E1981" s="12">
        <f t="shared" si="154"/>
        <v>1.22623199999975</v>
      </c>
    </row>
    <row r="1982" customHeight="1" spans="1:5">
      <c r="A1982" s="12">
        <f t="shared" si="153"/>
        <v>19.7900000000003</v>
      </c>
      <c r="B1982" s="12">
        <f t="shared" si="152"/>
        <v>0.756</v>
      </c>
      <c r="C1982" s="12">
        <f t="shared" si="155"/>
        <v>1293.34374415976</v>
      </c>
      <c r="D1982" s="12">
        <f t="shared" si="156"/>
        <v>1244.93271840004</v>
      </c>
      <c r="E1982" s="12">
        <f t="shared" si="154"/>
        <v>1.22683680000023</v>
      </c>
    </row>
    <row r="1983" customHeight="1" spans="1:5">
      <c r="A1983" s="12">
        <f t="shared" si="153"/>
        <v>19.8000000000003</v>
      </c>
      <c r="B1983" s="12">
        <f t="shared" si="152"/>
        <v>0.756</v>
      </c>
      <c r="C1983" s="12">
        <f t="shared" si="155"/>
        <v>1294.61891661786</v>
      </c>
      <c r="D1983" s="12">
        <f t="shared" si="156"/>
        <v>1246.16016000004</v>
      </c>
      <c r="E1983" s="12">
        <f t="shared" si="154"/>
        <v>1.22744159999979</v>
      </c>
    </row>
    <row r="1984" customHeight="1" spans="1:5">
      <c r="A1984" s="12">
        <f t="shared" si="153"/>
        <v>19.8100000000003</v>
      </c>
      <c r="B1984" s="12">
        <f t="shared" si="152"/>
        <v>0.756</v>
      </c>
      <c r="C1984" s="12">
        <f t="shared" si="155"/>
        <v>1295.89471739448</v>
      </c>
      <c r="D1984" s="12">
        <f t="shared" si="156"/>
        <v>1247.38820640004</v>
      </c>
      <c r="E1984" s="12">
        <f t="shared" si="154"/>
        <v>1.22804640000027</v>
      </c>
    </row>
    <row r="1985" customHeight="1" spans="1:5">
      <c r="A1985" s="12">
        <f t="shared" si="153"/>
        <v>19.8200000000003</v>
      </c>
      <c r="B1985" s="12">
        <f t="shared" si="152"/>
        <v>0.756</v>
      </c>
      <c r="C1985" s="12">
        <f t="shared" si="155"/>
        <v>1297.17114648963</v>
      </c>
      <c r="D1985" s="12">
        <f t="shared" si="156"/>
        <v>1248.61685760004</v>
      </c>
      <c r="E1985" s="12">
        <f t="shared" si="154"/>
        <v>1.22865119999983</v>
      </c>
    </row>
    <row r="1986" customHeight="1" spans="1:5">
      <c r="A1986" s="12">
        <f t="shared" si="153"/>
        <v>19.8300000000003</v>
      </c>
      <c r="B1986" s="12">
        <f t="shared" si="152"/>
        <v>0.756</v>
      </c>
      <c r="C1986" s="12">
        <f t="shared" si="155"/>
        <v>1298.44820390332</v>
      </c>
      <c r="D1986" s="12">
        <f t="shared" si="156"/>
        <v>1249.84611360004</v>
      </c>
      <c r="E1986" s="12">
        <f t="shared" si="154"/>
        <v>1.22925600000008</v>
      </c>
    </row>
    <row r="1987" customHeight="1" spans="1:5">
      <c r="A1987" s="12">
        <f t="shared" si="153"/>
        <v>19.8400000000003</v>
      </c>
      <c r="B1987" s="12">
        <f t="shared" si="152"/>
        <v>0.756</v>
      </c>
      <c r="C1987" s="12">
        <f t="shared" si="155"/>
        <v>1299.72588963553</v>
      </c>
      <c r="D1987" s="12">
        <f t="shared" si="156"/>
        <v>1251.07597440004</v>
      </c>
      <c r="E1987" s="12">
        <f t="shared" si="154"/>
        <v>1.22986079999987</v>
      </c>
    </row>
    <row r="1988" customHeight="1" spans="1:5">
      <c r="A1988" s="12">
        <f t="shared" si="153"/>
        <v>19.8500000000003</v>
      </c>
      <c r="B1988" s="12">
        <f>MAX(1-0.03*MAX((A1988-0.5)/0.25,0),$B$2)</f>
        <v>0.756</v>
      </c>
      <c r="C1988" s="12">
        <f t="shared" si="155"/>
        <v>1301.00420368628</v>
      </c>
      <c r="D1988" s="12">
        <f t="shared" si="156"/>
        <v>1252.30644000004</v>
      </c>
      <c r="E1988" s="12">
        <f t="shared" si="154"/>
        <v>1.23046560000012</v>
      </c>
    </row>
    <row r="1989" customHeight="1" spans="1:5">
      <c r="A1989" s="12">
        <f t="shared" ref="A1989:A2003" si="157">A1988+0.01</f>
        <v>19.8600000000003</v>
      </c>
      <c r="B1989" s="12">
        <f>MAX(1-0.03*MAX((A1989-0.5)/0.25,0),$B$2)</f>
        <v>0.756</v>
      </c>
      <c r="C1989" s="12">
        <f t="shared" si="155"/>
        <v>1302.28314605555</v>
      </c>
      <c r="D1989" s="12">
        <f t="shared" si="156"/>
        <v>1253.53751040004</v>
      </c>
      <c r="E1989" s="12">
        <f t="shared" ref="E1989:E2003" si="158">D1989-D1988</f>
        <v>1.23107040000036</v>
      </c>
    </row>
    <row r="1990" customHeight="1" spans="1:5">
      <c r="A1990" s="12">
        <f t="shared" si="157"/>
        <v>19.8700000000003</v>
      </c>
      <c r="B1990" s="12">
        <f>MAX(1-0.03*MAX((A1990-0.5)/0.25,0),$B$2)</f>
        <v>0.756</v>
      </c>
      <c r="C1990" s="12">
        <f t="shared" si="155"/>
        <v>1303.56271674336</v>
      </c>
      <c r="D1990" s="12">
        <f t="shared" si="156"/>
        <v>1254.76918560004</v>
      </c>
      <c r="E1990" s="12">
        <f t="shared" si="158"/>
        <v>1.2316751999997</v>
      </c>
    </row>
    <row r="1991" customHeight="1" spans="1:5">
      <c r="A1991" s="12">
        <f t="shared" si="157"/>
        <v>19.8800000000003</v>
      </c>
      <c r="B1991" s="12">
        <f>MAX(1-0.03*MAX((A1991-0.5)/0.25,0),$B$2)</f>
        <v>0.756</v>
      </c>
      <c r="C1991" s="12">
        <f t="shared" si="155"/>
        <v>1304.8429157497</v>
      </c>
      <c r="D1991" s="12">
        <f t="shared" si="156"/>
        <v>1256.00146560004</v>
      </c>
      <c r="E1991" s="12">
        <f t="shared" si="158"/>
        <v>1.23228000000017</v>
      </c>
    </row>
    <row r="1992" customHeight="1" spans="1:5">
      <c r="A1992" s="12">
        <f t="shared" si="157"/>
        <v>19.8900000000003</v>
      </c>
      <c r="B1992" s="12">
        <f>MAX(1-0.03*MAX((A1992-0.5)/0.25,0),$B$2)</f>
        <v>0.756</v>
      </c>
      <c r="C1992" s="12">
        <f t="shared" si="155"/>
        <v>1306.12374307457</v>
      </c>
      <c r="D1992" s="12">
        <f t="shared" si="156"/>
        <v>1257.23435040004</v>
      </c>
      <c r="E1992" s="12">
        <f t="shared" si="158"/>
        <v>1.23288479999974</v>
      </c>
    </row>
    <row r="1993" customHeight="1" spans="1:5">
      <c r="A1993" s="12">
        <f t="shared" si="157"/>
        <v>19.9000000000003</v>
      </c>
      <c r="B1993" s="12">
        <f>MAX(1-0.03*MAX((A1993-0.5)/0.25,0),$B$2)</f>
        <v>0.756</v>
      </c>
      <c r="C1993" s="12">
        <f t="shared" si="155"/>
        <v>1307.40519871797</v>
      </c>
      <c r="D1993" s="12">
        <f t="shared" si="156"/>
        <v>1258.46784000004</v>
      </c>
      <c r="E1993" s="12">
        <f t="shared" si="158"/>
        <v>1.23348960000021</v>
      </c>
    </row>
    <row r="1994" customHeight="1" spans="1:5">
      <c r="A1994" s="12">
        <f t="shared" si="157"/>
        <v>19.9100000000003</v>
      </c>
      <c r="B1994" s="12">
        <f>MAX(1-0.03*MAX((A1994-0.5)/0.25,0),$B$2)</f>
        <v>0.756</v>
      </c>
      <c r="C1994" s="12">
        <f t="shared" si="155"/>
        <v>1308.6872826799</v>
      </c>
      <c r="D1994" s="12">
        <f t="shared" si="156"/>
        <v>1259.70193440004</v>
      </c>
      <c r="E1994" s="12">
        <f t="shared" si="158"/>
        <v>1.23409439999978</v>
      </c>
    </row>
    <row r="1995" customHeight="1" spans="1:5">
      <c r="A1995" s="12">
        <f t="shared" si="157"/>
        <v>19.9200000000003</v>
      </c>
      <c r="B1995" s="12">
        <f>MAX(1-0.03*MAX((A1995-0.5)/0.25,0),$B$2)</f>
        <v>0.756</v>
      </c>
      <c r="C1995" s="12">
        <f t="shared" si="155"/>
        <v>1309.96999496036</v>
      </c>
      <c r="D1995" s="12">
        <f t="shared" si="156"/>
        <v>1260.93663360004</v>
      </c>
      <c r="E1995" s="12">
        <f t="shared" si="158"/>
        <v>1.23469920000025</v>
      </c>
    </row>
    <row r="1996" customHeight="1" spans="1:5">
      <c r="A1996" s="12">
        <f t="shared" si="157"/>
        <v>19.9300000000003</v>
      </c>
      <c r="B1996" s="12">
        <f>MAX(1-0.03*MAX((A1996-0.5)/0.25,0),$B$2)</f>
        <v>0.756</v>
      </c>
      <c r="C1996" s="12">
        <f t="shared" si="155"/>
        <v>1311.25333555935</v>
      </c>
      <c r="D1996" s="12">
        <f t="shared" si="156"/>
        <v>1262.17193760004</v>
      </c>
      <c r="E1996" s="12">
        <f t="shared" si="158"/>
        <v>1.23530400000027</v>
      </c>
    </row>
    <row r="1997" customHeight="1" spans="1:5">
      <c r="A1997" s="12">
        <f t="shared" si="157"/>
        <v>19.9400000000003</v>
      </c>
      <c r="B1997" s="12">
        <f>MAX(1-0.03*MAX((A1997-0.5)/0.25,0),$B$2)</f>
        <v>0.756</v>
      </c>
      <c r="C1997" s="12">
        <f t="shared" si="155"/>
        <v>1312.53730447687</v>
      </c>
      <c r="D1997" s="12">
        <f t="shared" si="156"/>
        <v>1263.40784640004</v>
      </c>
      <c r="E1997" s="12">
        <f t="shared" si="158"/>
        <v>1.23590879999961</v>
      </c>
    </row>
    <row r="1998" customHeight="1" spans="1:5">
      <c r="A1998" s="12">
        <f t="shared" si="157"/>
        <v>19.9500000000003</v>
      </c>
      <c r="B1998" s="12">
        <f>MAX(1-0.03*MAX((A1998-0.5)/0.25,0),$B$2)</f>
        <v>0.756</v>
      </c>
      <c r="C1998" s="12">
        <f t="shared" si="155"/>
        <v>1313.82190171293</v>
      </c>
      <c r="D1998" s="12">
        <f t="shared" si="156"/>
        <v>1264.64436000004</v>
      </c>
      <c r="E1998" s="12">
        <f t="shared" si="158"/>
        <v>1.23651360000031</v>
      </c>
    </row>
    <row r="1999" customHeight="1" spans="1:5">
      <c r="A1999" s="12">
        <f t="shared" si="157"/>
        <v>19.9600000000003</v>
      </c>
      <c r="B1999" s="12">
        <f>MAX(1-0.03*MAX((A1999-0.5)/0.25,0),$B$2)</f>
        <v>0.756</v>
      </c>
      <c r="C1999" s="12">
        <f t="shared" si="155"/>
        <v>1315.10712726751</v>
      </c>
      <c r="D1999" s="12">
        <f t="shared" si="156"/>
        <v>1265.88147840004</v>
      </c>
      <c r="E1999" s="12">
        <f t="shared" si="158"/>
        <v>1.23711839999964</v>
      </c>
    </row>
    <row r="2000" customHeight="1" spans="1:5">
      <c r="A2000" s="12">
        <f t="shared" si="157"/>
        <v>19.9700000000003</v>
      </c>
      <c r="B2000" s="12">
        <f>MAX(1-0.03*MAX((A2000-0.5)/0.25,0),$B$2)</f>
        <v>0.756</v>
      </c>
      <c r="C2000" s="12">
        <f t="shared" si="155"/>
        <v>1316.39298114062</v>
      </c>
      <c r="D2000" s="12">
        <f t="shared" si="156"/>
        <v>1267.11920160004</v>
      </c>
      <c r="E2000" s="12">
        <f t="shared" si="158"/>
        <v>1.23772320000035</v>
      </c>
    </row>
    <row r="2001" customHeight="1" spans="1:5">
      <c r="A2001" s="12">
        <f t="shared" si="157"/>
        <v>19.9800000000003</v>
      </c>
      <c r="B2001" s="12">
        <f>MAX(1-0.03*MAX((A2001-0.5)/0.25,0),$B$2)</f>
        <v>0.756</v>
      </c>
      <c r="C2001" s="12">
        <f t="shared" si="155"/>
        <v>1317.67946333227</v>
      </c>
      <c r="D2001" s="12">
        <f t="shared" si="156"/>
        <v>1268.35752960004</v>
      </c>
      <c r="E2001" s="12">
        <f t="shared" si="158"/>
        <v>1.23832799999968</v>
      </c>
    </row>
    <row r="2002" customHeight="1" spans="1:5">
      <c r="A2002" s="12">
        <f t="shared" si="157"/>
        <v>19.9900000000003</v>
      </c>
      <c r="B2002" s="12">
        <f>MAX(1-0.03*MAX((A2002-0.5)/0.25,0),$B$2)</f>
        <v>0.756</v>
      </c>
      <c r="C2002" s="12">
        <f t="shared" si="155"/>
        <v>1318.96657384245</v>
      </c>
      <c r="D2002" s="12">
        <f t="shared" si="156"/>
        <v>1269.59646240004</v>
      </c>
      <c r="E2002" s="12">
        <f t="shared" si="158"/>
        <v>1.23893280000016</v>
      </c>
    </row>
    <row r="2003" customHeight="1" spans="1:5">
      <c r="A2003" s="12">
        <f t="shared" si="157"/>
        <v>20.0000000000003</v>
      </c>
      <c r="B2003" s="12">
        <f>MAX(1-0.03*MAX((A2003-0.5)/0.25,0),$B$2)</f>
        <v>0.756</v>
      </c>
      <c r="C2003" s="12">
        <f t="shared" si="155"/>
        <v>1320.25431267115</v>
      </c>
      <c r="D2003" s="12">
        <f t="shared" si="156"/>
        <v>1270.83600000004</v>
      </c>
      <c r="E2003" s="12">
        <f t="shared" si="158"/>
        <v>1.23953759999995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5"/>
  <sheetViews>
    <sheetView workbookViewId="0">
      <selection activeCell="J28" sqref="J28"/>
    </sheetView>
    <sheetView workbookViewId="1">
      <selection activeCell="AP17" sqref="AP17"/>
    </sheetView>
  </sheetViews>
  <sheetFormatPr defaultColWidth="9" defaultRowHeight="16.5"/>
  <cols>
    <col min="1" max="1" width="7.875" style="2" customWidth="1"/>
    <col min="2" max="3" width="4.625" style="2" customWidth="1"/>
    <col min="4" max="5" width="7.875" style="2" customWidth="1"/>
    <col min="6" max="8" width="7.875" style="1" customWidth="1"/>
    <col min="9" max="9" width="10.25" style="1" customWidth="1"/>
    <col min="10" max="11" width="7.875" style="1" customWidth="1"/>
    <col min="12" max="13" width="6.25" style="1" hidden="1" customWidth="1"/>
    <col min="14" max="25" width="6.625" style="1" hidden="1" customWidth="1"/>
    <col min="26" max="29" width="8.625" style="1" hidden="1" customWidth="1"/>
    <col min="30" max="30" width="8.625" style="1" customWidth="1"/>
    <col min="31" max="34" width="7.875" style="2" customWidth="1"/>
    <col min="35" max="35" width="13.75" style="1" customWidth="1"/>
    <col min="36" max="36" width="9" style="2"/>
    <col min="37" max="37" width="9.00833333333333" style="2" customWidth="1"/>
    <col min="38" max="38" width="9.00833333333333" style="1" customWidth="1"/>
    <col min="39" max="39" width="11.25" style="1" customWidth="1"/>
    <col min="40" max="40" width="9" style="1"/>
    <col min="41" max="41" width="9.00833333333333" style="1" customWidth="1"/>
    <col min="42" max="42" width="12.625" style="1"/>
    <col min="43" max="43" width="9.00833333333333" style="1" customWidth="1"/>
    <col min="44" max="44" width="9" style="1"/>
    <col min="45" max="45" width="12.625" style="1"/>
    <col min="46" max="16384" width="9" style="1"/>
  </cols>
  <sheetData>
    <row r="1" spans="1:45">
      <c r="A1" s="2" t="s">
        <v>30</v>
      </c>
      <c r="B1" s="2" t="s">
        <v>47</v>
      </c>
      <c r="C1" s="2" t="s">
        <v>93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89</v>
      </c>
      <c r="I1" s="2" t="s">
        <v>98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J1" s="2" t="s">
        <v>81</v>
      </c>
      <c r="AK1" s="2" t="s">
        <v>82</v>
      </c>
      <c r="AM1" s="1" t="s">
        <v>83</v>
      </c>
      <c r="AN1" s="1" t="s">
        <v>84</v>
      </c>
      <c r="AO1" s="1" t="s">
        <v>88</v>
      </c>
      <c r="AQ1" s="1" t="s">
        <v>95</v>
      </c>
      <c r="AR1" s="1" t="s">
        <v>96</v>
      </c>
      <c r="AS1" s="1" t="s">
        <v>97</v>
      </c>
    </row>
    <row r="2" spans="1:45">
      <c r="A2" s="2">
        <v>1</v>
      </c>
      <c r="B2" s="2">
        <v>1</v>
      </c>
      <c r="C2" s="2">
        <v>0</v>
      </c>
      <c r="D2" s="3">
        <v>1.4</v>
      </c>
      <c r="E2" s="2">
        <f>D2/(1+C2)</f>
        <v>1.4</v>
      </c>
      <c r="F2" s="2">
        <f>爆破师!K2</f>
        <v>6</v>
      </c>
      <c r="G2" s="2">
        <f>爆破师!AH2</f>
        <v>26</v>
      </c>
      <c r="H2" s="3">
        <v>72</v>
      </c>
      <c r="I2" s="2">
        <f>ROUNDUP(1000/H2,0)</f>
        <v>14</v>
      </c>
      <c r="J2" s="3">
        <v>0.79</v>
      </c>
      <c r="K2" s="3">
        <v>3</v>
      </c>
      <c r="L2" s="2">
        <v>100</v>
      </c>
      <c r="M2" s="2">
        <v>20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4">
        <v>0.5</v>
      </c>
      <c r="U2" s="4">
        <v>0.5</v>
      </c>
      <c r="V2" s="4">
        <v>1</v>
      </c>
      <c r="W2" s="4">
        <v>0.75</v>
      </c>
      <c r="X2" s="4">
        <v>1</v>
      </c>
      <c r="Y2" s="4">
        <v>0.5</v>
      </c>
      <c r="Z2" s="2">
        <f>((L2^2*J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39.3034825870647</v>
      </c>
      <c r="AA2" s="2">
        <f>((L2^2*K2)*(1+ROUNDDOWN(Q2/[1]战斗模型!$C$31,1)*[1]战斗模型!$C$32*W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149.253731343284</v>
      </c>
      <c r="AB2" s="2">
        <f>Z2*F2</f>
        <v>235.820895522388</v>
      </c>
      <c r="AC2" s="2">
        <f>AA2*G2</f>
        <v>3880.59701492537</v>
      </c>
      <c r="AD2" s="2">
        <f>((ROUNDUP(I2/E2,0)-1)*AB2+AC2)/(ROUNDUP(I2/E2,0)*E2)</f>
        <v>428.784648187633</v>
      </c>
      <c r="AE2" s="5">
        <f>((ROUNDUP(I2/E2,0)-1)*AB2)/(E2*ROUNDUP(I2/E2,0))/AD2</f>
        <v>0.353555445052213</v>
      </c>
      <c r="AF2" s="5">
        <f>AC2/(E2*ROUNDUP(I2/E2,0))/AD2</f>
        <v>0.646444554947787</v>
      </c>
      <c r="AG2" s="2">
        <f>AD2/AD$2</f>
        <v>1</v>
      </c>
      <c r="AH2" s="2">
        <f>(AG2-1)/8</f>
        <v>0</v>
      </c>
      <c r="AJ2" s="2">
        <v>0</v>
      </c>
      <c r="AK2" s="2">
        <f>AD2-$AD$2</f>
        <v>0</v>
      </c>
      <c r="AM2" s="1">
        <f>(ROUNDUP(I2/E2,0)-1)*J2*F2</f>
        <v>42.66</v>
      </c>
      <c r="AN2" s="1">
        <f>K2*G2</f>
        <v>78</v>
      </c>
      <c r="AO2" s="1">
        <f>(AM2+AN2)/(E2*ROUNDUP(I2/E2,0))</f>
        <v>8.61857142857143</v>
      </c>
      <c r="AQ2" s="1">
        <f t="shared" ref="AQ2:AQ6" si="0">AM2/J2</f>
        <v>54</v>
      </c>
      <c r="AR2" s="1">
        <f t="shared" ref="AR2:AR6" si="1">AN2/K2</f>
        <v>26</v>
      </c>
      <c r="AS2" s="1">
        <f>(AQ2+AR2)/(E2*ROUNDUP(I2/E2,0))</f>
        <v>5.71428571428571</v>
      </c>
    </row>
    <row r="3" spans="1:45">
      <c r="A3" s="2">
        <v>2</v>
      </c>
      <c r="B3" s="2">
        <f>B$2</f>
        <v>1</v>
      </c>
      <c r="C3" s="2">
        <f>$C$2</f>
        <v>0</v>
      </c>
      <c r="D3" s="2">
        <f>D$2</f>
        <v>1.4</v>
      </c>
      <c r="E3" s="2">
        <f>D3/(1+C3)</f>
        <v>1.4</v>
      </c>
      <c r="F3" s="2">
        <f>爆破师!K3</f>
        <v>12</v>
      </c>
      <c r="G3" s="2">
        <f>爆破师!AH3</f>
        <v>51</v>
      </c>
      <c r="H3" s="2">
        <f>H2*(1-A3*H7)</f>
        <v>72</v>
      </c>
      <c r="I3" s="2">
        <f>ROUNDUP(1000/H3,0)</f>
        <v>14</v>
      </c>
      <c r="J3" s="3">
        <f>J$2</f>
        <v>0.79</v>
      </c>
      <c r="K3" s="3">
        <f>K$2</f>
        <v>3</v>
      </c>
      <c r="L3" s="2">
        <f>L2+L$7</f>
        <v>100</v>
      </c>
      <c r="M3" s="2">
        <v>20</v>
      </c>
      <c r="N3" s="2">
        <f t="shared" ref="N3:Y3" si="2">N$2</f>
        <v>0</v>
      </c>
      <c r="O3" s="2">
        <f t="shared" si="2"/>
        <v>0</v>
      </c>
      <c r="P3" s="2">
        <f t="shared" si="2"/>
        <v>0</v>
      </c>
      <c r="Q3" s="2">
        <f t="shared" si="2"/>
        <v>0</v>
      </c>
      <c r="R3" s="2">
        <f t="shared" si="2"/>
        <v>0</v>
      </c>
      <c r="S3" s="2">
        <f t="shared" si="2"/>
        <v>0</v>
      </c>
      <c r="T3" s="4">
        <f t="shared" si="2"/>
        <v>0.5</v>
      </c>
      <c r="U3" s="4">
        <f t="shared" si="2"/>
        <v>0.5</v>
      </c>
      <c r="V3" s="4">
        <f t="shared" si="2"/>
        <v>1</v>
      </c>
      <c r="W3" s="4">
        <f t="shared" si="2"/>
        <v>0.75</v>
      </c>
      <c r="X3" s="4">
        <f t="shared" si="2"/>
        <v>1</v>
      </c>
      <c r="Y3" s="4">
        <f t="shared" si="2"/>
        <v>0.5</v>
      </c>
      <c r="Z3" s="2">
        <f>((L3^2*J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39.3034825870647</v>
      </c>
      <c r="AA3" s="2">
        <f>((L3^2*K3)*(1+ROUNDDOWN(Q3/[1]战斗模型!$C$31,1)*[1]战斗模型!$C$32*W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149.253731343284</v>
      </c>
      <c r="AB3" s="2">
        <f>Z3*F3</f>
        <v>471.641791044776</v>
      </c>
      <c r="AC3" s="2">
        <f>AA3*G3</f>
        <v>7611.94029850746</v>
      </c>
      <c r="AD3" s="2">
        <f>((ROUNDUP(I3/E3,0)-1)*AB3+AC3)/(ROUNDUP(I3/E3,0)*E3)</f>
        <v>846.908315565032</v>
      </c>
      <c r="AE3" s="5">
        <f>((ROUNDUP(I3/E3,0)-1)*AB3)/(E3*ROUNDUP(I3/E3,0))/AD3</f>
        <v>0.358006042296073</v>
      </c>
      <c r="AF3" s="5">
        <f>AC3/(E3*ROUNDUP(I3/E3,0))/AD3</f>
        <v>0.641993957703928</v>
      </c>
      <c r="AG3" s="2">
        <f>AD3/AD$2</f>
        <v>1.97513674788662</v>
      </c>
      <c r="AH3" s="2">
        <f>(AG3-1)/8</f>
        <v>0.121892093485828</v>
      </c>
      <c r="AJ3" s="2">
        <v>1</v>
      </c>
      <c r="AK3" s="2">
        <f>(AD3-$AD$2)/AJ3</f>
        <v>418.123667377399</v>
      </c>
      <c r="AM3" s="1">
        <f>(ROUNDUP(I3/E3,0)-1)*J3*F3</f>
        <v>85.32</v>
      </c>
      <c r="AN3" s="1">
        <f>K3*G3</f>
        <v>153</v>
      </c>
      <c r="AO3" s="1">
        <f>(AM3+AN3)/(E3*ROUNDUP(I3/E3,0))</f>
        <v>17.0228571428571</v>
      </c>
      <c r="AQ3" s="1">
        <f t="shared" si="0"/>
        <v>108</v>
      </c>
      <c r="AR3" s="1">
        <f t="shared" si="1"/>
        <v>51</v>
      </c>
      <c r="AS3" s="1">
        <f>(AQ3+AR3)/(E3*ROUNDUP(I3/E3,0))</f>
        <v>11.3571428571429</v>
      </c>
    </row>
    <row r="4" spans="1:45">
      <c r="A4" s="2">
        <v>3</v>
      </c>
      <c r="B4" s="2">
        <f>B$2</f>
        <v>1</v>
      </c>
      <c r="C4" s="2">
        <f>$C$2</f>
        <v>0</v>
      </c>
      <c r="D4" s="2">
        <f>D$2</f>
        <v>1.4</v>
      </c>
      <c r="E4" s="2">
        <f>D4/(1+C4)</f>
        <v>1.4</v>
      </c>
      <c r="F4" s="2">
        <f>爆破师!K4</f>
        <v>17</v>
      </c>
      <c r="G4" s="2">
        <f>爆破师!AH4</f>
        <v>77</v>
      </c>
      <c r="H4" s="2">
        <f>H2*(1-A4*H7)</f>
        <v>72</v>
      </c>
      <c r="I4" s="2">
        <f>ROUNDUP(1000/H4,0)</f>
        <v>14</v>
      </c>
      <c r="J4" s="3">
        <f>J$2</f>
        <v>0.79</v>
      </c>
      <c r="K4" s="3">
        <f>K$2</f>
        <v>3</v>
      </c>
      <c r="L4" s="2">
        <f>L3+L$7</f>
        <v>100</v>
      </c>
      <c r="M4" s="2">
        <v>20</v>
      </c>
      <c r="N4" s="2">
        <f t="shared" ref="N4:Y4" si="3">N$2</f>
        <v>0</v>
      </c>
      <c r="O4" s="2">
        <f t="shared" si="3"/>
        <v>0</v>
      </c>
      <c r="P4" s="2">
        <f t="shared" si="3"/>
        <v>0</v>
      </c>
      <c r="Q4" s="2">
        <f t="shared" si="3"/>
        <v>0</v>
      </c>
      <c r="R4" s="2">
        <f t="shared" si="3"/>
        <v>0</v>
      </c>
      <c r="S4" s="2">
        <f t="shared" si="3"/>
        <v>0</v>
      </c>
      <c r="T4" s="4">
        <f t="shared" si="3"/>
        <v>0.5</v>
      </c>
      <c r="U4" s="4">
        <f t="shared" si="3"/>
        <v>0.5</v>
      </c>
      <c r="V4" s="4">
        <f t="shared" si="3"/>
        <v>1</v>
      </c>
      <c r="W4" s="4">
        <f t="shared" si="3"/>
        <v>0.75</v>
      </c>
      <c r="X4" s="4">
        <f t="shared" si="3"/>
        <v>1</v>
      </c>
      <c r="Y4" s="4">
        <f t="shared" si="3"/>
        <v>0.5</v>
      </c>
      <c r="Z4" s="2">
        <f>((L4^2*J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39.3034825870647</v>
      </c>
      <c r="AA4" s="2">
        <f>((L4^2*K4)*(1+ROUNDDOWN(Q4/[1]战斗模型!$C$31,1)*[1]战斗模型!$C$32*W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149.253731343284</v>
      </c>
      <c r="AB4" s="2">
        <f>Z4*F4</f>
        <v>668.1592039801</v>
      </c>
      <c r="AC4" s="2">
        <f>AA4*G4</f>
        <v>11492.5373134328</v>
      </c>
      <c r="AD4" s="2">
        <f>((ROUNDUP(I4/E4,0)-1)*AB4+AC4)/(ROUNDUP(I4/E4,0)*E4)</f>
        <v>1250.42643923241</v>
      </c>
      <c r="AE4" s="5">
        <f>((ROUNDUP(I4/E4,0)-1)*AB4)/(E4*ROUNDUP(I4/E4,0))/AD4</f>
        <v>0.34350754540029</v>
      </c>
      <c r="AF4" s="5">
        <f>AC4/(E4*ROUNDUP(I4/E4,0))/AD4</f>
        <v>0.65649245459971</v>
      </c>
      <c r="AG4" s="2">
        <f>AD4/AD$2</f>
        <v>2.91621084037792</v>
      </c>
      <c r="AH4" s="2">
        <f>(AG4-1)/8</f>
        <v>0.23952635504724</v>
      </c>
      <c r="AJ4" s="2">
        <v>2</v>
      </c>
      <c r="AK4" s="2">
        <f>(AD4-$AD$2)/AJ4</f>
        <v>410.820895522388</v>
      </c>
      <c r="AM4" s="1">
        <f>(ROUNDUP(I4/E4,0)-1)*J4*F4</f>
        <v>120.87</v>
      </c>
      <c r="AN4" s="1">
        <f>K4*G4</f>
        <v>231</v>
      </c>
      <c r="AO4" s="1">
        <f>(AM4+AN4)/(E4*ROUNDUP(I4/E4,0))</f>
        <v>25.1335714285714</v>
      </c>
      <c r="AQ4" s="1">
        <f t="shared" si="0"/>
        <v>153</v>
      </c>
      <c r="AR4" s="1">
        <f t="shared" si="1"/>
        <v>77</v>
      </c>
      <c r="AS4" s="1">
        <f t="shared" ref="AS4:AS13" si="4">(AQ4+AR4)/(E4*ROUNDUP(I4/E4,0))</f>
        <v>16.4285714285714</v>
      </c>
    </row>
    <row r="5" spans="1:45">
      <c r="A5" s="2">
        <v>4</v>
      </c>
      <c r="B5" s="2">
        <f>B$2</f>
        <v>1</v>
      </c>
      <c r="C5" s="2">
        <f>$C$2</f>
        <v>0</v>
      </c>
      <c r="D5" s="2">
        <f>D$2</f>
        <v>1.4</v>
      </c>
      <c r="E5" s="2">
        <f>D5/(1+C5)</f>
        <v>1.4</v>
      </c>
      <c r="F5" s="2">
        <f>爆破师!K5</f>
        <v>26</v>
      </c>
      <c r="G5" s="2">
        <f>爆破师!AH5</f>
        <v>148</v>
      </c>
      <c r="H5" s="2">
        <f>H2*(1-A5*H7)</f>
        <v>72</v>
      </c>
      <c r="I5" s="2">
        <f>ROUNDUP(1000/H5,0)</f>
        <v>14</v>
      </c>
      <c r="J5" s="3">
        <f>J$2</f>
        <v>0.79</v>
      </c>
      <c r="K5" s="3">
        <f>K$2</f>
        <v>3</v>
      </c>
      <c r="L5" s="2">
        <f>L4+L$7</f>
        <v>100</v>
      </c>
      <c r="M5" s="2">
        <v>20</v>
      </c>
      <c r="N5" s="2">
        <f t="shared" ref="N5:Y5" si="5">N$2</f>
        <v>0</v>
      </c>
      <c r="O5" s="2">
        <f t="shared" si="5"/>
        <v>0</v>
      </c>
      <c r="P5" s="2">
        <f t="shared" si="5"/>
        <v>0</v>
      </c>
      <c r="Q5" s="2">
        <f t="shared" si="5"/>
        <v>0</v>
      </c>
      <c r="R5" s="2">
        <f t="shared" si="5"/>
        <v>0</v>
      </c>
      <c r="S5" s="2">
        <f t="shared" si="5"/>
        <v>0</v>
      </c>
      <c r="T5" s="4">
        <f t="shared" si="5"/>
        <v>0.5</v>
      </c>
      <c r="U5" s="4">
        <f t="shared" si="5"/>
        <v>0.5</v>
      </c>
      <c r="V5" s="4">
        <f t="shared" si="5"/>
        <v>1</v>
      </c>
      <c r="W5" s="4">
        <f t="shared" si="5"/>
        <v>0.75</v>
      </c>
      <c r="X5" s="4">
        <f t="shared" si="5"/>
        <v>1</v>
      </c>
      <c r="Y5" s="4">
        <f t="shared" si="5"/>
        <v>0.5</v>
      </c>
      <c r="Z5" s="2">
        <f>((L5^2*J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39.3034825870647</v>
      </c>
      <c r="AA5" s="2">
        <f>((L5^2*K5)*(1+ROUNDDOWN(Q5/[1]战斗模型!$C$31,1)*[1]战斗模型!$C$32*W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149.253731343284</v>
      </c>
      <c r="AB5" s="2">
        <f>Z5*F5</f>
        <v>1021.89054726368</v>
      </c>
      <c r="AC5" s="2">
        <f>AA5*G5</f>
        <v>22089.552238806</v>
      </c>
      <c r="AD5" s="2">
        <f>((ROUNDUP(I5/E5,0)-1)*AB5+AC5)/(ROUNDUP(I5/E5,0)*E5)</f>
        <v>2234.75479744136</v>
      </c>
      <c r="AE5" s="5">
        <f>((ROUNDUP(I5/E5,0)-1)*AB5)/(E5*ROUNDUP(I5/E5,0))/AD5</f>
        <v>0.293960499952295</v>
      </c>
      <c r="AF5" s="5">
        <f>AC5/(E5*ROUNDUP(I5/E5,0))/AD5</f>
        <v>0.706039500047705</v>
      </c>
      <c r="AG5" s="2">
        <f>AD5/AD$2</f>
        <v>5.21183490800597</v>
      </c>
      <c r="AH5" s="2">
        <f>(AG5-1)/8</f>
        <v>0.526479363500746</v>
      </c>
      <c r="AI5" s="2"/>
      <c r="AJ5" s="2">
        <v>3</v>
      </c>
      <c r="AK5" s="2">
        <f>(AD5-$AD$2)/AJ5</f>
        <v>601.990049751244</v>
      </c>
      <c r="AM5" s="1">
        <f>(ROUNDUP(I5/E5,0)-1)*J5*F5</f>
        <v>184.86</v>
      </c>
      <c r="AN5" s="1">
        <f>K5*G5</f>
        <v>444</v>
      </c>
      <c r="AO5" s="1">
        <f>(AM5+AN5)/(E5*ROUNDUP(I5/E5,0))</f>
        <v>44.9185714285714</v>
      </c>
      <c r="AQ5" s="1">
        <f t="shared" si="0"/>
        <v>234</v>
      </c>
      <c r="AR5" s="1">
        <f t="shared" si="1"/>
        <v>148</v>
      </c>
      <c r="AS5" s="1">
        <f t="shared" si="4"/>
        <v>27.2857142857143</v>
      </c>
    </row>
    <row r="6" spans="1:45">
      <c r="A6" s="2">
        <v>5</v>
      </c>
      <c r="B6" s="2">
        <f>B$2</f>
        <v>1</v>
      </c>
      <c r="C6" s="2">
        <f>$C$2</f>
        <v>0</v>
      </c>
      <c r="D6" s="2">
        <f>D$2</f>
        <v>1.4</v>
      </c>
      <c r="E6" s="2">
        <f>D6/(1+C6)</f>
        <v>1.4</v>
      </c>
      <c r="F6" s="2">
        <f>爆破师!K6</f>
        <v>34</v>
      </c>
      <c r="G6" s="2">
        <f>爆破师!AH6</f>
        <v>197</v>
      </c>
      <c r="H6" s="2">
        <f>H2*(1-A6*H7)</f>
        <v>72</v>
      </c>
      <c r="I6" s="2">
        <f>ROUNDUP(1000/H6,0)</f>
        <v>14</v>
      </c>
      <c r="J6" s="3">
        <f>J$2</f>
        <v>0.79</v>
      </c>
      <c r="K6" s="3">
        <f>K$2</f>
        <v>3</v>
      </c>
      <c r="L6" s="2">
        <f>L5+L$7</f>
        <v>100</v>
      </c>
      <c r="M6" s="2">
        <v>20</v>
      </c>
      <c r="N6" s="2">
        <f t="shared" ref="N6:Y6" si="6">N$2</f>
        <v>0</v>
      </c>
      <c r="O6" s="2">
        <f t="shared" si="6"/>
        <v>0</v>
      </c>
      <c r="P6" s="2">
        <f t="shared" si="6"/>
        <v>0</v>
      </c>
      <c r="Q6" s="2">
        <f t="shared" si="6"/>
        <v>0</v>
      </c>
      <c r="R6" s="2">
        <f t="shared" si="6"/>
        <v>0</v>
      </c>
      <c r="S6" s="2">
        <f t="shared" si="6"/>
        <v>0</v>
      </c>
      <c r="T6" s="4">
        <f t="shared" si="6"/>
        <v>0.5</v>
      </c>
      <c r="U6" s="4">
        <f t="shared" si="6"/>
        <v>0.5</v>
      </c>
      <c r="V6" s="4">
        <f t="shared" si="6"/>
        <v>1</v>
      </c>
      <c r="W6" s="4">
        <f t="shared" si="6"/>
        <v>0.75</v>
      </c>
      <c r="X6" s="4">
        <f t="shared" si="6"/>
        <v>1</v>
      </c>
      <c r="Y6" s="4">
        <f t="shared" si="6"/>
        <v>0.5</v>
      </c>
      <c r="Z6" s="2">
        <f>((L6^2*J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39.3034825870647</v>
      </c>
      <c r="AA6" s="2">
        <f>((L6^2*K6)*(1+ROUNDDOWN(Q6/[1]战斗模型!$C$31,1)*[1]战斗模型!$C$32*W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149.253731343284</v>
      </c>
      <c r="AB6" s="2">
        <f>Z6*F6</f>
        <v>1336.3184079602</v>
      </c>
      <c r="AC6" s="2">
        <f>AA6*G6</f>
        <v>29402.9850746269</v>
      </c>
      <c r="AD6" s="2">
        <f>((ROUNDUP(I6/E6,0)-1)*AB6+AC6)/(ROUNDUP(I6/E6,0)*E6)</f>
        <v>2959.2750533049</v>
      </c>
      <c r="AE6" s="5">
        <f>((ROUNDUP(I6/E6,0)-1)*AB6)/(E6*ROUNDUP(I6/E6,0))/AD6</f>
        <v>0.290294689819151</v>
      </c>
      <c r="AF6" s="5">
        <f>AC6/(E6*ROUNDUP(I6/E6,0))/AD6</f>
        <v>0.709705310180849</v>
      </c>
      <c r="AG6" s="2">
        <f>AD6/AD$2</f>
        <v>6.90154152163103</v>
      </c>
      <c r="AH6" s="2">
        <f>(AG6-1)/8</f>
        <v>0.737692690203879</v>
      </c>
      <c r="AI6" s="2"/>
      <c r="AJ6" s="2">
        <v>4</v>
      </c>
      <c r="AK6" s="2">
        <f>(AD6-$AD$2)/AJ6</f>
        <v>632.622601279318</v>
      </c>
      <c r="AM6" s="1">
        <f>(ROUNDUP(I6/E6,0)-1)*J6*F6</f>
        <v>241.74</v>
      </c>
      <c r="AN6" s="1">
        <f>K6*G6</f>
        <v>591</v>
      </c>
      <c r="AO6" s="1">
        <f>(AM6+AN6)/(E6*ROUNDUP(I6/E6,0))</f>
        <v>59.4814285714286</v>
      </c>
      <c r="AQ6" s="1">
        <f t="shared" si="0"/>
        <v>306</v>
      </c>
      <c r="AR6" s="1">
        <f t="shared" si="1"/>
        <v>197</v>
      </c>
      <c r="AS6" s="1">
        <f t="shared" si="4"/>
        <v>35.9285714285714</v>
      </c>
    </row>
    <row r="7" spans="6:41">
      <c r="F7" s="2"/>
      <c r="G7" s="2"/>
      <c r="H7" s="2"/>
      <c r="I7" s="2"/>
      <c r="J7" s="2"/>
      <c r="K7" s="2"/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I7" s="2"/>
      <c r="AL7" s="1">
        <f>AO7-120</f>
        <v>35.175</v>
      </c>
      <c r="AO7" s="1">
        <f>SUM(AO2:AO6)</f>
        <v>155.175</v>
      </c>
    </row>
    <row r="8" spans="1:45">
      <c r="A8" s="2" t="s">
        <v>31</v>
      </c>
      <c r="B8" s="2" t="s">
        <v>47</v>
      </c>
      <c r="C8" s="2" t="s">
        <v>93</v>
      </c>
      <c r="D8" s="2" t="s">
        <v>50</v>
      </c>
      <c r="E8" s="2" t="s">
        <v>51</v>
      </c>
      <c r="F8" s="2" t="s">
        <v>52</v>
      </c>
      <c r="G8" s="2" t="s">
        <v>53</v>
      </c>
      <c r="H8" s="2" t="s">
        <v>89</v>
      </c>
      <c r="I8" s="2" t="s">
        <v>55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 t="s">
        <v>62</v>
      </c>
      <c r="Q8" s="2" t="s">
        <v>63</v>
      </c>
      <c r="R8" s="2" t="s">
        <v>64</v>
      </c>
      <c r="S8" s="2" t="s">
        <v>65</v>
      </c>
      <c r="T8" s="2" t="s">
        <v>66</v>
      </c>
      <c r="U8" s="2" t="s">
        <v>67</v>
      </c>
      <c r="V8" s="2" t="s">
        <v>68</v>
      </c>
      <c r="W8" s="2" t="s">
        <v>69</v>
      </c>
      <c r="X8" s="2" t="s">
        <v>70</v>
      </c>
      <c r="Y8" s="2" t="s">
        <v>71</v>
      </c>
      <c r="Z8" s="2" t="s">
        <v>72</v>
      </c>
      <c r="AA8" s="2" t="s">
        <v>73</v>
      </c>
      <c r="AB8" s="2" t="s">
        <v>74</v>
      </c>
      <c r="AC8" s="2" t="s">
        <v>75</v>
      </c>
      <c r="AD8" s="2" t="s">
        <v>76</v>
      </c>
      <c r="AE8" s="2" t="s">
        <v>77</v>
      </c>
      <c r="AF8" s="2" t="s">
        <v>78</v>
      </c>
      <c r="AG8" s="2" t="s">
        <v>79</v>
      </c>
      <c r="AH8" s="2" t="s">
        <v>80</v>
      </c>
      <c r="AJ8" s="2" t="s">
        <v>81</v>
      </c>
      <c r="AK8" s="2" t="s">
        <v>82</v>
      </c>
      <c r="AM8" s="1" t="s">
        <v>83</v>
      </c>
      <c r="AN8" s="1" t="s">
        <v>84</v>
      </c>
      <c r="AO8" s="1" t="s">
        <v>88</v>
      </c>
      <c r="AQ8" s="1" t="s">
        <v>95</v>
      </c>
      <c r="AR8" s="1" t="s">
        <v>96</v>
      </c>
      <c r="AS8" s="1" t="s">
        <v>97</v>
      </c>
    </row>
    <row r="9" spans="1:45">
      <c r="A9" s="2">
        <v>1</v>
      </c>
      <c r="B9" s="2">
        <v>1</v>
      </c>
      <c r="C9" s="2">
        <v>0</v>
      </c>
      <c r="D9" s="3">
        <v>1.3</v>
      </c>
      <c r="E9" s="2">
        <f>D9/(1+C9)</f>
        <v>1.3</v>
      </c>
      <c r="F9" s="2">
        <f>爆破师!K7</f>
        <v>6</v>
      </c>
      <c r="G9" s="2">
        <f>爆破师!AH7</f>
        <v>20</v>
      </c>
      <c r="H9" s="3">
        <v>72</v>
      </c>
      <c r="I9" s="2">
        <f>ROUNDUP(1000/H9,0)</f>
        <v>14</v>
      </c>
      <c r="J9" s="3">
        <v>0.86</v>
      </c>
      <c r="K9" s="3">
        <v>3</v>
      </c>
      <c r="L9" s="2">
        <v>100</v>
      </c>
      <c r="M9" s="2">
        <v>20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4">
        <v>0.5</v>
      </c>
      <c r="U9" s="4">
        <v>0.5</v>
      </c>
      <c r="V9" s="4">
        <v>1</v>
      </c>
      <c r="W9" s="4">
        <v>0.75</v>
      </c>
      <c r="X9" s="4">
        <v>1</v>
      </c>
      <c r="Y9" s="4">
        <v>0.5</v>
      </c>
      <c r="Z9" s="2">
        <f>((L9^2*J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42.7860696517413</v>
      </c>
      <c r="AA9" s="2">
        <f>((L9^2*K9)*(1+ROUNDDOWN(Q9/[1]战斗模型!$C$31,1)*[1]战斗模型!$C$32*W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149.253731343284</v>
      </c>
      <c r="AB9" s="2">
        <f>Z9*F9</f>
        <v>256.716417910448</v>
      </c>
      <c r="AC9" s="2">
        <f>AA9*G9</f>
        <v>2985.07462686567</v>
      </c>
      <c r="AD9" s="2">
        <f>((ROUNDUP(I9/E9,0)-1)*AB9+AC9)/(ROUNDUP(I9/E9,0)*E9)</f>
        <v>388.26844796994</v>
      </c>
      <c r="AE9" s="5">
        <f>((ROUNDUP(I9/E9,0)-1)*AB9)/(E9*ROUNDUP(I9/E9,0))/AD9</f>
        <v>0.462365591397849</v>
      </c>
      <c r="AF9" s="5">
        <f>AC9/(E9*ROUNDUP(I9/E9,0))/AD9</f>
        <v>0.537634408602151</v>
      </c>
      <c r="AG9" s="2">
        <f>AD9/AD$9</f>
        <v>1</v>
      </c>
      <c r="AH9" s="2">
        <f>(AG9-1)/8</f>
        <v>0</v>
      </c>
      <c r="AJ9" s="2">
        <v>0</v>
      </c>
      <c r="AK9" s="2">
        <f>AD9-$AD$9</f>
        <v>0</v>
      </c>
      <c r="AM9" s="1">
        <f>(ROUNDUP(I9/E9,0)-1)*J9*F9</f>
        <v>51.6</v>
      </c>
      <c r="AN9" s="1">
        <f>K9*G9</f>
        <v>60</v>
      </c>
      <c r="AO9" s="1">
        <f>(AM9+AN9)/(E9*ROUNDUP(I9/E9,0))</f>
        <v>7.8041958041958</v>
      </c>
      <c r="AQ9" s="1">
        <f t="shared" ref="AQ9:AQ13" si="7">AM9/J9</f>
        <v>60</v>
      </c>
      <c r="AR9" s="1">
        <f t="shared" ref="AR9:AR13" si="8">AN9/K9</f>
        <v>20</v>
      </c>
      <c r="AS9" s="1">
        <f t="shared" si="4"/>
        <v>5.59440559440559</v>
      </c>
    </row>
    <row r="10" spans="1:45">
      <c r="A10" s="2">
        <v>2</v>
      </c>
      <c r="B10" s="2">
        <f>B$9</f>
        <v>1</v>
      </c>
      <c r="C10" s="2">
        <f>$C$9</f>
        <v>0</v>
      </c>
      <c r="D10" s="2">
        <f>D$9</f>
        <v>1.3</v>
      </c>
      <c r="E10" s="2">
        <f>D10/(1+C10)</f>
        <v>1.3</v>
      </c>
      <c r="F10" s="2">
        <f>爆破师!K8</f>
        <v>12</v>
      </c>
      <c r="G10" s="2">
        <f>爆破师!AH8</f>
        <v>48</v>
      </c>
      <c r="H10" s="2">
        <f>H9*(1-A10*H14)</f>
        <v>72</v>
      </c>
      <c r="I10" s="2">
        <f>ROUNDUP(1000/H10,0)</f>
        <v>14</v>
      </c>
      <c r="J10" s="3">
        <f>J$9</f>
        <v>0.86</v>
      </c>
      <c r="K10" s="3">
        <f>K$9</f>
        <v>3</v>
      </c>
      <c r="L10" s="2">
        <f>L9+L$7</f>
        <v>100</v>
      </c>
      <c r="M10" s="2">
        <v>20</v>
      </c>
      <c r="N10" s="2">
        <f t="shared" ref="N10:Y10" si="9">N$9</f>
        <v>0</v>
      </c>
      <c r="O10" s="2">
        <f t="shared" si="9"/>
        <v>0</v>
      </c>
      <c r="P10" s="2">
        <f t="shared" si="9"/>
        <v>0</v>
      </c>
      <c r="Q10" s="2">
        <f t="shared" si="9"/>
        <v>0</v>
      </c>
      <c r="R10" s="2">
        <f t="shared" si="9"/>
        <v>0</v>
      </c>
      <c r="S10" s="2">
        <f t="shared" si="9"/>
        <v>0</v>
      </c>
      <c r="T10" s="4">
        <f t="shared" si="9"/>
        <v>0.5</v>
      </c>
      <c r="U10" s="4">
        <f t="shared" si="9"/>
        <v>0.5</v>
      </c>
      <c r="V10" s="4">
        <f t="shared" si="9"/>
        <v>1</v>
      </c>
      <c r="W10" s="4">
        <f t="shared" si="9"/>
        <v>0.75</v>
      </c>
      <c r="X10" s="4">
        <f t="shared" si="9"/>
        <v>1</v>
      </c>
      <c r="Y10" s="4">
        <f t="shared" si="9"/>
        <v>0.5</v>
      </c>
      <c r="Z10" s="2">
        <f>((L10^2*J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42.7860696517413</v>
      </c>
      <c r="AA10" s="2">
        <f>((L10^2*K10)*(1+ROUNDDOWN(Q10/[1]战斗模型!$C$31,1)*[1]战斗模型!$C$32*W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149.253731343284</v>
      </c>
      <c r="AB10" s="2">
        <f>Z10*F10</f>
        <v>513.432835820896</v>
      </c>
      <c r="AC10" s="2">
        <f>AA10*G10</f>
        <v>7164.17910447761</v>
      </c>
      <c r="AD10" s="2">
        <f>((ROUNDUP(I10/E10,0)-1)*AB10+AC10)/(ROUNDUP(I10/E10,0)*E10)</f>
        <v>860.035486901159</v>
      </c>
      <c r="AE10" s="5">
        <f>((ROUNDUP(I10/E10,0)-1)*AB10)/(E10*ROUNDUP(I10/E10,0))/AD10</f>
        <v>0.41747572815534</v>
      </c>
      <c r="AF10" s="5">
        <f>AC10/(E10*ROUNDUP(I10/E10,0))/AD10</f>
        <v>0.58252427184466</v>
      </c>
      <c r="AG10" s="2">
        <f>AD10/AD$9</f>
        <v>2.21505376344086</v>
      </c>
      <c r="AH10" s="2">
        <f>(AG10-1)/8</f>
        <v>0.151881720430108</v>
      </c>
      <c r="AJ10" s="2">
        <v>1</v>
      </c>
      <c r="AK10" s="2">
        <f>(AD10-$AD$9)/AJ10</f>
        <v>471.767038931218</v>
      </c>
      <c r="AM10" s="1">
        <f>(ROUNDUP(I10/E10,0)-1)*J10*F10</f>
        <v>103.2</v>
      </c>
      <c r="AN10" s="1">
        <f>K10*G10</f>
        <v>144</v>
      </c>
      <c r="AO10" s="1">
        <f>(AM10+AN10)/(E10*ROUNDUP(I10/E10,0))</f>
        <v>17.2867132867133</v>
      </c>
      <c r="AQ10" s="1">
        <f t="shared" si="7"/>
        <v>120</v>
      </c>
      <c r="AR10" s="1">
        <f t="shared" si="8"/>
        <v>48</v>
      </c>
      <c r="AS10" s="1">
        <f t="shared" si="4"/>
        <v>11.7482517482517</v>
      </c>
    </row>
    <row r="11" spans="1:45">
      <c r="A11" s="2">
        <v>3</v>
      </c>
      <c r="B11" s="2">
        <f>B$9</f>
        <v>1</v>
      </c>
      <c r="C11" s="2">
        <f>$C$9</f>
        <v>0</v>
      </c>
      <c r="D11" s="2">
        <f>D$9</f>
        <v>1.3</v>
      </c>
      <c r="E11" s="2">
        <f>D11/(1+C11)</f>
        <v>1.3</v>
      </c>
      <c r="F11" s="2">
        <f>爆破师!K9</f>
        <v>17</v>
      </c>
      <c r="G11" s="2">
        <f>爆破师!AH9</f>
        <v>78</v>
      </c>
      <c r="H11" s="2">
        <f>H9*(1-A11*H14)</f>
        <v>72</v>
      </c>
      <c r="I11" s="2">
        <f>ROUNDUP(1000/H11,0)</f>
        <v>14</v>
      </c>
      <c r="J11" s="3">
        <f>J$9</f>
        <v>0.86</v>
      </c>
      <c r="K11" s="3">
        <f>K$9</f>
        <v>3</v>
      </c>
      <c r="L11" s="2">
        <f>L10+L$7</f>
        <v>100</v>
      </c>
      <c r="M11" s="2">
        <v>20</v>
      </c>
      <c r="N11" s="2">
        <f t="shared" ref="N11:Y11" si="10">N$9</f>
        <v>0</v>
      </c>
      <c r="O11" s="2">
        <f t="shared" si="10"/>
        <v>0</v>
      </c>
      <c r="P11" s="2">
        <f t="shared" si="10"/>
        <v>0</v>
      </c>
      <c r="Q11" s="2">
        <f t="shared" si="10"/>
        <v>0</v>
      </c>
      <c r="R11" s="2">
        <f t="shared" si="10"/>
        <v>0</v>
      </c>
      <c r="S11" s="2">
        <f t="shared" si="10"/>
        <v>0</v>
      </c>
      <c r="T11" s="4">
        <f t="shared" si="10"/>
        <v>0.5</v>
      </c>
      <c r="U11" s="4">
        <f t="shared" si="10"/>
        <v>0.5</v>
      </c>
      <c r="V11" s="4">
        <f t="shared" si="10"/>
        <v>1</v>
      </c>
      <c r="W11" s="4">
        <f t="shared" si="10"/>
        <v>0.75</v>
      </c>
      <c r="X11" s="4">
        <f t="shared" si="10"/>
        <v>1</v>
      </c>
      <c r="Y11" s="4">
        <f t="shared" si="10"/>
        <v>0.5</v>
      </c>
      <c r="Z11" s="2">
        <f>((L11^2*J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42.7860696517413</v>
      </c>
      <c r="AA11" s="2">
        <f>((L11^2*K11)*(1+ROUNDDOWN(Q11/[1]战斗模型!$C$31,1)*[1]战斗模型!$C$32*W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149.253731343284</v>
      </c>
      <c r="AB11" s="2">
        <f>Z11*F11</f>
        <v>727.363184079602</v>
      </c>
      <c r="AC11" s="2">
        <f>AA11*G11</f>
        <v>11641.7910447761</v>
      </c>
      <c r="AD11" s="2">
        <f>((ROUNDUP(I11/E11,0)-1)*AB11+AC11)/(ROUNDUP(I11/E11,0)*E11)</f>
        <v>1322.7568451449</v>
      </c>
      <c r="AE11" s="5">
        <f>((ROUNDUP(I11/E11,0)-1)*AB11)/(E11*ROUNDUP(I11/E11,0))/AD11</f>
        <v>0.384534455549711</v>
      </c>
      <c r="AF11" s="5">
        <f>AC11/(E11*ROUNDUP(I11/E11,0))/AD11</f>
        <v>0.615465544450289</v>
      </c>
      <c r="AG11" s="2">
        <f>AD11/AD$9</f>
        <v>3.40681003584229</v>
      </c>
      <c r="AH11" s="2">
        <f>(AG11-1)/8</f>
        <v>0.300851254480287</v>
      </c>
      <c r="AJ11" s="2">
        <v>2</v>
      </c>
      <c r="AK11" s="2">
        <f>(AD11-$AD$9)/AJ11</f>
        <v>467.244198587482</v>
      </c>
      <c r="AM11" s="1">
        <f>(ROUNDUP(I11/E11,0)-1)*J11*F11</f>
        <v>146.2</v>
      </c>
      <c r="AN11" s="1">
        <f>K11*G11</f>
        <v>234</v>
      </c>
      <c r="AO11" s="1">
        <f>(AM11+AN11)/(E11*ROUNDUP(I11/E11,0))</f>
        <v>26.5874125874126</v>
      </c>
      <c r="AQ11" s="1">
        <f t="shared" si="7"/>
        <v>170</v>
      </c>
      <c r="AR11" s="1">
        <f t="shared" si="8"/>
        <v>78</v>
      </c>
      <c r="AS11" s="1">
        <f t="shared" si="4"/>
        <v>17.3426573426573</v>
      </c>
    </row>
    <row r="12" spans="1:45">
      <c r="A12" s="2">
        <v>4</v>
      </c>
      <c r="B12" s="2">
        <f>B$9</f>
        <v>1</v>
      </c>
      <c r="C12" s="2">
        <f>$C$9</f>
        <v>0</v>
      </c>
      <c r="D12" s="2">
        <f>D$9</f>
        <v>1.3</v>
      </c>
      <c r="E12" s="2">
        <f>D12/(1+C12)</f>
        <v>1.3</v>
      </c>
      <c r="F12" s="2">
        <f>爆破师!K10</f>
        <v>26</v>
      </c>
      <c r="G12" s="2">
        <f>爆破师!AH10</f>
        <v>134</v>
      </c>
      <c r="H12" s="2">
        <f>H9*(1-A12*H14)</f>
        <v>72</v>
      </c>
      <c r="I12" s="2">
        <f>ROUNDUP(1000/H12,0)</f>
        <v>14</v>
      </c>
      <c r="J12" s="3">
        <f>J$9</f>
        <v>0.86</v>
      </c>
      <c r="K12" s="3">
        <f>K$9</f>
        <v>3</v>
      </c>
      <c r="L12" s="2">
        <f>L11+L$7</f>
        <v>100</v>
      </c>
      <c r="M12" s="2">
        <v>20</v>
      </c>
      <c r="N12" s="2">
        <f t="shared" ref="N12:Y12" si="11">N$9</f>
        <v>0</v>
      </c>
      <c r="O12" s="2">
        <f t="shared" si="11"/>
        <v>0</v>
      </c>
      <c r="P12" s="2">
        <f t="shared" si="11"/>
        <v>0</v>
      </c>
      <c r="Q12" s="2">
        <f t="shared" si="11"/>
        <v>0</v>
      </c>
      <c r="R12" s="2">
        <f t="shared" si="11"/>
        <v>0</v>
      </c>
      <c r="S12" s="2">
        <f t="shared" si="11"/>
        <v>0</v>
      </c>
      <c r="T12" s="4">
        <f t="shared" si="11"/>
        <v>0.5</v>
      </c>
      <c r="U12" s="4">
        <f t="shared" si="11"/>
        <v>0.5</v>
      </c>
      <c r="V12" s="4">
        <f t="shared" si="11"/>
        <v>1</v>
      </c>
      <c r="W12" s="4">
        <f t="shared" si="11"/>
        <v>0.75</v>
      </c>
      <c r="X12" s="4">
        <f t="shared" si="11"/>
        <v>1</v>
      </c>
      <c r="Y12" s="4">
        <f t="shared" si="11"/>
        <v>0.5</v>
      </c>
      <c r="Z12" s="2">
        <f>((L12^2*J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42.7860696517413</v>
      </c>
      <c r="AA12" s="2">
        <f>((L12^2*K12)*(1+ROUNDDOWN(Q12/[1]战斗模型!$C$31,1)*[1]战斗模型!$C$32*W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149.253731343284</v>
      </c>
      <c r="AB12" s="2">
        <f>Z12*F12</f>
        <v>1112.43781094527</v>
      </c>
      <c r="AC12" s="2">
        <f>AA12*G12</f>
        <v>20000</v>
      </c>
      <c r="AD12" s="2">
        <f>((ROUNDUP(I12/E12,0)-1)*AB12+AC12)/(ROUNDUP(I12/E12,0)*E12)</f>
        <v>2176.52993772397</v>
      </c>
      <c r="AE12" s="5">
        <f>((ROUNDUP(I12/E12,0)-1)*AB12)/(E12*ROUNDUP(I12/E12,0))/AD12</f>
        <v>0.357416879795396</v>
      </c>
      <c r="AF12" s="5">
        <f>AC12/(E12*ROUNDUP(I12/E12,0))/AD12</f>
        <v>0.642583120204604</v>
      </c>
      <c r="AG12" s="2">
        <f>AD12/AD$9</f>
        <v>5.60573476702509</v>
      </c>
      <c r="AH12" s="2">
        <f>(AG12-1)/8</f>
        <v>0.575716845878136</v>
      </c>
      <c r="AI12" s="2"/>
      <c r="AJ12" s="2">
        <v>3</v>
      </c>
      <c r="AK12" s="2">
        <f>(AD12-$AD$9)/AJ12</f>
        <v>596.087163251342</v>
      </c>
      <c r="AM12" s="1">
        <f>(ROUNDUP(I12/E12,0)-1)*J12*F12</f>
        <v>223.6</v>
      </c>
      <c r="AN12" s="1">
        <f>K12*G12</f>
        <v>402</v>
      </c>
      <c r="AO12" s="1">
        <f>(AM12+AN12)/(E12*ROUNDUP(I12/E12,0))</f>
        <v>43.7482517482517</v>
      </c>
      <c r="AQ12" s="1">
        <f t="shared" si="7"/>
        <v>260</v>
      </c>
      <c r="AR12" s="1">
        <f t="shared" si="8"/>
        <v>134</v>
      </c>
      <c r="AS12" s="1">
        <f t="shared" si="4"/>
        <v>27.5524475524475</v>
      </c>
    </row>
    <row r="13" spans="1:45">
      <c r="A13" s="2">
        <v>5</v>
      </c>
      <c r="B13" s="2">
        <f>B$9</f>
        <v>1</v>
      </c>
      <c r="C13" s="2">
        <f>$C$9</f>
        <v>0</v>
      </c>
      <c r="D13" s="2">
        <f>D$9</f>
        <v>1.3</v>
      </c>
      <c r="E13" s="2">
        <f>D13/(1+C13)</f>
        <v>1.3</v>
      </c>
      <c r="F13" s="2">
        <f>爆破师!K11</f>
        <v>32</v>
      </c>
      <c r="G13" s="2">
        <f>爆破师!AH11</f>
        <v>193</v>
      </c>
      <c r="H13" s="2">
        <f>H9*(1-A13*H14)</f>
        <v>72</v>
      </c>
      <c r="I13" s="2">
        <f>ROUNDUP(1000/H13,0)</f>
        <v>14</v>
      </c>
      <c r="J13" s="3">
        <f>J$9</f>
        <v>0.86</v>
      </c>
      <c r="K13" s="3">
        <f>K$9</f>
        <v>3</v>
      </c>
      <c r="L13" s="2">
        <f>L12+L$7</f>
        <v>100</v>
      </c>
      <c r="M13" s="2">
        <v>20</v>
      </c>
      <c r="N13" s="2">
        <f t="shared" ref="N13:Y13" si="12">N$9</f>
        <v>0</v>
      </c>
      <c r="O13" s="2">
        <f t="shared" si="12"/>
        <v>0</v>
      </c>
      <c r="P13" s="2">
        <f t="shared" si="12"/>
        <v>0</v>
      </c>
      <c r="Q13" s="2">
        <f t="shared" si="12"/>
        <v>0</v>
      </c>
      <c r="R13" s="2">
        <f t="shared" si="12"/>
        <v>0</v>
      </c>
      <c r="S13" s="2">
        <f t="shared" si="12"/>
        <v>0</v>
      </c>
      <c r="T13" s="4">
        <f t="shared" si="12"/>
        <v>0.5</v>
      </c>
      <c r="U13" s="4">
        <f t="shared" si="12"/>
        <v>0.5</v>
      </c>
      <c r="V13" s="4">
        <f t="shared" si="12"/>
        <v>1</v>
      </c>
      <c r="W13" s="4">
        <f t="shared" si="12"/>
        <v>0.75</v>
      </c>
      <c r="X13" s="4">
        <f t="shared" si="12"/>
        <v>1</v>
      </c>
      <c r="Y13" s="4">
        <f t="shared" si="12"/>
        <v>0.5</v>
      </c>
      <c r="Z13" s="2">
        <f>((L13^2*J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42.7860696517413</v>
      </c>
      <c r="AA13" s="2">
        <f>((L13^2*K13)*(1+ROUNDDOWN(Q13/[1]战斗模型!$C$31,1)*[1]战斗模型!$C$32*W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149.253731343284</v>
      </c>
      <c r="AB13" s="2">
        <f>Z13*F13</f>
        <v>1369.15422885572</v>
      </c>
      <c r="AC13" s="2">
        <f>AA13*G13</f>
        <v>28805.9701492537</v>
      </c>
      <c r="AD13" s="2">
        <f>((ROUNDUP(I13/E13,0)-1)*AB13+AC13)/(ROUNDUP(I13/E13,0)*E13)</f>
        <v>2971.85401663014</v>
      </c>
      <c r="AE13" s="5">
        <f>((ROUNDUP(I13/E13,0)-1)*AB13)/(E13*ROUNDUP(I13/E13,0))/AD13</f>
        <v>0.322172793256848</v>
      </c>
      <c r="AF13" s="5">
        <f>AC13/(E13*ROUNDUP(I13/E13,0))/AD13</f>
        <v>0.677827206743151</v>
      </c>
      <c r="AG13" s="2">
        <f>AD13/AD$9</f>
        <v>7.65412186379928</v>
      </c>
      <c r="AH13" s="2">
        <f>(AG13-1)/8</f>
        <v>0.83176523297491</v>
      </c>
      <c r="AI13" s="2"/>
      <c r="AJ13" s="2">
        <v>4</v>
      </c>
      <c r="AK13" s="2">
        <f>(AD13-$AD$9)/AJ13</f>
        <v>645.896392165049</v>
      </c>
      <c r="AM13" s="1">
        <f>(ROUNDUP(I13/E13,0)-1)*J13*F13</f>
        <v>275.2</v>
      </c>
      <c r="AN13" s="1">
        <f>K13*G13</f>
        <v>579</v>
      </c>
      <c r="AO13" s="1">
        <f>(AM13+AN13)/(E13*ROUNDUP(I13/E13,0))</f>
        <v>59.7342657342657</v>
      </c>
      <c r="AQ13" s="1">
        <f t="shared" si="7"/>
        <v>320</v>
      </c>
      <c r="AR13" s="1">
        <f t="shared" si="8"/>
        <v>193</v>
      </c>
      <c r="AS13" s="1">
        <f t="shared" si="4"/>
        <v>35.8741258741259</v>
      </c>
    </row>
    <row r="14" spans="6:41">
      <c r="F14" s="2"/>
      <c r="G14" s="2"/>
      <c r="H14" s="2"/>
      <c r="I14" s="2"/>
      <c r="J14" s="2"/>
      <c r="K14" s="2"/>
      <c r="L14" s="2"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I14" s="2"/>
      <c r="AL14" s="1">
        <f>AO14-120</f>
        <v>35.1608391608391</v>
      </c>
      <c r="AO14" s="1">
        <f>SUM(AO9:AO13)</f>
        <v>155.160839160839</v>
      </c>
    </row>
    <row r="15" spans="1:45">
      <c r="A15" s="2" t="s">
        <v>32</v>
      </c>
      <c r="B15" s="2" t="s">
        <v>47</v>
      </c>
      <c r="C15" s="2" t="s">
        <v>93</v>
      </c>
      <c r="D15" s="2" t="s">
        <v>50</v>
      </c>
      <c r="E15" s="2" t="s">
        <v>51</v>
      </c>
      <c r="F15" s="2" t="s">
        <v>52</v>
      </c>
      <c r="G15" s="2" t="s">
        <v>53</v>
      </c>
      <c r="H15" s="2" t="s">
        <v>89</v>
      </c>
      <c r="I15" s="2" t="s">
        <v>55</v>
      </c>
      <c r="J15" s="2" t="s">
        <v>56</v>
      </c>
      <c r="K15" s="2" t="s">
        <v>57</v>
      </c>
      <c r="L15" s="2" t="s">
        <v>58</v>
      </c>
      <c r="M15" s="2" t="s">
        <v>59</v>
      </c>
      <c r="N15" s="2" t="s">
        <v>60</v>
      </c>
      <c r="O15" s="2" t="s">
        <v>61</v>
      </c>
      <c r="P15" s="2" t="s">
        <v>62</v>
      </c>
      <c r="Q15" s="2" t="s">
        <v>63</v>
      </c>
      <c r="R15" s="2" t="s">
        <v>64</v>
      </c>
      <c r="S15" s="2" t="s">
        <v>65</v>
      </c>
      <c r="T15" s="2" t="s">
        <v>66</v>
      </c>
      <c r="U15" s="2" t="s">
        <v>67</v>
      </c>
      <c r="V15" s="2" t="s">
        <v>68</v>
      </c>
      <c r="W15" s="2" t="s">
        <v>69</v>
      </c>
      <c r="X15" s="2" t="s">
        <v>70</v>
      </c>
      <c r="Y15" s="2" t="s">
        <v>71</v>
      </c>
      <c r="Z15" s="2" t="s">
        <v>72</v>
      </c>
      <c r="AA15" s="2" t="s">
        <v>73</v>
      </c>
      <c r="AB15" s="2" t="s">
        <v>74</v>
      </c>
      <c r="AC15" s="2" t="s">
        <v>75</v>
      </c>
      <c r="AD15" s="2" t="s">
        <v>76</v>
      </c>
      <c r="AE15" s="2" t="s">
        <v>77</v>
      </c>
      <c r="AF15" s="2" t="s">
        <v>78</v>
      </c>
      <c r="AG15" s="2" t="s">
        <v>79</v>
      </c>
      <c r="AH15" s="2" t="s">
        <v>80</v>
      </c>
      <c r="AJ15" s="2" t="s">
        <v>81</v>
      </c>
      <c r="AK15" s="2" t="s">
        <v>82</v>
      </c>
      <c r="AM15" s="1" t="s">
        <v>83</v>
      </c>
      <c r="AN15" s="1" t="s">
        <v>84</v>
      </c>
      <c r="AO15" s="1" t="s">
        <v>88</v>
      </c>
      <c r="AQ15" s="1" t="s">
        <v>95</v>
      </c>
      <c r="AR15" s="1" t="s">
        <v>96</v>
      </c>
      <c r="AS15" s="1" t="s">
        <v>97</v>
      </c>
    </row>
    <row r="16" spans="1:45">
      <c r="A16" s="2">
        <v>1</v>
      </c>
      <c r="B16" s="2">
        <v>1</v>
      </c>
      <c r="C16" s="2">
        <v>0</v>
      </c>
      <c r="D16" s="3">
        <v>1.4</v>
      </c>
      <c r="E16" s="2">
        <f>D16/(1+C16)</f>
        <v>1.4</v>
      </c>
      <c r="F16" s="2">
        <f>爆破师!K12</f>
        <v>4</v>
      </c>
      <c r="G16" s="2">
        <f>爆破师!AV12+爆破师!BC12</f>
        <v>45</v>
      </c>
      <c r="H16" s="3">
        <v>72</v>
      </c>
      <c r="I16" s="2">
        <f>ROUNDUP(1000/H16,0)</f>
        <v>14</v>
      </c>
      <c r="J16" s="3">
        <v>1</v>
      </c>
      <c r="K16" s="3">
        <v>3</v>
      </c>
      <c r="L16" s="2">
        <v>100</v>
      </c>
      <c r="M16" s="2">
        <v>20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4">
        <v>0.5</v>
      </c>
      <c r="U16" s="4">
        <v>0.5</v>
      </c>
      <c r="V16" s="4">
        <v>1</v>
      </c>
      <c r="W16" s="4">
        <v>0.75</v>
      </c>
      <c r="X16" s="4">
        <v>1</v>
      </c>
      <c r="Y16" s="4">
        <v>0.5</v>
      </c>
      <c r="Z16" s="2">
        <f>((L16^2*J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49.7512437810945</v>
      </c>
      <c r="AA16" s="2">
        <f>((L16^2*K16)*(1+ROUNDDOWN(Q16/[1]战斗模型!$C$31,1)*[1]战斗模型!$C$32*W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149.253731343284</v>
      </c>
      <c r="AB16" s="2">
        <f>Z16*F16</f>
        <v>199.004975124378</v>
      </c>
      <c r="AC16" s="2">
        <f>AA16*G16</f>
        <v>6716.41791044776</v>
      </c>
      <c r="AD16" s="2">
        <f>((ROUNDUP(I16/E16,0)-1)*AB16+AC16)/(ROUNDUP(I16/E16,0)*E16)</f>
        <v>607.675906183369</v>
      </c>
      <c r="AE16" s="5">
        <f>((ROUNDUP(I16/E16,0)-1)*AB16)/(E16*ROUNDUP(I16/E16,0))/AD16</f>
        <v>0.210526315789474</v>
      </c>
      <c r="AF16" s="5">
        <f>AC16/(E16*ROUNDUP(I16/E16,0))/AD16</f>
        <v>0.789473684210526</v>
      </c>
      <c r="AG16" s="2">
        <f>AD16/AD$16</f>
        <v>1</v>
      </c>
      <c r="AH16" s="2">
        <f>(AG16-1)/8</f>
        <v>0</v>
      </c>
      <c r="AJ16" s="2">
        <v>0</v>
      </c>
      <c r="AK16" s="2">
        <f>AD16-$AD$16</f>
        <v>0</v>
      </c>
      <c r="AM16" s="1">
        <f>(ROUNDUP(I16/E16,0)-1)*J16*F16</f>
        <v>36</v>
      </c>
      <c r="AN16" s="1">
        <f>K16*G16</f>
        <v>135</v>
      </c>
      <c r="AO16" s="1">
        <f>(AM16+AN16)/(E16*ROUNDUP(I16/E16,0))</f>
        <v>12.2142857142857</v>
      </c>
      <c r="AQ16" s="1">
        <f t="shared" ref="AQ16:AQ20" si="13">AM16/J16</f>
        <v>36</v>
      </c>
      <c r="AR16" s="1">
        <f t="shared" ref="AR16:AR20" si="14">AN16/K16</f>
        <v>45</v>
      </c>
      <c r="AS16" s="1">
        <f t="shared" ref="AS16:AS20" si="15">(AQ16+AR16)/(E16*ROUNDUP(I16/E16,0))</f>
        <v>5.78571428571429</v>
      </c>
    </row>
    <row r="17" spans="1:45">
      <c r="A17" s="2">
        <v>2</v>
      </c>
      <c r="B17" s="2">
        <f>B$16</f>
        <v>1</v>
      </c>
      <c r="C17" s="2">
        <f>$C$16</f>
        <v>0</v>
      </c>
      <c r="D17" s="2">
        <f>D$16</f>
        <v>1.4</v>
      </c>
      <c r="E17" s="2">
        <f>D17/(1+C17)</f>
        <v>1.4</v>
      </c>
      <c r="F17" s="2">
        <f>爆破师!K13</f>
        <v>8</v>
      </c>
      <c r="G17" s="2">
        <f>爆破师!AV13+爆破师!BC13</f>
        <v>60</v>
      </c>
      <c r="H17" s="2">
        <f>H16*(1-A17*H21)</f>
        <v>72</v>
      </c>
      <c r="I17" s="2">
        <f>ROUNDUP(1000/H17,0)</f>
        <v>14</v>
      </c>
      <c r="J17" s="3">
        <f>J$16</f>
        <v>1</v>
      </c>
      <c r="K17" s="3">
        <f>K$16</f>
        <v>3</v>
      </c>
      <c r="L17" s="2">
        <f>L16+L$7</f>
        <v>100</v>
      </c>
      <c r="M17" s="2">
        <v>20</v>
      </c>
      <c r="N17" s="2">
        <f t="shared" ref="N17:Y17" si="16">N$16</f>
        <v>0</v>
      </c>
      <c r="O17" s="2">
        <f t="shared" si="16"/>
        <v>0</v>
      </c>
      <c r="P17" s="2">
        <f t="shared" si="16"/>
        <v>0</v>
      </c>
      <c r="Q17" s="2">
        <f t="shared" si="16"/>
        <v>0</v>
      </c>
      <c r="R17" s="2">
        <f t="shared" si="16"/>
        <v>0</v>
      </c>
      <c r="S17" s="2">
        <f t="shared" si="16"/>
        <v>0</v>
      </c>
      <c r="T17" s="4">
        <f t="shared" si="16"/>
        <v>0.5</v>
      </c>
      <c r="U17" s="4">
        <f t="shared" si="16"/>
        <v>0.5</v>
      </c>
      <c r="V17" s="4">
        <f t="shared" si="16"/>
        <v>1</v>
      </c>
      <c r="W17" s="4">
        <f t="shared" si="16"/>
        <v>0.75</v>
      </c>
      <c r="X17" s="4">
        <f t="shared" si="16"/>
        <v>1</v>
      </c>
      <c r="Y17" s="4">
        <f t="shared" si="16"/>
        <v>0.5</v>
      </c>
      <c r="Z17" s="2">
        <f>((L17^2*J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49.7512437810945</v>
      </c>
      <c r="AA17" s="2">
        <f>((L17^2*K17)*(1+ROUNDDOWN(Q17/[1]战斗模型!$C$31,1)*[1]战斗模型!$C$32*W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149.253731343284</v>
      </c>
      <c r="AB17" s="2">
        <f>Z17*F17</f>
        <v>398.009950248756</v>
      </c>
      <c r="AC17" s="2">
        <f>AA17*G17</f>
        <v>8955.22388059702</v>
      </c>
      <c r="AD17" s="2">
        <f>((ROUNDUP(I17/E17,0)-1)*AB17+AC17)/(ROUNDUP(I17/E17,0)*E17)</f>
        <v>895.522388059701</v>
      </c>
      <c r="AE17" s="5">
        <f>((ROUNDUP(I17/E17,0)-1)*AB17)/(E17*ROUNDUP(I17/E17,0))/AD17</f>
        <v>0.285714285714286</v>
      </c>
      <c r="AF17" s="5">
        <f>AC17/(E17*ROUNDUP(I17/E17,0))/AD17</f>
        <v>0.714285714285714</v>
      </c>
      <c r="AG17" s="2">
        <f>AD17/AD$16</f>
        <v>1.47368421052632</v>
      </c>
      <c r="AH17" s="2">
        <f>(AG17-1)/8</f>
        <v>0.0592105263157894</v>
      </c>
      <c r="AJ17" s="2">
        <v>1</v>
      </c>
      <c r="AK17" s="2">
        <f>(AD17-$AD$16)/AJ17</f>
        <v>287.846481876333</v>
      </c>
      <c r="AM17" s="1">
        <f>(ROUNDUP(I17/E17,0)-1)*J17*F17</f>
        <v>72</v>
      </c>
      <c r="AN17" s="1">
        <f>K17*G17</f>
        <v>180</v>
      </c>
      <c r="AO17" s="1">
        <f>(AM17+AN17)/(E17*ROUNDUP(I17/E17,0))</f>
        <v>18</v>
      </c>
      <c r="AQ17" s="1">
        <f t="shared" si="13"/>
        <v>72</v>
      </c>
      <c r="AR17" s="1">
        <f t="shared" si="14"/>
        <v>60</v>
      </c>
      <c r="AS17" s="1">
        <f t="shared" si="15"/>
        <v>9.42857142857143</v>
      </c>
    </row>
    <row r="18" spans="1:45">
      <c r="A18" s="2">
        <v>3</v>
      </c>
      <c r="B18" s="2">
        <f>B$16</f>
        <v>1</v>
      </c>
      <c r="C18" s="2">
        <f>$C$16</f>
        <v>0</v>
      </c>
      <c r="D18" s="2">
        <f>D$16</f>
        <v>1.4</v>
      </c>
      <c r="E18" s="2">
        <f t="shared" ref="E18:E27" si="17">D18/(1+C18)</f>
        <v>1.4</v>
      </c>
      <c r="F18" s="2">
        <f>爆破师!K14</f>
        <v>12</v>
      </c>
      <c r="G18" s="2">
        <f>爆破师!AV14+爆破师!BC14</f>
        <v>100</v>
      </c>
      <c r="H18" s="2">
        <f>H16*(1-A18*H21)</f>
        <v>72</v>
      </c>
      <c r="I18" s="2">
        <f t="shared" ref="I18:I27" si="18">ROUNDUP(1000/H18,0)</f>
        <v>14</v>
      </c>
      <c r="J18" s="3">
        <f>J$16</f>
        <v>1</v>
      </c>
      <c r="K18" s="3">
        <f>K$16</f>
        <v>3</v>
      </c>
      <c r="L18" s="2">
        <f>L17+L$7</f>
        <v>100</v>
      </c>
      <c r="M18" s="2">
        <v>20</v>
      </c>
      <c r="N18" s="2">
        <f t="shared" ref="N18:Y18" si="19">N$16</f>
        <v>0</v>
      </c>
      <c r="O18" s="2">
        <f t="shared" si="19"/>
        <v>0</v>
      </c>
      <c r="P18" s="2">
        <f t="shared" si="19"/>
        <v>0</v>
      </c>
      <c r="Q18" s="2">
        <f t="shared" si="19"/>
        <v>0</v>
      </c>
      <c r="R18" s="2">
        <f t="shared" si="19"/>
        <v>0</v>
      </c>
      <c r="S18" s="2">
        <f t="shared" si="19"/>
        <v>0</v>
      </c>
      <c r="T18" s="4">
        <f t="shared" si="19"/>
        <v>0.5</v>
      </c>
      <c r="U18" s="4">
        <f t="shared" si="19"/>
        <v>0.5</v>
      </c>
      <c r="V18" s="4">
        <f t="shared" si="19"/>
        <v>1</v>
      </c>
      <c r="W18" s="4">
        <f t="shared" si="19"/>
        <v>0.75</v>
      </c>
      <c r="X18" s="4">
        <f t="shared" si="19"/>
        <v>1</v>
      </c>
      <c r="Y18" s="4">
        <f t="shared" si="19"/>
        <v>0.5</v>
      </c>
      <c r="Z18" s="2">
        <f>((L18^2*J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49.7512437810945</v>
      </c>
      <c r="AA18" s="2">
        <f>((L18^2*K18)*(1+ROUNDDOWN(Q18/[1]战斗模型!$C$31,1)*[1]战斗模型!$C$32*W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149.253731343284</v>
      </c>
      <c r="AB18" s="2">
        <f t="shared" ref="AB18:AB27" si="20">Z18*F18</f>
        <v>597.014925373134</v>
      </c>
      <c r="AC18" s="2">
        <f t="shared" ref="AC18:AC27" si="21">AA18*G18</f>
        <v>14925.3731343284</v>
      </c>
      <c r="AD18" s="2">
        <f t="shared" ref="AD18:AD27" si="22">((ROUNDUP(I18/E18,0)-1)*AB18+AC18)/(ROUNDUP(I18/E18,0)*E18)</f>
        <v>1449.8933901919</v>
      </c>
      <c r="AE18" s="5">
        <f t="shared" ref="AE18:AE27" si="23">((ROUNDUP(I18/E18,0)-1)*AB18)/(E18*ROUNDUP(I18/E18,0))/AD18</f>
        <v>0.264705882352941</v>
      </c>
      <c r="AF18" s="5">
        <f t="shared" ref="AF18:AF27" si="24">AC18/(E18*ROUNDUP(I18/E18,0))/AD18</f>
        <v>0.735294117647059</v>
      </c>
      <c r="AG18" s="2">
        <f t="shared" ref="AG18:AG27" si="25">AD18/AD$16</f>
        <v>2.3859649122807</v>
      </c>
      <c r="AH18" s="2">
        <f t="shared" ref="AH18:AH27" si="26">(AG18-1)/8</f>
        <v>0.173245614035088</v>
      </c>
      <c r="AJ18" s="2">
        <v>2</v>
      </c>
      <c r="AK18" s="2">
        <f>(AD18-$AD$16)/AJ18</f>
        <v>421.108742004264</v>
      </c>
      <c r="AM18" s="1">
        <f t="shared" ref="AM18:AM27" si="27">(ROUNDUP(I18/E18,0)-1)*J18*F18</f>
        <v>108</v>
      </c>
      <c r="AN18" s="1">
        <f t="shared" ref="AN18:AN27" si="28">K18*G18</f>
        <v>300</v>
      </c>
      <c r="AO18" s="1">
        <f t="shared" ref="AO18:AO27" si="29">(AM18+AN18)/(E18*ROUNDUP(I18/E18,0))</f>
        <v>29.1428571428571</v>
      </c>
      <c r="AQ18" s="1">
        <f t="shared" si="13"/>
        <v>108</v>
      </c>
      <c r="AR18" s="1">
        <f t="shared" si="14"/>
        <v>100</v>
      </c>
      <c r="AS18" s="1">
        <f t="shared" si="15"/>
        <v>14.8571428571429</v>
      </c>
    </row>
    <row r="19" spans="1:45">
      <c r="A19" s="2">
        <v>4</v>
      </c>
      <c r="B19" s="2">
        <f t="shared" ref="B19:B27" si="30">B$16</f>
        <v>1</v>
      </c>
      <c r="C19" s="2">
        <f t="shared" ref="C19:C27" si="31">$C$16</f>
        <v>0</v>
      </c>
      <c r="D19" s="2">
        <f>D$16</f>
        <v>1.4</v>
      </c>
      <c r="E19" s="2">
        <f t="shared" si="17"/>
        <v>1.4</v>
      </c>
      <c r="F19" s="2">
        <f>爆破师!K15</f>
        <v>17</v>
      </c>
      <c r="G19" s="2">
        <f>爆破师!AV15+爆破师!BC15</f>
        <v>115</v>
      </c>
      <c r="H19" s="2">
        <f>H16*(1-A19*H21)</f>
        <v>72</v>
      </c>
      <c r="I19" s="2">
        <f t="shared" si="18"/>
        <v>14</v>
      </c>
      <c r="J19" s="3">
        <f>J$16</f>
        <v>1</v>
      </c>
      <c r="K19" s="3">
        <f>K$16</f>
        <v>3</v>
      </c>
      <c r="L19" s="2">
        <f t="shared" ref="L19:L27" si="32">L18+L$7</f>
        <v>100</v>
      </c>
      <c r="M19" s="2">
        <v>20</v>
      </c>
      <c r="N19" s="2">
        <f t="shared" ref="N19:N27" si="33">N$16</f>
        <v>0</v>
      </c>
      <c r="O19" s="2">
        <f t="shared" ref="O19:O27" si="34">O$16</f>
        <v>0</v>
      </c>
      <c r="P19" s="2">
        <f t="shared" ref="P19:P27" si="35">P$16</f>
        <v>0</v>
      </c>
      <c r="Q19" s="2">
        <f t="shared" ref="Q19:Q27" si="36">Q$16</f>
        <v>0</v>
      </c>
      <c r="R19" s="2">
        <f t="shared" ref="R19:R27" si="37">R$16</f>
        <v>0</v>
      </c>
      <c r="S19" s="2">
        <f t="shared" ref="S19:S27" si="38">S$16</f>
        <v>0</v>
      </c>
      <c r="T19" s="4">
        <f t="shared" ref="T19:T27" si="39">T$16</f>
        <v>0.5</v>
      </c>
      <c r="U19" s="4">
        <f t="shared" ref="U19:U27" si="40">U$16</f>
        <v>0.5</v>
      </c>
      <c r="V19" s="4">
        <f t="shared" ref="V19:V27" si="41">V$16</f>
        <v>1</v>
      </c>
      <c r="W19" s="4">
        <f t="shared" ref="W19:W27" si="42">W$16</f>
        <v>0.75</v>
      </c>
      <c r="X19" s="4">
        <f t="shared" ref="X19:X27" si="43">X$16</f>
        <v>1</v>
      </c>
      <c r="Y19" s="4">
        <f t="shared" ref="Y19:Y27" si="44">Y$16</f>
        <v>0.5</v>
      </c>
      <c r="Z19" s="2">
        <f>((L19^2*J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49.7512437810945</v>
      </c>
      <c r="AA19" s="2">
        <f>((L19^2*K19)*(1+ROUNDDOWN(Q19/[1]战斗模型!$C$31,1)*[1]战斗模型!$C$32*W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149.253731343284</v>
      </c>
      <c r="AB19" s="2">
        <f t="shared" si="20"/>
        <v>845.771144278607</v>
      </c>
      <c r="AC19" s="2">
        <f t="shared" si="21"/>
        <v>17164.1791044776</v>
      </c>
      <c r="AD19" s="2">
        <f t="shared" si="22"/>
        <v>1769.72281449893</v>
      </c>
      <c r="AE19" s="5">
        <f t="shared" si="23"/>
        <v>0.307228915662651</v>
      </c>
      <c r="AF19" s="5">
        <f t="shared" si="24"/>
        <v>0.692771084337349</v>
      </c>
      <c r="AG19" s="2">
        <f t="shared" si="25"/>
        <v>2.91228070175439</v>
      </c>
      <c r="AH19" s="2">
        <f t="shared" si="26"/>
        <v>0.239035087719298</v>
      </c>
      <c r="AI19" s="2"/>
      <c r="AJ19" s="2">
        <v>3</v>
      </c>
      <c r="AK19" s="2">
        <f t="shared" ref="AK19:AK27" si="45">(AD19-$AD$16)/AJ19</f>
        <v>387.348969438522</v>
      </c>
      <c r="AM19" s="1">
        <f t="shared" si="27"/>
        <v>153</v>
      </c>
      <c r="AN19" s="1">
        <f t="shared" si="28"/>
        <v>345</v>
      </c>
      <c r="AO19" s="1">
        <f t="shared" si="29"/>
        <v>35.5714285714286</v>
      </c>
      <c r="AQ19" s="1">
        <f t="shared" si="13"/>
        <v>153</v>
      </c>
      <c r="AR19" s="1">
        <f t="shared" si="14"/>
        <v>115</v>
      </c>
      <c r="AS19" s="1">
        <f t="shared" si="15"/>
        <v>19.1428571428571</v>
      </c>
    </row>
    <row r="20" spans="1:45">
      <c r="A20" s="2">
        <v>5</v>
      </c>
      <c r="B20" s="2">
        <f t="shared" si="30"/>
        <v>1</v>
      </c>
      <c r="C20" s="2">
        <f t="shared" si="31"/>
        <v>0</v>
      </c>
      <c r="D20" s="2">
        <f>D$16</f>
        <v>1.4</v>
      </c>
      <c r="E20" s="2">
        <f t="shared" si="17"/>
        <v>1.4</v>
      </c>
      <c r="F20" s="2">
        <f>爆破师!K16</f>
        <v>36</v>
      </c>
      <c r="G20" s="2">
        <f>爆破师!AV16+爆破师!BC16</f>
        <v>173</v>
      </c>
      <c r="H20" s="2">
        <f>H16*(1-A20*H21)</f>
        <v>72</v>
      </c>
      <c r="I20" s="2">
        <f t="shared" si="18"/>
        <v>14</v>
      </c>
      <c r="J20" s="3">
        <f>J$16</f>
        <v>1</v>
      </c>
      <c r="K20" s="3">
        <f>K$16</f>
        <v>3</v>
      </c>
      <c r="L20" s="2">
        <f t="shared" si="32"/>
        <v>100</v>
      </c>
      <c r="M20" s="2">
        <v>20</v>
      </c>
      <c r="N20" s="2">
        <f t="shared" si="33"/>
        <v>0</v>
      </c>
      <c r="O20" s="2">
        <f t="shared" si="34"/>
        <v>0</v>
      </c>
      <c r="P20" s="2">
        <f t="shared" si="35"/>
        <v>0</v>
      </c>
      <c r="Q20" s="2">
        <f t="shared" si="36"/>
        <v>0</v>
      </c>
      <c r="R20" s="2">
        <f t="shared" si="37"/>
        <v>0</v>
      </c>
      <c r="S20" s="2">
        <f t="shared" si="38"/>
        <v>0</v>
      </c>
      <c r="T20" s="4">
        <f t="shared" si="39"/>
        <v>0.5</v>
      </c>
      <c r="U20" s="4">
        <f t="shared" si="40"/>
        <v>0.5</v>
      </c>
      <c r="V20" s="4">
        <f t="shared" si="41"/>
        <v>1</v>
      </c>
      <c r="W20" s="4">
        <f t="shared" si="42"/>
        <v>0.75</v>
      </c>
      <c r="X20" s="4">
        <f t="shared" si="43"/>
        <v>1</v>
      </c>
      <c r="Y20" s="4">
        <f t="shared" si="44"/>
        <v>0.5</v>
      </c>
      <c r="Z20" s="2">
        <f>((L20^2*J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49.7512437810945</v>
      </c>
      <c r="AA20" s="2">
        <f>((L20^2*K20)*(1+ROUNDDOWN(Q20/[1]战斗模型!$C$31,1)*[1]战斗模型!$C$32*W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149.253731343284</v>
      </c>
      <c r="AB20" s="2">
        <f t="shared" si="20"/>
        <v>1791.0447761194</v>
      </c>
      <c r="AC20" s="2">
        <f t="shared" si="21"/>
        <v>25820.8955223881</v>
      </c>
      <c r="AD20" s="2">
        <f t="shared" si="22"/>
        <v>2995.73560767591</v>
      </c>
      <c r="AE20" s="5">
        <f t="shared" si="23"/>
        <v>0.384341637010676</v>
      </c>
      <c r="AF20" s="5">
        <f t="shared" si="24"/>
        <v>0.615658362989324</v>
      </c>
      <c r="AG20" s="2">
        <f t="shared" si="25"/>
        <v>4.92982456140351</v>
      </c>
      <c r="AH20" s="2">
        <f t="shared" si="26"/>
        <v>0.491228070175439</v>
      </c>
      <c r="AI20" s="2"/>
      <c r="AJ20" s="2">
        <v>4</v>
      </c>
      <c r="AK20" s="2">
        <f t="shared" si="45"/>
        <v>597.014925373134</v>
      </c>
      <c r="AM20" s="1">
        <f t="shared" si="27"/>
        <v>324</v>
      </c>
      <c r="AN20" s="1">
        <f t="shared" si="28"/>
        <v>519</v>
      </c>
      <c r="AO20" s="1">
        <f t="shared" si="29"/>
        <v>60.2142857142857</v>
      </c>
      <c r="AQ20" s="1">
        <f t="shared" si="13"/>
        <v>324</v>
      </c>
      <c r="AR20" s="1">
        <f t="shared" si="14"/>
        <v>173</v>
      </c>
      <c r="AS20" s="1">
        <f t="shared" si="15"/>
        <v>35.5</v>
      </c>
    </row>
    <row r="21" spans="6:41">
      <c r="F21" s="2"/>
      <c r="G21" s="2"/>
      <c r="H21" s="2"/>
      <c r="I21" s="2"/>
      <c r="J21" s="2"/>
      <c r="K21" s="2"/>
      <c r="L21" s="2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I21" s="2"/>
      <c r="AL21" s="1">
        <f>AO21-120</f>
        <v>35.1428571428571</v>
      </c>
      <c r="AO21" s="1">
        <f>SUM(AO16:AO20)</f>
        <v>155.142857142857</v>
      </c>
    </row>
    <row r="22" spans="1:45">
      <c r="A22" s="2" t="s">
        <v>33</v>
      </c>
      <c r="B22" s="2" t="s">
        <v>47</v>
      </c>
      <c r="C22" s="2" t="s">
        <v>93</v>
      </c>
      <c r="D22" s="2" t="s">
        <v>50</v>
      </c>
      <c r="E22" s="2" t="s">
        <v>51</v>
      </c>
      <c r="F22" s="2" t="s">
        <v>52</v>
      </c>
      <c r="G22" s="2" t="s">
        <v>53</v>
      </c>
      <c r="H22" s="2" t="s">
        <v>89</v>
      </c>
      <c r="I22" s="2" t="s">
        <v>55</v>
      </c>
      <c r="J22" s="2" t="s">
        <v>56</v>
      </c>
      <c r="K22" s="2" t="s">
        <v>57</v>
      </c>
      <c r="L22" s="2" t="s">
        <v>58</v>
      </c>
      <c r="M22" s="2" t="s">
        <v>59</v>
      </c>
      <c r="N22" s="2" t="s">
        <v>60</v>
      </c>
      <c r="O22" s="2" t="s">
        <v>61</v>
      </c>
      <c r="P22" s="2" t="s">
        <v>62</v>
      </c>
      <c r="Q22" s="2" t="s">
        <v>63</v>
      </c>
      <c r="R22" s="2" t="s">
        <v>64</v>
      </c>
      <c r="S22" s="2" t="s">
        <v>65</v>
      </c>
      <c r="T22" s="2" t="s">
        <v>66</v>
      </c>
      <c r="U22" s="2" t="s">
        <v>67</v>
      </c>
      <c r="V22" s="2" t="s">
        <v>68</v>
      </c>
      <c r="W22" s="2" t="s">
        <v>69</v>
      </c>
      <c r="X22" s="2" t="s">
        <v>70</v>
      </c>
      <c r="Y22" s="2" t="s">
        <v>71</v>
      </c>
      <c r="Z22" s="2" t="s">
        <v>72</v>
      </c>
      <c r="AA22" s="2" t="s">
        <v>73</v>
      </c>
      <c r="AB22" s="2" t="s">
        <v>74</v>
      </c>
      <c r="AC22" s="2" t="s">
        <v>75</v>
      </c>
      <c r="AD22" s="2" t="s">
        <v>76</v>
      </c>
      <c r="AE22" s="2" t="s">
        <v>77</v>
      </c>
      <c r="AF22" s="2" t="s">
        <v>78</v>
      </c>
      <c r="AG22" s="2" t="s">
        <v>79</v>
      </c>
      <c r="AH22" s="2" t="s">
        <v>80</v>
      </c>
      <c r="AJ22" s="2" t="s">
        <v>81</v>
      </c>
      <c r="AK22" s="2" t="s">
        <v>82</v>
      </c>
      <c r="AM22" s="1" t="s">
        <v>83</v>
      </c>
      <c r="AN22" s="1" t="s">
        <v>84</v>
      </c>
      <c r="AO22" s="1" t="s">
        <v>88</v>
      </c>
      <c r="AQ22" s="1" t="s">
        <v>95</v>
      </c>
      <c r="AR22" s="1" t="s">
        <v>96</v>
      </c>
      <c r="AS22" s="1" t="s">
        <v>97</v>
      </c>
    </row>
    <row r="23" spans="1:45">
      <c r="A23" s="2">
        <v>1</v>
      </c>
      <c r="B23" s="2">
        <v>1</v>
      </c>
      <c r="C23" s="2">
        <v>0</v>
      </c>
      <c r="D23" s="3">
        <v>1.3</v>
      </c>
      <c r="E23" s="2">
        <f t="shared" si="17"/>
        <v>1.3</v>
      </c>
      <c r="F23" s="2">
        <f>爆破师!K17</f>
        <v>5</v>
      </c>
      <c r="G23" s="2">
        <f>爆破师!AH17</f>
        <v>39</v>
      </c>
      <c r="H23" s="3">
        <v>72</v>
      </c>
      <c r="I23" s="2">
        <f t="shared" si="18"/>
        <v>14</v>
      </c>
      <c r="J23" s="3">
        <v>0.95</v>
      </c>
      <c r="K23" s="3">
        <v>3</v>
      </c>
      <c r="L23" s="2">
        <v>100</v>
      </c>
      <c r="M23" s="2">
        <v>20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4">
        <v>0.5</v>
      </c>
      <c r="U23" s="4">
        <v>0.5</v>
      </c>
      <c r="V23" s="4">
        <v>1</v>
      </c>
      <c r="W23" s="4">
        <v>0.75</v>
      </c>
      <c r="X23" s="4">
        <v>1</v>
      </c>
      <c r="Y23" s="4">
        <v>0.5</v>
      </c>
      <c r="Z23" s="2">
        <f>((L23^2*J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47.2636815920398</v>
      </c>
      <c r="AA23" s="2">
        <f>((L23^2*K23)*(1+ROUNDDOWN(Q23/[1]战斗模型!$C$31,1)*[1]战斗模型!$C$32*W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149.253731343284</v>
      </c>
      <c r="AB23" s="2">
        <f t="shared" si="20"/>
        <v>236.318407960199</v>
      </c>
      <c r="AC23" s="2">
        <f t="shared" si="21"/>
        <v>5820.89552238806</v>
      </c>
      <c r="AD23" s="2">
        <f t="shared" si="22"/>
        <v>572.313258880423</v>
      </c>
      <c r="AE23" s="5">
        <f t="shared" si="23"/>
        <v>0.288753799392097</v>
      </c>
      <c r="AF23" s="5">
        <f t="shared" si="24"/>
        <v>0.711246200607903</v>
      </c>
      <c r="AG23" s="2">
        <f t="shared" si="25"/>
        <v>0.941806731280415</v>
      </c>
      <c r="AH23" s="2">
        <f t="shared" si="26"/>
        <v>-0.00727415858994808</v>
      </c>
      <c r="AJ23" s="2">
        <v>0</v>
      </c>
      <c r="AK23" s="2">
        <f>AD23-$AD$16</f>
        <v>-35.3626473029459</v>
      </c>
      <c r="AM23" s="1">
        <f t="shared" si="27"/>
        <v>47.5</v>
      </c>
      <c r="AN23" s="1">
        <f t="shared" si="28"/>
        <v>117</v>
      </c>
      <c r="AO23" s="1">
        <f t="shared" si="29"/>
        <v>11.5034965034965</v>
      </c>
      <c r="AQ23" s="1">
        <f t="shared" ref="AQ23:AQ27" si="46">AM23/J23</f>
        <v>50</v>
      </c>
      <c r="AR23" s="1">
        <f t="shared" ref="AR23:AR27" si="47">AN23/K23</f>
        <v>39</v>
      </c>
      <c r="AS23" s="1">
        <f t="shared" ref="AS23:AS27" si="48">(AQ23+AR23)/(E23*ROUNDUP(I23/E23,0))</f>
        <v>6.22377622377622</v>
      </c>
    </row>
    <row r="24" spans="1:45">
      <c r="A24" s="2">
        <v>2</v>
      </c>
      <c r="B24" s="2">
        <f t="shared" si="30"/>
        <v>1</v>
      </c>
      <c r="C24" s="2">
        <f t="shared" si="31"/>
        <v>0</v>
      </c>
      <c r="D24" s="2">
        <f>$D$23</f>
        <v>1.3</v>
      </c>
      <c r="E24" s="2">
        <f t="shared" si="17"/>
        <v>1.3</v>
      </c>
      <c r="F24" s="2">
        <f>爆破师!K18</f>
        <v>10</v>
      </c>
      <c r="G24" s="2">
        <f>爆破师!AH18</f>
        <v>78</v>
      </c>
      <c r="H24" s="2">
        <f>H23*(1-A24*H28)</f>
        <v>72</v>
      </c>
      <c r="I24" s="2">
        <f t="shared" si="18"/>
        <v>14</v>
      </c>
      <c r="J24" s="3">
        <f>J$23</f>
        <v>0.95</v>
      </c>
      <c r="K24" s="3">
        <f t="shared" ref="K24:K27" si="49">K$23</f>
        <v>3</v>
      </c>
      <c r="L24" s="2">
        <f t="shared" si="32"/>
        <v>100</v>
      </c>
      <c r="M24" s="2">
        <v>20</v>
      </c>
      <c r="N24" s="2">
        <f t="shared" si="33"/>
        <v>0</v>
      </c>
      <c r="O24" s="2">
        <f t="shared" si="34"/>
        <v>0</v>
      </c>
      <c r="P24" s="2">
        <f t="shared" si="35"/>
        <v>0</v>
      </c>
      <c r="Q24" s="2">
        <f t="shared" si="36"/>
        <v>0</v>
      </c>
      <c r="R24" s="2">
        <f t="shared" si="37"/>
        <v>0</v>
      </c>
      <c r="S24" s="2">
        <f t="shared" si="38"/>
        <v>0</v>
      </c>
      <c r="T24" s="4">
        <f t="shared" si="39"/>
        <v>0.5</v>
      </c>
      <c r="U24" s="4">
        <f t="shared" si="40"/>
        <v>0.5</v>
      </c>
      <c r="V24" s="4">
        <f t="shared" si="41"/>
        <v>1</v>
      </c>
      <c r="W24" s="4">
        <f t="shared" si="42"/>
        <v>0.75</v>
      </c>
      <c r="X24" s="4">
        <f t="shared" si="43"/>
        <v>1</v>
      </c>
      <c r="Y24" s="4">
        <f t="shared" si="44"/>
        <v>0.5</v>
      </c>
      <c r="Z24" s="2">
        <f>((L24^2*J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47.2636815920398</v>
      </c>
      <c r="AA24" s="2">
        <f>((L24^2*K24)*(1+ROUNDDOWN(Q24/[1]战斗模型!$C$31,1)*[1]战斗模型!$C$32*W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149.253731343284</v>
      </c>
      <c r="AB24" s="2">
        <f t="shared" si="20"/>
        <v>472.636815920398</v>
      </c>
      <c r="AC24" s="2">
        <f t="shared" si="21"/>
        <v>11641.7910447761</v>
      </c>
      <c r="AD24" s="2">
        <f t="shared" si="22"/>
        <v>1144.62651776085</v>
      </c>
      <c r="AE24" s="5">
        <f t="shared" si="23"/>
        <v>0.288753799392097</v>
      </c>
      <c r="AF24" s="5">
        <f t="shared" si="24"/>
        <v>0.711246200607903</v>
      </c>
      <c r="AG24" s="2">
        <f t="shared" si="25"/>
        <v>1.88361346256083</v>
      </c>
      <c r="AH24" s="2">
        <f t="shared" si="26"/>
        <v>0.110451682820104</v>
      </c>
      <c r="AJ24" s="2">
        <v>1</v>
      </c>
      <c r="AK24" s="2">
        <f t="shared" si="45"/>
        <v>536.950611577477</v>
      </c>
      <c r="AM24" s="1">
        <f t="shared" si="27"/>
        <v>95</v>
      </c>
      <c r="AN24" s="1">
        <f t="shared" si="28"/>
        <v>234</v>
      </c>
      <c r="AO24" s="1">
        <f t="shared" si="29"/>
        <v>23.006993006993</v>
      </c>
      <c r="AQ24" s="1">
        <f t="shared" si="46"/>
        <v>100</v>
      </c>
      <c r="AR24" s="1">
        <f t="shared" si="47"/>
        <v>78</v>
      </c>
      <c r="AS24" s="1">
        <f t="shared" si="48"/>
        <v>12.4475524475524</v>
      </c>
    </row>
    <row r="25" spans="1:45">
      <c r="A25" s="2">
        <v>3</v>
      </c>
      <c r="B25" s="2">
        <f t="shared" si="30"/>
        <v>1</v>
      </c>
      <c r="C25" s="2">
        <f t="shared" si="31"/>
        <v>0</v>
      </c>
      <c r="D25" s="2">
        <f>$D$23</f>
        <v>1.3</v>
      </c>
      <c r="E25" s="2">
        <f t="shared" si="17"/>
        <v>1.3</v>
      </c>
      <c r="F25" s="2">
        <f>爆破师!K19</f>
        <v>17</v>
      </c>
      <c r="G25" s="2">
        <f>爆破师!AH19</f>
        <v>130</v>
      </c>
      <c r="H25" s="2">
        <f>H23*(1-A25*H28)</f>
        <v>72</v>
      </c>
      <c r="I25" s="2">
        <f t="shared" si="18"/>
        <v>14</v>
      </c>
      <c r="J25" s="3">
        <f>J$23</f>
        <v>0.95</v>
      </c>
      <c r="K25" s="3">
        <f t="shared" si="49"/>
        <v>3</v>
      </c>
      <c r="L25" s="2">
        <f t="shared" si="32"/>
        <v>100</v>
      </c>
      <c r="M25" s="2">
        <v>20</v>
      </c>
      <c r="N25" s="2">
        <f t="shared" si="33"/>
        <v>0</v>
      </c>
      <c r="O25" s="2">
        <f t="shared" si="34"/>
        <v>0</v>
      </c>
      <c r="P25" s="2">
        <f t="shared" si="35"/>
        <v>0</v>
      </c>
      <c r="Q25" s="2">
        <f t="shared" si="36"/>
        <v>0</v>
      </c>
      <c r="R25" s="2">
        <f t="shared" si="37"/>
        <v>0</v>
      </c>
      <c r="S25" s="2">
        <f t="shared" si="38"/>
        <v>0</v>
      </c>
      <c r="T25" s="4">
        <f t="shared" si="39"/>
        <v>0.5</v>
      </c>
      <c r="U25" s="4">
        <f t="shared" si="40"/>
        <v>0.5</v>
      </c>
      <c r="V25" s="4">
        <f t="shared" si="41"/>
        <v>1</v>
      </c>
      <c r="W25" s="4">
        <f t="shared" si="42"/>
        <v>0.75</v>
      </c>
      <c r="X25" s="4">
        <f t="shared" si="43"/>
        <v>1</v>
      </c>
      <c r="Y25" s="4">
        <f t="shared" si="44"/>
        <v>0.5</v>
      </c>
      <c r="Z25" s="2">
        <f>((L25^2*J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47.2636815920398</v>
      </c>
      <c r="AA25" s="2">
        <f>((L25^2*K25)*(1+ROUNDDOWN(Q25/[1]战斗模型!$C$31,1)*[1]战斗模型!$C$32*W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149.253731343284</v>
      </c>
      <c r="AB25" s="2">
        <f t="shared" si="20"/>
        <v>803.482587064677</v>
      </c>
      <c r="AC25" s="2">
        <f t="shared" si="21"/>
        <v>19402.9850746269</v>
      </c>
      <c r="AD25" s="2">
        <f t="shared" si="22"/>
        <v>1918.72803813102</v>
      </c>
      <c r="AE25" s="5">
        <f t="shared" si="23"/>
        <v>0.292837715321849</v>
      </c>
      <c r="AF25" s="5">
        <f t="shared" si="24"/>
        <v>0.707162284678151</v>
      </c>
      <c r="AG25" s="2">
        <f t="shared" si="25"/>
        <v>3.15748578906474</v>
      </c>
      <c r="AH25" s="2">
        <f t="shared" si="26"/>
        <v>0.269685723633092</v>
      </c>
      <c r="AJ25" s="2">
        <v>2</v>
      </c>
      <c r="AK25" s="2">
        <f t="shared" si="45"/>
        <v>655.526065973827</v>
      </c>
      <c r="AM25" s="1">
        <f t="shared" si="27"/>
        <v>161.5</v>
      </c>
      <c r="AN25" s="1">
        <f t="shared" si="28"/>
        <v>390</v>
      </c>
      <c r="AO25" s="1">
        <f t="shared" si="29"/>
        <v>38.5664335664336</v>
      </c>
      <c r="AQ25" s="1">
        <f t="shared" si="46"/>
        <v>170</v>
      </c>
      <c r="AR25" s="1">
        <f t="shared" si="47"/>
        <v>130</v>
      </c>
      <c r="AS25" s="1">
        <f t="shared" si="48"/>
        <v>20.979020979021</v>
      </c>
    </row>
    <row r="26" s="1" customFormat="1" spans="1:45">
      <c r="A26" s="2">
        <v>4</v>
      </c>
      <c r="B26" s="2">
        <f t="shared" si="30"/>
        <v>1</v>
      </c>
      <c r="C26" s="2">
        <f t="shared" si="31"/>
        <v>0</v>
      </c>
      <c r="D26" s="2">
        <f>$D$23</f>
        <v>1.3</v>
      </c>
      <c r="E26" s="2">
        <f t="shared" si="17"/>
        <v>1.3</v>
      </c>
      <c r="F26" s="2">
        <f>爆破师!K20</f>
        <v>26</v>
      </c>
      <c r="G26" s="2">
        <f>爆破师!AH20</f>
        <v>186</v>
      </c>
      <c r="H26" s="2">
        <f>H23*(1-A26*H28)</f>
        <v>72</v>
      </c>
      <c r="I26" s="2">
        <f t="shared" si="18"/>
        <v>14</v>
      </c>
      <c r="J26" s="3">
        <f>J$23</f>
        <v>0.95</v>
      </c>
      <c r="K26" s="3">
        <f t="shared" si="49"/>
        <v>3</v>
      </c>
      <c r="L26" s="2">
        <f t="shared" si="32"/>
        <v>100</v>
      </c>
      <c r="M26" s="2">
        <v>20</v>
      </c>
      <c r="N26" s="2">
        <f t="shared" si="33"/>
        <v>0</v>
      </c>
      <c r="O26" s="2">
        <f t="shared" si="34"/>
        <v>0</v>
      </c>
      <c r="P26" s="2">
        <f t="shared" si="35"/>
        <v>0</v>
      </c>
      <c r="Q26" s="2">
        <f t="shared" si="36"/>
        <v>0</v>
      </c>
      <c r="R26" s="2">
        <f t="shared" si="37"/>
        <v>0</v>
      </c>
      <c r="S26" s="2">
        <f t="shared" si="38"/>
        <v>0</v>
      </c>
      <c r="T26" s="4">
        <f t="shared" si="39"/>
        <v>0.5</v>
      </c>
      <c r="U26" s="4">
        <f t="shared" si="40"/>
        <v>0.5</v>
      </c>
      <c r="V26" s="4">
        <f t="shared" si="41"/>
        <v>1</v>
      </c>
      <c r="W26" s="4">
        <f t="shared" si="42"/>
        <v>0.75</v>
      </c>
      <c r="X26" s="4">
        <f t="shared" si="43"/>
        <v>1</v>
      </c>
      <c r="Y26" s="4">
        <f t="shared" si="44"/>
        <v>0.5</v>
      </c>
      <c r="Z26" s="2">
        <f>((L26^2*J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47.2636815920398</v>
      </c>
      <c r="AA26" s="2">
        <f>((L26^2*K26)*(1+ROUNDDOWN(Q26/[1]战斗模型!$C$31,1)*[1]战斗模型!$C$32*W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149.253731343284</v>
      </c>
      <c r="AB26" s="2">
        <f t="shared" si="20"/>
        <v>1228.85572139303</v>
      </c>
      <c r="AC26" s="2">
        <f t="shared" si="21"/>
        <v>27761.1940298507</v>
      </c>
      <c r="AD26" s="2">
        <f t="shared" si="22"/>
        <v>2800.68190515952</v>
      </c>
      <c r="AE26" s="5">
        <f t="shared" si="23"/>
        <v>0.306832298136646</v>
      </c>
      <c r="AF26" s="5">
        <f t="shared" si="24"/>
        <v>0.693167701863354</v>
      </c>
      <c r="AG26" s="2">
        <f t="shared" si="25"/>
        <v>4.60884145094671</v>
      </c>
      <c r="AH26" s="2">
        <f t="shared" si="26"/>
        <v>0.451105181368339</v>
      </c>
      <c r="AI26" s="2"/>
      <c r="AJ26" s="2">
        <v>3</v>
      </c>
      <c r="AK26" s="2">
        <f t="shared" si="45"/>
        <v>731.001999658716</v>
      </c>
      <c r="AM26" s="1">
        <f t="shared" si="27"/>
        <v>247</v>
      </c>
      <c r="AN26" s="1">
        <f t="shared" si="28"/>
        <v>558</v>
      </c>
      <c r="AO26" s="1">
        <f t="shared" si="29"/>
        <v>56.2937062937063</v>
      </c>
      <c r="AQ26" s="1">
        <f t="shared" si="46"/>
        <v>260</v>
      </c>
      <c r="AR26" s="1">
        <f t="shared" si="47"/>
        <v>186</v>
      </c>
      <c r="AS26" s="1">
        <f t="shared" si="48"/>
        <v>31.1888111888112</v>
      </c>
    </row>
    <row r="27" spans="1:45">
      <c r="A27" s="2">
        <v>5</v>
      </c>
      <c r="B27" s="2">
        <f t="shared" si="30"/>
        <v>1</v>
      </c>
      <c r="C27" s="2">
        <f t="shared" si="31"/>
        <v>0</v>
      </c>
      <c r="D27" s="2">
        <f>$D$23</f>
        <v>1.3</v>
      </c>
      <c r="E27" s="2">
        <f t="shared" si="17"/>
        <v>1.3</v>
      </c>
      <c r="F27" s="2">
        <f>爆破师!K21</f>
        <v>37</v>
      </c>
      <c r="G27" s="2">
        <f>爆破师!AH21</f>
        <v>260</v>
      </c>
      <c r="H27" s="2">
        <f>H23*(1-A27*H28)</f>
        <v>72</v>
      </c>
      <c r="I27" s="2">
        <f t="shared" si="18"/>
        <v>14</v>
      </c>
      <c r="J27" s="3">
        <f>J$23</f>
        <v>0.95</v>
      </c>
      <c r="K27" s="3">
        <f t="shared" si="49"/>
        <v>3</v>
      </c>
      <c r="L27" s="2">
        <f t="shared" si="32"/>
        <v>100</v>
      </c>
      <c r="M27" s="2">
        <v>20</v>
      </c>
      <c r="N27" s="2">
        <f t="shared" si="33"/>
        <v>0</v>
      </c>
      <c r="O27" s="2">
        <f t="shared" si="34"/>
        <v>0</v>
      </c>
      <c r="P27" s="2">
        <f t="shared" si="35"/>
        <v>0</v>
      </c>
      <c r="Q27" s="2">
        <f t="shared" si="36"/>
        <v>0</v>
      </c>
      <c r="R27" s="2">
        <f t="shared" si="37"/>
        <v>0</v>
      </c>
      <c r="S27" s="2">
        <f t="shared" si="38"/>
        <v>0</v>
      </c>
      <c r="T27" s="4">
        <f t="shared" si="39"/>
        <v>0.5</v>
      </c>
      <c r="U27" s="4">
        <f t="shared" si="40"/>
        <v>0.5</v>
      </c>
      <c r="V27" s="4">
        <f t="shared" si="41"/>
        <v>1</v>
      </c>
      <c r="W27" s="4">
        <f t="shared" si="42"/>
        <v>0.75</v>
      </c>
      <c r="X27" s="4">
        <f t="shared" si="43"/>
        <v>1</v>
      </c>
      <c r="Y27" s="4">
        <f t="shared" si="44"/>
        <v>0.5</v>
      </c>
      <c r="Z27" s="2">
        <f>((L27^2*J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47.2636815920398</v>
      </c>
      <c r="AA27" s="2">
        <f>((L27^2*K27)*(1+ROUNDDOWN(Q27/[1]战斗模型!$C$31,1)*[1]战斗模型!$C$32*W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149.253731343284</v>
      </c>
      <c r="AB27" s="2">
        <f t="shared" si="20"/>
        <v>1748.75621890547</v>
      </c>
      <c r="AC27" s="2">
        <f t="shared" si="21"/>
        <v>38805.9701492537</v>
      </c>
      <c r="AD27" s="2">
        <f t="shared" si="22"/>
        <v>3936.61065302856</v>
      </c>
      <c r="AE27" s="5">
        <f t="shared" si="23"/>
        <v>0.31064958020327</v>
      </c>
      <c r="AF27" s="5">
        <f t="shared" si="24"/>
        <v>0.68935041979673</v>
      </c>
      <c r="AG27" s="2">
        <f t="shared" si="25"/>
        <v>6.47814174129963</v>
      </c>
      <c r="AH27" s="2">
        <f t="shared" si="26"/>
        <v>0.684767717662454</v>
      </c>
      <c r="AI27" s="2"/>
      <c r="AJ27" s="2">
        <v>4</v>
      </c>
      <c r="AK27" s="2">
        <f t="shared" si="45"/>
        <v>832.233686711299</v>
      </c>
      <c r="AM27" s="1">
        <f t="shared" si="27"/>
        <v>351.5</v>
      </c>
      <c r="AN27" s="1">
        <f t="shared" si="28"/>
        <v>780</v>
      </c>
      <c r="AO27" s="1">
        <f t="shared" si="29"/>
        <v>79.1258741258741</v>
      </c>
      <c r="AQ27" s="1">
        <f t="shared" si="46"/>
        <v>370</v>
      </c>
      <c r="AR27" s="1">
        <f t="shared" si="47"/>
        <v>260</v>
      </c>
      <c r="AS27" s="1">
        <f t="shared" si="48"/>
        <v>44.0559440559441</v>
      </c>
    </row>
    <row r="28" spans="6:41">
      <c r="F28" s="2"/>
      <c r="G28" s="2"/>
      <c r="H28" s="2"/>
      <c r="I28" s="2"/>
      <c r="J28" s="2"/>
      <c r="K28" s="2"/>
      <c r="L28" s="2"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I28" s="2"/>
      <c r="AL28" s="1">
        <f>AO28-120</f>
        <v>88.4965034965035</v>
      </c>
      <c r="AO28" s="1">
        <f>SUM(AO23:AO27)</f>
        <v>208.496503496503</v>
      </c>
    </row>
    <row r="29" spans="1:45">
      <c r="A29" s="2" t="s">
        <v>34</v>
      </c>
      <c r="B29" s="2" t="s">
        <v>47</v>
      </c>
      <c r="C29" s="2" t="s">
        <v>93</v>
      </c>
      <c r="D29" s="2" t="s">
        <v>50</v>
      </c>
      <c r="E29" s="2" t="s">
        <v>51</v>
      </c>
      <c r="F29" s="2" t="s">
        <v>52</v>
      </c>
      <c r="G29" s="2" t="s">
        <v>53</v>
      </c>
      <c r="H29" s="2" t="s">
        <v>89</v>
      </c>
      <c r="I29" s="2" t="s">
        <v>55</v>
      </c>
      <c r="J29" s="2" t="s">
        <v>56</v>
      </c>
      <c r="K29" s="2" t="s">
        <v>57</v>
      </c>
      <c r="L29" s="2" t="s">
        <v>58</v>
      </c>
      <c r="M29" s="2" t="s">
        <v>59</v>
      </c>
      <c r="N29" s="2" t="s">
        <v>60</v>
      </c>
      <c r="O29" s="2" t="s">
        <v>61</v>
      </c>
      <c r="P29" s="2" t="s">
        <v>62</v>
      </c>
      <c r="Q29" s="2" t="s">
        <v>63</v>
      </c>
      <c r="R29" s="2" t="s">
        <v>64</v>
      </c>
      <c r="S29" s="2" t="s">
        <v>65</v>
      </c>
      <c r="T29" s="2" t="s">
        <v>66</v>
      </c>
      <c r="U29" s="2" t="s">
        <v>67</v>
      </c>
      <c r="V29" s="2" t="s">
        <v>68</v>
      </c>
      <c r="W29" s="2" t="s">
        <v>69</v>
      </c>
      <c r="X29" s="2" t="s">
        <v>70</v>
      </c>
      <c r="Y29" s="2" t="s">
        <v>71</v>
      </c>
      <c r="Z29" s="2" t="s">
        <v>72</v>
      </c>
      <c r="AA29" s="2" t="s">
        <v>73</v>
      </c>
      <c r="AB29" s="2" t="s">
        <v>74</v>
      </c>
      <c r="AC29" s="2" t="s">
        <v>75</v>
      </c>
      <c r="AD29" s="2" t="s">
        <v>76</v>
      </c>
      <c r="AE29" s="2" t="s">
        <v>77</v>
      </c>
      <c r="AF29" s="2" t="s">
        <v>78</v>
      </c>
      <c r="AG29" s="2" t="s">
        <v>79</v>
      </c>
      <c r="AH29" s="2" t="s">
        <v>80</v>
      </c>
      <c r="AJ29" s="2" t="s">
        <v>81</v>
      </c>
      <c r="AK29" s="2" t="s">
        <v>82</v>
      </c>
      <c r="AM29" s="1" t="s">
        <v>83</v>
      </c>
      <c r="AN29" s="1" t="s">
        <v>84</v>
      </c>
      <c r="AO29" s="1" t="s">
        <v>88</v>
      </c>
      <c r="AQ29" s="1" t="s">
        <v>95</v>
      </c>
      <c r="AR29" s="1" t="s">
        <v>96</v>
      </c>
      <c r="AS29" s="1" t="s">
        <v>97</v>
      </c>
    </row>
    <row r="30" spans="1:45">
      <c r="A30" s="2">
        <v>1</v>
      </c>
      <c r="B30" s="2">
        <v>1</v>
      </c>
      <c r="C30" s="2">
        <v>0</v>
      </c>
      <c r="D30" s="3">
        <v>1.4</v>
      </c>
      <c r="E30" s="2">
        <f t="shared" ref="E30:E34" si="50">D30/(1+C30)</f>
        <v>1.4</v>
      </c>
      <c r="F30" s="2">
        <f>爆破师!K22</f>
        <v>5</v>
      </c>
      <c r="G30" s="2">
        <f>爆破师!AH22</f>
        <v>47</v>
      </c>
      <c r="H30" s="3">
        <v>77</v>
      </c>
      <c r="I30" s="2">
        <f t="shared" ref="I30:I34" si="51">ROUNDUP(1000/H30,0)</f>
        <v>13</v>
      </c>
      <c r="J30" s="3">
        <v>1.1</v>
      </c>
      <c r="K30" s="3">
        <v>3</v>
      </c>
      <c r="L30" s="2">
        <v>100</v>
      </c>
      <c r="M30" s="2">
        <v>20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4">
        <v>0.5</v>
      </c>
      <c r="U30" s="4">
        <v>0.5</v>
      </c>
      <c r="V30" s="4">
        <v>1</v>
      </c>
      <c r="W30" s="4">
        <v>0.75</v>
      </c>
      <c r="X30" s="4">
        <v>1</v>
      </c>
      <c r="Y30" s="4">
        <v>0.5</v>
      </c>
      <c r="Z30" s="2">
        <f>((L30^2*J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54.726368159204</v>
      </c>
      <c r="AA30" s="2">
        <f>((L30^2*K30)*(1+ROUNDDOWN(Q30/[1]战斗模型!$C$31,1)*[1]战斗模型!$C$32*W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149.253731343284</v>
      </c>
      <c r="AB30" s="2">
        <f t="shared" ref="AB30:AB34" si="52">Z30*F30</f>
        <v>273.63184079602</v>
      </c>
      <c r="AC30" s="2">
        <f t="shared" ref="AC30:AC34" si="53">AA30*G30</f>
        <v>7014.92537313433</v>
      </c>
      <c r="AD30" s="2">
        <f t="shared" ref="AD30:AD34" si="54">((ROUNDUP(I30/E30,0)-1)*AB30+AC30)/(ROUNDUP(I30/E30,0)*E30)</f>
        <v>676.972281449893</v>
      </c>
      <c r="AE30" s="5">
        <f t="shared" ref="AE30:AE34" si="55">((ROUNDUP(I30/E30,0)-1)*AB30)/(E30*ROUNDUP(I30/E30,0))/AD30</f>
        <v>0.259842519685039</v>
      </c>
      <c r="AF30" s="5">
        <f t="shared" ref="AF30:AF34" si="56">AC30/(E30*ROUNDUP(I30/E30,0))/AD30</f>
        <v>0.740157480314961</v>
      </c>
      <c r="AG30" s="2">
        <f t="shared" ref="AG30:AG34" si="57">AD30/AD$16</f>
        <v>1.1140350877193</v>
      </c>
      <c r="AH30" s="2">
        <f t="shared" ref="AH30:AH34" si="58">(AG30-1)/8</f>
        <v>0.0142543859649123</v>
      </c>
      <c r="AJ30" s="2">
        <v>0</v>
      </c>
      <c r="AK30" s="2">
        <f>AD30-$AD$16</f>
        <v>69.2963752665245</v>
      </c>
      <c r="AM30" s="1">
        <f t="shared" ref="AM30:AM34" si="59">(ROUNDUP(I30/E30,0)-1)*J30*F30</f>
        <v>49.5</v>
      </c>
      <c r="AN30" s="1">
        <f t="shared" ref="AN30:AN34" si="60">K30*G30</f>
        <v>141</v>
      </c>
      <c r="AO30" s="1">
        <f t="shared" ref="AO30:AO34" si="61">(AM30+AN30)/(E30*ROUNDUP(I30/E30,0))</f>
        <v>13.6071428571429</v>
      </c>
      <c r="AQ30" s="1">
        <f t="shared" ref="AQ30:AQ34" si="62">AM30/J30</f>
        <v>45</v>
      </c>
      <c r="AR30" s="1">
        <f t="shared" ref="AR30:AR34" si="63">AN30/K30</f>
        <v>47</v>
      </c>
      <c r="AS30" s="1">
        <f t="shared" ref="AS30:AS34" si="64">(AQ30+AR30)/(E30*ROUNDUP(I30/E30,0))</f>
        <v>6.57142857142857</v>
      </c>
    </row>
    <row r="31" spans="1:45">
      <c r="A31" s="2">
        <v>2</v>
      </c>
      <c r="B31" s="2">
        <f t="shared" ref="B31:B34" si="65">B$16</f>
        <v>1</v>
      </c>
      <c r="C31" s="2">
        <f t="shared" ref="C31:C34" si="66">$C$16</f>
        <v>0</v>
      </c>
      <c r="D31" s="2">
        <f>$D$30</f>
        <v>1.4</v>
      </c>
      <c r="E31" s="2">
        <f t="shared" si="50"/>
        <v>1.4</v>
      </c>
      <c r="F31" s="2">
        <f>爆破师!K23</f>
        <v>10</v>
      </c>
      <c r="G31" s="2">
        <f>爆破师!AH23</f>
        <v>63</v>
      </c>
      <c r="H31" s="2">
        <f>H30*(1-A31*H35)</f>
        <v>77</v>
      </c>
      <c r="I31" s="2">
        <f t="shared" si="51"/>
        <v>13</v>
      </c>
      <c r="J31" s="3">
        <f>J$30</f>
        <v>1.1</v>
      </c>
      <c r="K31" s="3">
        <f t="shared" ref="K31:K34" si="67">K$30</f>
        <v>3</v>
      </c>
      <c r="L31" s="2">
        <f t="shared" ref="L31:L34" si="68">L30+L$7</f>
        <v>100</v>
      </c>
      <c r="M31" s="2">
        <v>20</v>
      </c>
      <c r="N31" s="2">
        <f t="shared" ref="J31:Y31" si="69">N$16</f>
        <v>0</v>
      </c>
      <c r="O31" s="2">
        <f t="shared" si="69"/>
        <v>0</v>
      </c>
      <c r="P31" s="2">
        <f t="shared" si="69"/>
        <v>0</v>
      </c>
      <c r="Q31" s="2">
        <f t="shared" si="69"/>
        <v>0</v>
      </c>
      <c r="R31" s="2">
        <f t="shared" si="69"/>
        <v>0</v>
      </c>
      <c r="S31" s="2">
        <f t="shared" si="69"/>
        <v>0</v>
      </c>
      <c r="T31" s="4">
        <f t="shared" si="69"/>
        <v>0.5</v>
      </c>
      <c r="U31" s="4">
        <f t="shared" si="69"/>
        <v>0.5</v>
      </c>
      <c r="V31" s="4">
        <f t="shared" si="69"/>
        <v>1</v>
      </c>
      <c r="W31" s="4">
        <f t="shared" si="69"/>
        <v>0.75</v>
      </c>
      <c r="X31" s="4">
        <f t="shared" si="69"/>
        <v>1</v>
      </c>
      <c r="Y31" s="4">
        <f t="shared" si="69"/>
        <v>0.5</v>
      </c>
      <c r="Z31" s="2">
        <f>((L31^2*J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54.726368159204</v>
      </c>
      <c r="AA31" s="2">
        <f>((L31^2*K31)*(1+ROUNDDOWN(Q31/[1]战斗模型!$C$31,1)*[1]战斗模型!$C$32*W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149.253731343284</v>
      </c>
      <c r="AB31" s="2">
        <f t="shared" si="52"/>
        <v>547.26368159204</v>
      </c>
      <c r="AC31" s="2">
        <f t="shared" si="53"/>
        <v>9402.98507462687</v>
      </c>
      <c r="AD31" s="2">
        <f t="shared" si="54"/>
        <v>1023.45415778252</v>
      </c>
      <c r="AE31" s="5">
        <f t="shared" si="55"/>
        <v>0.34375</v>
      </c>
      <c r="AF31" s="5">
        <f t="shared" si="56"/>
        <v>0.65625</v>
      </c>
      <c r="AG31" s="2">
        <f t="shared" si="57"/>
        <v>1.68421052631579</v>
      </c>
      <c r="AH31" s="2">
        <f t="shared" si="58"/>
        <v>0.0855263157894736</v>
      </c>
      <c r="AJ31" s="2">
        <v>1</v>
      </c>
      <c r="AK31" s="2">
        <f t="shared" ref="AK31:AK34" si="70">(AD31-$AD$16)/AJ31</f>
        <v>415.778251599147</v>
      </c>
      <c r="AM31" s="1">
        <f t="shared" si="59"/>
        <v>99</v>
      </c>
      <c r="AN31" s="1">
        <f t="shared" si="60"/>
        <v>189</v>
      </c>
      <c r="AO31" s="1">
        <f t="shared" si="61"/>
        <v>20.5714285714286</v>
      </c>
      <c r="AQ31" s="1">
        <f t="shared" si="62"/>
        <v>90</v>
      </c>
      <c r="AR31" s="1">
        <f t="shared" si="63"/>
        <v>63</v>
      </c>
      <c r="AS31" s="1">
        <f t="shared" si="64"/>
        <v>10.9285714285714</v>
      </c>
    </row>
    <row r="32" spans="1:45">
      <c r="A32" s="2">
        <v>3</v>
      </c>
      <c r="B32" s="2">
        <f t="shared" si="65"/>
        <v>1</v>
      </c>
      <c r="C32" s="2">
        <f t="shared" si="66"/>
        <v>0</v>
      </c>
      <c r="D32" s="2">
        <f>$D$30</f>
        <v>1.4</v>
      </c>
      <c r="E32" s="2">
        <f t="shared" si="50"/>
        <v>1.4</v>
      </c>
      <c r="F32" s="2">
        <f>爆破师!K24</f>
        <v>15</v>
      </c>
      <c r="G32" s="2">
        <f>爆破师!AH24</f>
        <v>133</v>
      </c>
      <c r="H32" s="2">
        <f>H30*(1-A32*H35)</f>
        <v>77</v>
      </c>
      <c r="I32" s="2">
        <f t="shared" si="51"/>
        <v>13</v>
      </c>
      <c r="J32" s="3">
        <f>J$30</f>
        <v>1.1</v>
      </c>
      <c r="K32" s="3">
        <f t="shared" si="67"/>
        <v>3</v>
      </c>
      <c r="L32" s="2">
        <f t="shared" si="68"/>
        <v>100</v>
      </c>
      <c r="M32" s="2">
        <v>20</v>
      </c>
      <c r="N32" s="2">
        <f t="shared" ref="J32:Y32" si="71">N$16</f>
        <v>0</v>
      </c>
      <c r="O32" s="2">
        <f t="shared" si="71"/>
        <v>0</v>
      </c>
      <c r="P32" s="2">
        <f t="shared" si="71"/>
        <v>0</v>
      </c>
      <c r="Q32" s="2">
        <f t="shared" si="71"/>
        <v>0</v>
      </c>
      <c r="R32" s="2">
        <f t="shared" si="71"/>
        <v>0</v>
      </c>
      <c r="S32" s="2">
        <f t="shared" si="71"/>
        <v>0</v>
      </c>
      <c r="T32" s="4">
        <f t="shared" si="71"/>
        <v>0.5</v>
      </c>
      <c r="U32" s="4">
        <f t="shared" si="71"/>
        <v>0.5</v>
      </c>
      <c r="V32" s="4">
        <f t="shared" si="71"/>
        <v>1</v>
      </c>
      <c r="W32" s="4">
        <f t="shared" si="71"/>
        <v>0.75</v>
      </c>
      <c r="X32" s="4">
        <f t="shared" si="71"/>
        <v>1</v>
      </c>
      <c r="Y32" s="4">
        <f t="shared" si="71"/>
        <v>0.5</v>
      </c>
      <c r="Z32" s="2">
        <f>((L32^2*J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54.726368159204</v>
      </c>
      <c r="AA32" s="2">
        <f>((L32^2*K32)*(1+ROUNDDOWN(Q32/[1]战斗模型!$C$31,1)*[1]战斗模型!$C$32*W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149.253731343284</v>
      </c>
      <c r="AB32" s="2">
        <f t="shared" si="52"/>
        <v>820.89552238806</v>
      </c>
      <c r="AC32" s="2">
        <f t="shared" si="53"/>
        <v>19850.7462686567</v>
      </c>
      <c r="AD32" s="2">
        <f t="shared" si="54"/>
        <v>1945.6289978678</v>
      </c>
      <c r="AE32" s="5">
        <f t="shared" si="55"/>
        <v>0.271232876712329</v>
      </c>
      <c r="AF32" s="5">
        <f t="shared" si="56"/>
        <v>0.728767123287671</v>
      </c>
      <c r="AG32" s="2">
        <f t="shared" si="57"/>
        <v>3.20175438596491</v>
      </c>
      <c r="AH32" s="2">
        <f t="shared" si="58"/>
        <v>0.275219298245614</v>
      </c>
      <c r="AJ32" s="2">
        <v>2</v>
      </c>
      <c r="AK32" s="2">
        <f t="shared" si="70"/>
        <v>668.976545842217</v>
      </c>
      <c r="AM32" s="1">
        <f t="shared" si="59"/>
        <v>148.5</v>
      </c>
      <c r="AN32" s="1">
        <f t="shared" si="60"/>
        <v>399</v>
      </c>
      <c r="AO32" s="1">
        <f t="shared" si="61"/>
        <v>39.1071428571429</v>
      </c>
      <c r="AQ32" s="1">
        <f t="shared" si="62"/>
        <v>135</v>
      </c>
      <c r="AR32" s="1">
        <f t="shared" si="63"/>
        <v>133</v>
      </c>
      <c r="AS32" s="1">
        <f t="shared" si="64"/>
        <v>19.1428571428571</v>
      </c>
    </row>
    <row r="33" spans="1:45">
      <c r="A33" s="2">
        <v>4</v>
      </c>
      <c r="B33" s="2">
        <f t="shared" si="65"/>
        <v>1</v>
      </c>
      <c r="C33" s="2">
        <f t="shared" si="66"/>
        <v>0</v>
      </c>
      <c r="D33" s="2">
        <f>$D$30</f>
        <v>1.4</v>
      </c>
      <c r="E33" s="2">
        <f t="shared" si="50"/>
        <v>1.4</v>
      </c>
      <c r="F33" s="2">
        <f>爆破师!K25</f>
        <v>23</v>
      </c>
      <c r="G33" s="2">
        <f>爆破师!AH25</f>
        <v>166</v>
      </c>
      <c r="H33" s="2">
        <f>H30*(1-A33*H35)</f>
        <v>77</v>
      </c>
      <c r="I33" s="2">
        <f t="shared" si="51"/>
        <v>13</v>
      </c>
      <c r="J33" s="3">
        <f>J$30</f>
        <v>1.1</v>
      </c>
      <c r="K33" s="3">
        <f t="shared" si="67"/>
        <v>3</v>
      </c>
      <c r="L33" s="2">
        <f t="shared" si="68"/>
        <v>100</v>
      </c>
      <c r="M33" s="2">
        <v>20</v>
      </c>
      <c r="N33" s="2">
        <f t="shared" ref="J33:Y33" si="72">N$16</f>
        <v>0</v>
      </c>
      <c r="O33" s="2">
        <f t="shared" si="72"/>
        <v>0</v>
      </c>
      <c r="P33" s="2">
        <f t="shared" si="72"/>
        <v>0</v>
      </c>
      <c r="Q33" s="2">
        <f t="shared" si="72"/>
        <v>0</v>
      </c>
      <c r="R33" s="2">
        <f t="shared" si="72"/>
        <v>0</v>
      </c>
      <c r="S33" s="2">
        <f t="shared" si="72"/>
        <v>0</v>
      </c>
      <c r="T33" s="4">
        <f t="shared" si="72"/>
        <v>0.5</v>
      </c>
      <c r="U33" s="4">
        <f t="shared" si="72"/>
        <v>0.5</v>
      </c>
      <c r="V33" s="4">
        <f t="shared" si="72"/>
        <v>1</v>
      </c>
      <c r="W33" s="4">
        <f t="shared" si="72"/>
        <v>0.75</v>
      </c>
      <c r="X33" s="4">
        <f t="shared" si="72"/>
        <v>1</v>
      </c>
      <c r="Y33" s="4">
        <f t="shared" si="72"/>
        <v>0.5</v>
      </c>
      <c r="Z33" s="2">
        <f>((L33^2*J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54.726368159204</v>
      </c>
      <c r="AA33" s="2">
        <f>((L33^2*K33)*(1+ROUNDDOWN(Q33/[1]战斗模型!$C$31,1)*[1]战斗模型!$C$32*W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149.253731343284</v>
      </c>
      <c r="AB33" s="2">
        <f t="shared" si="52"/>
        <v>1258.70646766169</v>
      </c>
      <c r="AC33" s="2">
        <f t="shared" si="53"/>
        <v>24776.1194029851</v>
      </c>
      <c r="AD33" s="2">
        <f t="shared" si="54"/>
        <v>2578.89125799574</v>
      </c>
      <c r="AE33" s="5">
        <f t="shared" si="55"/>
        <v>0.313766019016122</v>
      </c>
      <c r="AF33" s="5">
        <f t="shared" si="56"/>
        <v>0.686233980983878</v>
      </c>
      <c r="AG33" s="2">
        <f t="shared" si="57"/>
        <v>4.24385964912281</v>
      </c>
      <c r="AH33" s="2">
        <f t="shared" si="58"/>
        <v>0.405482456140351</v>
      </c>
      <c r="AI33" s="2"/>
      <c r="AJ33" s="2">
        <v>3</v>
      </c>
      <c r="AK33" s="2">
        <f t="shared" si="70"/>
        <v>657.071783937456</v>
      </c>
      <c r="AM33" s="1">
        <f t="shared" si="59"/>
        <v>227.7</v>
      </c>
      <c r="AN33" s="1">
        <f t="shared" si="60"/>
        <v>498</v>
      </c>
      <c r="AO33" s="1">
        <f t="shared" si="61"/>
        <v>51.8357142857143</v>
      </c>
      <c r="AQ33" s="1">
        <f t="shared" si="62"/>
        <v>207</v>
      </c>
      <c r="AR33" s="1">
        <f t="shared" si="63"/>
        <v>166</v>
      </c>
      <c r="AS33" s="1">
        <f t="shared" si="64"/>
        <v>26.6428571428571</v>
      </c>
    </row>
    <row r="34" spans="1:45">
      <c r="A34" s="2">
        <v>5</v>
      </c>
      <c r="B34" s="2">
        <f t="shared" si="65"/>
        <v>1</v>
      </c>
      <c r="C34" s="2">
        <f t="shared" si="66"/>
        <v>0</v>
      </c>
      <c r="D34" s="2">
        <f>$D$30</f>
        <v>1.4</v>
      </c>
      <c r="E34" s="2">
        <f t="shared" si="50"/>
        <v>1.4</v>
      </c>
      <c r="F34" s="2">
        <f>爆破师!K26</f>
        <v>29</v>
      </c>
      <c r="G34" s="2">
        <f>爆破师!AH26</f>
        <v>276</v>
      </c>
      <c r="H34" s="2">
        <f>H30*(1-A34*H35)</f>
        <v>77</v>
      </c>
      <c r="I34" s="2">
        <f t="shared" si="51"/>
        <v>13</v>
      </c>
      <c r="J34" s="3">
        <f>J$30</f>
        <v>1.1</v>
      </c>
      <c r="K34" s="3">
        <f t="shared" si="67"/>
        <v>3</v>
      </c>
      <c r="L34" s="2">
        <f t="shared" si="68"/>
        <v>100</v>
      </c>
      <c r="M34" s="2">
        <v>20</v>
      </c>
      <c r="N34" s="2">
        <f t="shared" ref="J34:Y34" si="73">N$16</f>
        <v>0</v>
      </c>
      <c r="O34" s="2">
        <f t="shared" si="73"/>
        <v>0</v>
      </c>
      <c r="P34" s="2">
        <f t="shared" si="73"/>
        <v>0</v>
      </c>
      <c r="Q34" s="2">
        <f t="shared" si="73"/>
        <v>0</v>
      </c>
      <c r="R34" s="2">
        <f t="shared" si="73"/>
        <v>0</v>
      </c>
      <c r="S34" s="2">
        <f t="shared" si="73"/>
        <v>0</v>
      </c>
      <c r="T34" s="4">
        <f t="shared" si="73"/>
        <v>0.5</v>
      </c>
      <c r="U34" s="4">
        <f t="shared" si="73"/>
        <v>0.5</v>
      </c>
      <c r="V34" s="4">
        <f t="shared" si="73"/>
        <v>1</v>
      </c>
      <c r="W34" s="4">
        <f t="shared" si="73"/>
        <v>0.75</v>
      </c>
      <c r="X34" s="4">
        <f t="shared" si="73"/>
        <v>1</v>
      </c>
      <c r="Y34" s="4">
        <f t="shared" si="73"/>
        <v>0.5</v>
      </c>
      <c r="Z34" s="2">
        <f>((L34^2*J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54.726368159204</v>
      </c>
      <c r="AA34" s="2">
        <f>((L34^2*K34)*(1+ROUNDDOWN(Q34/[1]战斗模型!$C$31,1)*[1]战斗模型!$C$32*W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149.253731343284</v>
      </c>
      <c r="AB34" s="2">
        <f t="shared" si="52"/>
        <v>1587.06467661692</v>
      </c>
      <c r="AC34" s="2">
        <f t="shared" si="53"/>
        <v>41194.0298507463</v>
      </c>
      <c r="AD34" s="2">
        <f t="shared" si="54"/>
        <v>3962.68656716418</v>
      </c>
      <c r="AE34" s="5">
        <f t="shared" si="55"/>
        <v>0.257465698143664</v>
      </c>
      <c r="AF34" s="5">
        <f t="shared" si="56"/>
        <v>0.742534301856336</v>
      </c>
      <c r="AG34" s="2">
        <f t="shared" si="57"/>
        <v>6.52105263157895</v>
      </c>
      <c r="AH34" s="2">
        <f t="shared" si="58"/>
        <v>0.690131578947368</v>
      </c>
      <c r="AI34" s="2"/>
      <c r="AJ34" s="2">
        <v>4</v>
      </c>
      <c r="AK34" s="2">
        <f t="shared" si="70"/>
        <v>838.752665245203</v>
      </c>
      <c r="AM34" s="1">
        <f t="shared" si="59"/>
        <v>287.1</v>
      </c>
      <c r="AN34" s="1">
        <f t="shared" si="60"/>
        <v>828</v>
      </c>
      <c r="AO34" s="1">
        <f t="shared" si="61"/>
        <v>79.65</v>
      </c>
      <c r="AQ34" s="1">
        <f t="shared" si="62"/>
        <v>261</v>
      </c>
      <c r="AR34" s="1">
        <f t="shared" si="63"/>
        <v>276</v>
      </c>
      <c r="AS34" s="1">
        <f t="shared" si="64"/>
        <v>38.3571428571429</v>
      </c>
    </row>
    <row r="35" spans="6:41">
      <c r="F35" s="2"/>
      <c r="G35" s="2"/>
      <c r="H35" s="2"/>
      <c r="I35" s="2"/>
      <c r="J35" s="2"/>
      <c r="K35" s="2"/>
      <c r="L35" s="2"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I35" s="2"/>
      <c r="AL35" s="1">
        <f>AO35-120</f>
        <v>84.7714285714285</v>
      </c>
      <c r="AO35" s="1">
        <f>SUM(AO30:AO34)</f>
        <v>204.771428571429</v>
      </c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5"/>
  <sheetViews>
    <sheetView workbookViewId="0">
      <selection activeCell="AI21" sqref="AI21"/>
    </sheetView>
    <sheetView workbookViewId="1">
      <selection activeCell="A1" sqref="A1"/>
    </sheetView>
  </sheetViews>
  <sheetFormatPr defaultColWidth="9" defaultRowHeight="16.5"/>
  <cols>
    <col min="1" max="1" width="7.875" style="2" customWidth="1"/>
    <col min="2" max="3" width="4.625" style="2" customWidth="1"/>
    <col min="4" max="5" width="7.875" style="2" customWidth="1"/>
    <col min="6" max="8" width="7.875" style="1" customWidth="1"/>
    <col min="9" max="9" width="10.25" style="1" customWidth="1"/>
    <col min="10" max="11" width="7.875" style="1" customWidth="1"/>
    <col min="12" max="13" width="6.25" style="1" hidden="1" customWidth="1"/>
    <col min="14" max="25" width="6.625" style="1" hidden="1" customWidth="1"/>
    <col min="26" max="29" width="8.625" style="1" hidden="1" customWidth="1"/>
    <col min="30" max="30" width="8.625" style="1" customWidth="1"/>
    <col min="31" max="34" width="7.875" style="2" customWidth="1"/>
    <col min="35" max="35" width="13.75" style="1" customWidth="1"/>
    <col min="36" max="36" width="9" style="2"/>
    <col min="37" max="37" width="9.00833333333333" style="2" customWidth="1"/>
    <col min="38" max="38" width="9" style="1"/>
    <col min="39" max="39" width="11.25" style="1" customWidth="1"/>
    <col min="40" max="40" width="9" style="1"/>
    <col min="41" max="41" width="9.00833333333333" style="1" customWidth="1"/>
    <col min="42" max="42" width="12.625" style="1"/>
    <col min="43" max="43" width="9.00833333333333" style="1" customWidth="1"/>
    <col min="44" max="44" width="9" style="1"/>
    <col min="45" max="45" width="12.625" style="1"/>
    <col min="46" max="16384" width="9" style="1"/>
  </cols>
  <sheetData>
    <row r="1" spans="1:45">
      <c r="A1" s="2" t="s">
        <v>36</v>
      </c>
      <c r="B1" s="2" t="s">
        <v>47</v>
      </c>
      <c r="C1" s="2" t="s">
        <v>93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89</v>
      </c>
      <c r="I1" s="2" t="s">
        <v>98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I1" s="2"/>
      <c r="AJ1" s="2" t="s">
        <v>81</v>
      </c>
      <c r="AK1" s="2" t="s">
        <v>82</v>
      </c>
      <c r="AM1" s="1" t="s">
        <v>83</v>
      </c>
      <c r="AN1" s="1" t="s">
        <v>84</v>
      </c>
      <c r="AO1" s="1" t="s">
        <v>88</v>
      </c>
      <c r="AQ1" s="1" t="s">
        <v>95</v>
      </c>
      <c r="AR1" s="1" t="s">
        <v>96</v>
      </c>
      <c r="AS1" s="1" t="s">
        <v>97</v>
      </c>
    </row>
    <row r="2" spans="1:45">
      <c r="A2" s="2">
        <v>1</v>
      </c>
      <c r="B2" s="2">
        <v>1</v>
      </c>
      <c r="C2" s="2">
        <v>0</v>
      </c>
      <c r="D2" s="3">
        <v>1.2</v>
      </c>
      <c r="E2" s="2">
        <f>D2/(1+C2)</f>
        <v>1.2</v>
      </c>
      <c r="F2" s="2">
        <f>吟游者!E2</f>
        <v>1</v>
      </c>
      <c r="G2" s="2">
        <f>吟游者!AI2</f>
        <v>76</v>
      </c>
      <c r="H2" s="3">
        <v>50</v>
      </c>
      <c r="I2" s="2">
        <f>ROUNDUP(1000/H2,0)</f>
        <v>20</v>
      </c>
      <c r="J2" s="3">
        <v>3</v>
      </c>
      <c r="K2" s="3">
        <v>0.73</v>
      </c>
      <c r="L2" s="2">
        <v>100</v>
      </c>
      <c r="M2" s="2">
        <v>20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4">
        <v>0.5</v>
      </c>
      <c r="U2" s="4">
        <v>0.5</v>
      </c>
      <c r="V2" s="4">
        <v>1</v>
      </c>
      <c r="W2" s="4">
        <v>0.75</v>
      </c>
      <c r="X2" s="4">
        <v>1</v>
      </c>
      <c r="Y2" s="4">
        <v>0.5</v>
      </c>
      <c r="Z2" s="2">
        <f>((L2^2*J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149.253731343284</v>
      </c>
      <c r="AA2" s="2">
        <f>((L2^2*K2)*(1+ROUNDDOWN(Q2/[1]战斗模型!$C$31,1)*[1]战斗模型!$C$32*W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36.318407960199</v>
      </c>
      <c r="AB2" s="2">
        <f>Z2*F2</f>
        <v>149.253731343284</v>
      </c>
      <c r="AC2" s="2">
        <f>AA2*G2</f>
        <v>2760.19900497512</v>
      </c>
      <c r="AD2" s="2">
        <f>((ROUNDUP(I2/E2,0)-1)*AB2+AC2)/(ROUNDUP(I2/E2,0)*E2)</f>
        <v>252.365622866062</v>
      </c>
      <c r="AE2" s="5">
        <f>((ROUNDUP(I2/E2,0)-1)*AB2)/(E2*ROUNDUP(I2/E2,0))/AD2</f>
        <v>0.463857750289911</v>
      </c>
      <c r="AF2" s="5">
        <f>AC2/(E2*ROUNDUP(I2/E2,0))/AD2</f>
        <v>0.536142249710089</v>
      </c>
      <c r="AG2" s="2">
        <f>AD2/AD$2</f>
        <v>1</v>
      </c>
      <c r="AH2" s="2">
        <f>(AG2-1)/8</f>
        <v>0</v>
      </c>
      <c r="AI2" s="2"/>
      <c r="AJ2" s="2">
        <v>0</v>
      </c>
      <c r="AK2" s="2">
        <f>AD2-$AD$2</f>
        <v>0</v>
      </c>
      <c r="AM2" s="1">
        <f>(ROUNDUP(I2/E2,0)-1)*J2*F2</f>
        <v>48</v>
      </c>
      <c r="AN2" s="1">
        <f>K2*G2</f>
        <v>55.48</v>
      </c>
      <c r="AO2" s="1">
        <f>(AM2+AN2)/(E2*ROUNDUP(I2/E2,0))</f>
        <v>5.07254901960784</v>
      </c>
      <c r="AQ2" s="1">
        <f t="shared" ref="AQ2:AQ6" si="0">AM2/J2</f>
        <v>16</v>
      </c>
      <c r="AR2" s="1">
        <f t="shared" ref="AR2:AR6" si="1">AN2/K2</f>
        <v>76</v>
      </c>
      <c r="AS2" s="1">
        <f>(AQ2+AR2)/(E2*ROUNDUP(I2/E2,0))</f>
        <v>4.50980392156863</v>
      </c>
    </row>
    <row r="3" spans="1:45">
      <c r="A3" s="2">
        <v>2</v>
      </c>
      <c r="B3" s="2">
        <v>1</v>
      </c>
      <c r="C3" s="2">
        <f>$C$2</f>
        <v>0</v>
      </c>
      <c r="D3" s="2">
        <f>D$2</f>
        <v>1.2</v>
      </c>
      <c r="E3" s="2">
        <f>D3/(1+C3)</f>
        <v>1.2</v>
      </c>
      <c r="F3" s="2">
        <f>吟游者!E3</f>
        <v>2</v>
      </c>
      <c r="G3" s="2">
        <f>吟游者!AI3</f>
        <v>151</v>
      </c>
      <c r="H3" s="2">
        <f>H2*(1-A3*H7)</f>
        <v>50</v>
      </c>
      <c r="I3" s="2">
        <f>ROUNDUP(1000/H3,0)</f>
        <v>20</v>
      </c>
      <c r="J3" s="3">
        <f>J$2</f>
        <v>3</v>
      </c>
      <c r="K3" s="3">
        <f>K$2</f>
        <v>0.73</v>
      </c>
      <c r="L3" s="2">
        <f>L2+L$7</f>
        <v>100</v>
      </c>
      <c r="M3" s="2">
        <v>20</v>
      </c>
      <c r="N3" s="2">
        <f t="shared" ref="N3:Y3" si="2">N$2</f>
        <v>0</v>
      </c>
      <c r="O3" s="2">
        <f t="shared" si="2"/>
        <v>0</v>
      </c>
      <c r="P3" s="2">
        <f t="shared" si="2"/>
        <v>0</v>
      </c>
      <c r="Q3" s="2">
        <f t="shared" si="2"/>
        <v>0</v>
      </c>
      <c r="R3" s="2">
        <f t="shared" si="2"/>
        <v>0</v>
      </c>
      <c r="S3" s="2">
        <f t="shared" si="2"/>
        <v>0</v>
      </c>
      <c r="T3" s="4">
        <f t="shared" si="2"/>
        <v>0.5</v>
      </c>
      <c r="U3" s="4">
        <f t="shared" si="2"/>
        <v>0.5</v>
      </c>
      <c r="V3" s="4">
        <f t="shared" si="2"/>
        <v>1</v>
      </c>
      <c r="W3" s="4">
        <f t="shared" si="2"/>
        <v>0.75</v>
      </c>
      <c r="X3" s="4">
        <f t="shared" si="2"/>
        <v>1</v>
      </c>
      <c r="Y3" s="4">
        <f t="shared" si="2"/>
        <v>0.5</v>
      </c>
      <c r="Z3" s="2">
        <f>((L3^2*J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149.253731343284</v>
      </c>
      <c r="AA3" s="2">
        <f>((L3^2*K3)*(1+ROUNDDOWN(Q3/[1]战斗模型!$C$31,1)*[1]战斗模型!$C$32*W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36.318407960199</v>
      </c>
      <c r="AB3" s="2">
        <f>Z3*F3</f>
        <v>298.507462686567</v>
      </c>
      <c r="AC3" s="2">
        <f>AA3*G3</f>
        <v>5484.07960199005</v>
      </c>
      <c r="AD3" s="2">
        <f>((ROUNDUP(I3/E3,0)-1)*AB3+AC3)/(ROUNDUP(I3/E3,0)*E3)</f>
        <v>502.950931616428</v>
      </c>
      <c r="AE3" s="5">
        <f>((ROUNDUP(I3/E3,0)-1)*AB3)/(E3*ROUNDUP(I3/E3,0))/AD3</f>
        <v>0.465499684817922</v>
      </c>
      <c r="AF3" s="5">
        <f>AC3/(E3*ROUNDUP(I3/E3,0))/AD3</f>
        <v>0.534500315182078</v>
      </c>
      <c r="AG3" s="2">
        <f>AD3/AD$2</f>
        <v>1.99294549671434</v>
      </c>
      <c r="AH3" s="2">
        <f>(AG3-1)/8</f>
        <v>0.124118187089293</v>
      </c>
      <c r="AI3" s="2"/>
      <c r="AJ3" s="2">
        <v>1</v>
      </c>
      <c r="AK3" s="2">
        <f>(AD3-$AD$2)/AJ3</f>
        <v>250.585308750366</v>
      </c>
      <c r="AM3" s="1">
        <f>(ROUNDUP(I3/E3,0)-1)*J3*F3</f>
        <v>96</v>
      </c>
      <c r="AN3" s="1">
        <f>K3*G3</f>
        <v>110.23</v>
      </c>
      <c r="AO3" s="1">
        <f>(AM3+AN3)/(E3*ROUNDUP(I3/E3,0))</f>
        <v>10.1093137254902</v>
      </c>
      <c r="AQ3" s="1">
        <f t="shared" si="0"/>
        <v>32</v>
      </c>
      <c r="AR3" s="1">
        <f t="shared" si="1"/>
        <v>151</v>
      </c>
      <c r="AS3" s="1">
        <f>(AQ3+AR3)/(E3*ROUNDUP(I3/E3,0))</f>
        <v>8.97058823529412</v>
      </c>
    </row>
    <row r="4" spans="1:45">
      <c r="A4" s="2">
        <v>3</v>
      </c>
      <c r="B4" s="2">
        <v>1</v>
      </c>
      <c r="C4" s="2">
        <f>$C$2</f>
        <v>0</v>
      </c>
      <c r="D4" s="2">
        <f>D$2</f>
        <v>1.2</v>
      </c>
      <c r="E4" s="2">
        <f>D4/(1+C4)</f>
        <v>1.2</v>
      </c>
      <c r="F4" s="2">
        <f>吟游者!E4</f>
        <v>3</v>
      </c>
      <c r="G4" s="2">
        <f>吟游者!AI4</f>
        <v>211</v>
      </c>
      <c r="H4" s="2">
        <f>H2*(1-A4*H7)</f>
        <v>50</v>
      </c>
      <c r="I4" s="2">
        <f>ROUNDUP(1000/H4,0)</f>
        <v>20</v>
      </c>
      <c r="J4" s="3">
        <f>J$2</f>
        <v>3</v>
      </c>
      <c r="K4" s="3">
        <f>K$2</f>
        <v>0.73</v>
      </c>
      <c r="L4" s="2">
        <f>L3+L$7</f>
        <v>100</v>
      </c>
      <c r="M4" s="2">
        <v>20</v>
      </c>
      <c r="N4" s="2">
        <f t="shared" ref="N4:Y4" si="3">N$2</f>
        <v>0</v>
      </c>
      <c r="O4" s="2">
        <f t="shared" si="3"/>
        <v>0</v>
      </c>
      <c r="P4" s="2">
        <f t="shared" si="3"/>
        <v>0</v>
      </c>
      <c r="Q4" s="2">
        <f t="shared" si="3"/>
        <v>0</v>
      </c>
      <c r="R4" s="2">
        <f t="shared" si="3"/>
        <v>0</v>
      </c>
      <c r="S4" s="2">
        <f t="shared" si="3"/>
        <v>0</v>
      </c>
      <c r="T4" s="4">
        <f t="shared" si="3"/>
        <v>0.5</v>
      </c>
      <c r="U4" s="4">
        <f t="shared" si="3"/>
        <v>0.5</v>
      </c>
      <c r="V4" s="4">
        <f t="shared" si="3"/>
        <v>1</v>
      </c>
      <c r="W4" s="4">
        <f t="shared" si="3"/>
        <v>0.75</v>
      </c>
      <c r="X4" s="4">
        <f t="shared" si="3"/>
        <v>1</v>
      </c>
      <c r="Y4" s="4">
        <f t="shared" si="3"/>
        <v>0.5</v>
      </c>
      <c r="Z4" s="2">
        <f>((L4^2*J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149.253731343284</v>
      </c>
      <c r="AA4" s="2">
        <f>((L4^2*K4)*(1+ROUNDDOWN(Q4/[1]战斗模型!$C$31,1)*[1]战斗模型!$C$32*W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36.318407960199</v>
      </c>
      <c r="AB4" s="2">
        <f>Z4*F4</f>
        <v>447.761194029851</v>
      </c>
      <c r="AC4" s="2">
        <f>AA4*G4</f>
        <v>7663.18407960199</v>
      </c>
      <c r="AD4" s="2">
        <f>((ROUNDUP(I4/E4,0)-1)*AB4+AC4)/(ROUNDUP(I4/E4,0)*E4)</f>
        <v>726.831528631353</v>
      </c>
      <c r="AE4" s="5">
        <f>((ROUNDUP(I4/E4,0)-1)*AB4)/(E4*ROUNDUP(I4/E4,0))/AD4</f>
        <v>0.483172834949502</v>
      </c>
      <c r="AF4" s="5">
        <f>AC4/(E4*ROUNDUP(I4/E4,0))/AD4</f>
        <v>0.516827165050498</v>
      </c>
      <c r="AG4" s="2">
        <f>AD4/AD$2</f>
        <v>2.8800734441438</v>
      </c>
      <c r="AH4" s="2">
        <f>(AG4-1)/8</f>
        <v>0.235009180517974</v>
      </c>
      <c r="AI4" s="2"/>
      <c r="AJ4" s="2">
        <v>2</v>
      </c>
      <c r="AK4" s="2">
        <f>(AD4-$AD$2)/AJ4</f>
        <v>237.232952882646</v>
      </c>
      <c r="AM4" s="1">
        <f>(ROUNDUP(I4/E4,0)-1)*J4*F4</f>
        <v>144</v>
      </c>
      <c r="AN4" s="1">
        <f>K4*G4</f>
        <v>154.03</v>
      </c>
      <c r="AO4" s="1">
        <f>(AM4+AN4)/(E4*ROUNDUP(I4/E4,0))</f>
        <v>14.6093137254902</v>
      </c>
      <c r="AQ4" s="1">
        <f t="shared" si="0"/>
        <v>48</v>
      </c>
      <c r="AR4" s="1">
        <f t="shared" si="1"/>
        <v>211</v>
      </c>
      <c r="AS4" s="1">
        <f>(AQ4+AR4)/(E4*ROUNDUP(I4/E4,0))</f>
        <v>12.6960784313726</v>
      </c>
    </row>
    <row r="5" spans="1:45">
      <c r="A5" s="2">
        <v>4</v>
      </c>
      <c r="B5" s="2">
        <v>1</v>
      </c>
      <c r="C5" s="2">
        <f>$C$2</f>
        <v>0</v>
      </c>
      <c r="D5" s="2">
        <f>D$2</f>
        <v>1.2</v>
      </c>
      <c r="E5" s="2">
        <f>D5/(1+C5)</f>
        <v>1.2</v>
      </c>
      <c r="F5" s="2">
        <f>吟游者!E5</f>
        <v>4</v>
      </c>
      <c r="G5" s="2">
        <f>吟游者!AI5</f>
        <v>276</v>
      </c>
      <c r="H5" s="2">
        <f>H2*(1-A5*H7)</f>
        <v>50</v>
      </c>
      <c r="I5" s="2">
        <f>ROUNDUP(1000/H5,0)</f>
        <v>20</v>
      </c>
      <c r="J5" s="3">
        <f>J$2</f>
        <v>3</v>
      </c>
      <c r="K5" s="3">
        <f>K$2</f>
        <v>0.73</v>
      </c>
      <c r="L5" s="2">
        <f>L4+L$7</f>
        <v>100</v>
      </c>
      <c r="M5" s="2">
        <v>20</v>
      </c>
      <c r="N5" s="2">
        <f t="shared" ref="N5:Y5" si="4">N$2</f>
        <v>0</v>
      </c>
      <c r="O5" s="2">
        <f t="shared" si="4"/>
        <v>0</v>
      </c>
      <c r="P5" s="2">
        <f t="shared" si="4"/>
        <v>0</v>
      </c>
      <c r="Q5" s="2">
        <f t="shared" si="4"/>
        <v>0</v>
      </c>
      <c r="R5" s="2">
        <f t="shared" si="4"/>
        <v>0</v>
      </c>
      <c r="S5" s="2">
        <f t="shared" si="4"/>
        <v>0</v>
      </c>
      <c r="T5" s="4">
        <f t="shared" si="4"/>
        <v>0.5</v>
      </c>
      <c r="U5" s="4">
        <f t="shared" si="4"/>
        <v>0.5</v>
      </c>
      <c r="V5" s="4">
        <f t="shared" si="4"/>
        <v>1</v>
      </c>
      <c r="W5" s="4">
        <f t="shared" si="4"/>
        <v>0.75</v>
      </c>
      <c r="X5" s="4">
        <f t="shared" si="4"/>
        <v>1</v>
      </c>
      <c r="Y5" s="4">
        <f t="shared" si="4"/>
        <v>0.5</v>
      </c>
      <c r="Z5" s="2">
        <f>((L5^2*J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149.253731343284</v>
      </c>
      <c r="AA5" s="2">
        <f>((L5^2*K5)*(1+ROUNDDOWN(Q5/[1]战斗模型!$C$31,1)*[1]战斗模型!$C$32*W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36.318407960199</v>
      </c>
      <c r="AB5" s="2">
        <f>Z5*F5</f>
        <v>597.014925373134</v>
      </c>
      <c r="AC5" s="2">
        <f>AA5*G5</f>
        <v>10023.8805970149</v>
      </c>
      <c r="AD5" s="2">
        <f>((ROUNDUP(I5/E5,0)-1)*AB5+AC5)/(ROUNDUP(I5/E5,0)*E5)</f>
        <v>959.613696224759</v>
      </c>
      <c r="AE5" s="5">
        <f>((ROUNDUP(I5/E5,0)-1)*AB5)/(E5*ROUNDUP(I5/E5,0))/AD5</f>
        <v>0.487953644403782</v>
      </c>
      <c r="AF5" s="5">
        <f>AC5/(E5*ROUNDUP(I5/E5,0))/AD5</f>
        <v>0.512046355596218</v>
      </c>
      <c r="AG5" s="2">
        <f>AD5/AD$2</f>
        <v>3.80247390800155</v>
      </c>
      <c r="AH5" s="2">
        <f>(AG5-1)/8</f>
        <v>0.350309238500193</v>
      </c>
      <c r="AI5" s="2"/>
      <c r="AJ5" s="2">
        <v>3</v>
      </c>
      <c r="AK5" s="2">
        <f>(AD5-$AD$2)/AJ5</f>
        <v>235.749357786232</v>
      </c>
      <c r="AM5" s="1">
        <f>(ROUNDUP(I5/E5,0)-1)*J5*F5</f>
        <v>192</v>
      </c>
      <c r="AN5" s="1">
        <f>K5*G5</f>
        <v>201.48</v>
      </c>
      <c r="AO5" s="1">
        <f>(AM5+AN5)/(E5*ROUNDUP(I5/E5,0))</f>
        <v>19.2882352941176</v>
      </c>
      <c r="AQ5" s="1">
        <f t="shared" si="0"/>
        <v>64</v>
      </c>
      <c r="AR5" s="1">
        <f t="shared" si="1"/>
        <v>276</v>
      </c>
      <c r="AS5" s="1">
        <f>(AQ5+AR5)/(E5*ROUNDUP(I5/E5,0))</f>
        <v>16.6666666666667</v>
      </c>
    </row>
    <row r="6" spans="1:45">
      <c r="A6" s="2">
        <v>5</v>
      </c>
      <c r="B6" s="2">
        <v>1</v>
      </c>
      <c r="C6" s="2">
        <f>$C$2</f>
        <v>0</v>
      </c>
      <c r="D6" s="2">
        <f>D$2</f>
        <v>1.2</v>
      </c>
      <c r="E6" s="2">
        <f>D6/(1+C6)</f>
        <v>1.2</v>
      </c>
      <c r="F6" s="2">
        <f>吟游者!E6</f>
        <v>5</v>
      </c>
      <c r="G6" s="2">
        <f>吟游者!AI6</f>
        <v>369</v>
      </c>
      <c r="H6" s="2">
        <f>H2*(1-A6*H7)</f>
        <v>50</v>
      </c>
      <c r="I6" s="2">
        <f>ROUNDUP(1000/H6,0)</f>
        <v>20</v>
      </c>
      <c r="J6" s="3">
        <f>J$2</f>
        <v>3</v>
      </c>
      <c r="K6" s="3">
        <f>K$2</f>
        <v>0.73</v>
      </c>
      <c r="L6" s="2">
        <f>L5+L$7</f>
        <v>100</v>
      </c>
      <c r="M6" s="2">
        <v>20</v>
      </c>
      <c r="N6" s="2">
        <f t="shared" ref="N6:Y6" si="5">N$2</f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si="5"/>
        <v>0</v>
      </c>
      <c r="T6" s="4">
        <f t="shared" si="5"/>
        <v>0.5</v>
      </c>
      <c r="U6" s="4">
        <f t="shared" si="5"/>
        <v>0.5</v>
      </c>
      <c r="V6" s="4">
        <f t="shared" si="5"/>
        <v>1</v>
      </c>
      <c r="W6" s="4">
        <f t="shared" si="5"/>
        <v>0.75</v>
      </c>
      <c r="X6" s="4">
        <f t="shared" si="5"/>
        <v>1</v>
      </c>
      <c r="Y6" s="4">
        <f t="shared" si="5"/>
        <v>0.5</v>
      </c>
      <c r="Z6" s="2">
        <f>((L6^2*J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149.253731343284</v>
      </c>
      <c r="AA6" s="2">
        <f>((L6^2*K6)*(1+ROUNDDOWN(Q6/[1]战斗模型!$C$31,1)*[1]战斗模型!$C$32*W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36.318407960199</v>
      </c>
      <c r="AB6" s="2">
        <f>Z6*F6</f>
        <v>746.268656716418</v>
      </c>
      <c r="AC6" s="2">
        <f>AA6*G6</f>
        <v>13401.4925373134</v>
      </c>
      <c r="AD6" s="2">
        <f>((ROUNDUP(I6/E6,0)-1)*AB6+AC6)/(ROUNDUP(I6/E6,0)*E6)</f>
        <v>1242.24465905765</v>
      </c>
      <c r="AE6" s="5">
        <f>((ROUNDUP(I6/E6,0)-1)*AB6)/(E6*ROUNDUP(I6/E6,0))/AD6</f>
        <v>0.471170269156016</v>
      </c>
      <c r="AF6" s="5">
        <f>AC6/(E6*ROUNDUP(I6/E6,0))/AD6</f>
        <v>0.528829730843984</v>
      </c>
      <c r="AG6" s="2">
        <f>AD6/AD$2</f>
        <v>4.92240046385775</v>
      </c>
      <c r="AH6" s="2">
        <f>(AG6-1)/8</f>
        <v>0.490300057982219</v>
      </c>
      <c r="AJ6" s="2">
        <v>4</v>
      </c>
      <c r="AK6" s="2">
        <f>(AD6-$AD$2)/AJ6</f>
        <v>247.469759047898</v>
      </c>
      <c r="AM6" s="1">
        <f>(ROUNDUP(I6/E6,0)-1)*J6*F6</f>
        <v>240</v>
      </c>
      <c r="AN6" s="1">
        <f>K6*G6</f>
        <v>269.37</v>
      </c>
      <c r="AO6" s="1">
        <f>(AM6+AN6)/(E6*ROUNDUP(I6/E6,0))</f>
        <v>24.9691176470588</v>
      </c>
      <c r="AQ6" s="1">
        <f t="shared" si="0"/>
        <v>80</v>
      </c>
      <c r="AR6" s="1">
        <f t="shared" si="1"/>
        <v>369</v>
      </c>
      <c r="AS6" s="1">
        <f>(AQ6+AR6)/(E6*ROUNDUP(I6/E6,0))</f>
        <v>22.0098039215686</v>
      </c>
    </row>
    <row r="7" spans="6:41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O7" s="1">
        <f>SUM(AO2:AO6)</f>
        <v>74.0485294117647</v>
      </c>
    </row>
    <row r="8" spans="1:45">
      <c r="A8" s="2" t="s">
        <v>37</v>
      </c>
      <c r="B8" s="2" t="s">
        <v>47</v>
      </c>
      <c r="C8" s="2" t="s">
        <v>93</v>
      </c>
      <c r="D8" s="2" t="s">
        <v>50</v>
      </c>
      <c r="E8" s="2" t="s">
        <v>51</v>
      </c>
      <c r="F8" s="2" t="s">
        <v>52</v>
      </c>
      <c r="G8" s="2" t="s">
        <v>53</v>
      </c>
      <c r="H8" s="2" t="s">
        <v>89</v>
      </c>
      <c r="I8" s="2" t="s">
        <v>55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 t="s">
        <v>62</v>
      </c>
      <c r="Q8" s="2" t="s">
        <v>63</v>
      </c>
      <c r="R8" s="2" t="s">
        <v>64</v>
      </c>
      <c r="S8" s="2" t="s">
        <v>65</v>
      </c>
      <c r="T8" s="2" t="s">
        <v>66</v>
      </c>
      <c r="U8" s="2" t="s">
        <v>67</v>
      </c>
      <c r="V8" s="2" t="s">
        <v>68</v>
      </c>
      <c r="W8" s="2" t="s">
        <v>69</v>
      </c>
      <c r="X8" s="2" t="s">
        <v>70</v>
      </c>
      <c r="Y8" s="2" t="s">
        <v>71</v>
      </c>
      <c r="Z8" s="2" t="s">
        <v>72</v>
      </c>
      <c r="AA8" s="2" t="s">
        <v>73</v>
      </c>
      <c r="AB8" s="2" t="s">
        <v>74</v>
      </c>
      <c r="AC8" s="2" t="s">
        <v>75</v>
      </c>
      <c r="AD8" s="2" t="s">
        <v>76</v>
      </c>
      <c r="AE8" s="2" t="s">
        <v>77</v>
      </c>
      <c r="AF8" s="2" t="s">
        <v>78</v>
      </c>
      <c r="AG8" s="2" t="s">
        <v>79</v>
      </c>
      <c r="AH8" s="2" t="s">
        <v>80</v>
      </c>
      <c r="AI8" s="2"/>
      <c r="AJ8" s="2" t="s">
        <v>81</v>
      </c>
      <c r="AK8" s="2" t="s">
        <v>82</v>
      </c>
      <c r="AM8" s="1" t="s">
        <v>83</v>
      </c>
      <c r="AN8" s="1" t="s">
        <v>84</v>
      </c>
      <c r="AO8" s="1" t="s">
        <v>88</v>
      </c>
      <c r="AQ8" s="1" t="s">
        <v>95</v>
      </c>
      <c r="AR8" s="1" t="s">
        <v>96</v>
      </c>
      <c r="AS8" s="1" t="s">
        <v>97</v>
      </c>
    </row>
    <row r="9" spans="1:45">
      <c r="A9" s="2">
        <v>1</v>
      </c>
      <c r="B9" s="2">
        <v>1</v>
      </c>
      <c r="C9" s="2">
        <v>0</v>
      </c>
      <c r="D9" s="3">
        <v>1.4</v>
      </c>
      <c r="E9" s="2">
        <f>D9/(1+C9)</f>
        <v>1.4</v>
      </c>
      <c r="F9" s="2">
        <f>吟游者!E7</f>
        <v>3</v>
      </c>
      <c r="G9" s="2">
        <f>吟游者!AC7</f>
        <v>145</v>
      </c>
      <c r="H9" s="3">
        <v>46</v>
      </c>
      <c r="I9" s="2">
        <f>ROUNDUP(1000/H9,0)</f>
        <v>22</v>
      </c>
      <c r="J9" s="3">
        <v>0.75</v>
      </c>
      <c r="K9" s="3">
        <v>2</v>
      </c>
      <c r="L9" s="2">
        <v>100</v>
      </c>
      <c r="M9" s="2">
        <v>20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4">
        <v>0.5</v>
      </c>
      <c r="U9" s="4">
        <v>0.5</v>
      </c>
      <c r="V9" s="4">
        <v>1</v>
      </c>
      <c r="W9" s="4">
        <v>0.75</v>
      </c>
      <c r="X9" s="4">
        <v>1</v>
      </c>
      <c r="Y9" s="4">
        <v>0.5</v>
      </c>
      <c r="Z9" s="2">
        <f>((L9^2*J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37.3134328358209</v>
      </c>
      <c r="AA9" s="2">
        <f>((L9^2*K9)*(1+ROUNDDOWN(Q9/[1]战斗模型!$C$31,1)*[1]战斗模型!$C$32*W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99.5024875621891</v>
      </c>
      <c r="AB9" s="2">
        <f>Z9*F9</f>
        <v>111.940298507463</v>
      </c>
      <c r="AC9" s="2">
        <f>AA9*G9</f>
        <v>14427.8606965174</v>
      </c>
      <c r="AD9" s="2">
        <f>((ROUNDUP(I9/E9,0)-1)*AB9+AC9)/(ROUNDUP(I9/E9,0)*E9)</f>
        <v>719.060945273632</v>
      </c>
      <c r="AE9" s="5">
        <f>((ROUNDUP(I9/E9,0)-1)*AB9)/(E9*ROUNDUP(I9/E9,0))/AD9</f>
        <v>0.104247104247104</v>
      </c>
      <c r="AF9" s="5">
        <f>AC9/(E9*ROUNDUP(I9/E9,0))/AD9</f>
        <v>0.895752895752896</v>
      </c>
      <c r="AG9" s="2">
        <f>AD9/AD$2</f>
        <v>2.84928247004252</v>
      </c>
      <c r="AH9" s="2">
        <f>(AG9-1)/8</f>
        <v>0.231160308755315</v>
      </c>
      <c r="AI9" s="2"/>
      <c r="AJ9" s="2">
        <v>0</v>
      </c>
      <c r="AK9" s="2">
        <f>AD9-$AD$2</f>
        <v>466.69532240757</v>
      </c>
      <c r="AM9" s="1">
        <f>(ROUNDUP(I9/E9,0)-1)*J9*F9</f>
        <v>33.75</v>
      </c>
      <c r="AN9" s="1">
        <f>K9*G9</f>
        <v>290</v>
      </c>
      <c r="AO9" s="1">
        <f>(AM9+AN9)/(E9*ROUNDUP(I9/E9,0))</f>
        <v>14.453125</v>
      </c>
      <c r="AQ9" s="1">
        <f t="shared" ref="AQ9:AQ13" si="6">AM9/J9</f>
        <v>45</v>
      </c>
      <c r="AR9" s="1">
        <f t="shared" ref="AR9:AR13" si="7">AN9/K9</f>
        <v>145</v>
      </c>
      <c r="AS9" s="1">
        <f t="shared" ref="AS9:AS13" si="8">(AQ9+AR9)/(E9*ROUNDUP(I9/E9,0))</f>
        <v>8.48214285714286</v>
      </c>
    </row>
    <row r="10" spans="1:45">
      <c r="A10" s="2">
        <v>2</v>
      </c>
      <c r="B10" s="2">
        <v>1</v>
      </c>
      <c r="C10" s="2">
        <f>$C$9</f>
        <v>0</v>
      </c>
      <c r="D10" s="2">
        <f>D$9</f>
        <v>1.4</v>
      </c>
      <c r="E10" s="2">
        <f>D10/(1+C10)</f>
        <v>1.4</v>
      </c>
      <c r="F10" s="2">
        <f>吟游者!E8</f>
        <v>6</v>
      </c>
      <c r="G10" s="2">
        <f>吟游者!AC8</f>
        <v>145</v>
      </c>
      <c r="H10" s="2">
        <f>H9*(1-A10*H14)</f>
        <v>46</v>
      </c>
      <c r="I10" s="2">
        <f>ROUNDUP(1000/H10,0)</f>
        <v>22</v>
      </c>
      <c r="J10" s="3">
        <f>J$9</f>
        <v>0.75</v>
      </c>
      <c r="K10" s="3">
        <f>K$9</f>
        <v>2</v>
      </c>
      <c r="L10" s="2">
        <f>L9+L$7</f>
        <v>100</v>
      </c>
      <c r="M10" s="2">
        <v>20</v>
      </c>
      <c r="N10" s="2">
        <f t="shared" ref="N10:Y10" si="9">N$9</f>
        <v>0</v>
      </c>
      <c r="O10" s="2">
        <f t="shared" si="9"/>
        <v>0</v>
      </c>
      <c r="P10" s="2">
        <f t="shared" si="9"/>
        <v>0</v>
      </c>
      <c r="Q10" s="2">
        <f t="shared" si="9"/>
        <v>0</v>
      </c>
      <c r="R10" s="2">
        <f t="shared" si="9"/>
        <v>0</v>
      </c>
      <c r="S10" s="2">
        <f t="shared" si="9"/>
        <v>0</v>
      </c>
      <c r="T10" s="4">
        <f t="shared" si="9"/>
        <v>0.5</v>
      </c>
      <c r="U10" s="4">
        <f t="shared" si="9"/>
        <v>0.5</v>
      </c>
      <c r="V10" s="4">
        <f t="shared" si="9"/>
        <v>1</v>
      </c>
      <c r="W10" s="4">
        <f t="shared" si="9"/>
        <v>0.75</v>
      </c>
      <c r="X10" s="4">
        <f t="shared" si="9"/>
        <v>1</v>
      </c>
      <c r="Y10" s="4">
        <f t="shared" si="9"/>
        <v>0.5</v>
      </c>
      <c r="Z10" s="2">
        <f>((L10^2*J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37.3134328358209</v>
      </c>
      <c r="AA10" s="2">
        <f>((L10^2*K10)*(1+ROUNDDOWN(Q10/[1]战斗模型!$C$31,1)*[1]战斗模型!$C$32*W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99.5024875621891</v>
      </c>
      <c r="AB10" s="2">
        <f>Z10*F10</f>
        <v>223.880597014925</v>
      </c>
      <c r="AC10" s="2">
        <f>AA10*G10</f>
        <v>14427.8606965174</v>
      </c>
      <c r="AD10" s="2">
        <f>((ROUNDUP(I10/E10,0)-1)*AB10+AC10)/(ROUNDUP(I10/E10,0)*E10)</f>
        <v>794.020966595594</v>
      </c>
      <c r="AE10" s="5">
        <f>((ROUNDUP(I10/E10,0)-1)*AB10)/(E10*ROUNDUP(I10/E10,0))/AD10</f>
        <v>0.188811188811189</v>
      </c>
      <c r="AF10" s="5">
        <f>AC10/(E10*ROUNDUP(I10/E10,0))/AD10</f>
        <v>0.811188811188811</v>
      </c>
      <c r="AG10" s="2">
        <f>AD10/AD$2</f>
        <v>3.14631191672649</v>
      </c>
      <c r="AH10" s="2">
        <f>(AG10-1)/8</f>
        <v>0.268288989590811</v>
      </c>
      <c r="AI10" s="2"/>
      <c r="AJ10" s="2">
        <v>1</v>
      </c>
      <c r="AK10" s="2">
        <f>(AD10-$AD$2)/AJ10</f>
        <v>541.655343729532</v>
      </c>
      <c r="AM10" s="1">
        <f>(ROUNDUP(I10/E10,0)-1)*J10*F10</f>
        <v>67.5</v>
      </c>
      <c r="AN10" s="1">
        <f>K10*G10</f>
        <v>290</v>
      </c>
      <c r="AO10" s="1">
        <f>(AM10+AN10)/(E10*ROUNDUP(I10/E10,0))</f>
        <v>15.9598214285714</v>
      </c>
      <c r="AQ10" s="1">
        <f t="shared" si="6"/>
        <v>90</v>
      </c>
      <c r="AR10" s="1">
        <f t="shared" si="7"/>
        <v>145</v>
      </c>
      <c r="AS10" s="1">
        <f t="shared" si="8"/>
        <v>10.4910714285714</v>
      </c>
    </row>
    <row r="11" spans="1:45">
      <c r="A11" s="2">
        <v>3</v>
      </c>
      <c r="B11" s="2">
        <v>1</v>
      </c>
      <c r="C11" s="2">
        <f>$C$9</f>
        <v>0</v>
      </c>
      <c r="D11" s="2">
        <f>D$9</f>
        <v>1.4</v>
      </c>
      <c r="E11" s="2">
        <f>D11/(1+C11)</f>
        <v>1.4</v>
      </c>
      <c r="F11" s="2">
        <f>吟游者!E9</f>
        <v>10</v>
      </c>
      <c r="G11" s="2">
        <f>吟游者!AC9</f>
        <v>145</v>
      </c>
      <c r="H11" s="2">
        <f>H9*(1-A11*H14)</f>
        <v>46</v>
      </c>
      <c r="I11" s="2">
        <f>ROUNDUP(1000/H11,0)</f>
        <v>22</v>
      </c>
      <c r="J11" s="3">
        <f>J$9</f>
        <v>0.75</v>
      </c>
      <c r="K11" s="3">
        <f>K$9</f>
        <v>2</v>
      </c>
      <c r="L11" s="2">
        <f>L10+L$7</f>
        <v>100</v>
      </c>
      <c r="M11" s="2">
        <v>20</v>
      </c>
      <c r="N11" s="2">
        <f t="shared" ref="N11:Y11" si="10">N$9</f>
        <v>0</v>
      </c>
      <c r="O11" s="2">
        <f t="shared" si="10"/>
        <v>0</v>
      </c>
      <c r="P11" s="2">
        <f t="shared" si="10"/>
        <v>0</v>
      </c>
      <c r="Q11" s="2">
        <f t="shared" si="10"/>
        <v>0</v>
      </c>
      <c r="R11" s="2">
        <f t="shared" si="10"/>
        <v>0</v>
      </c>
      <c r="S11" s="2">
        <f t="shared" si="10"/>
        <v>0</v>
      </c>
      <c r="T11" s="4">
        <f t="shared" si="10"/>
        <v>0.5</v>
      </c>
      <c r="U11" s="4">
        <f t="shared" si="10"/>
        <v>0.5</v>
      </c>
      <c r="V11" s="4">
        <f t="shared" si="10"/>
        <v>1</v>
      </c>
      <c r="W11" s="4">
        <f t="shared" si="10"/>
        <v>0.75</v>
      </c>
      <c r="X11" s="4">
        <f t="shared" si="10"/>
        <v>1</v>
      </c>
      <c r="Y11" s="4">
        <f t="shared" si="10"/>
        <v>0.5</v>
      </c>
      <c r="Z11" s="2">
        <f>((L11^2*J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37.3134328358209</v>
      </c>
      <c r="AA11" s="2">
        <f>((L11^2*K11)*(1+ROUNDDOWN(Q11/[1]战斗模型!$C$31,1)*[1]战斗模型!$C$32*W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99.5024875621891</v>
      </c>
      <c r="AB11" s="2">
        <f>Z11*F11</f>
        <v>373.134328358209</v>
      </c>
      <c r="AC11" s="2">
        <f>AA11*G11</f>
        <v>14427.8606965174</v>
      </c>
      <c r="AD11" s="2">
        <f>((ROUNDUP(I11/E11,0)-1)*AB11+AC11)/(ROUNDUP(I11/E11,0)*E11)</f>
        <v>893.967661691542</v>
      </c>
      <c r="AE11" s="5">
        <f>((ROUNDUP(I11/E11,0)-1)*AB11)/(E11*ROUNDUP(I11/E11,0))/AD11</f>
        <v>0.279503105590062</v>
      </c>
      <c r="AF11" s="5">
        <f>AC11/(E11*ROUNDUP(I11/E11,0))/AD11</f>
        <v>0.720496894409938</v>
      </c>
      <c r="AG11" s="2">
        <f>AD11/AD$2</f>
        <v>3.54235117897178</v>
      </c>
      <c r="AH11" s="2">
        <f>(AG11-1)/8</f>
        <v>0.317793897371473</v>
      </c>
      <c r="AI11" s="2"/>
      <c r="AJ11" s="2">
        <v>2</v>
      </c>
      <c r="AK11" s="2">
        <f>(AD11-$AD$2)/AJ11</f>
        <v>320.80101941274</v>
      </c>
      <c r="AM11" s="1">
        <f>(ROUNDUP(I11/E11,0)-1)*J11*F11</f>
        <v>112.5</v>
      </c>
      <c r="AN11" s="1">
        <f>K11*G11</f>
        <v>290</v>
      </c>
      <c r="AO11" s="1">
        <f>(AM11+AN11)/(E11*ROUNDUP(I11/E11,0))</f>
        <v>17.96875</v>
      </c>
      <c r="AQ11" s="1">
        <f t="shared" si="6"/>
        <v>150</v>
      </c>
      <c r="AR11" s="1">
        <f t="shared" si="7"/>
        <v>145</v>
      </c>
      <c r="AS11" s="1">
        <f t="shared" si="8"/>
        <v>13.1696428571429</v>
      </c>
    </row>
    <row r="12" spans="1:45">
      <c r="A12" s="2">
        <v>4</v>
      </c>
      <c r="B12" s="2">
        <v>1</v>
      </c>
      <c r="C12" s="2">
        <f>$C$9</f>
        <v>0</v>
      </c>
      <c r="D12" s="2">
        <f>D$9</f>
        <v>1.4</v>
      </c>
      <c r="E12" s="2">
        <f>D12/(1+C12)</f>
        <v>1.4</v>
      </c>
      <c r="F12" s="2">
        <f>吟游者!E10</f>
        <v>15</v>
      </c>
      <c r="G12" s="2">
        <f>吟游者!AC10</f>
        <v>145</v>
      </c>
      <c r="H12" s="2">
        <f>H9*(1-A12*H14)</f>
        <v>46</v>
      </c>
      <c r="I12" s="2">
        <f>ROUNDUP(1000/H12,0)</f>
        <v>22</v>
      </c>
      <c r="J12" s="3">
        <f>J$9</f>
        <v>0.75</v>
      </c>
      <c r="K12" s="3">
        <f>K$9</f>
        <v>2</v>
      </c>
      <c r="L12" s="2">
        <f>L11+L$7</f>
        <v>100</v>
      </c>
      <c r="M12" s="2">
        <v>20</v>
      </c>
      <c r="N12" s="2">
        <f t="shared" ref="N12:Y12" si="11">N$9</f>
        <v>0</v>
      </c>
      <c r="O12" s="2">
        <f t="shared" si="11"/>
        <v>0</v>
      </c>
      <c r="P12" s="2">
        <f t="shared" si="11"/>
        <v>0</v>
      </c>
      <c r="Q12" s="2">
        <f t="shared" si="11"/>
        <v>0</v>
      </c>
      <c r="R12" s="2">
        <f t="shared" si="11"/>
        <v>0</v>
      </c>
      <c r="S12" s="2">
        <f t="shared" si="11"/>
        <v>0</v>
      </c>
      <c r="T12" s="4">
        <f t="shared" si="11"/>
        <v>0.5</v>
      </c>
      <c r="U12" s="4">
        <f t="shared" si="11"/>
        <v>0.5</v>
      </c>
      <c r="V12" s="4">
        <f t="shared" si="11"/>
        <v>1</v>
      </c>
      <c r="W12" s="4">
        <f t="shared" si="11"/>
        <v>0.75</v>
      </c>
      <c r="X12" s="4">
        <f t="shared" si="11"/>
        <v>1</v>
      </c>
      <c r="Y12" s="4">
        <f t="shared" si="11"/>
        <v>0.5</v>
      </c>
      <c r="Z12" s="2">
        <f>((L12^2*J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37.3134328358209</v>
      </c>
      <c r="AA12" s="2">
        <f>((L12^2*K12)*(1+ROUNDDOWN(Q12/[1]战斗模型!$C$31,1)*[1]战斗模型!$C$32*W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99.5024875621891</v>
      </c>
      <c r="AB12" s="2">
        <f>Z12*F12</f>
        <v>559.701492537313</v>
      </c>
      <c r="AC12" s="2">
        <f>AA12*G12</f>
        <v>14427.8606965174</v>
      </c>
      <c r="AD12" s="2">
        <f>((ROUNDUP(I12/E12,0)-1)*AB12+AC12)/(ROUNDUP(I12/E12,0)*E12)</f>
        <v>1018.90103056148</v>
      </c>
      <c r="AE12" s="5">
        <f>((ROUNDUP(I12/E12,0)-1)*AB12)/(E12*ROUNDUP(I12/E12,0))/AD12</f>
        <v>0.367847411444142</v>
      </c>
      <c r="AF12" s="5">
        <f>AC12/(E12*ROUNDUP(I12/E12,0))/AD12</f>
        <v>0.632152588555858</v>
      </c>
      <c r="AG12" s="2">
        <f>AD12/AD$2</f>
        <v>4.0374002567784</v>
      </c>
      <c r="AH12" s="2">
        <f>(AG12-1)/8</f>
        <v>0.3796750320973</v>
      </c>
      <c r="AI12" s="2"/>
      <c r="AJ12" s="2">
        <v>3</v>
      </c>
      <c r="AK12" s="2">
        <f>(AD12-$AD$2)/AJ12</f>
        <v>255.511802565139</v>
      </c>
      <c r="AM12" s="1">
        <f>(ROUNDUP(I12/E12,0)-1)*J12*F12</f>
        <v>168.75</v>
      </c>
      <c r="AN12" s="1">
        <f>K12*G12</f>
        <v>290</v>
      </c>
      <c r="AO12" s="1">
        <f>(AM12+AN12)/(E12*ROUNDUP(I12/E12,0))</f>
        <v>20.4799107142857</v>
      </c>
      <c r="AQ12" s="1">
        <f t="shared" si="6"/>
        <v>225</v>
      </c>
      <c r="AR12" s="1">
        <f t="shared" si="7"/>
        <v>145</v>
      </c>
      <c r="AS12" s="1">
        <f t="shared" si="8"/>
        <v>16.5178571428571</v>
      </c>
    </row>
    <row r="13" spans="1:45">
      <c r="A13" s="2">
        <v>5</v>
      </c>
      <c r="B13" s="2">
        <v>1</v>
      </c>
      <c r="C13" s="2">
        <f>$C$9</f>
        <v>0</v>
      </c>
      <c r="D13" s="2">
        <f>D$9</f>
        <v>1.4</v>
      </c>
      <c r="E13" s="2">
        <f>D13/(1+C13)</f>
        <v>1.4</v>
      </c>
      <c r="F13" s="2">
        <f>吟游者!E11</f>
        <v>21</v>
      </c>
      <c r="G13" s="2">
        <f>吟游者!AC11</f>
        <v>145</v>
      </c>
      <c r="H13" s="2">
        <f>H9*(1-A13*H14)</f>
        <v>46</v>
      </c>
      <c r="I13" s="2">
        <f>ROUNDUP(1000/H13,0)</f>
        <v>22</v>
      </c>
      <c r="J13" s="3">
        <f>J$9</f>
        <v>0.75</v>
      </c>
      <c r="K13" s="3">
        <f>K$9</f>
        <v>2</v>
      </c>
      <c r="L13" s="2">
        <f>L12+L$7</f>
        <v>100</v>
      </c>
      <c r="M13" s="2">
        <v>20</v>
      </c>
      <c r="N13" s="2">
        <f t="shared" ref="N13:Y13" si="12">N$9</f>
        <v>0</v>
      </c>
      <c r="O13" s="2">
        <f t="shared" si="12"/>
        <v>0</v>
      </c>
      <c r="P13" s="2">
        <f t="shared" si="12"/>
        <v>0</v>
      </c>
      <c r="Q13" s="2">
        <f t="shared" si="12"/>
        <v>0</v>
      </c>
      <c r="R13" s="2">
        <f t="shared" si="12"/>
        <v>0</v>
      </c>
      <c r="S13" s="2">
        <f t="shared" si="12"/>
        <v>0</v>
      </c>
      <c r="T13" s="4">
        <f t="shared" si="12"/>
        <v>0.5</v>
      </c>
      <c r="U13" s="4">
        <f t="shared" si="12"/>
        <v>0.5</v>
      </c>
      <c r="V13" s="4">
        <f t="shared" si="12"/>
        <v>1</v>
      </c>
      <c r="W13" s="4">
        <f t="shared" si="12"/>
        <v>0.75</v>
      </c>
      <c r="X13" s="4">
        <f t="shared" si="12"/>
        <v>1</v>
      </c>
      <c r="Y13" s="4">
        <f t="shared" si="12"/>
        <v>0.5</v>
      </c>
      <c r="Z13" s="2">
        <f>((L13^2*J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37.3134328358209</v>
      </c>
      <c r="AA13" s="2">
        <f>((L13^2*K13)*(1+ROUNDDOWN(Q13/[1]战斗模型!$C$31,1)*[1]战斗模型!$C$32*W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99.5024875621891</v>
      </c>
      <c r="AB13" s="2">
        <f>Z13*F13</f>
        <v>783.582089552239</v>
      </c>
      <c r="AC13" s="2">
        <f>AA13*G13</f>
        <v>14427.8606965174</v>
      </c>
      <c r="AD13" s="2">
        <f>((ROUNDUP(I13/E13,0)-1)*AB13+AC13)/(ROUNDUP(I13/E13,0)*E13)</f>
        <v>1168.8210732054</v>
      </c>
      <c r="AE13" s="5">
        <f>((ROUNDUP(I13/E13,0)-1)*AB13)/(E13*ROUNDUP(I13/E13,0))/AD13</f>
        <v>0.448931116389549</v>
      </c>
      <c r="AF13" s="5">
        <f>AC13/(E13*ROUNDUP(I13/E13,0))/AD13</f>
        <v>0.551068883610451</v>
      </c>
      <c r="AG13" s="2">
        <f>AD13/AD$2</f>
        <v>4.63145915014634</v>
      </c>
      <c r="AH13" s="2">
        <f>(AG13-1)/8</f>
        <v>0.453932393768292</v>
      </c>
      <c r="AJ13" s="2">
        <v>4</v>
      </c>
      <c r="AK13" s="2">
        <f>(AD13-$AD$2)/AJ13</f>
        <v>229.113862584835</v>
      </c>
      <c r="AM13" s="1">
        <f>(ROUNDUP(I13/E13,0)-1)*J13*F13</f>
        <v>236.25</v>
      </c>
      <c r="AN13" s="1">
        <f>K13*G13</f>
        <v>290</v>
      </c>
      <c r="AO13" s="1">
        <f>(AM13+AN13)/(E13*ROUNDUP(I13/E13,0))</f>
        <v>23.4933035714286</v>
      </c>
      <c r="AQ13" s="1">
        <f t="shared" si="6"/>
        <v>315</v>
      </c>
      <c r="AR13" s="1">
        <f t="shared" si="7"/>
        <v>145</v>
      </c>
      <c r="AS13" s="1">
        <f t="shared" si="8"/>
        <v>20.5357142857143</v>
      </c>
    </row>
    <row r="14" spans="6:41"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O14" s="1">
        <f>SUM(AO9:AO13)</f>
        <v>92.3549107142857</v>
      </c>
    </row>
    <row r="15" spans="1:45">
      <c r="A15" s="2" t="s">
        <v>38</v>
      </c>
      <c r="B15" s="2" t="s">
        <v>47</v>
      </c>
      <c r="C15" s="2" t="s">
        <v>93</v>
      </c>
      <c r="D15" s="2" t="s">
        <v>50</v>
      </c>
      <c r="E15" s="2" t="s">
        <v>51</v>
      </c>
      <c r="F15" s="2" t="s">
        <v>52</v>
      </c>
      <c r="G15" s="2" t="s">
        <v>53</v>
      </c>
      <c r="H15" s="2" t="s">
        <v>89</v>
      </c>
      <c r="I15" s="2" t="s">
        <v>55</v>
      </c>
      <c r="J15" s="2" t="s">
        <v>56</v>
      </c>
      <c r="K15" s="2" t="s">
        <v>57</v>
      </c>
      <c r="L15" s="2" t="s">
        <v>58</v>
      </c>
      <c r="M15" s="2" t="s">
        <v>59</v>
      </c>
      <c r="N15" s="2" t="s">
        <v>60</v>
      </c>
      <c r="O15" s="2" t="s">
        <v>61</v>
      </c>
      <c r="P15" s="2" t="s">
        <v>62</v>
      </c>
      <c r="Q15" s="2" t="s">
        <v>63</v>
      </c>
      <c r="R15" s="2" t="s">
        <v>64</v>
      </c>
      <c r="S15" s="2" t="s">
        <v>65</v>
      </c>
      <c r="T15" s="2" t="s">
        <v>66</v>
      </c>
      <c r="U15" s="2" t="s">
        <v>67</v>
      </c>
      <c r="V15" s="2" t="s">
        <v>68</v>
      </c>
      <c r="W15" s="2" t="s">
        <v>69</v>
      </c>
      <c r="X15" s="2" t="s">
        <v>70</v>
      </c>
      <c r="Y15" s="2" t="s">
        <v>71</v>
      </c>
      <c r="Z15" s="2" t="s">
        <v>72</v>
      </c>
      <c r="AA15" s="2" t="s">
        <v>73</v>
      </c>
      <c r="AB15" s="2" t="s">
        <v>74</v>
      </c>
      <c r="AC15" s="2" t="s">
        <v>75</v>
      </c>
      <c r="AD15" s="2" t="s">
        <v>76</v>
      </c>
      <c r="AE15" s="2" t="s">
        <v>77</v>
      </c>
      <c r="AF15" s="2" t="s">
        <v>78</v>
      </c>
      <c r="AG15" s="2" t="s">
        <v>79</v>
      </c>
      <c r="AH15" s="2" t="s">
        <v>80</v>
      </c>
      <c r="AI15" s="2"/>
      <c r="AJ15" s="2" t="s">
        <v>81</v>
      </c>
      <c r="AK15" s="2" t="s">
        <v>82</v>
      </c>
      <c r="AM15" s="1" t="s">
        <v>83</v>
      </c>
      <c r="AN15" s="1" t="s">
        <v>84</v>
      </c>
      <c r="AO15" s="1" t="s">
        <v>88</v>
      </c>
      <c r="AQ15" s="1" t="s">
        <v>95</v>
      </c>
      <c r="AR15" s="1" t="s">
        <v>96</v>
      </c>
      <c r="AS15" s="1" t="s">
        <v>97</v>
      </c>
    </row>
    <row r="16" spans="1:45">
      <c r="A16" s="2">
        <v>1</v>
      </c>
      <c r="B16" s="2">
        <v>1</v>
      </c>
      <c r="C16" s="2">
        <v>0</v>
      </c>
      <c r="D16" s="3">
        <v>1.1</v>
      </c>
      <c r="E16" s="2">
        <f>D16/(1+C16)</f>
        <v>1.1</v>
      </c>
      <c r="F16" s="2">
        <f>吟游者!E12</f>
        <v>4</v>
      </c>
      <c r="G16" s="2">
        <f>吟游者!AW12</f>
        <v>27</v>
      </c>
      <c r="H16" s="3">
        <v>56</v>
      </c>
      <c r="I16" s="2">
        <f>ROUNDUP(1000/H16,0)</f>
        <v>18</v>
      </c>
      <c r="J16" s="3">
        <v>1</v>
      </c>
      <c r="K16" s="3">
        <v>3.2</v>
      </c>
      <c r="L16" s="2">
        <v>100</v>
      </c>
      <c r="M16" s="2">
        <v>20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4">
        <v>0.5</v>
      </c>
      <c r="U16" s="4">
        <v>0.5</v>
      </c>
      <c r="V16" s="4">
        <v>1</v>
      </c>
      <c r="W16" s="4">
        <v>0.75</v>
      </c>
      <c r="X16" s="4">
        <v>1</v>
      </c>
      <c r="Y16" s="4">
        <v>0.5</v>
      </c>
      <c r="Z16" s="2">
        <f>((L16^2*J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49.7512437810945</v>
      </c>
      <c r="AA16" s="2">
        <f>((L16^2*K16)*(1+ROUNDDOWN(Q16/[1]战斗模型!$C$31,1)*[1]战斗模型!$C$32*W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159.203980099502</v>
      </c>
      <c r="AB16" s="2">
        <f>Z16*F16</f>
        <v>199.004975124378</v>
      </c>
      <c r="AC16" s="2">
        <f>AA16*G16</f>
        <v>4298.50746268657</v>
      </c>
      <c r="AD16" s="2">
        <f>((ROUNDUP(I16/E16,0)-1)*AB16+AC16)/(ROUNDUP(I16/E16,0)*E16)</f>
        <v>400.138345704632</v>
      </c>
      <c r="AE16" s="5">
        <f>((ROUNDUP(I16/E16,0)-1)*AB16)/(E16*ROUNDUP(I16/E16,0))/AD16</f>
        <v>0.425531914893617</v>
      </c>
      <c r="AF16" s="5">
        <f>AC16/(E16*ROUNDUP(I16/E16,0))/AD16</f>
        <v>0.574468085106383</v>
      </c>
      <c r="AG16" s="2">
        <f>AD16/AD$2</f>
        <v>1.5855501282637</v>
      </c>
      <c r="AH16" s="2">
        <f>(AG16-1)/8</f>
        <v>0.073193766032962</v>
      </c>
      <c r="AI16" s="2"/>
      <c r="AJ16" s="2">
        <v>0</v>
      </c>
      <c r="AK16" s="2">
        <f>AD16-$AD$2</f>
        <v>147.77272283857</v>
      </c>
      <c r="AM16" s="1">
        <f>(ROUNDUP(I16/E16,0)-1)*J16*F16</f>
        <v>64</v>
      </c>
      <c r="AN16" s="1">
        <f>K16*G16</f>
        <v>86.4</v>
      </c>
      <c r="AO16" s="1">
        <f>(AM16+AN16)/(E16*ROUNDUP(I16/E16,0))</f>
        <v>8.0427807486631</v>
      </c>
      <c r="AQ16" s="1">
        <f t="shared" ref="AQ16:AQ20" si="13">AM16/J16</f>
        <v>64</v>
      </c>
      <c r="AR16" s="1">
        <f t="shared" ref="AR16:AR20" si="14">AN16/K16</f>
        <v>27</v>
      </c>
      <c r="AS16" s="1">
        <f t="shared" ref="AS16:AS20" si="15">(AQ16+AR16)/(E16*ROUNDUP(I16/E16,0))</f>
        <v>4.86631016042781</v>
      </c>
    </row>
    <row r="17" spans="1:45">
      <c r="A17" s="2">
        <v>2</v>
      </c>
      <c r="B17" s="2">
        <v>1</v>
      </c>
      <c r="C17" s="2">
        <f>$C$16</f>
        <v>0</v>
      </c>
      <c r="D17" s="2">
        <f>D$16</f>
        <v>1.1</v>
      </c>
      <c r="E17" s="2">
        <f>D17/(1+C17)</f>
        <v>1.1</v>
      </c>
      <c r="F17" s="2">
        <f>吟游者!E13</f>
        <v>8</v>
      </c>
      <c r="G17" s="2">
        <f>吟游者!AW13</f>
        <v>31</v>
      </c>
      <c r="H17" s="2">
        <f>H16*(1-A17*H21)</f>
        <v>56</v>
      </c>
      <c r="I17" s="2">
        <f>ROUNDUP(1000/H17,0)</f>
        <v>18</v>
      </c>
      <c r="J17" s="3">
        <f>J$16</f>
        <v>1</v>
      </c>
      <c r="K17" s="3">
        <f>K$16</f>
        <v>3.2</v>
      </c>
      <c r="L17" s="2">
        <f>L16+L$7</f>
        <v>100</v>
      </c>
      <c r="M17" s="2">
        <v>20</v>
      </c>
      <c r="N17" s="2">
        <f t="shared" ref="N17:Y17" si="16">N$16</f>
        <v>0</v>
      </c>
      <c r="O17" s="2">
        <f t="shared" si="16"/>
        <v>0</v>
      </c>
      <c r="P17" s="2">
        <f t="shared" si="16"/>
        <v>0</v>
      </c>
      <c r="Q17" s="2">
        <f t="shared" si="16"/>
        <v>0</v>
      </c>
      <c r="R17" s="2">
        <f t="shared" si="16"/>
        <v>0</v>
      </c>
      <c r="S17" s="2">
        <f t="shared" si="16"/>
        <v>0</v>
      </c>
      <c r="T17" s="4">
        <f t="shared" si="16"/>
        <v>0.5</v>
      </c>
      <c r="U17" s="4">
        <f t="shared" si="16"/>
        <v>0.5</v>
      </c>
      <c r="V17" s="4">
        <f t="shared" si="16"/>
        <v>1</v>
      </c>
      <c r="W17" s="4">
        <f t="shared" si="16"/>
        <v>0.75</v>
      </c>
      <c r="X17" s="4">
        <f t="shared" si="16"/>
        <v>1</v>
      </c>
      <c r="Y17" s="4">
        <f t="shared" si="16"/>
        <v>0.5</v>
      </c>
      <c r="Z17" s="2">
        <f>((L17^2*J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49.7512437810945</v>
      </c>
      <c r="AA17" s="2">
        <f>((L17^2*K17)*(1+ROUNDDOWN(Q17/[1]战斗模型!$C$31,1)*[1]战斗模型!$C$32*W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159.203980099502</v>
      </c>
      <c r="AB17" s="2">
        <f>Z17*F17</f>
        <v>398.009950248756</v>
      </c>
      <c r="AC17" s="2">
        <f>AA17*G17</f>
        <v>4935.32338308458</v>
      </c>
      <c r="AD17" s="2">
        <f>((ROUNDUP(I17/E17,0)-1)*AB17+AC17)/(ROUNDUP(I17/E17,0)*E17)</f>
        <v>604.464309468699</v>
      </c>
      <c r="AE17" s="5">
        <f>((ROUNDUP(I17/E17,0)-1)*AB17)/(E17*ROUNDUP(I17/E17,0))/AD17</f>
        <v>0.563380281690141</v>
      </c>
      <c r="AF17" s="5">
        <f>AC17/(E17*ROUNDUP(I17/E17,0))/AD17</f>
        <v>0.436619718309859</v>
      </c>
      <c r="AG17" s="2">
        <f>AD17/AD$2</f>
        <v>2.39519274695154</v>
      </c>
      <c r="AH17" s="2">
        <f>(AG17-1)/8</f>
        <v>0.174399093368943</v>
      </c>
      <c r="AI17" s="2"/>
      <c r="AJ17" s="2">
        <v>1</v>
      </c>
      <c r="AK17" s="2">
        <f>(AD17-$AD$2)/AJ17</f>
        <v>352.098686602637</v>
      </c>
      <c r="AM17" s="1">
        <f>(ROUNDUP(I17/E17,0)-1)*J17*F17</f>
        <v>128</v>
      </c>
      <c r="AN17" s="1">
        <f>K17*G17</f>
        <v>99.2</v>
      </c>
      <c r="AO17" s="1">
        <f>(AM17+AN17)/(E17*ROUNDUP(I17/E17,0))</f>
        <v>12.1497326203209</v>
      </c>
      <c r="AQ17" s="1">
        <f t="shared" si="13"/>
        <v>128</v>
      </c>
      <c r="AR17" s="1">
        <f t="shared" si="14"/>
        <v>31</v>
      </c>
      <c r="AS17" s="1">
        <f t="shared" si="15"/>
        <v>8.50267379679144</v>
      </c>
    </row>
    <row r="18" spans="1:45">
      <c r="A18" s="2">
        <v>3</v>
      </c>
      <c r="B18" s="2">
        <v>1</v>
      </c>
      <c r="C18" s="2">
        <f>$C$16</f>
        <v>0</v>
      </c>
      <c r="D18" s="2">
        <f>D$16</f>
        <v>1.1</v>
      </c>
      <c r="E18" s="2">
        <f t="shared" ref="E18:E27" si="17">D18/(1+C18)</f>
        <v>1.1</v>
      </c>
      <c r="F18" s="2">
        <f>吟游者!E14</f>
        <v>12</v>
      </c>
      <c r="G18" s="2">
        <f>吟游者!AW14</f>
        <v>39</v>
      </c>
      <c r="H18" s="2">
        <f>H16*(1-A18*H21)</f>
        <v>56</v>
      </c>
      <c r="I18" s="2">
        <f t="shared" ref="I18:I27" si="18">ROUNDUP(1000/H18,0)</f>
        <v>18</v>
      </c>
      <c r="J18" s="3">
        <f>J$16</f>
        <v>1</v>
      </c>
      <c r="K18" s="3">
        <f>K$16</f>
        <v>3.2</v>
      </c>
      <c r="L18" s="2">
        <f>L17+L$7</f>
        <v>100</v>
      </c>
      <c r="M18" s="2">
        <v>20</v>
      </c>
      <c r="N18" s="2">
        <f t="shared" ref="N18:Y18" si="19">N$16</f>
        <v>0</v>
      </c>
      <c r="O18" s="2">
        <f t="shared" si="19"/>
        <v>0</v>
      </c>
      <c r="P18" s="2">
        <f t="shared" si="19"/>
        <v>0</v>
      </c>
      <c r="Q18" s="2">
        <f t="shared" si="19"/>
        <v>0</v>
      </c>
      <c r="R18" s="2">
        <f t="shared" si="19"/>
        <v>0</v>
      </c>
      <c r="S18" s="2">
        <f t="shared" si="19"/>
        <v>0</v>
      </c>
      <c r="T18" s="4">
        <f t="shared" si="19"/>
        <v>0.5</v>
      </c>
      <c r="U18" s="4">
        <f t="shared" si="19"/>
        <v>0.5</v>
      </c>
      <c r="V18" s="4">
        <f t="shared" si="19"/>
        <v>1</v>
      </c>
      <c r="W18" s="4">
        <f t="shared" si="19"/>
        <v>0.75</v>
      </c>
      <c r="X18" s="4">
        <f t="shared" si="19"/>
        <v>1</v>
      </c>
      <c r="Y18" s="4">
        <f t="shared" si="19"/>
        <v>0.5</v>
      </c>
      <c r="Z18" s="2">
        <f>((L18^2*J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49.7512437810945</v>
      </c>
      <c r="AA18" s="2">
        <f>((L18^2*K18)*(1+ROUNDDOWN(Q18/[1]战斗模型!$C$31,1)*[1]战斗模型!$C$32*W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159.203980099502</v>
      </c>
      <c r="AB18" s="2">
        <f t="shared" ref="AB18:AB27" si="20">Z18*F18</f>
        <v>597.014925373134</v>
      </c>
      <c r="AC18" s="2">
        <f t="shared" ref="AC18:AC27" si="21">AA18*G18</f>
        <v>6208.9552238806</v>
      </c>
      <c r="AD18" s="2">
        <f t="shared" ref="AD18:AD27" si="22">((ROUNDUP(I18/E18,0)-1)*AB18+AC18)/(ROUNDUP(I18/E18,0)*E18)</f>
        <v>842.844600526778</v>
      </c>
      <c r="AE18" s="5">
        <f t="shared" ref="AE18:AE27" si="23">((ROUNDUP(I18/E18,0)-1)*AB18)/(E18*ROUNDUP(I18/E18,0))/AD18</f>
        <v>0.606060606060606</v>
      </c>
      <c r="AF18" s="5">
        <f t="shared" ref="AF18:AF27" si="24">AC18/(E18*ROUNDUP(I18/E18,0))/AD18</f>
        <v>0.393939393939394</v>
      </c>
      <c r="AG18" s="2">
        <f>AD18/AD$2</f>
        <v>3.33977580208736</v>
      </c>
      <c r="AH18" s="2">
        <f t="shared" ref="AH18:AH27" si="25">(AG18-1)/8</f>
        <v>0.29247197526092</v>
      </c>
      <c r="AI18" s="2"/>
      <c r="AJ18" s="2">
        <v>2</v>
      </c>
      <c r="AK18" s="2">
        <f>(AD18-$AD$2)/AJ18</f>
        <v>295.239488830358</v>
      </c>
      <c r="AM18" s="1">
        <f t="shared" ref="AM18:AM27" si="26">(ROUNDUP(I18/E18,0)-1)*J18*F18</f>
        <v>192</v>
      </c>
      <c r="AN18" s="1">
        <f t="shared" ref="AN18:AN27" si="27">K18*G18</f>
        <v>124.8</v>
      </c>
      <c r="AO18" s="1">
        <f t="shared" ref="AO18:AO27" si="28">(AM18+AN18)/(E18*ROUNDUP(I18/E18,0))</f>
        <v>16.9411764705882</v>
      </c>
      <c r="AQ18" s="1">
        <f t="shared" si="13"/>
        <v>192</v>
      </c>
      <c r="AR18" s="1">
        <f t="shared" si="14"/>
        <v>39</v>
      </c>
      <c r="AS18" s="1">
        <f t="shared" si="15"/>
        <v>12.3529411764706</v>
      </c>
    </row>
    <row r="19" spans="1:45">
      <c r="A19" s="2">
        <v>4</v>
      </c>
      <c r="B19" s="2">
        <v>1</v>
      </c>
      <c r="C19" s="2">
        <f t="shared" ref="C19:C27" si="29">$C$16</f>
        <v>0</v>
      </c>
      <c r="D19" s="2">
        <f>D$16</f>
        <v>1.1</v>
      </c>
      <c r="E19" s="2">
        <f t="shared" si="17"/>
        <v>1.1</v>
      </c>
      <c r="F19" s="2">
        <f>吟游者!E15</f>
        <v>18</v>
      </c>
      <c r="G19" s="2">
        <f>吟游者!AW15</f>
        <v>45</v>
      </c>
      <c r="H19" s="2">
        <f>H16*(1-A19*H21)</f>
        <v>56</v>
      </c>
      <c r="I19" s="2">
        <f t="shared" si="18"/>
        <v>18</v>
      </c>
      <c r="J19" s="3">
        <f>J$16</f>
        <v>1</v>
      </c>
      <c r="K19" s="3">
        <f>K$16</f>
        <v>3.2</v>
      </c>
      <c r="L19" s="2">
        <f t="shared" ref="L19:L27" si="30">L18+L$7</f>
        <v>100</v>
      </c>
      <c r="M19" s="2">
        <v>20</v>
      </c>
      <c r="N19" s="2">
        <f t="shared" ref="N19:N27" si="31">N$16</f>
        <v>0</v>
      </c>
      <c r="O19" s="2">
        <f t="shared" ref="O19:O27" si="32">O$16</f>
        <v>0</v>
      </c>
      <c r="P19" s="2">
        <f t="shared" ref="P19:P27" si="33">P$16</f>
        <v>0</v>
      </c>
      <c r="Q19" s="2">
        <f t="shared" ref="Q19:Q27" si="34">Q$16</f>
        <v>0</v>
      </c>
      <c r="R19" s="2">
        <f t="shared" ref="R19:R27" si="35">R$16</f>
        <v>0</v>
      </c>
      <c r="S19" s="2">
        <f t="shared" ref="S19:S27" si="36">S$16</f>
        <v>0</v>
      </c>
      <c r="T19" s="4">
        <f t="shared" ref="T19:T27" si="37">T$16</f>
        <v>0.5</v>
      </c>
      <c r="U19" s="4">
        <f t="shared" ref="U19:U27" si="38">U$16</f>
        <v>0.5</v>
      </c>
      <c r="V19" s="4">
        <f t="shared" ref="V19:V27" si="39">V$16</f>
        <v>1</v>
      </c>
      <c r="W19" s="4">
        <f t="shared" ref="W19:W27" si="40">W$16</f>
        <v>0.75</v>
      </c>
      <c r="X19" s="4">
        <f t="shared" ref="X19:X27" si="41">X$16</f>
        <v>1</v>
      </c>
      <c r="Y19" s="4">
        <f t="shared" ref="Y19:Y27" si="42">Y$16</f>
        <v>0.5</v>
      </c>
      <c r="Z19" s="2">
        <f>((L19^2*J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49.7512437810945</v>
      </c>
      <c r="AA19" s="2">
        <f>((L19^2*K19)*(1+ROUNDDOWN(Q19/[1]战斗模型!$C$31,1)*[1]战斗模型!$C$32*W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159.203980099502</v>
      </c>
      <c r="AB19" s="2">
        <f t="shared" si="20"/>
        <v>895.522388059702</v>
      </c>
      <c r="AC19" s="2">
        <f t="shared" si="21"/>
        <v>7164.17910447761</v>
      </c>
      <c r="AD19" s="2">
        <f t="shared" si="22"/>
        <v>1149.33354617288</v>
      </c>
      <c r="AE19" s="5">
        <f t="shared" si="23"/>
        <v>0.666666666666667</v>
      </c>
      <c r="AF19" s="5">
        <f t="shared" si="24"/>
        <v>0.333333333333333</v>
      </c>
      <c r="AG19" s="2">
        <f>AD19/AD$2</f>
        <v>4.55423973011913</v>
      </c>
      <c r="AH19" s="2">
        <f t="shared" si="25"/>
        <v>0.444279966264891</v>
      </c>
      <c r="AI19" s="2"/>
      <c r="AJ19" s="2">
        <v>3</v>
      </c>
      <c r="AK19" s="2">
        <f>(AD19-$AD$2)/AJ19</f>
        <v>298.989307768939</v>
      </c>
      <c r="AM19" s="1">
        <f t="shared" si="26"/>
        <v>288</v>
      </c>
      <c r="AN19" s="1">
        <f t="shared" si="27"/>
        <v>144</v>
      </c>
      <c r="AO19" s="1">
        <f t="shared" si="28"/>
        <v>23.1016042780749</v>
      </c>
      <c r="AQ19" s="1">
        <f t="shared" si="13"/>
        <v>288</v>
      </c>
      <c r="AR19" s="1">
        <f t="shared" si="14"/>
        <v>45</v>
      </c>
      <c r="AS19" s="1">
        <f t="shared" si="15"/>
        <v>17.807486631016</v>
      </c>
    </row>
    <row r="20" spans="1:45">
      <c r="A20" s="2">
        <v>5</v>
      </c>
      <c r="B20" s="2">
        <v>1</v>
      </c>
      <c r="C20" s="2">
        <f t="shared" si="29"/>
        <v>0</v>
      </c>
      <c r="D20" s="2">
        <f>D$16</f>
        <v>1.1</v>
      </c>
      <c r="E20" s="2">
        <f t="shared" si="17"/>
        <v>1.1</v>
      </c>
      <c r="F20" s="2">
        <f>吟游者!E16</f>
        <v>24</v>
      </c>
      <c r="G20" s="2">
        <f>吟游者!AW16</f>
        <v>54</v>
      </c>
      <c r="H20" s="2">
        <f>H16*(1-A20*H21)</f>
        <v>56</v>
      </c>
      <c r="I20" s="2">
        <f t="shared" si="18"/>
        <v>18</v>
      </c>
      <c r="J20" s="3">
        <f>J$16</f>
        <v>1</v>
      </c>
      <c r="K20" s="3">
        <f>K$16</f>
        <v>3.2</v>
      </c>
      <c r="L20" s="2">
        <f t="shared" si="30"/>
        <v>100</v>
      </c>
      <c r="M20" s="2">
        <v>20</v>
      </c>
      <c r="N20" s="2">
        <f t="shared" si="31"/>
        <v>0</v>
      </c>
      <c r="O20" s="2">
        <f t="shared" si="32"/>
        <v>0</v>
      </c>
      <c r="P20" s="2">
        <f t="shared" si="33"/>
        <v>0</v>
      </c>
      <c r="Q20" s="2">
        <f t="shared" si="34"/>
        <v>0</v>
      </c>
      <c r="R20" s="2">
        <f t="shared" si="35"/>
        <v>0</v>
      </c>
      <c r="S20" s="2">
        <f t="shared" si="36"/>
        <v>0</v>
      </c>
      <c r="T20" s="4">
        <f t="shared" si="37"/>
        <v>0.5</v>
      </c>
      <c r="U20" s="4">
        <f t="shared" si="38"/>
        <v>0.5</v>
      </c>
      <c r="V20" s="4">
        <f t="shared" si="39"/>
        <v>1</v>
      </c>
      <c r="W20" s="4">
        <f t="shared" si="40"/>
        <v>0.75</v>
      </c>
      <c r="X20" s="4">
        <f t="shared" si="41"/>
        <v>1</v>
      </c>
      <c r="Y20" s="4">
        <f t="shared" si="42"/>
        <v>0.5</v>
      </c>
      <c r="Z20" s="2">
        <f>((L20^2*J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49.7512437810945</v>
      </c>
      <c r="AA20" s="2">
        <f>((L20^2*K20)*(1+ROUNDDOWN(Q20/[1]战斗模型!$C$31,1)*[1]战斗模型!$C$32*W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159.203980099502</v>
      </c>
      <c r="AB20" s="2">
        <f t="shared" si="20"/>
        <v>1194.02985074627</v>
      </c>
      <c r="AC20" s="2">
        <f t="shared" si="21"/>
        <v>8597.01492537313</v>
      </c>
      <c r="AD20" s="2">
        <f t="shared" si="22"/>
        <v>1481.36323728949</v>
      </c>
      <c r="AE20" s="5">
        <f t="shared" si="23"/>
        <v>0.689655172413793</v>
      </c>
      <c r="AF20" s="5">
        <f t="shared" si="24"/>
        <v>0.310344827586207</v>
      </c>
      <c r="AG20" s="2">
        <f>AD20/AD$2</f>
        <v>5.86990898548687</v>
      </c>
      <c r="AH20" s="2">
        <f t="shared" si="25"/>
        <v>0.608738623185859</v>
      </c>
      <c r="AJ20" s="2">
        <v>4</v>
      </c>
      <c r="AK20" s="2">
        <f>(AD20-$AD$2)/AJ20</f>
        <v>307.249403605857</v>
      </c>
      <c r="AM20" s="1">
        <f t="shared" si="26"/>
        <v>384</v>
      </c>
      <c r="AN20" s="1">
        <f t="shared" si="27"/>
        <v>172.8</v>
      </c>
      <c r="AO20" s="1">
        <f t="shared" si="28"/>
        <v>29.7754010695187</v>
      </c>
      <c r="AQ20" s="1">
        <f t="shared" si="13"/>
        <v>384</v>
      </c>
      <c r="AR20" s="1">
        <f t="shared" si="14"/>
        <v>54</v>
      </c>
      <c r="AS20" s="1">
        <f t="shared" si="15"/>
        <v>23.4224598930481</v>
      </c>
    </row>
    <row r="21" spans="6:41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O21" s="1">
        <f>SUM(AO16:AO20)</f>
        <v>90.0106951871658</v>
      </c>
    </row>
    <row r="22" spans="1:45">
      <c r="A22" s="2" t="s">
        <v>39</v>
      </c>
      <c r="B22" s="2" t="s">
        <v>47</v>
      </c>
      <c r="C22" s="2" t="s">
        <v>93</v>
      </c>
      <c r="D22" s="2" t="s">
        <v>50</v>
      </c>
      <c r="E22" s="2" t="s">
        <v>51</v>
      </c>
      <c r="F22" s="2" t="s">
        <v>52</v>
      </c>
      <c r="G22" s="2" t="s">
        <v>53</v>
      </c>
      <c r="H22" s="2" t="s">
        <v>89</v>
      </c>
      <c r="I22" s="2" t="s">
        <v>55</v>
      </c>
      <c r="J22" s="2" t="s">
        <v>56</v>
      </c>
      <c r="K22" s="2" t="s">
        <v>57</v>
      </c>
      <c r="L22" s="2" t="s">
        <v>58</v>
      </c>
      <c r="M22" s="2" t="s">
        <v>59</v>
      </c>
      <c r="N22" s="2" t="s">
        <v>60</v>
      </c>
      <c r="O22" s="2" t="s">
        <v>61</v>
      </c>
      <c r="P22" s="2" t="s">
        <v>62</v>
      </c>
      <c r="Q22" s="2" t="s">
        <v>63</v>
      </c>
      <c r="R22" s="2" t="s">
        <v>64</v>
      </c>
      <c r="S22" s="2" t="s">
        <v>65</v>
      </c>
      <c r="T22" s="2" t="s">
        <v>66</v>
      </c>
      <c r="U22" s="2" t="s">
        <v>67</v>
      </c>
      <c r="V22" s="2" t="s">
        <v>68</v>
      </c>
      <c r="W22" s="2" t="s">
        <v>69</v>
      </c>
      <c r="X22" s="2" t="s">
        <v>70</v>
      </c>
      <c r="Y22" s="2" t="s">
        <v>71</v>
      </c>
      <c r="Z22" s="2" t="s">
        <v>72</v>
      </c>
      <c r="AA22" s="2" t="s">
        <v>73</v>
      </c>
      <c r="AB22" s="2" t="s">
        <v>74</v>
      </c>
      <c r="AC22" s="2" t="s">
        <v>75</v>
      </c>
      <c r="AD22" s="2" t="s">
        <v>76</v>
      </c>
      <c r="AE22" s="2" t="s">
        <v>77</v>
      </c>
      <c r="AF22" s="2" t="s">
        <v>78</v>
      </c>
      <c r="AG22" s="2" t="s">
        <v>79</v>
      </c>
      <c r="AH22" s="2" t="s">
        <v>80</v>
      </c>
      <c r="AI22" s="2"/>
      <c r="AJ22" s="2" t="s">
        <v>81</v>
      </c>
      <c r="AK22" s="2" t="s">
        <v>82</v>
      </c>
      <c r="AM22" s="1" t="s">
        <v>83</v>
      </c>
      <c r="AN22" s="1" t="s">
        <v>84</v>
      </c>
      <c r="AO22" s="1" t="s">
        <v>88</v>
      </c>
      <c r="AQ22" s="1" t="s">
        <v>95</v>
      </c>
      <c r="AR22" s="1" t="s">
        <v>96</v>
      </c>
      <c r="AS22" s="1" t="s">
        <v>97</v>
      </c>
    </row>
    <row r="23" spans="1:45">
      <c r="A23" s="2">
        <v>1</v>
      </c>
      <c r="B23" s="2">
        <v>1</v>
      </c>
      <c r="C23" s="2">
        <v>0</v>
      </c>
      <c r="D23" s="3">
        <v>1.8</v>
      </c>
      <c r="E23" s="2">
        <f t="shared" si="17"/>
        <v>1.8</v>
      </c>
      <c r="F23" s="2">
        <f>吟游者!K17</f>
        <v>5</v>
      </c>
      <c r="G23" s="2">
        <f>吟游者!AW17</f>
        <v>260</v>
      </c>
      <c r="H23" s="3">
        <v>56</v>
      </c>
      <c r="I23" s="2">
        <f t="shared" si="18"/>
        <v>18</v>
      </c>
      <c r="J23" s="3">
        <v>1</v>
      </c>
      <c r="K23" s="3">
        <v>1.4</v>
      </c>
      <c r="L23" s="2">
        <v>100</v>
      </c>
      <c r="M23" s="2">
        <v>20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4">
        <v>0.5</v>
      </c>
      <c r="U23" s="4">
        <v>0.5</v>
      </c>
      <c r="V23" s="4">
        <v>1</v>
      </c>
      <c r="W23" s="4">
        <v>0.75</v>
      </c>
      <c r="X23" s="4">
        <v>1</v>
      </c>
      <c r="Y23" s="4">
        <v>0.5</v>
      </c>
      <c r="Z23" s="2">
        <f>((L23^2*J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49.7512437810945</v>
      </c>
      <c r="AA23" s="2">
        <f>((L23^2*K23)*(1+ROUNDDOWN(Q23/[1]战斗模型!$C$31,1)*[1]战斗模型!$C$32*W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69.6517412935323</v>
      </c>
      <c r="AB23" s="2">
        <f t="shared" si="20"/>
        <v>248.756218905473</v>
      </c>
      <c r="AC23" s="2">
        <f t="shared" si="21"/>
        <v>18109.4527363184</v>
      </c>
      <c r="AD23" s="2">
        <f t="shared" si="22"/>
        <v>1130.45881702598</v>
      </c>
      <c r="AE23" s="5">
        <f t="shared" si="23"/>
        <v>0.110024449877751</v>
      </c>
      <c r="AF23" s="5">
        <f t="shared" si="24"/>
        <v>0.889975550122249</v>
      </c>
      <c r="AG23" s="2">
        <f>AD23/AD$2</f>
        <v>4.47944852467466</v>
      </c>
      <c r="AH23" s="2">
        <f t="shared" si="25"/>
        <v>0.434931065584332</v>
      </c>
      <c r="AI23" s="2"/>
      <c r="AJ23" s="2">
        <v>0</v>
      </c>
      <c r="AK23" s="2">
        <f>AD23-$AD$2</f>
        <v>878.093194159919</v>
      </c>
      <c r="AM23" s="1">
        <f t="shared" si="26"/>
        <v>45</v>
      </c>
      <c r="AN23" s="1">
        <f t="shared" si="27"/>
        <v>364</v>
      </c>
      <c r="AO23" s="1">
        <f t="shared" si="28"/>
        <v>22.7222222222222</v>
      </c>
      <c r="AQ23" s="1">
        <f t="shared" ref="AQ23:AQ27" si="43">AM23/J23</f>
        <v>45</v>
      </c>
      <c r="AR23" s="1">
        <f t="shared" ref="AR23:AR27" si="44">AN23/K23</f>
        <v>260</v>
      </c>
      <c r="AS23" s="1">
        <f t="shared" ref="AS23:AS27" si="45">(AQ23+AR23)/(E23*ROUNDUP(I23/E23,0))</f>
        <v>16.9444444444444</v>
      </c>
    </row>
    <row r="24" s="1" customFormat="1" spans="1:45">
      <c r="A24" s="2">
        <v>2</v>
      </c>
      <c r="B24" s="2">
        <v>1</v>
      </c>
      <c r="C24" s="2">
        <f t="shared" si="29"/>
        <v>0</v>
      </c>
      <c r="D24" s="2">
        <f>$D$23</f>
        <v>1.8</v>
      </c>
      <c r="E24" s="2">
        <f t="shared" si="17"/>
        <v>1.8</v>
      </c>
      <c r="F24" s="2">
        <f>吟游者!K18</f>
        <v>10</v>
      </c>
      <c r="G24" s="2">
        <f>吟游者!AW18</f>
        <v>260</v>
      </c>
      <c r="H24" s="2">
        <f>H23*(1-A24*H28)</f>
        <v>56</v>
      </c>
      <c r="I24" s="2">
        <f t="shared" si="18"/>
        <v>18</v>
      </c>
      <c r="J24" s="3">
        <f>J$23</f>
        <v>1</v>
      </c>
      <c r="K24" s="3">
        <f t="shared" ref="K24:K27" si="46">K$23</f>
        <v>1.4</v>
      </c>
      <c r="L24" s="2">
        <f t="shared" si="30"/>
        <v>100</v>
      </c>
      <c r="M24" s="2">
        <v>20</v>
      </c>
      <c r="N24" s="2">
        <f t="shared" si="31"/>
        <v>0</v>
      </c>
      <c r="O24" s="2">
        <f t="shared" si="32"/>
        <v>0</v>
      </c>
      <c r="P24" s="2">
        <f t="shared" si="33"/>
        <v>0</v>
      </c>
      <c r="Q24" s="2">
        <f t="shared" si="34"/>
        <v>0</v>
      </c>
      <c r="R24" s="2">
        <f t="shared" si="35"/>
        <v>0</v>
      </c>
      <c r="S24" s="2">
        <f t="shared" si="36"/>
        <v>0</v>
      </c>
      <c r="T24" s="4">
        <f t="shared" si="37"/>
        <v>0.5</v>
      </c>
      <c r="U24" s="4">
        <f t="shared" si="38"/>
        <v>0.5</v>
      </c>
      <c r="V24" s="4">
        <f t="shared" si="39"/>
        <v>1</v>
      </c>
      <c r="W24" s="4">
        <f t="shared" si="40"/>
        <v>0.75</v>
      </c>
      <c r="X24" s="4">
        <f t="shared" si="41"/>
        <v>1</v>
      </c>
      <c r="Y24" s="4">
        <f t="shared" si="42"/>
        <v>0.5</v>
      </c>
      <c r="Z24" s="2">
        <f>((L24^2*J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49.7512437810945</v>
      </c>
      <c r="AA24" s="2">
        <f>((L24^2*K24)*(1+ROUNDDOWN(Q24/[1]战斗模型!$C$31,1)*[1]战斗模型!$C$32*W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69.6517412935323</v>
      </c>
      <c r="AB24" s="2">
        <f t="shared" si="20"/>
        <v>497.512437810945</v>
      </c>
      <c r="AC24" s="2">
        <f t="shared" si="21"/>
        <v>18109.4527363184</v>
      </c>
      <c r="AD24" s="2">
        <f t="shared" si="22"/>
        <v>1254.83692647872</v>
      </c>
      <c r="AE24" s="5">
        <f t="shared" si="23"/>
        <v>0.198237885462555</v>
      </c>
      <c r="AF24" s="5">
        <f t="shared" si="24"/>
        <v>0.801762114537445</v>
      </c>
      <c r="AG24" s="2">
        <f>AD24/AD$2</f>
        <v>4.97229738435769</v>
      </c>
      <c r="AH24" s="2">
        <f t="shared" si="25"/>
        <v>0.496537173044711</v>
      </c>
      <c r="AI24" s="2"/>
      <c r="AJ24" s="2">
        <v>1</v>
      </c>
      <c r="AK24" s="2">
        <f>(AD24-$AD$2)/AJ24</f>
        <v>1002.47130361266</v>
      </c>
      <c r="AM24" s="1">
        <f t="shared" si="26"/>
        <v>90</v>
      </c>
      <c r="AN24" s="1">
        <f t="shared" si="27"/>
        <v>364</v>
      </c>
      <c r="AO24" s="1">
        <f t="shared" si="28"/>
        <v>25.2222222222222</v>
      </c>
      <c r="AQ24" s="1">
        <f t="shared" si="43"/>
        <v>90</v>
      </c>
      <c r="AR24" s="1">
        <f t="shared" si="44"/>
        <v>260</v>
      </c>
      <c r="AS24" s="1">
        <f t="shared" si="45"/>
        <v>19.4444444444444</v>
      </c>
    </row>
    <row r="25" spans="1:45">
      <c r="A25" s="2">
        <v>3</v>
      </c>
      <c r="B25" s="2">
        <v>1</v>
      </c>
      <c r="C25" s="2">
        <f t="shared" si="29"/>
        <v>0</v>
      </c>
      <c r="D25" s="2">
        <f>$D$23</f>
        <v>1.8</v>
      </c>
      <c r="E25" s="2">
        <f t="shared" si="17"/>
        <v>1.8</v>
      </c>
      <c r="F25" s="2">
        <f>吟游者!K19</f>
        <v>15</v>
      </c>
      <c r="G25" s="2">
        <f>吟游者!AW19</f>
        <v>260</v>
      </c>
      <c r="H25" s="2">
        <f>H23*(1-A25*H28)</f>
        <v>56</v>
      </c>
      <c r="I25" s="2">
        <f t="shared" si="18"/>
        <v>18</v>
      </c>
      <c r="J25" s="3">
        <f>J$23</f>
        <v>1</v>
      </c>
      <c r="K25" s="3">
        <f t="shared" si="46"/>
        <v>1.4</v>
      </c>
      <c r="L25" s="2">
        <f t="shared" si="30"/>
        <v>100</v>
      </c>
      <c r="M25" s="2">
        <v>20</v>
      </c>
      <c r="N25" s="2">
        <f t="shared" si="31"/>
        <v>0</v>
      </c>
      <c r="O25" s="2">
        <f t="shared" si="32"/>
        <v>0</v>
      </c>
      <c r="P25" s="2">
        <f t="shared" si="33"/>
        <v>0</v>
      </c>
      <c r="Q25" s="2">
        <f t="shared" si="34"/>
        <v>0</v>
      </c>
      <c r="R25" s="2">
        <f t="shared" si="35"/>
        <v>0</v>
      </c>
      <c r="S25" s="2">
        <f t="shared" si="36"/>
        <v>0</v>
      </c>
      <c r="T25" s="4">
        <f t="shared" si="37"/>
        <v>0.5</v>
      </c>
      <c r="U25" s="4">
        <f t="shared" si="38"/>
        <v>0.5</v>
      </c>
      <c r="V25" s="4">
        <f t="shared" si="39"/>
        <v>1</v>
      </c>
      <c r="W25" s="4">
        <f t="shared" si="40"/>
        <v>0.75</v>
      </c>
      <c r="X25" s="4">
        <f t="shared" si="41"/>
        <v>1</v>
      </c>
      <c r="Y25" s="4">
        <f t="shared" si="42"/>
        <v>0.5</v>
      </c>
      <c r="Z25" s="2">
        <f>((L25^2*J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49.7512437810945</v>
      </c>
      <c r="AA25" s="2">
        <f>((L25^2*K25)*(1+ROUNDDOWN(Q25/[1]战斗模型!$C$31,1)*[1]战斗模型!$C$32*W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69.6517412935323</v>
      </c>
      <c r="AB25" s="2">
        <f t="shared" si="20"/>
        <v>746.268656716418</v>
      </c>
      <c r="AC25" s="2">
        <f t="shared" si="21"/>
        <v>18109.4527363184</v>
      </c>
      <c r="AD25" s="2">
        <f t="shared" si="22"/>
        <v>1379.21503593145</v>
      </c>
      <c r="AE25" s="5">
        <f t="shared" si="23"/>
        <v>0.270541082164329</v>
      </c>
      <c r="AF25" s="5">
        <f t="shared" si="24"/>
        <v>0.729458917835671</v>
      </c>
      <c r="AG25" s="2">
        <f>AD25/AD$2</f>
        <v>5.46514624404072</v>
      </c>
      <c r="AH25" s="2">
        <f t="shared" si="25"/>
        <v>0.55814328050509</v>
      </c>
      <c r="AI25" s="2"/>
      <c r="AJ25" s="2">
        <v>2</v>
      </c>
      <c r="AK25" s="2">
        <f>(AD25-$AD$2)/AJ25</f>
        <v>563.424706532696</v>
      </c>
      <c r="AM25" s="1">
        <f t="shared" si="26"/>
        <v>135</v>
      </c>
      <c r="AN25" s="1">
        <f t="shared" si="27"/>
        <v>364</v>
      </c>
      <c r="AO25" s="1">
        <f t="shared" si="28"/>
        <v>27.7222222222222</v>
      </c>
      <c r="AQ25" s="1">
        <f t="shared" si="43"/>
        <v>135</v>
      </c>
      <c r="AR25" s="1">
        <f t="shared" si="44"/>
        <v>260</v>
      </c>
      <c r="AS25" s="1">
        <f t="shared" si="45"/>
        <v>21.9444444444444</v>
      </c>
    </row>
    <row r="26" spans="1:45">
      <c r="A26" s="2">
        <v>4</v>
      </c>
      <c r="B26" s="2">
        <v>1</v>
      </c>
      <c r="C26" s="2">
        <f t="shared" si="29"/>
        <v>0</v>
      </c>
      <c r="D26" s="2">
        <f>$D$23</f>
        <v>1.8</v>
      </c>
      <c r="E26" s="2">
        <f t="shared" si="17"/>
        <v>1.8</v>
      </c>
      <c r="F26" s="2">
        <f>吟游者!K20</f>
        <v>23</v>
      </c>
      <c r="G26" s="2">
        <f>吟游者!AW20</f>
        <v>260</v>
      </c>
      <c r="H26" s="2">
        <f>H23*(1-A26*H28)</f>
        <v>56</v>
      </c>
      <c r="I26" s="2">
        <f t="shared" si="18"/>
        <v>18</v>
      </c>
      <c r="J26" s="3">
        <f>J$23</f>
        <v>1</v>
      </c>
      <c r="K26" s="3">
        <f t="shared" si="46"/>
        <v>1.4</v>
      </c>
      <c r="L26" s="2">
        <f t="shared" si="30"/>
        <v>100</v>
      </c>
      <c r="M26" s="2">
        <v>20</v>
      </c>
      <c r="N26" s="2">
        <f t="shared" si="31"/>
        <v>0</v>
      </c>
      <c r="O26" s="2">
        <f t="shared" si="32"/>
        <v>0</v>
      </c>
      <c r="P26" s="2">
        <f t="shared" si="33"/>
        <v>0</v>
      </c>
      <c r="Q26" s="2">
        <f t="shared" si="34"/>
        <v>0</v>
      </c>
      <c r="R26" s="2">
        <f t="shared" si="35"/>
        <v>0</v>
      </c>
      <c r="S26" s="2">
        <f t="shared" si="36"/>
        <v>0</v>
      </c>
      <c r="T26" s="4">
        <f t="shared" si="37"/>
        <v>0.5</v>
      </c>
      <c r="U26" s="4">
        <f t="shared" si="38"/>
        <v>0.5</v>
      </c>
      <c r="V26" s="4">
        <f t="shared" si="39"/>
        <v>1</v>
      </c>
      <c r="W26" s="4">
        <f t="shared" si="40"/>
        <v>0.75</v>
      </c>
      <c r="X26" s="4">
        <f t="shared" si="41"/>
        <v>1</v>
      </c>
      <c r="Y26" s="4">
        <f t="shared" si="42"/>
        <v>0.5</v>
      </c>
      <c r="Z26" s="2">
        <f>((L26^2*J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49.7512437810945</v>
      </c>
      <c r="AA26" s="2">
        <f>((L26^2*K26)*(1+ROUNDDOWN(Q26/[1]战斗模型!$C$31,1)*[1]战斗模型!$C$32*W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69.6517412935323</v>
      </c>
      <c r="AB26" s="2">
        <f t="shared" si="20"/>
        <v>1144.27860696517</v>
      </c>
      <c r="AC26" s="2">
        <f t="shared" si="21"/>
        <v>18109.4527363184</v>
      </c>
      <c r="AD26" s="2">
        <f t="shared" si="22"/>
        <v>1578.22001105583</v>
      </c>
      <c r="AE26" s="5">
        <f t="shared" si="23"/>
        <v>0.362521891418564</v>
      </c>
      <c r="AF26" s="5">
        <f t="shared" si="24"/>
        <v>0.637478108581436</v>
      </c>
      <c r="AG26" s="2">
        <f>AD26/AD$2</f>
        <v>6.25370441953357</v>
      </c>
      <c r="AH26" s="2">
        <f t="shared" si="25"/>
        <v>0.656713052441696</v>
      </c>
      <c r="AI26" s="2"/>
      <c r="AJ26" s="2">
        <v>3</v>
      </c>
      <c r="AK26" s="2">
        <f>(AD26-$AD$2)/AJ26</f>
        <v>441.951462729923</v>
      </c>
      <c r="AM26" s="1">
        <f t="shared" si="26"/>
        <v>207</v>
      </c>
      <c r="AN26" s="1">
        <f t="shared" si="27"/>
        <v>364</v>
      </c>
      <c r="AO26" s="1">
        <f t="shared" si="28"/>
        <v>31.7222222222222</v>
      </c>
      <c r="AQ26" s="1">
        <f t="shared" si="43"/>
        <v>207</v>
      </c>
      <c r="AR26" s="1">
        <f t="shared" si="44"/>
        <v>260</v>
      </c>
      <c r="AS26" s="1">
        <f t="shared" si="45"/>
        <v>25.9444444444444</v>
      </c>
    </row>
    <row r="27" spans="1:45">
      <c r="A27" s="2">
        <v>5</v>
      </c>
      <c r="B27" s="2">
        <v>1</v>
      </c>
      <c r="C27" s="2">
        <f t="shared" si="29"/>
        <v>0</v>
      </c>
      <c r="D27" s="2">
        <f>$D$23</f>
        <v>1.8</v>
      </c>
      <c r="E27" s="2">
        <f t="shared" si="17"/>
        <v>1.8</v>
      </c>
      <c r="F27" s="2">
        <f>吟游者!K21</f>
        <v>32</v>
      </c>
      <c r="G27" s="2">
        <f>吟游者!AW21</f>
        <v>260</v>
      </c>
      <c r="H27" s="2">
        <f>H23*(1-A27*H28)</f>
        <v>56</v>
      </c>
      <c r="I27" s="2">
        <f t="shared" si="18"/>
        <v>18</v>
      </c>
      <c r="J27" s="3">
        <f>J$23</f>
        <v>1</v>
      </c>
      <c r="K27" s="3">
        <f t="shared" si="46"/>
        <v>1.4</v>
      </c>
      <c r="L27" s="2">
        <f t="shared" si="30"/>
        <v>100</v>
      </c>
      <c r="M27" s="2">
        <v>20</v>
      </c>
      <c r="N27" s="2">
        <f t="shared" si="31"/>
        <v>0</v>
      </c>
      <c r="O27" s="2">
        <f t="shared" si="32"/>
        <v>0</v>
      </c>
      <c r="P27" s="2">
        <f t="shared" si="33"/>
        <v>0</v>
      </c>
      <c r="Q27" s="2">
        <f t="shared" si="34"/>
        <v>0</v>
      </c>
      <c r="R27" s="2">
        <f t="shared" si="35"/>
        <v>0</v>
      </c>
      <c r="S27" s="2">
        <f t="shared" si="36"/>
        <v>0</v>
      </c>
      <c r="T27" s="4">
        <f t="shared" si="37"/>
        <v>0.5</v>
      </c>
      <c r="U27" s="4">
        <f t="shared" si="38"/>
        <v>0.5</v>
      </c>
      <c r="V27" s="4">
        <f t="shared" si="39"/>
        <v>1</v>
      </c>
      <c r="W27" s="4">
        <f t="shared" si="40"/>
        <v>0.75</v>
      </c>
      <c r="X27" s="4">
        <f t="shared" si="41"/>
        <v>1</v>
      </c>
      <c r="Y27" s="4">
        <f t="shared" si="42"/>
        <v>0.5</v>
      </c>
      <c r="Z27" s="2">
        <f>((L27^2*J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49.7512437810945</v>
      </c>
      <c r="AA27" s="2">
        <f>((L27^2*K27)*(1+ROUNDDOWN(Q27/[1]战斗模型!$C$31,1)*[1]战斗模型!$C$32*W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69.6517412935323</v>
      </c>
      <c r="AB27" s="2">
        <f t="shared" si="20"/>
        <v>1592.03980099502</v>
      </c>
      <c r="AC27" s="2">
        <f t="shared" si="21"/>
        <v>18109.4527363184</v>
      </c>
      <c r="AD27" s="2">
        <f t="shared" si="22"/>
        <v>1802.10060807076</v>
      </c>
      <c r="AE27" s="5">
        <f t="shared" si="23"/>
        <v>0.441717791411043</v>
      </c>
      <c r="AF27" s="5">
        <f t="shared" si="24"/>
        <v>0.558282208588957</v>
      </c>
      <c r="AG27" s="2">
        <f>AD27/AD$2</f>
        <v>7.14083236696302</v>
      </c>
      <c r="AH27" s="2">
        <f t="shared" si="25"/>
        <v>0.767604045870378</v>
      </c>
      <c r="AJ27" s="2">
        <v>4</v>
      </c>
      <c r="AK27" s="2">
        <f>(AD27-$AD$2)/AJ27</f>
        <v>387.433746301174</v>
      </c>
      <c r="AM27" s="1">
        <f t="shared" si="26"/>
        <v>288</v>
      </c>
      <c r="AN27" s="1">
        <f t="shared" si="27"/>
        <v>364</v>
      </c>
      <c r="AO27" s="1">
        <f t="shared" si="28"/>
        <v>36.2222222222222</v>
      </c>
      <c r="AQ27" s="1">
        <f t="shared" si="43"/>
        <v>288</v>
      </c>
      <c r="AR27" s="1">
        <f t="shared" si="44"/>
        <v>260</v>
      </c>
      <c r="AS27" s="1">
        <f t="shared" si="45"/>
        <v>30.4444444444444</v>
      </c>
    </row>
    <row r="28" spans="6:41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O28" s="1">
        <f>SUM(AO23:AO27)</f>
        <v>143.611111111111</v>
      </c>
    </row>
    <row r="29" spans="1:45">
      <c r="A29" s="2" t="s">
        <v>40</v>
      </c>
      <c r="B29" s="2" t="s">
        <v>47</v>
      </c>
      <c r="C29" s="2" t="s">
        <v>93</v>
      </c>
      <c r="D29" s="2" t="s">
        <v>50</v>
      </c>
      <c r="E29" s="2" t="s">
        <v>51</v>
      </c>
      <c r="F29" s="2" t="s">
        <v>52</v>
      </c>
      <c r="G29" s="2" t="s">
        <v>53</v>
      </c>
      <c r="H29" s="2" t="s">
        <v>89</v>
      </c>
      <c r="I29" s="2" t="s">
        <v>55</v>
      </c>
      <c r="J29" s="2" t="s">
        <v>56</v>
      </c>
      <c r="K29" s="2" t="s">
        <v>57</v>
      </c>
      <c r="L29" s="2" t="s">
        <v>58</v>
      </c>
      <c r="M29" s="2" t="s">
        <v>59</v>
      </c>
      <c r="N29" s="2" t="s">
        <v>60</v>
      </c>
      <c r="O29" s="2" t="s">
        <v>61</v>
      </c>
      <c r="P29" s="2" t="s">
        <v>62</v>
      </c>
      <c r="Q29" s="2" t="s">
        <v>63</v>
      </c>
      <c r="R29" s="2" t="s">
        <v>64</v>
      </c>
      <c r="S29" s="2" t="s">
        <v>65</v>
      </c>
      <c r="T29" s="2" t="s">
        <v>66</v>
      </c>
      <c r="U29" s="2" t="s">
        <v>67</v>
      </c>
      <c r="V29" s="2" t="s">
        <v>68</v>
      </c>
      <c r="W29" s="2" t="s">
        <v>69</v>
      </c>
      <c r="X29" s="2" t="s">
        <v>70</v>
      </c>
      <c r="Y29" s="2" t="s">
        <v>71</v>
      </c>
      <c r="Z29" s="2" t="s">
        <v>72</v>
      </c>
      <c r="AA29" s="2" t="s">
        <v>73</v>
      </c>
      <c r="AB29" s="2" t="s">
        <v>74</v>
      </c>
      <c r="AC29" s="2" t="s">
        <v>75</v>
      </c>
      <c r="AD29" s="2" t="s">
        <v>76</v>
      </c>
      <c r="AE29" s="2" t="s">
        <v>77</v>
      </c>
      <c r="AF29" s="2" t="s">
        <v>78</v>
      </c>
      <c r="AG29" s="2" t="s">
        <v>79</v>
      </c>
      <c r="AH29" s="2" t="s">
        <v>80</v>
      </c>
      <c r="AI29" s="2"/>
      <c r="AJ29" s="2" t="s">
        <v>81</v>
      </c>
      <c r="AK29" s="2" t="s">
        <v>82</v>
      </c>
      <c r="AM29" s="1" t="s">
        <v>83</v>
      </c>
      <c r="AN29" s="1" t="s">
        <v>84</v>
      </c>
      <c r="AO29" s="1" t="s">
        <v>88</v>
      </c>
      <c r="AQ29" s="1" t="s">
        <v>95</v>
      </c>
      <c r="AR29" s="1" t="s">
        <v>96</v>
      </c>
      <c r="AS29" s="1" t="s">
        <v>97</v>
      </c>
    </row>
    <row r="30" spans="1:45">
      <c r="A30" s="2">
        <v>1</v>
      </c>
      <c r="B30" s="2">
        <v>1</v>
      </c>
      <c r="C30" s="2">
        <v>0</v>
      </c>
      <c r="D30" s="3">
        <v>2.5</v>
      </c>
      <c r="E30" s="2">
        <f t="shared" ref="E30:E34" si="47">D30/(1+C30)</f>
        <v>2.5</v>
      </c>
      <c r="F30" s="2">
        <f>吟游者!K22</f>
        <v>4</v>
      </c>
      <c r="G30" s="2">
        <f>吟游者!AC22</f>
        <v>192</v>
      </c>
      <c r="H30" s="3">
        <v>56</v>
      </c>
      <c r="I30" s="2">
        <f t="shared" ref="I30:I34" si="48">ROUNDUP(1000/H30,0)</f>
        <v>18</v>
      </c>
      <c r="J30" s="3">
        <v>0.5</v>
      </c>
      <c r="K30" s="3">
        <v>1.2</v>
      </c>
      <c r="L30" s="2">
        <v>100</v>
      </c>
      <c r="M30" s="2">
        <v>20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4">
        <v>0.5</v>
      </c>
      <c r="U30" s="4">
        <v>0.5</v>
      </c>
      <c r="V30" s="4">
        <v>1</v>
      </c>
      <c r="W30" s="4">
        <v>0.75</v>
      </c>
      <c r="X30" s="4">
        <v>1</v>
      </c>
      <c r="Y30" s="4">
        <v>0.5</v>
      </c>
      <c r="Z30" s="2">
        <f>((L30^2*J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24.8756218905473</v>
      </c>
      <c r="AA30" s="2">
        <f>((L30^2*K30)*(1+ROUNDDOWN(Q30/[1]战斗模型!$C$31,1)*[1]战斗模型!$C$32*W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59.7014925373134</v>
      </c>
      <c r="AB30" s="2">
        <f t="shared" ref="AB30:AB34" si="49">Z30*F30</f>
        <v>99.5024875621891</v>
      </c>
      <c r="AC30" s="2">
        <f t="shared" ref="AC30:AC34" si="50">AA30*G30</f>
        <v>11462.6865671642</v>
      </c>
      <c r="AD30" s="2">
        <f t="shared" ref="AD30:AD34" si="51">((ROUNDUP(I30/E30,0)-1)*AB30+AC30)/(ROUNDUP(I30/E30,0)*E30)</f>
        <v>607.960199004975</v>
      </c>
      <c r="AE30" s="5">
        <f t="shared" ref="AE30:AE34" si="52">((ROUNDUP(I30/E30,0)-1)*AB30)/(E30*ROUNDUP(I30/E30,0))/AD30</f>
        <v>0.0572831423895254</v>
      </c>
      <c r="AF30" s="5">
        <f t="shared" ref="AF30:AF34" si="53">AC30/(E30*ROUNDUP(I30/E30,0))/AD30</f>
        <v>0.942716857610475</v>
      </c>
      <c r="AG30" s="2">
        <f>AD30/AD$2</f>
        <v>2.40904522613065</v>
      </c>
      <c r="AH30" s="2">
        <f t="shared" ref="AH30:AH34" si="54">(AG30-1)/8</f>
        <v>0.176130653266332</v>
      </c>
      <c r="AI30" s="2"/>
      <c r="AJ30" s="2">
        <v>0</v>
      </c>
      <c r="AK30" s="2">
        <f>AD30-$AD$2</f>
        <v>355.594576138913</v>
      </c>
      <c r="AM30" s="1">
        <f t="shared" ref="AM30:AM34" si="55">(ROUNDUP(I30/E30,0)-1)*J30*F30</f>
        <v>14</v>
      </c>
      <c r="AN30" s="1">
        <f t="shared" ref="AN30:AN34" si="56">K30*G30</f>
        <v>230.4</v>
      </c>
      <c r="AO30" s="1">
        <f t="shared" ref="AO30:AO34" si="57">(AM30+AN30)/(E30*ROUNDUP(I30/E30,0))</f>
        <v>12.22</v>
      </c>
      <c r="AQ30" s="1">
        <f t="shared" ref="AQ30:AQ34" si="58">AM30/J30</f>
        <v>28</v>
      </c>
      <c r="AR30" s="1">
        <f t="shared" ref="AR30:AR34" si="59">AN30/K30</f>
        <v>192</v>
      </c>
      <c r="AS30" s="1">
        <f t="shared" ref="AS30:AS34" si="60">(AQ30+AR30)/(E30*ROUNDUP(I30/E30,0))</f>
        <v>11</v>
      </c>
    </row>
    <row r="31" s="1" customFormat="1" spans="1:45">
      <c r="A31" s="2">
        <v>2</v>
      </c>
      <c r="B31" s="2">
        <v>1</v>
      </c>
      <c r="C31" s="2">
        <f t="shared" ref="C31:C34" si="61">$C$16</f>
        <v>0</v>
      </c>
      <c r="D31" s="2">
        <f>$D$30</f>
        <v>2.5</v>
      </c>
      <c r="E31" s="2">
        <f t="shared" si="47"/>
        <v>2.5</v>
      </c>
      <c r="F31" s="2">
        <f>吟游者!K23</f>
        <v>8</v>
      </c>
      <c r="G31" s="2">
        <f>吟游者!AC23</f>
        <v>192</v>
      </c>
      <c r="H31" s="2">
        <f>H30*(1-A31*H35)</f>
        <v>56</v>
      </c>
      <c r="I31" s="2">
        <f t="shared" si="48"/>
        <v>18</v>
      </c>
      <c r="J31" s="3">
        <f>J$30</f>
        <v>0.5</v>
      </c>
      <c r="K31" s="3">
        <f t="shared" ref="K31:K34" si="62">K$30</f>
        <v>1.2</v>
      </c>
      <c r="L31" s="2">
        <f t="shared" ref="L31:L34" si="63">L30+L$7</f>
        <v>100</v>
      </c>
      <c r="M31" s="2">
        <v>20</v>
      </c>
      <c r="N31" s="2">
        <f t="shared" ref="J31:Y31" si="64">N$16</f>
        <v>0</v>
      </c>
      <c r="O31" s="2">
        <f t="shared" si="64"/>
        <v>0</v>
      </c>
      <c r="P31" s="2">
        <f t="shared" si="64"/>
        <v>0</v>
      </c>
      <c r="Q31" s="2">
        <f t="shared" si="64"/>
        <v>0</v>
      </c>
      <c r="R31" s="2">
        <f t="shared" si="64"/>
        <v>0</v>
      </c>
      <c r="S31" s="2">
        <f t="shared" si="64"/>
        <v>0</v>
      </c>
      <c r="T31" s="4">
        <f t="shared" si="64"/>
        <v>0.5</v>
      </c>
      <c r="U31" s="4">
        <f t="shared" si="64"/>
        <v>0.5</v>
      </c>
      <c r="V31" s="4">
        <f t="shared" si="64"/>
        <v>1</v>
      </c>
      <c r="W31" s="4">
        <f t="shared" si="64"/>
        <v>0.75</v>
      </c>
      <c r="X31" s="4">
        <f t="shared" si="64"/>
        <v>1</v>
      </c>
      <c r="Y31" s="4">
        <f t="shared" si="64"/>
        <v>0.5</v>
      </c>
      <c r="Z31" s="2">
        <f>((L31^2*J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24.8756218905473</v>
      </c>
      <c r="AA31" s="2">
        <f>((L31^2*K31)*(1+ROUNDDOWN(Q31/[1]战斗模型!$C$31,1)*[1]战斗模型!$C$32*W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59.7014925373134</v>
      </c>
      <c r="AB31" s="2">
        <f t="shared" si="49"/>
        <v>199.004975124378</v>
      </c>
      <c r="AC31" s="2">
        <f t="shared" si="50"/>
        <v>11462.6865671642</v>
      </c>
      <c r="AD31" s="2">
        <f t="shared" si="51"/>
        <v>642.786069651741</v>
      </c>
      <c r="AE31" s="5">
        <f t="shared" si="52"/>
        <v>0.108359133126935</v>
      </c>
      <c r="AF31" s="5">
        <f t="shared" si="53"/>
        <v>0.891640866873065</v>
      </c>
      <c r="AG31" s="2">
        <f>AD31/AD$2</f>
        <v>2.5470429068419</v>
      </c>
      <c r="AH31" s="2">
        <f t="shared" si="54"/>
        <v>0.193380363355238</v>
      </c>
      <c r="AI31" s="2"/>
      <c r="AJ31" s="2">
        <v>1</v>
      </c>
      <c r="AK31" s="2">
        <f>(AD31-$AD$2)/AJ31</f>
        <v>390.420446785679</v>
      </c>
      <c r="AM31" s="1">
        <f t="shared" si="55"/>
        <v>28</v>
      </c>
      <c r="AN31" s="1">
        <f t="shared" si="56"/>
        <v>230.4</v>
      </c>
      <c r="AO31" s="1">
        <f t="shared" si="57"/>
        <v>12.92</v>
      </c>
      <c r="AQ31" s="1">
        <f t="shared" si="58"/>
        <v>56</v>
      </c>
      <c r="AR31" s="1">
        <f t="shared" si="59"/>
        <v>192</v>
      </c>
      <c r="AS31" s="1">
        <f t="shared" si="60"/>
        <v>12.4</v>
      </c>
    </row>
    <row r="32" spans="1:45">
      <c r="A32" s="2">
        <v>3</v>
      </c>
      <c r="B32" s="2">
        <v>1</v>
      </c>
      <c r="C32" s="2">
        <f t="shared" si="61"/>
        <v>0</v>
      </c>
      <c r="D32" s="2">
        <f>$D$30</f>
        <v>2.5</v>
      </c>
      <c r="E32" s="2">
        <f t="shared" si="47"/>
        <v>2.5</v>
      </c>
      <c r="F32" s="2">
        <f>吟游者!K24</f>
        <v>12</v>
      </c>
      <c r="G32" s="2">
        <f>吟游者!AC24</f>
        <v>192</v>
      </c>
      <c r="H32" s="2">
        <f>H30*(1-A32*H35)</f>
        <v>56</v>
      </c>
      <c r="I32" s="2">
        <f t="shared" si="48"/>
        <v>18</v>
      </c>
      <c r="J32" s="3">
        <f>J$30</f>
        <v>0.5</v>
      </c>
      <c r="K32" s="3">
        <f t="shared" si="62"/>
        <v>1.2</v>
      </c>
      <c r="L32" s="2">
        <f t="shared" si="63"/>
        <v>100</v>
      </c>
      <c r="M32" s="2">
        <v>20</v>
      </c>
      <c r="N32" s="2">
        <f t="shared" ref="J32:Y32" si="65">N$16</f>
        <v>0</v>
      </c>
      <c r="O32" s="2">
        <f t="shared" si="65"/>
        <v>0</v>
      </c>
      <c r="P32" s="2">
        <f t="shared" si="65"/>
        <v>0</v>
      </c>
      <c r="Q32" s="2">
        <f t="shared" si="65"/>
        <v>0</v>
      </c>
      <c r="R32" s="2">
        <f t="shared" si="65"/>
        <v>0</v>
      </c>
      <c r="S32" s="2">
        <f t="shared" si="65"/>
        <v>0</v>
      </c>
      <c r="T32" s="4">
        <f t="shared" si="65"/>
        <v>0.5</v>
      </c>
      <c r="U32" s="4">
        <f t="shared" si="65"/>
        <v>0.5</v>
      </c>
      <c r="V32" s="4">
        <f t="shared" si="65"/>
        <v>1</v>
      </c>
      <c r="W32" s="4">
        <f t="shared" si="65"/>
        <v>0.75</v>
      </c>
      <c r="X32" s="4">
        <f t="shared" si="65"/>
        <v>1</v>
      </c>
      <c r="Y32" s="4">
        <f t="shared" si="65"/>
        <v>0.5</v>
      </c>
      <c r="Z32" s="2">
        <f>((L32^2*J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24.8756218905473</v>
      </c>
      <c r="AA32" s="2">
        <f>((L32^2*K32)*(1+ROUNDDOWN(Q32/[1]战斗模型!$C$31,1)*[1]战斗模型!$C$32*W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59.7014925373134</v>
      </c>
      <c r="AB32" s="2">
        <f t="shared" si="49"/>
        <v>298.507462686567</v>
      </c>
      <c r="AC32" s="2">
        <f t="shared" si="50"/>
        <v>11462.6865671642</v>
      </c>
      <c r="AD32" s="2">
        <f t="shared" si="51"/>
        <v>677.611940298508</v>
      </c>
      <c r="AE32" s="5">
        <f t="shared" si="52"/>
        <v>0.154185022026432</v>
      </c>
      <c r="AF32" s="5">
        <f t="shared" si="53"/>
        <v>0.845814977973568</v>
      </c>
      <c r="AG32" s="2">
        <f>AD32/AD$2</f>
        <v>2.68504058755315</v>
      </c>
      <c r="AH32" s="2">
        <f t="shared" si="54"/>
        <v>0.210630073444144</v>
      </c>
      <c r="AI32" s="2"/>
      <c r="AJ32" s="2">
        <v>2</v>
      </c>
      <c r="AK32" s="2">
        <f>(AD32-$AD$2)/AJ32</f>
        <v>212.623158716223</v>
      </c>
      <c r="AM32" s="1">
        <f t="shared" si="55"/>
        <v>42</v>
      </c>
      <c r="AN32" s="1">
        <f t="shared" si="56"/>
        <v>230.4</v>
      </c>
      <c r="AO32" s="1">
        <f t="shared" si="57"/>
        <v>13.62</v>
      </c>
      <c r="AQ32" s="1">
        <f t="shared" si="58"/>
        <v>84</v>
      </c>
      <c r="AR32" s="1">
        <f t="shared" si="59"/>
        <v>192</v>
      </c>
      <c r="AS32" s="1">
        <f t="shared" si="60"/>
        <v>13.8</v>
      </c>
    </row>
    <row r="33" spans="1:45">
      <c r="A33" s="2">
        <v>4</v>
      </c>
      <c r="B33" s="2">
        <v>1</v>
      </c>
      <c r="C33" s="2">
        <f t="shared" si="61"/>
        <v>0</v>
      </c>
      <c r="D33" s="2">
        <f>$D$30</f>
        <v>2.5</v>
      </c>
      <c r="E33" s="2">
        <f t="shared" si="47"/>
        <v>2.5</v>
      </c>
      <c r="F33" s="2">
        <f>吟游者!K25</f>
        <v>17</v>
      </c>
      <c r="G33" s="2">
        <f>吟游者!AC25</f>
        <v>192</v>
      </c>
      <c r="H33" s="2">
        <f>H30*(1-A33*H35)</f>
        <v>56</v>
      </c>
      <c r="I33" s="2">
        <f t="shared" si="48"/>
        <v>18</v>
      </c>
      <c r="J33" s="3">
        <f>J$30</f>
        <v>0.5</v>
      </c>
      <c r="K33" s="3">
        <f t="shared" si="62"/>
        <v>1.2</v>
      </c>
      <c r="L33" s="2">
        <f t="shared" si="63"/>
        <v>100</v>
      </c>
      <c r="M33" s="2">
        <v>20</v>
      </c>
      <c r="N33" s="2">
        <f t="shared" ref="J33:Y33" si="66">N$16</f>
        <v>0</v>
      </c>
      <c r="O33" s="2">
        <f t="shared" si="66"/>
        <v>0</v>
      </c>
      <c r="P33" s="2">
        <f t="shared" si="66"/>
        <v>0</v>
      </c>
      <c r="Q33" s="2">
        <f t="shared" si="66"/>
        <v>0</v>
      </c>
      <c r="R33" s="2">
        <f t="shared" si="66"/>
        <v>0</v>
      </c>
      <c r="S33" s="2">
        <f t="shared" si="66"/>
        <v>0</v>
      </c>
      <c r="T33" s="4">
        <f t="shared" si="66"/>
        <v>0.5</v>
      </c>
      <c r="U33" s="4">
        <f t="shared" si="66"/>
        <v>0.5</v>
      </c>
      <c r="V33" s="4">
        <f t="shared" si="66"/>
        <v>1</v>
      </c>
      <c r="W33" s="4">
        <f t="shared" si="66"/>
        <v>0.75</v>
      </c>
      <c r="X33" s="4">
        <f t="shared" si="66"/>
        <v>1</v>
      </c>
      <c r="Y33" s="4">
        <f t="shared" si="66"/>
        <v>0.5</v>
      </c>
      <c r="Z33" s="2">
        <f>((L33^2*J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24.8756218905473</v>
      </c>
      <c r="AA33" s="2">
        <f>((L33^2*K33)*(1+ROUNDDOWN(Q33/[1]战斗模型!$C$31,1)*[1]战斗模型!$C$32*W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59.7014925373134</v>
      </c>
      <c r="AB33" s="2">
        <f t="shared" si="49"/>
        <v>422.885572139304</v>
      </c>
      <c r="AC33" s="2">
        <f t="shared" si="50"/>
        <v>11462.6865671642</v>
      </c>
      <c r="AD33" s="2">
        <f t="shared" si="51"/>
        <v>721.144278606965</v>
      </c>
      <c r="AE33" s="5">
        <f t="shared" si="52"/>
        <v>0.205243187305968</v>
      </c>
      <c r="AF33" s="5">
        <f t="shared" si="53"/>
        <v>0.794756812694032</v>
      </c>
      <c r="AG33" s="2">
        <f>AD33/AD$2</f>
        <v>2.85753768844221</v>
      </c>
      <c r="AH33" s="2">
        <f t="shared" si="54"/>
        <v>0.232192211055276</v>
      </c>
      <c r="AI33" s="2"/>
      <c r="AJ33" s="2">
        <v>3</v>
      </c>
      <c r="AK33" s="2">
        <f>(AD33-$AD$2)/AJ33</f>
        <v>156.259551913634</v>
      </c>
      <c r="AM33" s="1">
        <f t="shared" si="55"/>
        <v>59.5</v>
      </c>
      <c r="AN33" s="1">
        <f t="shared" si="56"/>
        <v>230.4</v>
      </c>
      <c r="AO33" s="1">
        <f t="shared" si="57"/>
        <v>14.495</v>
      </c>
      <c r="AQ33" s="1">
        <f t="shared" si="58"/>
        <v>119</v>
      </c>
      <c r="AR33" s="1">
        <f t="shared" si="59"/>
        <v>192</v>
      </c>
      <c r="AS33" s="1">
        <f t="shared" si="60"/>
        <v>15.55</v>
      </c>
    </row>
    <row r="34" spans="1:45">
      <c r="A34" s="2">
        <v>5</v>
      </c>
      <c r="B34" s="2">
        <v>1</v>
      </c>
      <c r="C34" s="2">
        <f t="shared" si="61"/>
        <v>0</v>
      </c>
      <c r="D34" s="2">
        <f>$D$30</f>
        <v>2.5</v>
      </c>
      <c r="E34" s="2">
        <f t="shared" si="47"/>
        <v>2.5</v>
      </c>
      <c r="F34" s="2">
        <f>吟游者!K26</f>
        <v>23</v>
      </c>
      <c r="G34" s="2">
        <f>吟游者!AC26</f>
        <v>192</v>
      </c>
      <c r="H34" s="2">
        <f>H30*(1-A34*H35)</f>
        <v>56</v>
      </c>
      <c r="I34" s="2">
        <f t="shared" si="48"/>
        <v>18</v>
      </c>
      <c r="J34" s="3">
        <f>J$30</f>
        <v>0.5</v>
      </c>
      <c r="K34" s="3">
        <f t="shared" si="62"/>
        <v>1.2</v>
      </c>
      <c r="L34" s="2">
        <f t="shared" si="63"/>
        <v>100</v>
      </c>
      <c r="M34" s="2">
        <v>20</v>
      </c>
      <c r="N34" s="2">
        <f t="shared" ref="J34:Y34" si="67">N$16</f>
        <v>0</v>
      </c>
      <c r="O34" s="2">
        <f t="shared" si="67"/>
        <v>0</v>
      </c>
      <c r="P34" s="2">
        <f t="shared" si="67"/>
        <v>0</v>
      </c>
      <c r="Q34" s="2">
        <f t="shared" si="67"/>
        <v>0</v>
      </c>
      <c r="R34" s="2">
        <f t="shared" si="67"/>
        <v>0</v>
      </c>
      <c r="S34" s="2">
        <f t="shared" si="67"/>
        <v>0</v>
      </c>
      <c r="T34" s="4">
        <f t="shared" si="67"/>
        <v>0.5</v>
      </c>
      <c r="U34" s="4">
        <f t="shared" si="67"/>
        <v>0.5</v>
      </c>
      <c r="V34" s="4">
        <f t="shared" si="67"/>
        <v>1</v>
      </c>
      <c r="W34" s="4">
        <f t="shared" si="67"/>
        <v>0.75</v>
      </c>
      <c r="X34" s="4">
        <f t="shared" si="67"/>
        <v>1</v>
      </c>
      <c r="Y34" s="4">
        <f t="shared" si="67"/>
        <v>0.5</v>
      </c>
      <c r="Z34" s="2">
        <f>((L34^2*J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24.8756218905473</v>
      </c>
      <c r="AA34" s="2">
        <f>((L34^2*K34)*(1+ROUNDDOWN(Q34/[1]战斗模型!$C$31,1)*[1]战斗模型!$C$32*W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59.7014925373134</v>
      </c>
      <c r="AB34" s="2">
        <f t="shared" si="49"/>
        <v>572.139303482587</v>
      </c>
      <c r="AC34" s="2">
        <f t="shared" si="50"/>
        <v>11462.6865671642</v>
      </c>
      <c r="AD34" s="2">
        <f t="shared" si="51"/>
        <v>773.383084577114</v>
      </c>
      <c r="AE34" s="5">
        <f t="shared" si="52"/>
        <v>0.258925699581859</v>
      </c>
      <c r="AF34" s="5">
        <f t="shared" si="53"/>
        <v>0.741074300418141</v>
      </c>
      <c r="AG34" s="2">
        <f>AD34/AD$2</f>
        <v>3.06453420950908</v>
      </c>
      <c r="AH34" s="2">
        <f t="shared" si="54"/>
        <v>0.258066776188635</v>
      </c>
      <c r="AJ34" s="2">
        <v>4</v>
      </c>
      <c r="AK34" s="2">
        <f>(AD34-$AD$2)/AJ34</f>
        <v>130.254365427763</v>
      </c>
      <c r="AM34" s="1">
        <f t="shared" si="55"/>
        <v>80.5</v>
      </c>
      <c r="AN34" s="1">
        <f t="shared" si="56"/>
        <v>230.4</v>
      </c>
      <c r="AO34" s="1">
        <f t="shared" si="57"/>
        <v>15.545</v>
      </c>
      <c r="AQ34" s="1">
        <f t="shared" si="58"/>
        <v>161</v>
      </c>
      <c r="AR34" s="1">
        <f t="shared" si="59"/>
        <v>192</v>
      </c>
      <c r="AS34" s="1">
        <f t="shared" si="60"/>
        <v>17.65</v>
      </c>
    </row>
    <row r="35" spans="6:41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O35" s="1">
        <f>SUM(AO30:AO34)</f>
        <v>68.8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9"/>
  <sheetViews>
    <sheetView tabSelected="1" workbookViewId="0">
      <selection activeCell="AI28" sqref="AI28"/>
    </sheetView>
    <sheetView workbookViewId="1">
      <selection activeCell="D30" sqref="D30:D37"/>
    </sheetView>
  </sheetViews>
  <sheetFormatPr defaultColWidth="9" defaultRowHeight="16.5"/>
  <cols>
    <col min="1" max="1" width="7.875" style="2" customWidth="1"/>
    <col min="2" max="3" width="4.625" style="2" customWidth="1"/>
    <col min="4" max="5" width="7.875" style="2" customWidth="1"/>
    <col min="6" max="11" width="7.875" style="1" customWidth="1"/>
    <col min="12" max="13" width="6.25" style="1" hidden="1" customWidth="1"/>
    <col min="14" max="25" width="6.625" style="1" hidden="1" customWidth="1"/>
    <col min="26" max="29" width="8.625" style="1" hidden="1" customWidth="1"/>
    <col min="30" max="30" width="8.625" style="1" customWidth="1"/>
    <col min="31" max="34" width="7.875" style="2" customWidth="1"/>
    <col min="35" max="35" width="9.00833333333333" style="1" customWidth="1"/>
    <col min="36" max="36" width="9" style="2"/>
    <col min="37" max="37" width="9.00833333333333" style="2" customWidth="1"/>
    <col min="38" max="38" width="9.00833333333333" style="1" customWidth="1"/>
    <col min="39" max="39" width="11.25" style="1" customWidth="1"/>
    <col min="40" max="40" width="9" style="1"/>
    <col min="41" max="41" width="9.00833333333333" style="1" customWidth="1"/>
    <col min="42" max="42" width="12.625" style="1"/>
    <col min="43" max="44" width="9" style="1"/>
    <col min="45" max="45" width="12.625" style="1"/>
    <col min="46" max="16384" width="9" style="1"/>
  </cols>
  <sheetData>
    <row r="1" spans="1:45">
      <c r="A1" s="2" t="s">
        <v>41</v>
      </c>
      <c r="B1" s="2" t="s">
        <v>47</v>
      </c>
      <c r="C1" s="2" t="s">
        <v>93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91</v>
      </c>
      <c r="I1" s="2" t="s">
        <v>92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J1" s="2" t="s">
        <v>81</v>
      </c>
      <c r="AK1" s="2" t="s">
        <v>82</v>
      </c>
      <c r="AM1" s="1" t="s">
        <v>83</v>
      </c>
      <c r="AN1" s="1" t="s">
        <v>84</v>
      </c>
      <c r="AO1" s="1" t="s">
        <v>88</v>
      </c>
      <c r="AQ1" s="1" t="s">
        <v>95</v>
      </c>
      <c r="AR1" s="1" t="s">
        <v>96</v>
      </c>
      <c r="AS1" s="1" t="s">
        <v>97</v>
      </c>
    </row>
    <row r="2" spans="1:45">
      <c r="A2" s="2">
        <v>1</v>
      </c>
      <c r="B2" s="2">
        <v>1</v>
      </c>
      <c r="C2" s="2">
        <v>0</v>
      </c>
      <c r="D2" s="3">
        <v>1.1</v>
      </c>
      <c r="E2" s="2">
        <f>D2/(1+C2)</f>
        <v>1.1</v>
      </c>
      <c r="F2" s="2">
        <f>枪械师!E2</f>
        <v>6</v>
      </c>
      <c r="G2" s="2">
        <f>枪械师!W2</f>
        <v>12</v>
      </c>
      <c r="H2" s="2">
        <v>10</v>
      </c>
      <c r="I2" s="2">
        <v>20</v>
      </c>
      <c r="J2" s="3">
        <v>0.72</v>
      </c>
      <c r="K2" s="3">
        <v>1.48</v>
      </c>
      <c r="L2" s="2">
        <v>100</v>
      </c>
      <c r="M2" s="2">
        <v>20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4">
        <v>0.5</v>
      </c>
      <c r="U2" s="4">
        <v>0.5</v>
      </c>
      <c r="V2" s="4">
        <v>1</v>
      </c>
      <c r="W2" s="4">
        <v>0.75</v>
      </c>
      <c r="X2" s="4">
        <v>1</v>
      </c>
      <c r="Y2" s="4">
        <v>0.5</v>
      </c>
      <c r="Z2" s="2">
        <f>((L2^2*J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35.8208955223881</v>
      </c>
      <c r="AA2" s="2">
        <f>((L2^2*K2)*(1+ROUNDDOWN(Q2/[1]战斗模型!$C$31,1)*[1]战斗模型!$C$32*W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73.6318407960199</v>
      </c>
      <c r="AB2" s="2">
        <f>Z2*F2</f>
        <v>214.925373134328</v>
      </c>
      <c r="AC2" s="2">
        <f>AA2*G2</f>
        <v>883.582089552239</v>
      </c>
      <c r="AD2" s="2">
        <f>(ROUNDDOWN(H2/E2,0)*AC2+(ROUNDUP(I2/E2,0)-ROUNDDOWN(H2/E2,0))*AB2)/(E2*ROUNDUP(I2/E2,0))</f>
        <v>483.325001785332</v>
      </c>
      <c r="AE2" s="5">
        <f>(AD2-ROUNDDOWN(H2/E2,0)*(AC2-AB2)/(E2*ROUNDUP(I2/E2,0)))/AD2</f>
        <v>0.404255319148936</v>
      </c>
      <c r="AF2" s="5">
        <f>ROUNDDOWN(H2/E2,0)*(AC2-AB2)/(E2*ROUNDUP(I2/E2,0))/AD2</f>
        <v>0.595744680851064</v>
      </c>
      <c r="AG2" s="2">
        <f>AD2/AD$2</f>
        <v>1</v>
      </c>
      <c r="AH2" s="2">
        <f>(AG2-1)/8</f>
        <v>0</v>
      </c>
      <c r="AJ2" s="2">
        <v>0</v>
      </c>
      <c r="AK2" s="2">
        <f>AD2-$AD$2</f>
        <v>0</v>
      </c>
      <c r="AM2" s="1">
        <f>(ROUNDUP(I2/E2,0)-ROUNDDOWN(H2/E2,0))*F2*J2</f>
        <v>43.2</v>
      </c>
      <c r="AN2" s="1">
        <f>ROUNDDOWN(H2/E2,0)*G2*K2</f>
        <v>159.84</v>
      </c>
      <c r="AO2" s="1">
        <f>(AM2+AN2)/(E2*ROUNDUP(I2/E2,0))</f>
        <v>9.71483253588517</v>
      </c>
      <c r="AQ2" s="1">
        <f t="shared" ref="AQ2:AQ6" si="0">AM2/J2</f>
        <v>60</v>
      </c>
      <c r="AR2" s="1">
        <f t="shared" ref="AR2:AR6" si="1">AN2/K2</f>
        <v>108</v>
      </c>
      <c r="AS2" s="1">
        <f>(AQ2+AR2)/(E2*ROUNDUP(I2/E2,0))</f>
        <v>8.03827751196172</v>
      </c>
    </row>
    <row r="3" spans="1:45">
      <c r="A3" s="2">
        <v>2</v>
      </c>
      <c r="B3" s="2">
        <f>B$2</f>
        <v>1</v>
      </c>
      <c r="C3" s="2">
        <f>C$2</f>
        <v>0</v>
      </c>
      <c r="D3" s="2">
        <f>D$2</f>
        <v>1.1</v>
      </c>
      <c r="E3" s="2">
        <f>D3/(1+C3)</f>
        <v>1.1</v>
      </c>
      <c r="F3" s="2">
        <f>枪械师!E3</f>
        <v>12</v>
      </c>
      <c r="G3" s="2">
        <f>枪械师!W3</f>
        <v>16</v>
      </c>
      <c r="H3" s="2">
        <f>H$2</f>
        <v>10</v>
      </c>
      <c r="I3" s="2">
        <f>I$2</f>
        <v>20</v>
      </c>
      <c r="J3" s="3">
        <f>J$2</f>
        <v>0.72</v>
      </c>
      <c r="K3" s="3">
        <f>K$2</f>
        <v>1.48</v>
      </c>
      <c r="L3" s="2">
        <f>L2+L$7</f>
        <v>100</v>
      </c>
      <c r="M3" s="2">
        <v>20</v>
      </c>
      <c r="N3" s="2">
        <f t="shared" ref="N3:Y3" si="2">N$2</f>
        <v>0</v>
      </c>
      <c r="O3" s="2">
        <f t="shared" si="2"/>
        <v>0</v>
      </c>
      <c r="P3" s="2">
        <f t="shared" si="2"/>
        <v>0</v>
      </c>
      <c r="Q3" s="2">
        <f t="shared" si="2"/>
        <v>0</v>
      </c>
      <c r="R3" s="2">
        <f t="shared" si="2"/>
        <v>0</v>
      </c>
      <c r="S3" s="2">
        <f t="shared" si="2"/>
        <v>0</v>
      </c>
      <c r="T3" s="4">
        <f t="shared" si="2"/>
        <v>0.5</v>
      </c>
      <c r="U3" s="4">
        <f t="shared" si="2"/>
        <v>0.5</v>
      </c>
      <c r="V3" s="4">
        <f t="shared" si="2"/>
        <v>1</v>
      </c>
      <c r="W3" s="4">
        <f t="shared" si="2"/>
        <v>0.75</v>
      </c>
      <c r="X3" s="4">
        <f t="shared" si="2"/>
        <v>1</v>
      </c>
      <c r="Y3" s="4">
        <f t="shared" si="2"/>
        <v>0.5</v>
      </c>
      <c r="Z3" s="2">
        <f>((L3^2*J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35.8208955223881</v>
      </c>
      <c r="AA3" s="2">
        <f>((L3^2*K3)*(1+ROUNDDOWN(Q3/[1]战斗模型!$C$31,1)*[1]战斗模型!$C$32*W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73.6318407960199</v>
      </c>
      <c r="AB3" s="2">
        <f>Z3*F3</f>
        <v>429.850746268657</v>
      </c>
      <c r="AC3" s="2">
        <f>AA3*G3</f>
        <v>1178.10945273632</v>
      </c>
      <c r="AD3" s="2">
        <f>(ROUNDDOWN(H3/E3,0)*AC3+(ROUNDUP(I3/E3,0)-ROUNDDOWN(H3/E3,0))*AB3)/(E3*ROUNDUP(I3/E3,0))</f>
        <v>712.990073555667</v>
      </c>
      <c r="AE3" s="5">
        <f>(AD3-ROUNDDOWN(H3/E3,0)*(AC3-AB3)/(E3*ROUNDUP(I3/E3,0)))/AD3</f>
        <v>0.548076923076923</v>
      </c>
      <c r="AF3" s="5">
        <f>ROUNDDOWN(H3/E3,0)*(AC3-AB3)/(E3*ROUNDUP(I3/E3,0))/AD3</f>
        <v>0.451923076923077</v>
      </c>
      <c r="AG3" s="2">
        <f>AD3/AD$2</f>
        <v>1.47517730496454</v>
      </c>
      <c r="AH3" s="2">
        <f>(AG3-1)/8</f>
        <v>0.0593971631205673</v>
      </c>
      <c r="AJ3" s="2">
        <v>1</v>
      </c>
      <c r="AK3" s="2">
        <f>(AD3-$AD$2)/AJ3</f>
        <v>229.665071770335</v>
      </c>
      <c r="AM3" s="1">
        <f>(ROUNDUP(I3/E3,0)-ROUNDDOWN(H3/E3,0))*F3*J3</f>
        <v>86.4</v>
      </c>
      <c r="AN3" s="1">
        <f>ROUNDDOWN(H3/E3,0)*G3*K3</f>
        <v>213.12</v>
      </c>
      <c r="AO3" s="1">
        <f>(AM3+AN3)/(E3*ROUNDUP(I3/E3,0))</f>
        <v>14.3311004784689</v>
      </c>
      <c r="AQ3" s="1">
        <f t="shared" si="0"/>
        <v>120</v>
      </c>
      <c r="AR3" s="1">
        <f t="shared" si="1"/>
        <v>144</v>
      </c>
      <c r="AS3" s="1">
        <f>(AQ3+AR3)/(E3*ROUNDUP(I3/E3,0))</f>
        <v>12.6315789473684</v>
      </c>
    </row>
    <row r="4" spans="1:45">
      <c r="A4" s="2">
        <v>3</v>
      </c>
      <c r="B4" s="2">
        <f>B$2</f>
        <v>1</v>
      </c>
      <c r="C4" s="2">
        <f>C$2</f>
        <v>0</v>
      </c>
      <c r="D4" s="2">
        <f>D$2</f>
        <v>1.1</v>
      </c>
      <c r="E4" s="2">
        <f>D4/(1+C4)</f>
        <v>1.1</v>
      </c>
      <c r="F4" s="2">
        <f>枪械师!E4</f>
        <v>20</v>
      </c>
      <c r="G4" s="2">
        <f>枪械师!W4</f>
        <v>32</v>
      </c>
      <c r="H4" s="2">
        <f>H$2</f>
        <v>10</v>
      </c>
      <c r="I4" s="2">
        <f>I$2</f>
        <v>20</v>
      </c>
      <c r="J4" s="3">
        <f>J$2</f>
        <v>0.72</v>
      </c>
      <c r="K4" s="3">
        <f>K$2</f>
        <v>1.48</v>
      </c>
      <c r="L4" s="2">
        <f>L3+L$7</f>
        <v>100</v>
      </c>
      <c r="M4" s="2">
        <v>20</v>
      </c>
      <c r="N4" s="2">
        <f t="shared" ref="N4:Y4" si="3">N$2</f>
        <v>0</v>
      </c>
      <c r="O4" s="2">
        <f t="shared" si="3"/>
        <v>0</v>
      </c>
      <c r="P4" s="2">
        <f t="shared" si="3"/>
        <v>0</v>
      </c>
      <c r="Q4" s="2">
        <f t="shared" si="3"/>
        <v>0</v>
      </c>
      <c r="R4" s="2">
        <f t="shared" si="3"/>
        <v>0</v>
      </c>
      <c r="S4" s="2">
        <f t="shared" si="3"/>
        <v>0</v>
      </c>
      <c r="T4" s="4">
        <f t="shared" si="3"/>
        <v>0.5</v>
      </c>
      <c r="U4" s="4">
        <f t="shared" si="3"/>
        <v>0.5</v>
      </c>
      <c r="V4" s="4">
        <f t="shared" si="3"/>
        <v>1</v>
      </c>
      <c r="W4" s="4">
        <f t="shared" si="3"/>
        <v>0.75</v>
      </c>
      <c r="X4" s="4">
        <f t="shared" si="3"/>
        <v>1</v>
      </c>
      <c r="Y4" s="4">
        <f t="shared" si="3"/>
        <v>0.5</v>
      </c>
      <c r="Z4" s="2">
        <f>((L4^2*J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35.8208955223881</v>
      </c>
      <c r="AA4" s="2">
        <f>((L4^2*K4)*(1+ROUNDDOWN(Q4/[1]战斗模型!$C$31,1)*[1]战斗模型!$C$32*W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73.6318407960199</v>
      </c>
      <c r="AB4" s="2">
        <f>Z4*F4</f>
        <v>716.417910447761</v>
      </c>
      <c r="AC4" s="2">
        <f>AA4*G4</f>
        <v>2356.21890547264</v>
      </c>
      <c r="AD4" s="2">
        <f>(ROUNDDOWN(H4/E4,0)*AC4+(ROUNDUP(I4/E4,0)-ROUNDDOWN(H4/E4,0))*AB4)/(E4*ROUNDUP(I4/E4,0))</f>
        <v>1357.42340926944</v>
      </c>
      <c r="AE4" s="5">
        <f>(AD4-ROUNDDOWN(H4/E4,0)*(AC4-AB4)/(E4*ROUNDUP(I4/E4,0)))/AD4</f>
        <v>0.47979797979798</v>
      </c>
      <c r="AF4" s="5">
        <f>ROUNDDOWN(H4/E4,0)*(AC4-AB4)/(E4*ROUNDUP(I4/E4,0))/AD4</f>
        <v>0.52020202020202</v>
      </c>
      <c r="AG4" s="2">
        <f>AD4/AD$2</f>
        <v>2.80851063829787</v>
      </c>
      <c r="AH4" s="2">
        <f>(AG4-1)/8</f>
        <v>0.226063829787234</v>
      </c>
      <c r="AJ4" s="2">
        <v>2</v>
      </c>
      <c r="AK4" s="2">
        <f>(AD4-$AD$2)/AJ4</f>
        <v>437.049203742055</v>
      </c>
      <c r="AM4" s="1">
        <f>(ROUNDUP(I4/E4,0)-ROUNDDOWN(H4/E4,0))*F4*J4</f>
        <v>144</v>
      </c>
      <c r="AN4" s="1">
        <f>ROUNDDOWN(H4/E4,0)*G4*K4</f>
        <v>426.24</v>
      </c>
      <c r="AO4" s="1">
        <f>(AM4+AN4)/(E4*ROUNDUP(I4/E4,0))</f>
        <v>27.2842105263158</v>
      </c>
      <c r="AQ4" s="1">
        <f t="shared" si="0"/>
        <v>200</v>
      </c>
      <c r="AR4" s="1">
        <f t="shared" si="1"/>
        <v>288</v>
      </c>
      <c r="AS4" s="1">
        <f>(AQ4+AR4)/(E4*ROUNDUP(I4/E4,0))</f>
        <v>23.3492822966507</v>
      </c>
    </row>
    <row r="5" spans="1:45">
      <c r="A5" s="2">
        <v>4</v>
      </c>
      <c r="B5" s="2">
        <f>B$2</f>
        <v>1</v>
      </c>
      <c r="C5" s="2">
        <f>C$2</f>
        <v>0</v>
      </c>
      <c r="D5" s="2">
        <f>D$2</f>
        <v>1.1</v>
      </c>
      <c r="E5" s="2">
        <f>D5/(1+C5)</f>
        <v>1.1</v>
      </c>
      <c r="F5" s="2">
        <f>枪械师!E5</f>
        <v>30</v>
      </c>
      <c r="G5" s="2">
        <f>枪械师!W5</f>
        <v>40</v>
      </c>
      <c r="H5" s="2">
        <f>H$2</f>
        <v>10</v>
      </c>
      <c r="I5" s="2">
        <f>I$2</f>
        <v>20</v>
      </c>
      <c r="J5" s="3">
        <f>J$2</f>
        <v>0.72</v>
      </c>
      <c r="K5" s="3">
        <f>K$2</f>
        <v>1.48</v>
      </c>
      <c r="L5" s="2">
        <f>L4+L$7</f>
        <v>100</v>
      </c>
      <c r="M5" s="2">
        <v>20</v>
      </c>
      <c r="N5" s="2">
        <f t="shared" ref="N5:Y5" si="4">N$2</f>
        <v>0</v>
      </c>
      <c r="O5" s="2">
        <f t="shared" si="4"/>
        <v>0</v>
      </c>
      <c r="P5" s="2">
        <f t="shared" si="4"/>
        <v>0</v>
      </c>
      <c r="Q5" s="2">
        <f t="shared" si="4"/>
        <v>0</v>
      </c>
      <c r="R5" s="2">
        <f t="shared" si="4"/>
        <v>0</v>
      </c>
      <c r="S5" s="2">
        <f t="shared" si="4"/>
        <v>0</v>
      </c>
      <c r="T5" s="4">
        <f t="shared" si="4"/>
        <v>0.5</v>
      </c>
      <c r="U5" s="4">
        <f t="shared" si="4"/>
        <v>0.5</v>
      </c>
      <c r="V5" s="4">
        <f t="shared" si="4"/>
        <v>1</v>
      </c>
      <c r="W5" s="4">
        <f t="shared" si="4"/>
        <v>0.75</v>
      </c>
      <c r="X5" s="4">
        <f t="shared" si="4"/>
        <v>1</v>
      </c>
      <c r="Y5" s="4">
        <f t="shared" si="4"/>
        <v>0.5</v>
      </c>
      <c r="Z5" s="2">
        <f>((L5^2*J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35.8208955223881</v>
      </c>
      <c r="AA5" s="2">
        <f>((L5^2*K5)*(1+ROUNDDOWN(Q5/[1]战斗模型!$C$31,1)*[1]战斗模型!$C$32*W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73.6318407960199</v>
      </c>
      <c r="AB5" s="2">
        <f>Z5*F5</f>
        <v>1074.62686567164</v>
      </c>
      <c r="AC5" s="2">
        <f>AA5*G5</f>
        <v>2945.2736318408</v>
      </c>
      <c r="AD5" s="2">
        <f>(ROUNDDOWN(H5/E5,0)*AC5+(ROUNDUP(I5/E5,0)-ROUNDDOWN(H5/E5,0))*AB5)/(E5*ROUNDUP(I5/E5,0))</f>
        <v>1782.47518388917</v>
      </c>
      <c r="AE5" s="5">
        <f>(AD5-ROUNDDOWN(H5/E5,0)*(AC5-AB5)/(E5*ROUNDUP(I5/E5,0)))/AD5</f>
        <v>0.548076923076923</v>
      </c>
      <c r="AF5" s="5">
        <f>ROUNDDOWN(H5/E5,0)*(AC5-AB5)/(E5*ROUNDUP(I5/E5,0))/AD5</f>
        <v>0.451923076923077</v>
      </c>
      <c r="AG5" s="2">
        <f>AD5/AD$2</f>
        <v>3.68794326241135</v>
      </c>
      <c r="AH5" s="2">
        <f>(AG5-1)/8</f>
        <v>0.335992907801418</v>
      </c>
      <c r="AJ5" s="2">
        <v>3</v>
      </c>
      <c r="AK5" s="2">
        <f>(AD5-$AD$2)/AJ5</f>
        <v>433.050060701278</v>
      </c>
      <c r="AM5" s="1">
        <f>(ROUNDUP(I5/E5,0)-ROUNDDOWN(H5/E5,0))*F5*J5</f>
        <v>216</v>
      </c>
      <c r="AN5" s="1">
        <f>ROUNDDOWN(H5/E5,0)*G5*K5</f>
        <v>532.8</v>
      </c>
      <c r="AO5" s="1">
        <f>(AM5+AN5)/(E5*ROUNDUP(I5/E5,0))</f>
        <v>35.8277511961722</v>
      </c>
      <c r="AQ5" s="1">
        <f t="shared" si="0"/>
        <v>300</v>
      </c>
      <c r="AR5" s="1">
        <f t="shared" si="1"/>
        <v>360</v>
      </c>
      <c r="AS5" s="1">
        <f>(AQ5+AR5)/(E5*ROUNDUP(I5/E5,0))</f>
        <v>31.578947368421</v>
      </c>
    </row>
    <row r="6" spans="1:45">
      <c r="A6" s="2">
        <v>5</v>
      </c>
      <c r="B6" s="2">
        <f>B$2</f>
        <v>1</v>
      </c>
      <c r="C6" s="2">
        <f>C$2</f>
        <v>0</v>
      </c>
      <c r="D6" s="2">
        <f>D$2</f>
        <v>1.1</v>
      </c>
      <c r="E6" s="2">
        <f>D6/(1+C6)</f>
        <v>1.1</v>
      </c>
      <c r="F6" s="2">
        <f>枪械师!E6</f>
        <v>42</v>
      </c>
      <c r="G6" s="2">
        <f>枪械师!W6</f>
        <v>60</v>
      </c>
      <c r="H6" s="2">
        <f>H$2</f>
        <v>10</v>
      </c>
      <c r="I6" s="2">
        <f>I$2</f>
        <v>20</v>
      </c>
      <c r="J6" s="3">
        <f>J$2</f>
        <v>0.72</v>
      </c>
      <c r="K6" s="3">
        <f>K$2</f>
        <v>1.48</v>
      </c>
      <c r="L6" s="2">
        <f>L5+L$7</f>
        <v>100</v>
      </c>
      <c r="M6" s="2">
        <v>20</v>
      </c>
      <c r="N6" s="2">
        <f t="shared" ref="N6:Y6" si="5">N$2</f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si="5"/>
        <v>0</v>
      </c>
      <c r="T6" s="4">
        <f t="shared" si="5"/>
        <v>0.5</v>
      </c>
      <c r="U6" s="4">
        <f t="shared" si="5"/>
        <v>0.5</v>
      </c>
      <c r="V6" s="4">
        <f t="shared" si="5"/>
        <v>1</v>
      </c>
      <c r="W6" s="4">
        <f t="shared" si="5"/>
        <v>0.75</v>
      </c>
      <c r="X6" s="4">
        <f t="shared" si="5"/>
        <v>1</v>
      </c>
      <c r="Y6" s="4">
        <f t="shared" si="5"/>
        <v>0.5</v>
      </c>
      <c r="Z6" s="2">
        <f>((L6^2*J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35.8208955223881</v>
      </c>
      <c r="AA6" s="2">
        <f>((L6^2*K6)*(1+ROUNDDOWN(Q6/[1]战斗模型!$C$31,1)*[1]战斗模型!$C$32*W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73.6318407960199</v>
      </c>
      <c r="AB6" s="2">
        <f>Z6*F6</f>
        <v>1504.4776119403</v>
      </c>
      <c r="AC6" s="2">
        <f>AA6*G6</f>
        <v>4417.91044776119</v>
      </c>
      <c r="AD6" s="2">
        <f>(ROUNDDOWN(H6/E6,0)*AC6+(ROUNDUP(I6/E6,0)-ROUNDDOWN(H6/E6,0))*AB6)/(E6*ROUNDUP(I6/E6,0))</f>
        <v>2622.29522245233</v>
      </c>
      <c r="AE6" s="5">
        <f>(AD6-ROUNDDOWN(H6/E6,0)*(AC6-AB6)/(E6*ROUNDUP(I6/E6,0)))/AD6</f>
        <v>0.52156862745098</v>
      </c>
      <c r="AF6" s="5">
        <f>ROUNDDOWN(H6/E6,0)*(AC6-AB6)/(E6*ROUNDUP(I6/E6,0))/AD6</f>
        <v>0.47843137254902</v>
      </c>
      <c r="AG6" s="2">
        <f>AD6/AD$2</f>
        <v>5.42553191489362</v>
      </c>
      <c r="AH6" s="2">
        <f>(AG6-1)/8</f>
        <v>0.553191489361702</v>
      </c>
      <c r="AJ6" s="2">
        <v>4</v>
      </c>
      <c r="AK6" s="2">
        <f>(AD6-$AD$2)/AJ6</f>
        <v>534.74255516675</v>
      </c>
      <c r="AM6" s="1">
        <f>(ROUNDUP(I6/E6,0)-ROUNDDOWN(H6/E6,0))*F6*J6</f>
        <v>302.4</v>
      </c>
      <c r="AN6" s="1">
        <f>ROUNDDOWN(H6/E6,0)*G6*K6</f>
        <v>799.2</v>
      </c>
      <c r="AO6" s="1">
        <f>(AM6+AN6)/(E6*ROUNDUP(I6/E6,0))</f>
        <v>52.7081339712919</v>
      </c>
      <c r="AQ6" s="1">
        <f t="shared" si="0"/>
        <v>420</v>
      </c>
      <c r="AR6" s="1">
        <f t="shared" si="1"/>
        <v>540</v>
      </c>
      <c r="AS6" s="1">
        <f>(AQ6+AR6)/(E6*ROUNDUP(I6/E6,0))</f>
        <v>45.933014354067</v>
      </c>
    </row>
    <row r="7" spans="6:41">
      <c r="F7" s="2"/>
      <c r="H7">
        <v>1.038</v>
      </c>
      <c r="I7" s="2">
        <v>1.2359</v>
      </c>
      <c r="J7" s="2">
        <f>J2/I7</f>
        <v>0.582571405453516</v>
      </c>
      <c r="K7" s="2">
        <f>K2/I7</f>
        <v>1.19750788898778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>
        <f>J7/H7</f>
        <v>0.561244128567934</v>
      </c>
      <c r="AE7" s="2">
        <f>K7/H7</f>
        <v>1.15366848650075</v>
      </c>
      <c r="AL7" s="1">
        <f>AO7-120</f>
        <v>19.866028708134</v>
      </c>
      <c r="AO7" s="1">
        <f>SUM(AO2:AO6)</f>
        <v>139.866028708134</v>
      </c>
    </row>
    <row r="8" hidden="1" spans="1:41">
      <c r="A8" s="2" t="s">
        <v>99</v>
      </c>
      <c r="B8" s="2" t="s">
        <v>47</v>
      </c>
      <c r="C8" s="2" t="s">
        <v>93</v>
      </c>
      <c r="D8" s="2" t="s">
        <v>50</v>
      </c>
      <c r="E8" s="2" t="s">
        <v>51</v>
      </c>
      <c r="F8" s="2" t="s">
        <v>52</v>
      </c>
      <c r="G8" s="2" t="s">
        <v>53</v>
      </c>
      <c r="H8" s="2" t="s">
        <v>91</v>
      </c>
      <c r="I8" s="2" t="s">
        <v>92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 t="s">
        <v>62</v>
      </c>
      <c r="Q8" s="2" t="s">
        <v>63</v>
      </c>
      <c r="R8" s="2" t="s">
        <v>64</v>
      </c>
      <c r="S8" s="2" t="s">
        <v>65</v>
      </c>
      <c r="T8" s="2" t="s">
        <v>66</v>
      </c>
      <c r="U8" s="2" t="s">
        <v>67</v>
      </c>
      <c r="V8" s="2" t="s">
        <v>68</v>
      </c>
      <c r="W8" s="2" t="s">
        <v>69</v>
      </c>
      <c r="X8" s="2" t="s">
        <v>70</v>
      </c>
      <c r="Y8" s="2" t="s">
        <v>71</v>
      </c>
      <c r="Z8" s="2" t="s">
        <v>72</v>
      </c>
      <c r="AA8" s="2" t="s">
        <v>73</v>
      </c>
      <c r="AB8" s="2" t="s">
        <v>74</v>
      </c>
      <c r="AC8" s="2" t="s">
        <v>75</v>
      </c>
      <c r="AD8" s="2" t="s">
        <v>76</v>
      </c>
      <c r="AE8" s="2" t="s">
        <v>77</v>
      </c>
      <c r="AF8" s="2" t="s">
        <v>78</v>
      </c>
      <c r="AG8" s="2" t="s">
        <v>79</v>
      </c>
      <c r="AH8" s="2" t="s">
        <v>80</v>
      </c>
      <c r="AJ8" s="2" t="s">
        <v>81</v>
      </c>
      <c r="AK8" s="2" t="s">
        <v>82</v>
      </c>
      <c r="AM8" s="1" t="s">
        <v>83</v>
      </c>
      <c r="AN8" s="1" t="s">
        <v>84</v>
      </c>
      <c r="AO8" s="1" t="s">
        <v>88</v>
      </c>
    </row>
    <row r="9" hidden="1" spans="1:41">
      <c r="A9" s="2">
        <v>1</v>
      </c>
      <c r="B9" s="2">
        <v>1</v>
      </c>
      <c r="C9" s="2">
        <v>0</v>
      </c>
      <c r="D9" s="2">
        <v>1</v>
      </c>
      <c r="E9" s="2">
        <f>D9/(1+C9)</f>
        <v>1</v>
      </c>
      <c r="F9" s="2">
        <v>9</v>
      </c>
      <c r="G9" s="2">
        <v>18</v>
      </c>
      <c r="H9" s="2">
        <v>10</v>
      </c>
      <c r="I9" s="2">
        <v>20</v>
      </c>
      <c r="J9" s="2">
        <v>0.8</v>
      </c>
      <c r="K9" s="2">
        <v>0.9</v>
      </c>
      <c r="L9" s="2">
        <v>100</v>
      </c>
      <c r="M9" s="2">
        <v>20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4">
        <v>0.5</v>
      </c>
      <c r="U9" s="4">
        <v>0.5</v>
      </c>
      <c r="V9" s="4">
        <v>1</v>
      </c>
      <c r="W9" s="4">
        <v>0.75</v>
      </c>
      <c r="X9" s="4">
        <v>1</v>
      </c>
      <c r="Y9" s="4">
        <v>0.5</v>
      </c>
      <c r="Z9" s="2">
        <f>((L9^2*J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39.8009950248756</v>
      </c>
      <c r="AA9" s="2">
        <f>((L9^2*K9)*(1+ROUNDDOWN(Q9/[1]战斗模型!$C$31,1)*[1]战斗模型!$C$32*W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44.7761194029851</v>
      </c>
      <c r="AB9" s="2">
        <f>Z9*F9</f>
        <v>358.208955223881</v>
      </c>
      <c r="AC9" s="2">
        <f>AA9*G9</f>
        <v>805.970149253731</v>
      </c>
      <c r="AD9" s="2">
        <f>(ROUNDDOWN(H9/E9,0)*AC9+(ROUNDUP(I9/E9,0)-ROUNDDOWN(H9/E9,0))*AB9)/(E9*ROUNDUP(I9/E9,0))+AD16</f>
        <v>701.492537313433</v>
      </c>
      <c r="AE9" s="5">
        <f>(AD9-AD16-ROUNDDOWN(H9/E9,0)*(AC9-AB9)/(E9*ROUNDUP(I9/E9,0)))/AD9</f>
        <v>0.51063829787234</v>
      </c>
      <c r="AF9" s="5">
        <f>(AD16+ROUNDDOWN(H9/E9,0)*(AC9-AB9)/(E9*ROUNDUP(I9/E9,0)))/AD9</f>
        <v>0.48936170212766</v>
      </c>
      <c r="AG9" s="2">
        <f>AD9/AD$9</f>
        <v>1</v>
      </c>
      <c r="AH9" s="2">
        <f>(AG9-1)/8</f>
        <v>0</v>
      </c>
      <c r="AJ9" s="2">
        <v>0</v>
      </c>
      <c r="AK9" s="2">
        <f>AD9-$AD$9</f>
        <v>0</v>
      </c>
      <c r="AM9" s="1">
        <f>(ROUNDUP(I9/E9,0)-ROUNDDOWN(H9/E9,0))*F9*J9</f>
        <v>72</v>
      </c>
      <c r="AN9" s="1">
        <f>ROUNDDOWN(H9/E9,0)*G9*K9</f>
        <v>162</v>
      </c>
      <c r="AO9" s="1">
        <f>(AM9+AN9)/(E9*ROUNDUP(I9/E9,0))+AO16</f>
        <v>14.1</v>
      </c>
    </row>
    <row r="10" hidden="1" spans="1:41">
      <c r="A10" s="2">
        <v>2</v>
      </c>
      <c r="B10" s="2">
        <f>B$9</f>
        <v>1</v>
      </c>
      <c r="C10" s="2">
        <f>C$9</f>
        <v>0</v>
      </c>
      <c r="D10" s="2">
        <f>D$9</f>
        <v>1</v>
      </c>
      <c r="E10" s="2">
        <f>D10/(1+C10)</f>
        <v>1</v>
      </c>
      <c r="F10" s="2">
        <v>12</v>
      </c>
      <c r="G10" s="2">
        <v>24</v>
      </c>
      <c r="H10" s="2">
        <f>H$9</f>
        <v>10</v>
      </c>
      <c r="I10" s="2">
        <f>I$9</f>
        <v>20</v>
      </c>
      <c r="J10" s="2">
        <f>J$9</f>
        <v>0.8</v>
      </c>
      <c r="K10" s="2">
        <f>K$9</f>
        <v>0.9</v>
      </c>
      <c r="L10" s="2">
        <f>L9+L$7</f>
        <v>100</v>
      </c>
      <c r="M10" s="2">
        <v>20</v>
      </c>
      <c r="N10" s="2">
        <f t="shared" ref="N10:Y10" si="6">N$9</f>
        <v>0</v>
      </c>
      <c r="O10" s="2">
        <f t="shared" si="6"/>
        <v>0</v>
      </c>
      <c r="P10" s="2">
        <f t="shared" si="6"/>
        <v>0</v>
      </c>
      <c r="Q10" s="2">
        <f t="shared" si="6"/>
        <v>0</v>
      </c>
      <c r="R10" s="2">
        <f t="shared" si="6"/>
        <v>0</v>
      </c>
      <c r="S10" s="2">
        <f t="shared" si="6"/>
        <v>0</v>
      </c>
      <c r="T10" s="4">
        <f t="shared" si="6"/>
        <v>0.5</v>
      </c>
      <c r="U10" s="4">
        <f t="shared" si="6"/>
        <v>0.5</v>
      </c>
      <c r="V10" s="4">
        <f t="shared" si="6"/>
        <v>1</v>
      </c>
      <c r="W10" s="4">
        <f t="shared" si="6"/>
        <v>0.75</v>
      </c>
      <c r="X10" s="4">
        <f t="shared" si="6"/>
        <v>1</v>
      </c>
      <c r="Y10" s="4">
        <f t="shared" si="6"/>
        <v>0.5</v>
      </c>
      <c r="Z10" s="2">
        <f>((L10^2*J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39.8009950248756</v>
      </c>
      <c r="AA10" s="2">
        <f>((L10^2*K10)*(1+ROUNDDOWN(Q10/[1]战斗模型!$C$31,1)*[1]战斗模型!$C$32*W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44.7761194029851</v>
      </c>
      <c r="AB10" s="2">
        <f>Z10*F10</f>
        <v>477.611940298507</v>
      </c>
      <c r="AC10" s="2">
        <f>AA10*G10</f>
        <v>1074.62686567164</v>
      </c>
      <c r="AD10" s="2">
        <f>(ROUNDDOWN(H10/E10,0)*AC10+(ROUNDUP(I10/E10,0)-ROUNDDOWN(H10/E10,0))*AB10)/(E10*ROUNDUP(I10/E10,0))+AD17</f>
        <v>931.34328358209</v>
      </c>
      <c r="AE10" s="5">
        <f>(AD10-AD17-ROUNDDOWN(H10/E10,0)*(AC10-AB10)/(E10*ROUNDUP(I10/E10,0)))/AD10</f>
        <v>0.512820512820513</v>
      </c>
      <c r="AF10" s="5">
        <f>(AD17+ROUNDDOWN(H10/E10,0)*(AC10-AB10)/(E10*ROUNDUP(I10/E10,0)))/AD10</f>
        <v>0.487179487179487</v>
      </c>
      <c r="AG10" s="2">
        <f>AD10/AD$9</f>
        <v>1.32765957446809</v>
      </c>
      <c r="AH10" s="2">
        <f>(AG10-1)/8</f>
        <v>0.0409574468085107</v>
      </c>
      <c r="AJ10" s="2">
        <v>1</v>
      </c>
      <c r="AK10" s="2">
        <f>(AD10-$AD$9)/AJ10</f>
        <v>229.850746268657</v>
      </c>
      <c r="AM10" s="1">
        <f>(ROUNDUP(I10/E10,0)-ROUNDDOWN(H10/E10,0))*F10*J10</f>
        <v>96</v>
      </c>
      <c r="AN10" s="1">
        <f>ROUNDDOWN(H10/E10,0)*G10*K10</f>
        <v>216</v>
      </c>
      <c r="AO10" s="1">
        <f>(AM10+AN10)/(E10*ROUNDUP(I10/E10,0))+AO17</f>
        <v>18.72</v>
      </c>
    </row>
    <row r="11" hidden="1" spans="1:41">
      <c r="A11" s="2">
        <v>3</v>
      </c>
      <c r="B11" s="2">
        <f>B$9</f>
        <v>1</v>
      </c>
      <c r="C11" s="2">
        <f>C$9</f>
        <v>0</v>
      </c>
      <c r="D11" s="2">
        <f>D$9</f>
        <v>1</v>
      </c>
      <c r="E11" s="2">
        <f>D11/(1+C11)</f>
        <v>1</v>
      </c>
      <c r="F11" s="2">
        <v>16</v>
      </c>
      <c r="G11" s="2">
        <v>32</v>
      </c>
      <c r="H11" s="2">
        <f>H$9</f>
        <v>10</v>
      </c>
      <c r="I11" s="2">
        <f>I$9</f>
        <v>20</v>
      </c>
      <c r="J11" s="2">
        <f>J$9</f>
        <v>0.8</v>
      </c>
      <c r="K11" s="2">
        <f>K$9</f>
        <v>0.9</v>
      </c>
      <c r="L11" s="2">
        <f>L10+L$7</f>
        <v>100</v>
      </c>
      <c r="M11" s="2">
        <v>20</v>
      </c>
      <c r="N11" s="2">
        <f t="shared" ref="N11:Y11" si="7">N$9</f>
        <v>0</v>
      </c>
      <c r="O11" s="2">
        <f t="shared" si="7"/>
        <v>0</v>
      </c>
      <c r="P11" s="2">
        <f t="shared" si="7"/>
        <v>0</v>
      </c>
      <c r="Q11" s="2">
        <f t="shared" si="7"/>
        <v>0</v>
      </c>
      <c r="R11" s="2">
        <f t="shared" si="7"/>
        <v>0</v>
      </c>
      <c r="S11" s="2">
        <f t="shared" si="7"/>
        <v>0</v>
      </c>
      <c r="T11" s="4">
        <f t="shared" si="7"/>
        <v>0.5</v>
      </c>
      <c r="U11" s="4">
        <f t="shared" si="7"/>
        <v>0.5</v>
      </c>
      <c r="V11" s="4">
        <f t="shared" si="7"/>
        <v>1</v>
      </c>
      <c r="W11" s="4">
        <f t="shared" si="7"/>
        <v>0.75</v>
      </c>
      <c r="X11" s="4">
        <f t="shared" si="7"/>
        <v>1</v>
      </c>
      <c r="Y11" s="4">
        <f t="shared" si="7"/>
        <v>0.5</v>
      </c>
      <c r="Z11" s="2">
        <f>((L11^2*J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39.8009950248756</v>
      </c>
      <c r="AA11" s="2">
        <f>((L11^2*K11)*(1+ROUNDDOWN(Q11/[1]战斗模型!$C$31,1)*[1]战斗模型!$C$32*W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44.7761194029851</v>
      </c>
      <c r="AB11" s="2">
        <f>Z11*F11</f>
        <v>636.81592039801</v>
      </c>
      <c r="AC11" s="2">
        <f>AA11*G11</f>
        <v>1432.83582089552</v>
      </c>
      <c r="AD11" s="2">
        <f>(ROUNDDOWN(H11/E11,0)*AC11+(ROUNDUP(I11/E11,0)-ROUNDDOWN(H11/E11,0))*AB11)/(E11*ROUNDUP(I11/E11,0))+AD18</f>
        <v>1273.63184079602</v>
      </c>
      <c r="AE11" s="5">
        <f>(AD11-AD18-ROUNDDOWN(H11/E11,0)*(AC11-AB11)/(E11*ROUNDUP(I11/E11,0)))/AD11</f>
        <v>0.5</v>
      </c>
      <c r="AF11" s="5">
        <f>(AD18+ROUNDDOWN(H11/E11,0)*(AC11-AB11)/(E11*ROUNDUP(I11/E11,0)))/AD11</f>
        <v>0.5</v>
      </c>
      <c r="AG11" s="2">
        <f>AD11/AD$9</f>
        <v>1.81560283687943</v>
      </c>
      <c r="AH11" s="2">
        <f>(AG11-1)/8</f>
        <v>0.101950354609929</v>
      </c>
      <c r="AJ11" s="2">
        <v>2</v>
      </c>
      <c r="AK11" s="2">
        <f>(AD11-$AD$9)/AJ11</f>
        <v>286.069651741294</v>
      </c>
      <c r="AM11" s="1">
        <f>(ROUNDUP(I11/E11,0)-ROUNDDOWN(H11/E11,0))*F11*J11</f>
        <v>128</v>
      </c>
      <c r="AN11" s="1">
        <f>ROUNDDOWN(H11/E11,0)*G11*K11</f>
        <v>288</v>
      </c>
      <c r="AO11" s="1">
        <f>(AM11+AN11)/(E11*ROUNDUP(I11/E11,0))+AO18</f>
        <v>25.6</v>
      </c>
    </row>
    <row r="12" hidden="1" spans="1:41">
      <c r="A12" s="2">
        <v>4</v>
      </c>
      <c r="B12" s="2">
        <f>B$9</f>
        <v>1</v>
      </c>
      <c r="C12" s="2">
        <f>C$9</f>
        <v>0</v>
      </c>
      <c r="D12" s="2">
        <f>D$9</f>
        <v>1</v>
      </c>
      <c r="E12" s="2">
        <f>D12/(1+C12)</f>
        <v>1</v>
      </c>
      <c r="F12" s="2">
        <v>20</v>
      </c>
      <c r="G12" s="2">
        <v>40</v>
      </c>
      <c r="H12" s="2">
        <f>H$9</f>
        <v>10</v>
      </c>
      <c r="I12" s="2">
        <f>I$9</f>
        <v>20</v>
      </c>
      <c r="J12" s="2">
        <f>J$9</f>
        <v>0.8</v>
      </c>
      <c r="K12" s="2">
        <f>K$9</f>
        <v>0.9</v>
      </c>
      <c r="L12" s="2">
        <f>L11+L$7</f>
        <v>100</v>
      </c>
      <c r="M12" s="2">
        <v>20</v>
      </c>
      <c r="N12" s="2">
        <f t="shared" ref="N12:Y12" si="8">N$9</f>
        <v>0</v>
      </c>
      <c r="O12" s="2">
        <f t="shared" si="8"/>
        <v>0</v>
      </c>
      <c r="P12" s="2">
        <f t="shared" si="8"/>
        <v>0</v>
      </c>
      <c r="Q12" s="2">
        <f t="shared" si="8"/>
        <v>0</v>
      </c>
      <c r="R12" s="2">
        <f t="shared" si="8"/>
        <v>0</v>
      </c>
      <c r="S12" s="2">
        <f t="shared" si="8"/>
        <v>0</v>
      </c>
      <c r="T12" s="4">
        <f t="shared" si="8"/>
        <v>0.5</v>
      </c>
      <c r="U12" s="4">
        <f t="shared" si="8"/>
        <v>0.5</v>
      </c>
      <c r="V12" s="4">
        <f t="shared" si="8"/>
        <v>1</v>
      </c>
      <c r="W12" s="4">
        <f t="shared" si="8"/>
        <v>0.75</v>
      </c>
      <c r="X12" s="4">
        <f t="shared" si="8"/>
        <v>1</v>
      </c>
      <c r="Y12" s="4">
        <f t="shared" si="8"/>
        <v>0.5</v>
      </c>
      <c r="Z12" s="2">
        <f>((L12^2*J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39.8009950248756</v>
      </c>
      <c r="AA12" s="2">
        <f>((L12^2*K12)*(1+ROUNDDOWN(Q12/[1]战斗模型!$C$31,1)*[1]战斗模型!$C$32*W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44.7761194029851</v>
      </c>
      <c r="AB12" s="2">
        <f>Z12*F12</f>
        <v>796.019900497512</v>
      </c>
      <c r="AC12" s="2">
        <f>AA12*G12</f>
        <v>1791.0447761194</v>
      </c>
      <c r="AD12" s="2">
        <f>(ROUNDDOWN(H12/E12,0)*AC12+(ROUNDUP(I12/E12,0)-ROUNDDOWN(H12/E12,0))*AB12)/(E12*ROUNDUP(I12/E12,0))+AD19</f>
        <v>1588.05970149254</v>
      </c>
      <c r="AE12" s="5">
        <f>(AD12-AD19-ROUNDDOWN(H12/E12,0)*(AC12-AB12)/(E12*ROUNDUP(I12/E12,0)))/AD12</f>
        <v>0.50125313283208</v>
      </c>
      <c r="AF12" s="5">
        <f>(AD19+ROUNDDOWN(H12/E12,0)*(AC12-AB12)/(E12*ROUNDUP(I12/E12,0)))/AD12</f>
        <v>0.49874686716792</v>
      </c>
      <c r="AG12" s="2">
        <f>AD12/AD$9</f>
        <v>2.26382978723404</v>
      </c>
      <c r="AH12" s="2">
        <f>(AG12-1)/8</f>
        <v>0.157978723404255</v>
      </c>
      <c r="AJ12" s="2">
        <v>3</v>
      </c>
      <c r="AK12" s="2">
        <f>(AD12-$AD$9)/AJ12</f>
        <v>295.522388059702</v>
      </c>
      <c r="AM12" s="1">
        <f>(ROUNDUP(I12/E12,0)-ROUNDDOWN(H12/E12,0))*F12*J12</f>
        <v>160</v>
      </c>
      <c r="AN12" s="1">
        <f>ROUNDDOWN(H12/E12,0)*G12*K12</f>
        <v>360</v>
      </c>
      <c r="AO12" s="1">
        <f>(AM12+AN12)/(E12*ROUNDUP(I12/E12,0))+AO19</f>
        <v>31.92</v>
      </c>
    </row>
    <row r="13" hidden="1" spans="1:41">
      <c r="A13" s="2">
        <v>5</v>
      </c>
      <c r="B13" s="2">
        <f>B$9</f>
        <v>1</v>
      </c>
      <c r="C13" s="2">
        <f>C$9</f>
        <v>0</v>
      </c>
      <c r="D13" s="2">
        <f>D$9</f>
        <v>1</v>
      </c>
      <c r="E13" s="2">
        <f>D13/(1+C13)</f>
        <v>1</v>
      </c>
      <c r="F13" s="2">
        <v>25</v>
      </c>
      <c r="G13" s="2">
        <v>50</v>
      </c>
      <c r="H13" s="2">
        <f>H$9</f>
        <v>10</v>
      </c>
      <c r="I13" s="2">
        <f>I$9</f>
        <v>20</v>
      </c>
      <c r="J13" s="2">
        <f>J$9</f>
        <v>0.8</v>
      </c>
      <c r="K13" s="2">
        <f>K$9</f>
        <v>0.9</v>
      </c>
      <c r="L13" s="2">
        <f>L12+L$7</f>
        <v>100</v>
      </c>
      <c r="M13" s="2">
        <v>20</v>
      </c>
      <c r="N13" s="2">
        <f t="shared" ref="N13:Y13" si="9">N$9</f>
        <v>0</v>
      </c>
      <c r="O13" s="2">
        <f t="shared" si="9"/>
        <v>0</v>
      </c>
      <c r="P13" s="2">
        <f t="shared" si="9"/>
        <v>0</v>
      </c>
      <c r="Q13" s="2">
        <f t="shared" si="9"/>
        <v>0</v>
      </c>
      <c r="R13" s="2">
        <f t="shared" si="9"/>
        <v>0</v>
      </c>
      <c r="S13" s="2">
        <f t="shared" si="9"/>
        <v>0</v>
      </c>
      <c r="T13" s="4">
        <f t="shared" si="9"/>
        <v>0.5</v>
      </c>
      <c r="U13" s="4">
        <f t="shared" si="9"/>
        <v>0.5</v>
      </c>
      <c r="V13" s="4">
        <f t="shared" si="9"/>
        <v>1</v>
      </c>
      <c r="W13" s="4">
        <f t="shared" si="9"/>
        <v>0.75</v>
      </c>
      <c r="X13" s="4">
        <f t="shared" si="9"/>
        <v>1</v>
      </c>
      <c r="Y13" s="4">
        <f t="shared" si="9"/>
        <v>0.5</v>
      </c>
      <c r="Z13" s="2">
        <f>((L13^2*J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39.8009950248756</v>
      </c>
      <c r="AA13" s="2">
        <f>((L13^2*K13)*(1+ROUNDDOWN(Q13/[1]战斗模型!$C$31,1)*[1]战斗模型!$C$32*W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44.7761194029851</v>
      </c>
      <c r="AB13" s="2">
        <f>Z13*F13</f>
        <v>995.02487562189</v>
      </c>
      <c r="AC13" s="2">
        <f>AA13*G13</f>
        <v>2238.80597014925</v>
      </c>
      <c r="AD13" s="2">
        <f>(ROUNDDOWN(H13/E13,0)*AC13+(ROUNDUP(I13/E13,0)-ROUNDDOWN(H13/E13,0))*AB13)/(E13*ROUNDUP(I13/E13,0))+AD20</f>
        <v>2146.26865671642</v>
      </c>
      <c r="AE13" s="5">
        <f>(AD13-AD20-ROUNDDOWN(H13/E13,0)*(AC13-AB13)/(E13*ROUNDUP(I13/E13,0)))/AD13</f>
        <v>0.463606861381548</v>
      </c>
      <c r="AF13" s="5">
        <f>(AD20+ROUNDDOWN(H13/E13,0)*(AC13-AB13)/(E13*ROUNDUP(I13/E13,0)))/AD13</f>
        <v>0.536393138618452</v>
      </c>
      <c r="AG13" s="2">
        <f>AD13/AD$9</f>
        <v>3.05957446808511</v>
      </c>
      <c r="AH13" s="2">
        <f>(AG13-1)/8</f>
        <v>0.257446808510638</v>
      </c>
      <c r="AJ13" s="2">
        <v>4</v>
      </c>
      <c r="AK13" s="2">
        <f>(AD13-$AD$9)/AJ13</f>
        <v>361.194029850746</v>
      </c>
      <c r="AM13" s="1">
        <f>(ROUNDUP(I13/E13,0)-ROUNDDOWN(H13/E13,0))*F13*J13</f>
        <v>200</v>
      </c>
      <c r="AN13" s="1">
        <f>ROUNDDOWN(H13/E13,0)*G13*K13</f>
        <v>450</v>
      </c>
      <c r="AO13" s="1">
        <f>(AM13+AN13)/(E13*ROUNDUP(I13/E13,0))+AO20</f>
        <v>43.14</v>
      </c>
    </row>
    <row r="14" hidden="1" spans="6:41"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L14" s="1">
        <f>AO14-120</f>
        <v>13.48</v>
      </c>
      <c r="AO14" s="1">
        <f>SUM(AO9:AO13)</f>
        <v>133.48</v>
      </c>
    </row>
    <row r="15" hidden="1" spans="1:41">
      <c r="A15" s="2" t="s">
        <v>100</v>
      </c>
      <c r="B15" s="2" t="s">
        <v>47</v>
      </c>
      <c r="C15" s="2" t="s">
        <v>93</v>
      </c>
      <c r="D15" s="2" t="s">
        <v>50</v>
      </c>
      <c r="E15" s="2" t="s">
        <v>51</v>
      </c>
      <c r="F15" s="2" t="s">
        <v>52</v>
      </c>
      <c r="G15" s="2" t="s">
        <v>53</v>
      </c>
      <c r="H15" s="2" t="s">
        <v>91</v>
      </c>
      <c r="I15" s="2" t="s">
        <v>55</v>
      </c>
      <c r="J15" s="2" t="s">
        <v>56</v>
      </c>
      <c r="K15" s="2" t="s">
        <v>57</v>
      </c>
      <c r="L15" s="2" t="s">
        <v>58</v>
      </c>
      <c r="M15" s="2" t="s">
        <v>59</v>
      </c>
      <c r="N15" s="2" t="s">
        <v>60</v>
      </c>
      <c r="O15" s="2" t="s">
        <v>61</v>
      </c>
      <c r="P15" s="2" t="s">
        <v>62</v>
      </c>
      <c r="Q15" s="2" t="s">
        <v>63</v>
      </c>
      <c r="R15" s="2" t="s">
        <v>64</v>
      </c>
      <c r="S15" s="2" t="s">
        <v>65</v>
      </c>
      <c r="T15" s="2" t="s">
        <v>66</v>
      </c>
      <c r="U15" s="2" t="s">
        <v>67</v>
      </c>
      <c r="V15" s="2" t="s">
        <v>68</v>
      </c>
      <c r="W15" s="2" t="s">
        <v>69</v>
      </c>
      <c r="X15" s="2" t="s">
        <v>70</v>
      </c>
      <c r="Y15" s="2" t="s">
        <v>71</v>
      </c>
      <c r="Z15" s="2" t="s">
        <v>72</v>
      </c>
      <c r="AA15" s="2" t="s">
        <v>73</v>
      </c>
      <c r="AB15" s="2" t="s">
        <v>74</v>
      </c>
      <c r="AC15" s="2" t="s">
        <v>75</v>
      </c>
      <c r="AD15" s="2" t="s">
        <v>76</v>
      </c>
      <c r="AE15" s="2" t="s">
        <v>77</v>
      </c>
      <c r="AF15" s="2" t="s">
        <v>78</v>
      </c>
      <c r="AG15" s="2" t="s">
        <v>79</v>
      </c>
      <c r="AH15" s="2" t="s">
        <v>80</v>
      </c>
      <c r="AJ15" s="2" t="s">
        <v>81</v>
      </c>
      <c r="AK15" s="2" t="s">
        <v>82</v>
      </c>
      <c r="AM15" s="1" t="s">
        <v>83</v>
      </c>
      <c r="AN15" s="1" t="s">
        <v>84</v>
      </c>
      <c r="AO15" s="1" t="s">
        <v>88</v>
      </c>
    </row>
    <row r="16" hidden="1" spans="1:41">
      <c r="A16" s="2">
        <v>1</v>
      </c>
      <c r="B16" s="2">
        <f>B9</f>
        <v>1</v>
      </c>
      <c r="C16" s="2">
        <f>C9</f>
        <v>0</v>
      </c>
      <c r="D16" s="2">
        <f>D9</f>
        <v>1</v>
      </c>
      <c r="E16" s="2">
        <f>E9</f>
        <v>1</v>
      </c>
      <c r="F16" s="2">
        <v>0</v>
      </c>
      <c r="G16" s="2">
        <v>30</v>
      </c>
      <c r="H16" s="2">
        <v>10</v>
      </c>
      <c r="I16" s="2">
        <f>I9</f>
        <v>20</v>
      </c>
      <c r="J16" s="2">
        <v>0</v>
      </c>
      <c r="K16" s="2">
        <v>1.6</v>
      </c>
      <c r="L16" s="2">
        <v>100</v>
      </c>
      <c r="M16" s="2">
        <v>20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4">
        <v>0.5</v>
      </c>
      <c r="U16" s="4">
        <v>0.5</v>
      </c>
      <c r="V16" s="4">
        <v>1</v>
      </c>
      <c r="W16" s="4">
        <v>0.75</v>
      </c>
      <c r="X16" s="4">
        <v>1</v>
      </c>
      <c r="Y16" s="4">
        <v>0.5</v>
      </c>
      <c r="Z16" s="2">
        <f>((L16^2*J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0</v>
      </c>
      <c r="AA16" s="2">
        <f>((L16^2*K16)*(1+ROUNDDOWN(Q16/[1]战斗模型!$C$31,1)*[1]战斗模型!$C$32*W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79.6019900497512</v>
      </c>
      <c r="AB16" s="2">
        <f>Z16*F16</f>
        <v>0</v>
      </c>
      <c r="AC16" s="2">
        <f>AA16*G16</f>
        <v>2388.05970149254</v>
      </c>
      <c r="AD16" s="2">
        <f>((ROUNDUP(I16/E16,0)-1)*AB16+AC16)/(ROUNDUP(I16/E16,0)*E16)</f>
        <v>119.402985074627</v>
      </c>
      <c r="AE16" s="5">
        <f>((ROUNDUP(I16/E16,0)-1)*AB16)/(E16*ROUNDUP(I16/E16,0))/AD16</f>
        <v>0</v>
      </c>
      <c r="AF16" s="5">
        <f>AC16/(E16*ROUNDUP(I16/E16,0))/AD16</f>
        <v>1</v>
      </c>
      <c r="AG16" s="2">
        <f>AD16/AD$16</f>
        <v>1</v>
      </c>
      <c r="AH16" s="2">
        <f>(AG16-1)/8</f>
        <v>0</v>
      </c>
      <c r="AJ16" s="2">
        <v>0</v>
      </c>
      <c r="AK16" s="2">
        <f>AD16-$AD$16</f>
        <v>0</v>
      </c>
      <c r="AM16" s="1">
        <f>(ROUNDUP(I16/E16,0)-1)*J16*F16</f>
        <v>0</v>
      </c>
      <c r="AN16" s="1">
        <f>K16*G16</f>
        <v>48</v>
      </c>
      <c r="AO16" s="1">
        <f>(AM16+AN16)/(E16*ROUNDUP(I16/E16,0))</f>
        <v>2.4</v>
      </c>
    </row>
    <row r="17" hidden="1" spans="1:41">
      <c r="A17" s="2">
        <v>2</v>
      </c>
      <c r="B17" s="2">
        <f>B$16</f>
        <v>1</v>
      </c>
      <c r="C17" s="2">
        <f>$C$16</f>
        <v>0</v>
      </c>
      <c r="D17" s="2">
        <f>D$16</f>
        <v>1</v>
      </c>
      <c r="E17" s="2">
        <f>D17/(1+C17)</f>
        <v>1</v>
      </c>
      <c r="F17" s="2">
        <v>0</v>
      </c>
      <c r="G17" s="2">
        <v>39</v>
      </c>
      <c r="H17" s="2">
        <f>H16*(1-A17*H21)</f>
        <v>10</v>
      </c>
      <c r="I17" s="2">
        <f>I10</f>
        <v>20</v>
      </c>
      <c r="J17" s="2">
        <f>J$16</f>
        <v>0</v>
      </c>
      <c r="K17" s="2">
        <f>K$16</f>
        <v>1.6</v>
      </c>
      <c r="L17" s="2">
        <f>L16+L$7</f>
        <v>100</v>
      </c>
      <c r="M17" s="2">
        <v>20</v>
      </c>
      <c r="N17" s="2">
        <f t="shared" ref="N17:Y17" si="10">N$16</f>
        <v>0</v>
      </c>
      <c r="O17" s="2">
        <f t="shared" si="10"/>
        <v>0</v>
      </c>
      <c r="P17" s="2">
        <f t="shared" si="10"/>
        <v>0</v>
      </c>
      <c r="Q17" s="2">
        <f t="shared" si="10"/>
        <v>0</v>
      </c>
      <c r="R17" s="2">
        <f t="shared" si="10"/>
        <v>0</v>
      </c>
      <c r="S17" s="2">
        <f t="shared" si="10"/>
        <v>0</v>
      </c>
      <c r="T17" s="4">
        <f t="shared" si="10"/>
        <v>0.5</v>
      </c>
      <c r="U17" s="4">
        <f t="shared" si="10"/>
        <v>0.5</v>
      </c>
      <c r="V17" s="4">
        <f t="shared" si="10"/>
        <v>1</v>
      </c>
      <c r="W17" s="4">
        <f t="shared" si="10"/>
        <v>0.75</v>
      </c>
      <c r="X17" s="4">
        <f t="shared" si="10"/>
        <v>1</v>
      </c>
      <c r="Y17" s="4">
        <f t="shared" si="10"/>
        <v>0.5</v>
      </c>
      <c r="Z17" s="2">
        <f>((L17^2*J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0</v>
      </c>
      <c r="AA17" s="2">
        <f>((L17^2*K17)*(1+ROUNDDOWN(Q17/[1]战斗模型!$C$31,1)*[1]战斗模型!$C$32*W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79.6019900497512</v>
      </c>
      <c r="AB17" s="2">
        <f>Z17*F17</f>
        <v>0</v>
      </c>
      <c r="AC17" s="2">
        <f>AA17*G17</f>
        <v>3104.4776119403</v>
      </c>
      <c r="AD17" s="2">
        <f>((ROUNDUP(I17/E17,0)-1)*AB17+AC17)/(ROUNDUP(I17/E17,0)*E17)</f>
        <v>155.223880597015</v>
      </c>
      <c r="AE17" s="5">
        <f>((ROUNDUP(I17/E17,0)-1)*AB17)/(E17*ROUNDUP(I17/E17,0))/AD17</f>
        <v>0</v>
      </c>
      <c r="AF17" s="5">
        <f>AC17/(E17*ROUNDUP(I17/E17,0))/AD17</f>
        <v>1</v>
      </c>
      <c r="AG17" s="2">
        <f>AD17/AD$16</f>
        <v>1.3</v>
      </c>
      <c r="AH17" s="2">
        <f>(AG17-1)/8</f>
        <v>0.0375</v>
      </c>
      <c r="AJ17" s="2">
        <v>1</v>
      </c>
      <c r="AK17" s="2">
        <f>(AD17-$AD$16)/AJ17</f>
        <v>35.820895522388</v>
      </c>
      <c r="AM17" s="1">
        <f>(ROUNDUP(I17/E17,0)-1)*J17*F17</f>
        <v>0</v>
      </c>
      <c r="AN17" s="1">
        <f>K17*G17</f>
        <v>62.4</v>
      </c>
      <c r="AO17" s="1">
        <f>(AM17+AN17)/(E17*ROUNDUP(I17/E17,0))</f>
        <v>3.12</v>
      </c>
    </row>
    <row r="18" hidden="1" spans="1:41">
      <c r="A18" s="2">
        <v>3</v>
      </c>
      <c r="B18" s="2">
        <f>B$16</f>
        <v>1</v>
      </c>
      <c r="C18" s="2">
        <f>$C$16</f>
        <v>0</v>
      </c>
      <c r="D18" s="2">
        <f>D$16</f>
        <v>1</v>
      </c>
      <c r="E18" s="2">
        <f>D18/(1+C18)</f>
        <v>1</v>
      </c>
      <c r="F18" s="2">
        <v>0</v>
      </c>
      <c r="G18" s="2">
        <v>60</v>
      </c>
      <c r="H18" s="2">
        <f>H16*(1-A18*H21)</f>
        <v>10</v>
      </c>
      <c r="I18" s="2">
        <f>I11</f>
        <v>20</v>
      </c>
      <c r="J18" s="2">
        <f>J$16</f>
        <v>0</v>
      </c>
      <c r="K18" s="2">
        <f>K$16</f>
        <v>1.6</v>
      </c>
      <c r="L18" s="2">
        <f>L17+L$7</f>
        <v>100</v>
      </c>
      <c r="M18" s="2">
        <v>20</v>
      </c>
      <c r="N18" s="2">
        <f t="shared" ref="N18:Y18" si="11">N$16</f>
        <v>0</v>
      </c>
      <c r="O18" s="2">
        <f t="shared" si="11"/>
        <v>0</v>
      </c>
      <c r="P18" s="2">
        <f t="shared" si="11"/>
        <v>0</v>
      </c>
      <c r="Q18" s="2">
        <f t="shared" si="11"/>
        <v>0</v>
      </c>
      <c r="R18" s="2">
        <f t="shared" si="11"/>
        <v>0</v>
      </c>
      <c r="S18" s="2">
        <f t="shared" si="11"/>
        <v>0</v>
      </c>
      <c r="T18" s="4">
        <f t="shared" si="11"/>
        <v>0.5</v>
      </c>
      <c r="U18" s="4">
        <f t="shared" si="11"/>
        <v>0.5</v>
      </c>
      <c r="V18" s="4">
        <f t="shared" si="11"/>
        <v>1</v>
      </c>
      <c r="W18" s="4">
        <f t="shared" si="11"/>
        <v>0.75</v>
      </c>
      <c r="X18" s="4">
        <f t="shared" si="11"/>
        <v>1</v>
      </c>
      <c r="Y18" s="4">
        <f t="shared" si="11"/>
        <v>0.5</v>
      </c>
      <c r="Z18" s="2">
        <f>((L18^2*J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0</v>
      </c>
      <c r="AA18" s="2">
        <f>((L18^2*K18)*(1+ROUNDDOWN(Q18/[1]战斗模型!$C$31,1)*[1]战斗模型!$C$32*W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79.6019900497512</v>
      </c>
      <c r="AB18" s="2">
        <f>Z18*F18</f>
        <v>0</v>
      </c>
      <c r="AC18" s="2">
        <f>AA18*G18</f>
        <v>4776.11940298507</v>
      </c>
      <c r="AD18" s="2">
        <f>((ROUNDUP(I18/E18,0)-1)*AB18+AC18)/(ROUNDUP(I18/E18,0)*E18)</f>
        <v>238.805970149254</v>
      </c>
      <c r="AE18" s="5">
        <f>((ROUNDUP(I18/E18,0)-1)*AB18)/(E18*ROUNDUP(I18/E18,0))/AD18</f>
        <v>0</v>
      </c>
      <c r="AF18" s="5">
        <f>AC18/(E18*ROUNDUP(I18/E18,0))/AD18</f>
        <v>1</v>
      </c>
      <c r="AG18" s="2">
        <f>AD18/AD$16</f>
        <v>2</v>
      </c>
      <c r="AH18" s="2">
        <f>(AG18-1)/8</f>
        <v>0.125</v>
      </c>
      <c r="AJ18" s="2">
        <v>2</v>
      </c>
      <c r="AK18" s="2">
        <f>(AD18-$AD$16)/AJ18</f>
        <v>59.7014925373134</v>
      </c>
      <c r="AM18" s="1">
        <f>(ROUNDUP(I18/E18,0)-1)*J18*F18</f>
        <v>0</v>
      </c>
      <c r="AN18" s="1">
        <f>K18*G18</f>
        <v>96</v>
      </c>
      <c r="AO18" s="1">
        <f>(AM18+AN18)/(E18*ROUNDUP(I18/E18,0))</f>
        <v>4.8</v>
      </c>
    </row>
    <row r="19" hidden="1" spans="1:41">
      <c r="A19" s="2">
        <v>4</v>
      </c>
      <c r="B19" s="2">
        <f>B$16</f>
        <v>1</v>
      </c>
      <c r="C19" s="2">
        <f>$C$16</f>
        <v>0</v>
      </c>
      <c r="D19" s="2">
        <f>D$16</f>
        <v>1</v>
      </c>
      <c r="E19" s="2">
        <f>D19/(1+C19)</f>
        <v>1</v>
      </c>
      <c r="F19" s="2">
        <v>0</v>
      </c>
      <c r="G19" s="2">
        <v>74</v>
      </c>
      <c r="H19" s="2">
        <f>H16*(1-A19*H21)</f>
        <v>10</v>
      </c>
      <c r="I19" s="2">
        <f>I12</f>
        <v>20</v>
      </c>
      <c r="J19" s="2">
        <f>J$16</f>
        <v>0</v>
      </c>
      <c r="K19" s="2">
        <f>K$16</f>
        <v>1.6</v>
      </c>
      <c r="L19" s="2">
        <f>L18+L$7</f>
        <v>100</v>
      </c>
      <c r="M19" s="2">
        <v>20</v>
      </c>
      <c r="N19" s="2">
        <f t="shared" ref="N19:Y19" si="12">N$16</f>
        <v>0</v>
      </c>
      <c r="O19" s="2">
        <f t="shared" si="12"/>
        <v>0</v>
      </c>
      <c r="P19" s="2">
        <f t="shared" si="12"/>
        <v>0</v>
      </c>
      <c r="Q19" s="2">
        <f t="shared" si="12"/>
        <v>0</v>
      </c>
      <c r="R19" s="2">
        <f t="shared" si="12"/>
        <v>0</v>
      </c>
      <c r="S19" s="2">
        <f t="shared" si="12"/>
        <v>0</v>
      </c>
      <c r="T19" s="4">
        <f t="shared" si="12"/>
        <v>0.5</v>
      </c>
      <c r="U19" s="4">
        <f t="shared" si="12"/>
        <v>0.5</v>
      </c>
      <c r="V19" s="4">
        <f t="shared" si="12"/>
        <v>1</v>
      </c>
      <c r="W19" s="4">
        <f t="shared" si="12"/>
        <v>0.75</v>
      </c>
      <c r="X19" s="4">
        <f t="shared" si="12"/>
        <v>1</v>
      </c>
      <c r="Y19" s="4">
        <f t="shared" si="12"/>
        <v>0.5</v>
      </c>
      <c r="Z19" s="2">
        <f>((L19^2*J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0</v>
      </c>
      <c r="AA19" s="2">
        <f>((L19^2*K19)*(1+ROUNDDOWN(Q19/[1]战斗模型!$C$31,1)*[1]战斗模型!$C$32*W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79.6019900497512</v>
      </c>
      <c r="AB19" s="2">
        <f>Z19*F19</f>
        <v>0</v>
      </c>
      <c r="AC19" s="2">
        <f>AA19*G19</f>
        <v>5890.54726368159</v>
      </c>
      <c r="AD19" s="2">
        <f>((ROUNDUP(I19/E19,0)-1)*AB19+AC19)/(ROUNDUP(I19/E19,0)*E19)</f>
        <v>294.52736318408</v>
      </c>
      <c r="AE19" s="5">
        <f>((ROUNDUP(I19/E19,0)-1)*AB19)/(E19*ROUNDUP(I19/E19,0))/AD19</f>
        <v>0</v>
      </c>
      <c r="AF19" s="5">
        <f>AC19/(E19*ROUNDUP(I19/E19,0))/AD19</f>
        <v>1</v>
      </c>
      <c r="AG19" s="2">
        <f>AD19/AD$16</f>
        <v>2.46666666666667</v>
      </c>
      <c r="AH19" s="2">
        <f>(AG19-1)/8</f>
        <v>0.183333333333333</v>
      </c>
      <c r="AI19" s="2"/>
      <c r="AJ19" s="2">
        <v>3</v>
      </c>
      <c r="AK19" s="2">
        <f>(AD19-$AD$16)/AJ19</f>
        <v>58.3747927031509</v>
      </c>
      <c r="AM19" s="1">
        <f>(ROUNDUP(I19/E19,0)-1)*J19*F19</f>
        <v>0</v>
      </c>
      <c r="AN19" s="1">
        <f>K19*G19</f>
        <v>118.4</v>
      </c>
      <c r="AO19" s="1">
        <f>(AM19+AN19)/(E19*ROUNDUP(I19/E19,0))</f>
        <v>5.92</v>
      </c>
    </row>
    <row r="20" hidden="1" spans="1:41">
      <c r="A20" s="2">
        <v>5</v>
      </c>
      <c r="B20" s="2">
        <f>B$16</f>
        <v>1</v>
      </c>
      <c r="C20" s="2">
        <f>$C$16</f>
        <v>0</v>
      </c>
      <c r="D20" s="2">
        <f>D$16</f>
        <v>1</v>
      </c>
      <c r="E20" s="2">
        <f>D20/(1+C20)</f>
        <v>1</v>
      </c>
      <c r="F20" s="2">
        <v>0</v>
      </c>
      <c r="G20" s="2">
        <v>133</v>
      </c>
      <c r="H20" s="2">
        <f>H16*(1-A20*H21)</f>
        <v>10</v>
      </c>
      <c r="I20" s="2">
        <f>I13</f>
        <v>20</v>
      </c>
      <c r="J20" s="2">
        <f>J$16</f>
        <v>0</v>
      </c>
      <c r="K20" s="2">
        <f>K$16</f>
        <v>1.6</v>
      </c>
      <c r="L20" s="2">
        <f>L19+L$7</f>
        <v>100</v>
      </c>
      <c r="M20" s="2">
        <v>20</v>
      </c>
      <c r="N20" s="2">
        <f t="shared" ref="N20:Y20" si="13">N$16</f>
        <v>0</v>
      </c>
      <c r="O20" s="2">
        <f t="shared" si="13"/>
        <v>0</v>
      </c>
      <c r="P20" s="2">
        <f t="shared" si="13"/>
        <v>0</v>
      </c>
      <c r="Q20" s="2">
        <f t="shared" si="13"/>
        <v>0</v>
      </c>
      <c r="R20" s="2">
        <f t="shared" si="13"/>
        <v>0</v>
      </c>
      <c r="S20" s="2">
        <f t="shared" si="13"/>
        <v>0</v>
      </c>
      <c r="T20" s="4">
        <f t="shared" si="13"/>
        <v>0.5</v>
      </c>
      <c r="U20" s="4">
        <f t="shared" si="13"/>
        <v>0.5</v>
      </c>
      <c r="V20" s="4">
        <f t="shared" si="13"/>
        <v>1</v>
      </c>
      <c r="W20" s="4">
        <f t="shared" si="13"/>
        <v>0.75</v>
      </c>
      <c r="X20" s="4">
        <f t="shared" si="13"/>
        <v>1</v>
      </c>
      <c r="Y20" s="4">
        <f t="shared" si="13"/>
        <v>0.5</v>
      </c>
      <c r="Z20" s="2">
        <f>((L20^2*J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0</v>
      </c>
      <c r="AA20" s="2">
        <f>((L20^2*K20)*(1+ROUNDDOWN(Q20/[1]战斗模型!$C$31,1)*[1]战斗模型!$C$32*W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79.6019900497512</v>
      </c>
      <c r="AB20" s="2">
        <f>Z20*F20</f>
        <v>0</v>
      </c>
      <c r="AC20" s="2">
        <f>AA20*G20</f>
        <v>10587.0646766169</v>
      </c>
      <c r="AD20" s="2">
        <f>((ROUNDUP(I20/E20,0)-1)*AB20+AC20)/(ROUNDUP(I20/E20,0)*E20)</f>
        <v>529.353233830846</v>
      </c>
      <c r="AE20" s="5">
        <f>((ROUNDUP(I20/E20,0)-1)*AB20)/(E20*ROUNDUP(I20/E20,0))/AD20</f>
        <v>0</v>
      </c>
      <c r="AF20" s="5">
        <f>AC20/(E20*ROUNDUP(I20/E20,0))/AD20</f>
        <v>1</v>
      </c>
      <c r="AG20" s="2">
        <f>AD20/AD$16</f>
        <v>4.43333333333333</v>
      </c>
      <c r="AH20" s="2">
        <f>(AG20-1)/8</f>
        <v>0.429166666666667</v>
      </c>
      <c r="AI20" s="2"/>
      <c r="AJ20" s="2">
        <v>4</v>
      </c>
      <c r="AK20" s="2">
        <f>(AD20-$AD$16)/AJ20</f>
        <v>102.487562189055</v>
      </c>
      <c r="AM20" s="1">
        <f>(ROUNDUP(I20/E20,0)-1)*J20*F20</f>
        <v>0</v>
      </c>
      <c r="AN20" s="1">
        <f>K20*G20</f>
        <v>212.8</v>
      </c>
      <c r="AO20" s="1">
        <f>(AM20+AN20)/(E20*ROUNDUP(I20/E20,0))</f>
        <v>10.64</v>
      </c>
    </row>
    <row r="21" hidden="1" spans="6:41">
      <c r="F21" s="2"/>
      <c r="G21" s="2"/>
      <c r="H21" s="2"/>
      <c r="I21" s="2"/>
      <c r="J21" s="2"/>
      <c r="K21" s="2"/>
      <c r="L21" s="2"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I21" s="2"/>
      <c r="AO21" s="1">
        <f>SUM(AO16:AO20)</f>
        <v>26.88</v>
      </c>
    </row>
    <row r="22" spans="1:45">
      <c r="A22" s="2" t="s">
        <v>42</v>
      </c>
      <c r="B22" s="2" t="s">
        <v>47</v>
      </c>
      <c r="C22" s="2" t="s">
        <v>93</v>
      </c>
      <c r="D22" s="2" t="s">
        <v>50</v>
      </c>
      <c r="E22" s="2" t="s">
        <v>51</v>
      </c>
      <c r="F22" s="2" t="s">
        <v>52</v>
      </c>
      <c r="G22" s="2" t="s">
        <v>53</v>
      </c>
      <c r="H22" s="2" t="s">
        <v>91</v>
      </c>
      <c r="I22" s="2" t="s">
        <v>92</v>
      </c>
      <c r="J22" s="2" t="s">
        <v>56</v>
      </c>
      <c r="K22" s="2" t="s">
        <v>57</v>
      </c>
      <c r="L22" s="2" t="s">
        <v>58</v>
      </c>
      <c r="M22" s="2" t="s">
        <v>59</v>
      </c>
      <c r="N22" s="2" t="s">
        <v>60</v>
      </c>
      <c r="O22" s="2" t="s">
        <v>61</v>
      </c>
      <c r="P22" s="2" t="s">
        <v>62</v>
      </c>
      <c r="Q22" s="2" t="s">
        <v>63</v>
      </c>
      <c r="R22" s="2" t="s">
        <v>64</v>
      </c>
      <c r="S22" s="2" t="s">
        <v>65</v>
      </c>
      <c r="T22" s="2" t="s">
        <v>66</v>
      </c>
      <c r="U22" s="2" t="s">
        <v>67</v>
      </c>
      <c r="V22" s="2" t="s">
        <v>68</v>
      </c>
      <c r="W22" s="2" t="s">
        <v>69</v>
      </c>
      <c r="X22" s="2" t="s">
        <v>70</v>
      </c>
      <c r="Y22" s="2" t="s">
        <v>71</v>
      </c>
      <c r="Z22" s="2" t="s">
        <v>72</v>
      </c>
      <c r="AA22" s="2" t="s">
        <v>73</v>
      </c>
      <c r="AB22" s="2" t="s">
        <v>74</v>
      </c>
      <c r="AC22" s="2" t="s">
        <v>75</v>
      </c>
      <c r="AD22" s="2" t="s">
        <v>76</v>
      </c>
      <c r="AE22" s="2" t="s">
        <v>77</v>
      </c>
      <c r="AF22" s="2" t="s">
        <v>78</v>
      </c>
      <c r="AG22" s="2" t="s">
        <v>79</v>
      </c>
      <c r="AH22" s="2" t="s">
        <v>80</v>
      </c>
      <c r="AJ22" s="2" t="s">
        <v>81</v>
      </c>
      <c r="AK22" s="2" t="s">
        <v>82</v>
      </c>
      <c r="AM22" s="1" t="s">
        <v>83</v>
      </c>
      <c r="AN22" s="1" t="s">
        <v>84</v>
      </c>
      <c r="AO22" s="1" t="s">
        <v>88</v>
      </c>
      <c r="AQ22" s="1" t="s">
        <v>95</v>
      </c>
      <c r="AR22" s="1" t="s">
        <v>96</v>
      </c>
      <c r="AS22" s="1" t="s">
        <v>97</v>
      </c>
    </row>
    <row r="23" spans="1:45">
      <c r="A23" s="2">
        <v>1</v>
      </c>
      <c r="B23" s="2">
        <v>1</v>
      </c>
      <c r="C23" s="2">
        <v>0</v>
      </c>
      <c r="D23" s="3">
        <v>1.4</v>
      </c>
      <c r="E23" s="2">
        <f>D23/(1+C23)</f>
        <v>1.4</v>
      </c>
      <c r="F23" s="2">
        <f>枪械师!R7</f>
        <v>15</v>
      </c>
      <c r="G23" s="2">
        <f>枪械师!AI7+枪械师!AW7</f>
        <v>13</v>
      </c>
      <c r="H23" s="2">
        <v>10</v>
      </c>
      <c r="I23" s="2">
        <v>20</v>
      </c>
      <c r="J23" s="3">
        <v>0.75</v>
      </c>
      <c r="K23" s="3">
        <v>1.5</v>
      </c>
      <c r="L23" s="2">
        <v>100</v>
      </c>
      <c r="M23" s="2">
        <v>20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4">
        <v>0.5</v>
      </c>
      <c r="U23" s="4">
        <v>0.5</v>
      </c>
      <c r="V23" s="4">
        <v>1</v>
      </c>
      <c r="W23" s="4">
        <v>0.75</v>
      </c>
      <c r="X23" s="4">
        <v>1</v>
      </c>
      <c r="Y23" s="4">
        <v>0.5</v>
      </c>
      <c r="Z23" s="2">
        <f>((L23^2*J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37.3134328358209</v>
      </c>
      <c r="AA23" s="2">
        <f>((L23^2*K23)*(1+ROUNDDOWN(Q23/[1]战斗模型!$C$31,1)*[1]战斗模型!$C$32*W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74.6268656716418</v>
      </c>
      <c r="AB23" s="2">
        <f>Z23*F23</f>
        <v>559.701492537313</v>
      </c>
      <c r="AC23" s="2">
        <f>AA23*G23</f>
        <v>970.149253731343</v>
      </c>
      <c r="AD23" s="2">
        <f>(ROUNDDOWN(H23/E23,0)*AC23+(ROUNDUP(I23/E23,0)-ROUNDDOWN(H23/E23,0))*AB23)/(E23*ROUNDUP(I23/E23,0))</f>
        <v>536.602700781805</v>
      </c>
      <c r="AE23" s="5">
        <f>(AD23-ROUNDDOWN(H23/E23,0)*(AC23-AB23)/(E23*ROUNDUP(I23/E23,0)))/AD23</f>
        <v>0.745033112582781</v>
      </c>
      <c r="AF23" s="5">
        <f>ROUNDDOWN(H23/E23,0)*(AC23-AB23)/(E23*ROUNDUP(I23/E23,0))/AD23</f>
        <v>0.254966887417219</v>
      </c>
      <c r="AG23" s="2">
        <f>AD23/AD$23</f>
        <v>1</v>
      </c>
      <c r="AH23" s="2">
        <f>(AG23-1)/8</f>
        <v>0</v>
      </c>
      <c r="AJ23" s="2">
        <v>0</v>
      </c>
      <c r="AK23" s="2">
        <f>AD23-$AD$23</f>
        <v>0</v>
      </c>
      <c r="AM23" s="1">
        <f>(ROUNDUP(I23/E23,0)-ROUNDDOWN(H23/E23,0))*F23*J23</f>
        <v>90</v>
      </c>
      <c r="AN23" s="1">
        <f>ROUNDDOWN(H23/E23,0)*G23*K23</f>
        <v>136.5</v>
      </c>
      <c r="AO23" s="1">
        <f>(AM23+AN23)/(E23*ROUNDUP(I23/E23,0))</f>
        <v>10.7857142857143</v>
      </c>
      <c r="AQ23" s="1">
        <f t="shared" ref="AQ23:AQ27" si="14">AM23/J23</f>
        <v>120</v>
      </c>
      <c r="AR23" s="1">
        <f t="shared" ref="AR23:AR27" si="15">AN23/K23</f>
        <v>91</v>
      </c>
      <c r="AS23" s="1">
        <f t="shared" ref="AS23:AS27" si="16">(AQ23+AR23)/(E23*ROUNDUP(I23/E23,0))</f>
        <v>10.047619047619</v>
      </c>
    </row>
    <row r="24" spans="1:45">
      <c r="A24" s="2">
        <v>2</v>
      </c>
      <c r="B24" s="2">
        <f>B$23</f>
        <v>1</v>
      </c>
      <c r="C24" s="2">
        <f>C$23</f>
        <v>0</v>
      </c>
      <c r="D24" s="2">
        <f>D$23</f>
        <v>1.4</v>
      </c>
      <c r="E24" s="2">
        <f>D24/(1+C24)</f>
        <v>1.4</v>
      </c>
      <c r="F24" s="2">
        <f>枪械师!R8</f>
        <v>20</v>
      </c>
      <c r="G24" s="2">
        <f>枪械师!AI8+枪械师!AW8</f>
        <v>21</v>
      </c>
      <c r="H24" s="2">
        <f>H$23</f>
        <v>10</v>
      </c>
      <c r="I24" s="2">
        <f>I$23</f>
        <v>20</v>
      </c>
      <c r="J24" s="3">
        <f>J23</f>
        <v>0.75</v>
      </c>
      <c r="K24" s="3">
        <f>K$23</f>
        <v>1.5</v>
      </c>
      <c r="L24" s="2">
        <f>L23+L$7</f>
        <v>100</v>
      </c>
      <c r="M24" s="2">
        <v>20</v>
      </c>
      <c r="N24" s="2">
        <f t="shared" ref="N24:Y24" si="17">N$23</f>
        <v>0</v>
      </c>
      <c r="O24" s="2">
        <f t="shared" si="17"/>
        <v>0</v>
      </c>
      <c r="P24" s="2">
        <f t="shared" si="17"/>
        <v>0</v>
      </c>
      <c r="Q24" s="2">
        <f t="shared" si="17"/>
        <v>0</v>
      </c>
      <c r="R24" s="2">
        <f t="shared" si="17"/>
        <v>0</v>
      </c>
      <c r="S24" s="2">
        <f t="shared" si="17"/>
        <v>0</v>
      </c>
      <c r="T24" s="4">
        <f t="shared" si="17"/>
        <v>0.5</v>
      </c>
      <c r="U24" s="4">
        <f t="shared" si="17"/>
        <v>0.5</v>
      </c>
      <c r="V24" s="4">
        <f t="shared" si="17"/>
        <v>1</v>
      </c>
      <c r="W24" s="4">
        <f t="shared" si="17"/>
        <v>0.75</v>
      </c>
      <c r="X24" s="4">
        <f t="shared" si="17"/>
        <v>1</v>
      </c>
      <c r="Y24" s="4">
        <f t="shared" si="17"/>
        <v>0.5</v>
      </c>
      <c r="Z24" s="2">
        <f>((L24^2*J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37.3134328358209</v>
      </c>
      <c r="AA24" s="2">
        <f>((L24^2*K24)*(1+ROUNDDOWN(Q24/[1]战斗模型!$C$31,1)*[1]战斗模型!$C$32*W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74.6268656716418</v>
      </c>
      <c r="AB24" s="2">
        <f>Z24*F24</f>
        <v>746.268656716418</v>
      </c>
      <c r="AC24" s="2">
        <f>AA24*G24</f>
        <v>1567.16417910448</v>
      </c>
      <c r="AD24" s="2">
        <f>(ROUNDDOWN(H24/E24,0)*AC24+(ROUNDUP(I24/E24,0)-ROUNDDOWN(H24/E24,0))*AB24)/(E24*ROUNDUP(I24/E24,0))</f>
        <v>806.680881307747</v>
      </c>
      <c r="AE24" s="5">
        <f>(AD24-ROUNDDOWN(H24/E24,0)*(AC24-AB24)/(E24*ROUNDUP(I24/E24,0)))/AD24</f>
        <v>0.66079295154185</v>
      </c>
      <c r="AF24" s="5">
        <f>ROUNDDOWN(H24/E24,0)*(AC24-AB24)/(E24*ROUNDUP(I24/E24,0))/AD24</f>
        <v>0.33920704845815</v>
      </c>
      <c r="AG24" s="2">
        <f>AD24/AD$23</f>
        <v>1.50331125827815</v>
      </c>
      <c r="AH24" s="2">
        <f>(AG24-1)/8</f>
        <v>0.0629139072847682</v>
      </c>
      <c r="AJ24" s="2">
        <v>1</v>
      </c>
      <c r="AK24" s="2">
        <f>(AD24-$AD$23)/AJ24</f>
        <v>270.078180525942</v>
      </c>
      <c r="AM24" s="1">
        <f>(ROUNDUP(I24/E24,0)-ROUNDDOWN(H24/E24,0))*F24*J24</f>
        <v>120</v>
      </c>
      <c r="AN24" s="1">
        <f>ROUNDDOWN(H24/E24,0)*G24*K24</f>
        <v>220.5</v>
      </c>
      <c r="AO24" s="1">
        <f>(AM24+AN24)/(E24*ROUNDUP(I24/E24,0))</f>
        <v>16.2142857142857</v>
      </c>
      <c r="AQ24" s="1">
        <f t="shared" si="14"/>
        <v>160</v>
      </c>
      <c r="AR24" s="1">
        <f t="shared" si="15"/>
        <v>147</v>
      </c>
      <c r="AS24" s="1">
        <f t="shared" si="16"/>
        <v>14.6190476190476</v>
      </c>
    </row>
    <row r="25" spans="1:45">
      <c r="A25" s="2">
        <v>3</v>
      </c>
      <c r="B25" s="2">
        <f>B$23</f>
        <v>1</v>
      </c>
      <c r="C25" s="2">
        <f>C$23</f>
        <v>0</v>
      </c>
      <c r="D25" s="2">
        <f>D$23</f>
        <v>1.4</v>
      </c>
      <c r="E25" s="2">
        <f>D25/(1+C25)</f>
        <v>1.4</v>
      </c>
      <c r="F25" s="2">
        <f>枪械师!R9</f>
        <v>28</v>
      </c>
      <c r="G25" s="2">
        <f>枪械师!AI9+枪械师!AW9</f>
        <v>35</v>
      </c>
      <c r="H25" s="2">
        <f>H$23</f>
        <v>10</v>
      </c>
      <c r="I25" s="2">
        <f>I$23</f>
        <v>20</v>
      </c>
      <c r="J25" s="3">
        <f>J24</f>
        <v>0.75</v>
      </c>
      <c r="K25" s="3">
        <f>K$23</f>
        <v>1.5</v>
      </c>
      <c r="L25" s="2">
        <f>L24+L$7</f>
        <v>100</v>
      </c>
      <c r="M25" s="2">
        <v>20</v>
      </c>
      <c r="N25" s="2">
        <f t="shared" ref="N25:Y25" si="18">N$23</f>
        <v>0</v>
      </c>
      <c r="O25" s="2">
        <f t="shared" si="18"/>
        <v>0</v>
      </c>
      <c r="P25" s="2">
        <f t="shared" si="18"/>
        <v>0</v>
      </c>
      <c r="Q25" s="2">
        <f t="shared" si="18"/>
        <v>0</v>
      </c>
      <c r="R25" s="2">
        <f t="shared" si="18"/>
        <v>0</v>
      </c>
      <c r="S25" s="2">
        <f t="shared" si="18"/>
        <v>0</v>
      </c>
      <c r="T25" s="4">
        <f t="shared" si="18"/>
        <v>0.5</v>
      </c>
      <c r="U25" s="4">
        <f t="shared" si="18"/>
        <v>0.5</v>
      </c>
      <c r="V25" s="4">
        <f t="shared" si="18"/>
        <v>1</v>
      </c>
      <c r="W25" s="4">
        <f t="shared" si="18"/>
        <v>0.75</v>
      </c>
      <c r="X25" s="4">
        <f t="shared" si="18"/>
        <v>1</v>
      </c>
      <c r="Y25" s="4">
        <f t="shared" si="18"/>
        <v>0.5</v>
      </c>
      <c r="Z25" s="2">
        <f>((L25^2*J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37.3134328358209</v>
      </c>
      <c r="AA25" s="2">
        <f>((L25^2*K25)*(1+ROUNDDOWN(Q25/[1]战斗模型!$C$31,1)*[1]战斗模型!$C$32*W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74.6268656716418</v>
      </c>
      <c r="AB25" s="2">
        <f>Z25*F25</f>
        <v>1044.77611940299</v>
      </c>
      <c r="AC25" s="2">
        <f>AA25*G25</f>
        <v>2611.94029850746</v>
      </c>
      <c r="AD25" s="2">
        <f>(ROUNDDOWN(H25/E25,0)*AC25+(ROUNDUP(I25/E25,0)-ROUNDDOWN(H25/E25,0))*AB25)/(E25*ROUNDUP(I25/E25,0))</f>
        <v>1268.65671641791</v>
      </c>
      <c r="AE25" s="5">
        <f>(AD25-ROUNDDOWN(H25/E25,0)*(AC25-AB25)/(E25*ROUNDUP(I25/E25,0)))/AD25</f>
        <v>0.588235294117647</v>
      </c>
      <c r="AF25" s="5">
        <f>ROUNDDOWN(H25/E25,0)*(AC25-AB25)/(E25*ROUNDUP(I25/E25,0))/AD25</f>
        <v>0.411764705882353</v>
      </c>
      <c r="AG25" s="2">
        <f>AD25/AD$23</f>
        <v>2.36423841059603</v>
      </c>
      <c r="AH25" s="2">
        <f>(AG25-1)/8</f>
        <v>0.170529801324503</v>
      </c>
      <c r="AJ25" s="2">
        <v>2</v>
      </c>
      <c r="AK25" s="2">
        <f>(AD25-$AD$23)/AJ25</f>
        <v>366.027007818053</v>
      </c>
      <c r="AM25" s="1">
        <f>(ROUNDUP(I25/E25,0)-ROUNDDOWN(H25/E25,0))*F25*J25</f>
        <v>168</v>
      </c>
      <c r="AN25" s="1">
        <f>ROUNDDOWN(H25/E25,0)*G25*K25</f>
        <v>367.5</v>
      </c>
      <c r="AO25" s="1">
        <f>(AM25+AN25)/(E25*ROUNDUP(I25/E25,0))</f>
        <v>25.5</v>
      </c>
      <c r="AQ25" s="1">
        <f t="shared" si="14"/>
        <v>224</v>
      </c>
      <c r="AR25" s="1">
        <f t="shared" si="15"/>
        <v>245</v>
      </c>
      <c r="AS25" s="1">
        <f t="shared" si="16"/>
        <v>22.3333333333333</v>
      </c>
    </row>
    <row r="26" spans="1:45">
      <c r="A26" s="2">
        <v>4</v>
      </c>
      <c r="B26" s="2">
        <f>B$23</f>
        <v>1</v>
      </c>
      <c r="C26" s="2">
        <f>C$23</f>
        <v>0</v>
      </c>
      <c r="D26" s="2">
        <f>D$23</f>
        <v>1.4</v>
      </c>
      <c r="E26" s="2">
        <f>D26/(1+C26)</f>
        <v>1.4</v>
      </c>
      <c r="F26" s="2">
        <f>枪械师!R10</f>
        <v>34</v>
      </c>
      <c r="G26" s="2">
        <f>枪械师!AI10+枪械师!AW10</f>
        <v>50</v>
      </c>
      <c r="H26" s="2">
        <f>H$23</f>
        <v>10</v>
      </c>
      <c r="I26" s="2">
        <f>I$23</f>
        <v>20</v>
      </c>
      <c r="J26" s="3">
        <f>J25</f>
        <v>0.75</v>
      </c>
      <c r="K26" s="3">
        <f>K$23</f>
        <v>1.5</v>
      </c>
      <c r="L26" s="2">
        <f>L25+L$7</f>
        <v>100</v>
      </c>
      <c r="M26" s="2">
        <v>20</v>
      </c>
      <c r="N26" s="2">
        <f t="shared" ref="N26:Y26" si="19">N$23</f>
        <v>0</v>
      </c>
      <c r="O26" s="2">
        <f t="shared" si="19"/>
        <v>0</v>
      </c>
      <c r="P26" s="2">
        <f t="shared" si="19"/>
        <v>0</v>
      </c>
      <c r="Q26" s="2">
        <f t="shared" si="19"/>
        <v>0</v>
      </c>
      <c r="R26" s="2">
        <f t="shared" si="19"/>
        <v>0</v>
      </c>
      <c r="S26" s="2">
        <f t="shared" si="19"/>
        <v>0</v>
      </c>
      <c r="T26" s="4">
        <f t="shared" si="19"/>
        <v>0.5</v>
      </c>
      <c r="U26" s="4">
        <f t="shared" si="19"/>
        <v>0.5</v>
      </c>
      <c r="V26" s="4">
        <f t="shared" si="19"/>
        <v>1</v>
      </c>
      <c r="W26" s="4">
        <f t="shared" si="19"/>
        <v>0.75</v>
      </c>
      <c r="X26" s="4">
        <f t="shared" si="19"/>
        <v>1</v>
      </c>
      <c r="Y26" s="4">
        <f t="shared" si="19"/>
        <v>0.5</v>
      </c>
      <c r="Z26" s="2">
        <f>((L26^2*J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37.3134328358209</v>
      </c>
      <c r="AA26" s="2">
        <f>((L26^2*K26)*(1+ROUNDDOWN(Q26/[1]战斗模型!$C$31,1)*[1]战斗模型!$C$32*W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74.6268656716418</v>
      </c>
      <c r="AB26" s="2">
        <f>Z26*F26</f>
        <v>1268.65671641791</v>
      </c>
      <c r="AC26" s="2">
        <f>AA26*G26</f>
        <v>3731.34328358209</v>
      </c>
      <c r="AD26" s="2">
        <f>(ROUNDDOWN(H26/E26,0)*AC26+(ROUNDUP(I26/E26,0)-ROUNDDOWN(H26/E26,0))*AB26)/(E26*ROUNDUP(I26/E26,0))</f>
        <v>1727.078891258</v>
      </c>
      <c r="AE26" s="5">
        <f>(AD26-ROUNDDOWN(H26/E26,0)*(AC26-AB26)/(E26*ROUNDUP(I26/E26,0)))/AD26</f>
        <v>0.524691358024691</v>
      </c>
      <c r="AF26" s="5">
        <f>ROUNDDOWN(H26/E26,0)*(AC26-AB26)/(E26*ROUNDUP(I26/E26,0))/AD26</f>
        <v>0.475308641975309</v>
      </c>
      <c r="AG26" s="2">
        <f>AD26/AD$23</f>
        <v>3.21854304635762</v>
      </c>
      <c r="AH26" s="2">
        <f>(AG26-1)/8</f>
        <v>0.277317880794702</v>
      </c>
      <c r="AJ26" s="2">
        <v>3</v>
      </c>
      <c r="AK26" s="2">
        <f>(AD26-$AD$23)/AJ26</f>
        <v>396.825396825397</v>
      </c>
      <c r="AM26" s="1">
        <f>(ROUNDUP(I26/E26,0)-ROUNDDOWN(H26/E26,0))*F26*J26</f>
        <v>204</v>
      </c>
      <c r="AN26" s="1">
        <f>ROUNDDOWN(H26/E26,0)*G26*K26</f>
        <v>525</v>
      </c>
      <c r="AO26" s="1">
        <f>(AM26+AN26)/(E26*ROUNDUP(I26/E26,0))</f>
        <v>34.7142857142857</v>
      </c>
      <c r="AQ26" s="1">
        <f t="shared" si="14"/>
        <v>272</v>
      </c>
      <c r="AR26" s="1">
        <f t="shared" si="15"/>
        <v>350</v>
      </c>
      <c r="AS26" s="1">
        <f t="shared" si="16"/>
        <v>29.6190476190476</v>
      </c>
    </row>
    <row r="27" spans="1:45">
      <c r="A27" s="2">
        <v>5</v>
      </c>
      <c r="B27" s="2">
        <f>B$23</f>
        <v>1</v>
      </c>
      <c r="C27" s="2">
        <f>C$23</f>
        <v>0</v>
      </c>
      <c r="D27" s="2">
        <f>D$23</f>
        <v>1.4</v>
      </c>
      <c r="E27" s="2">
        <f>D27/(1+C27)</f>
        <v>1.4</v>
      </c>
      <c r="F27" s="2">
        <f>枪械师!R11</f>
        <v>57</v>
      </c>
      <c r="G27" s="2">
        <f>枪械师!AI11+枪械师!AW11</f>
        <v>74</v>
      </c>
      <c r="H27" s="2">
        <f>H$23</f>
        <v>10</v>
      </c>
      <c r="I27" s="2">
        <f>I$23</f>
        <v>20</v>
      </c>
      <c r="J27" s="3">
        <f>J26</f>
        <v>0.75</v>
      </c>
      <c r="K27" s="3">
        <f>K$23</f>
        <v>1.5</v>
      </c>
      <c r="L27" s="2">
        <f>L26+L$7</f>
        <v>100</v>
      </c>
      <c r="M27" s="2">
        <v>20</v>
      </c>
      <c r="N27" s="2">
        <f t="shared" ref="N27:Y27" si="20">N$23</f>
        <v>0</v>
      </c>
      <c r="O27" s="2">
        <f t="shared" si="20"/>
        <v>0</v>
      </c>
      <c r="P27" s="2">
        <f t="shared" si="20"/>
        <v>0</v>
      </c>
      <c r="Q27" s="2">
        <f t="shared" si="20"/>
        <v>0</v>
      </c>
      <c r="R27" s="2">
        <f t="shared" si="20"/>
        <v>0</v>
      </c>
      <c r="S27" s="2">
        <f t="shared" si="20"/>
        <v>0</v>
      </c>
      <c r="T27" s="4">
        <f t="shared" si="20"/>
        <v>0.5</v>
      </c>
      <c r="U27" s="4">
        <f t="shared" si="20"/>
        <v>0.5</v>
      </c>
      <c r="V27" s="4">
        <f t="shared" si="20"/>
        <v>1</v>
      </c>
      <c r="W27" s="4">
        <f t="shared" si="20"/>
        <v>0.75</v>
      </c>
      <c r="X27" s="4">
        <f t="shared" si="20"/>
        <v>1</v>
      </c>
      <c r="Y27" s="4">
        <f t="shared" si="20"/>
        <v>0.5</v>
      </c>
      <c r="Z27" s="2">
        <f>((L27^2*J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37.3134328358209</v>
      </c>
      <c r="AA27" s="2">
        <f>((L27^2*K27)*(1+ROUNDDOWN(Q27/[1]战斗模型!$C$31,1)*[1]战斗模型!$C$32*W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74.6268656716418</v>
      </c>
      <c r="AB27" s="2">
        <f>Z27*F27</f>
        <v>2126.86567164179</v>
      </c>
      <c r="AC27" s="2">
        <f>AA27*G27</f>
        <v>5522.38805970149</v>
      </c>
      <c r="AD27" s="2">
        <f>(ROUNDDOWN(H27/E27,0)*AC27+(ROUNDUP(I27/E27,0)-ROUNDDOWN(H27/E27,0))*AB27)/(E27*ROUNDUP(I27/E27,0))</f>
        <v>2651.03056147832</v>
      </c>
      <c r="AE27" s="5">
        <f>(AD27-ROUNDDOWN(H27/E27,0)*(AC27-AB27)/(E27*ROUNDUP(I27/E27,0)))/AD27</f>
        <v>0.573056300268097</v>
      </c>
      <c r="AF27" s="5">
        <f>ROUNDDOWN(H27/E27,0)*(AC27-AB27)/(E27*ROUNDUP(I27/E27,0))/AD27</f>
        <v>0.426943699731903</v>
      </c>
      <c r="AG27" s="2">
        <f>AD27/AD$23</f>
        <v>4.94039735099338</v>
      </c>
      <c r="AH27" s="2">
        <f>(AG27-1)/8</f>
        <v>0.492549668874172</v>
      </c>
      <c r="AJ27" s="2">
        <v>4</v>
      </c>
      <c r="AK27" s="2">
        <f>(AD27-$AD$23)/AJ27</f>
        <v>528.606965174129</v>
      </c>
      <c r="AM27" s="1">
        <f>(ROUNDUP(I27/E27,0)-ROUNDDOWN(H27/E27,0))*F27*J27</f>
        <v>342</v>
      </c>
      <c r="AN27" s="1">
        <f>ROUNDDOWN(H27/E27,0)*G27*K27</f>
        <v>777</v>
      </c>
      <c r="AO27" s="1">
        <f>(AM27+AN27)/(E27*ROUNDUP(I27/E27,0))</f>
        <v>53.2857142857143</v>
      </c>
      <c r="AQ27" s="1">
        <f t="shared" si="14"/>
        <v>456</v>
      </c>
      <c r="AR27" s="1">
        <f t="shared" si="15"/>
        <v>518</v>
      </c>
      <c r="AS27" s="1">
        <f t="shared" si="16"/>
        <v>46.3809523809524</v>
      </c>
    </row>
    <row r="28" spans="6:41">
      <c r="F28" s="2"/>
      <c r="G28" s="2"/>
      <c r="H28" s="2"/>
      <c r="I28" s="2">
        <v>1.1717</v>
      </c>
      <c r="J28" s="2">
        <f>J23/I28</f>
        <v>0.640095587607749</v>
      </c>
      <c r="K28" s="2">
        <f>K23/I28</f>
        <v>1.2801911752155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L28" s="1">
        <f>AO28-120</f>
        <v>20.5</v>
      </c>
      <c r="AO28" s="1">
        <f>SUM(AO23:AO27)</f>
        <v>140.5</v>
      </c>
    </row>
    <row r="29" s="1" customFormat="1" spans="1:45">
      <c r="A29" s="2" t="s">
        <v>43</v>
      </c>
      <c r="B29" s="2" t="s">
        <v>47</v>
      </c>
      <c r="C29" s="2" t="s">
        <v>93</v>
      </c>
      <c r="D29" s="2" t="s">
        <v>50</v>
      </c>
      <c r="E29" s="2" t="s">
        <v>51</v>
      </c>
      <c r="F29" s="2" t="s">
        <v>52</v>
      </c>
      <c r="G29" s="2" t="s">
        <v>53</v>
      </c>
      <c r="H29" s="2" t="s">
        <v>91</v>
      </c>
      <c r="I29" s="2" t="s">
        <v>92</v>
      </c>
      <c r="J29" s="2" t="s">
        <v>56</v>
      </c>
      <c r="K29" s="2" t="s">
        <v>57</v>
      </c>
      <c r="L29" s="2" t="s">
        <v>58</v>
      </c>
      <c r="M29" s="2" t="s">
        <v>59</v>
      </c>
      <c r="N29" s="2" t="s">
        <v>60</v>
      </c>
      <c r="O29" s="2" t="s">
        <v>61</v>
      </c>
      <c r="P29" s="2" t="s">
        <v>62</v>
      </c>
      <c r="Q29" s="2" t="s">
        <v>63</v>
      </c>
      <c r="R29" s="2" t="s">
        <v>64</v>
      </c>
      <c r="S29" s="2" t="s">
        <v>65</v>
      </c>
      <c r="T29" s="2" t="s">
        <v>66</v>
      </c>
      <c r="U29" s="2" t="s">
        <v>67</v>
      </c>
      <c r="V29" s="2" t="s">
        <v>68</v>
      </c>
      <c r="W29" s="2" t="s">
        <v>69</v>
      </c>
      <c r="X29" s="2" t="s">
        <v>70</v>
      </c>
      <c r="Y29" s="2" t="s">
        <v>71</v>
      </c>
      <c r="Z29" s="2" t="s">
        <v>72</v>
      </c>
      <c r="AA29" s="2" t="s">
        <v>73</v>
      </c>
      <c r="AB29" s="2" t="s">
        <v>74</v>
      </c>
      <c r="AC29" s="2" t="s">
        <v>75</v>
      </c>
      <c r="AD29" s="2" t="s">
        <v>76</v>
      </c>
      <c r="AE29" s="2" t="s">
        <v>77</v>
      </c>
      <c r="AF29" s="2" t="s">
        <v>78</v>
      </c>
      <c r="AG29" s="2" t="s">
        <v>79</v>
      </c>
      <c r="AH29" s="2" t="s">
        <v>80</v>
      </c>
      <c r="AJ29" s="2" t="s">
        <v>81</v>
      </c>
      <c r="AK29" s="2" t="s">
        <v>82</v>
      </c>
      <c r="AM29" s="1" t="s">
        <v>83</v>
      </c>
      <c r="AN29" s="1" t="s">
        <v>84</v>
      </c>
      <c r="AO29" s="1" t="s">
        <v>88</v>
      </c>
      <c r="AQ29" s="1" t="s">
        <v>95</v>
      </c>
      <c r="AR29" s="1" t="s">
        <v>96</v>
      </c>
      <c r="AS29" s="1" t="s">
        <v>97</v>
      </c>
    </row>
    <row r="30" spans="1:45">
      <c r="A30" s="2">
        <v>1</v>
      </c>
      <c r="B30" s="2">
        <v>1</v>
      </c>
      <c r="C30" s="2">
        <v>0</v>
      </c>
      <c r="D30" s="3">
        <v>1.4</v>
      </c>
      <c r="E30" s="2">
        <f>D30/(1+C30)</f>
        <v>1.4</v>
      </c>
      <c r="F30" s="2">
        <f>枪械师!R12</f>
        <v>8</v>
      </c>
      <c r="G30" s="2">
        <f>枪械师!AI12+枪械师!AW12</f>
        <v>16</v>
      </c>
      <c r="H30" s="2">
        <v>10</v>
      </c>
      <c r="I30" s="2">
        <v>20</v>
      </c>
      <c r="J30" s="3">
        <v>0.68</v>
      </c>
      <c r="K30" s="3">
        <v>1.4</v>
      </c>
      <c r="L30" s="2">
        <v>100</v>
      </c>
      <c r="M30" s="2">
        <v>20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4">
        <v>0.5</v>
      </c>
      <c r="U30" s="4">
        <v>0.5</v>
      </c>
      <c r="V30" s="4">
        <v>1</v>
      </c>
      <c r="W30" s="4">
        <v>0.75</v>
      </c>
      <c r="X30" s="4">
        <v>1</v>
      </c>
      <c r="Y30" s="4">
        <v>0.5</v>
      </c>
      <c r="Z30" s="2">
        <f>((L30^2*J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33.8308457711443</v>
      </c>
      <c r="AA30" s="2">
        <f>((L30^2*K30)*(1+ROUNDDOWN(Q30/[1]战斗模型!$C$31,1)*[1]战斗模型!$C$32*W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69.6517412935323</v>
      </c>
      <c r="AB30" s="2">
        <f>Z30*F30</f>
        <v>270.646766169154</v>
      </c>
      <c r="AC30" s="2">
        <f>AA30*G30</f>
        <v>1114.42786069652</v>
      </c>
      <c r="AD30" s="2">
        <f>(ROUNDDOWN(H30/E30,0)*AC30+(ROUNDUP(I30/E30,0)-ROUNDDOWN(H30/E30,0))*AB30)/(E30*ROUNDUP(I30/E30,0))</f>
        <v>474.579483534707</v>
      </c>
      <c r="AE30" s="5">
        <f>(AD30-ROUNDDOWN(H30/E30,0)*(AC30-AB30)/(E30*ROUNDUP(I30/E30,0)))/AD30</f>
        <v>0.407348242811502</v>
      </c>
      <c r="AF30" s="5">
        <f>ROUNDDOWN(H30/E30,0)*(AC30-AB30)/(E30*ROUNDUP(I30/E30,0))/AD30</f>
        <v>0.592651757188498</v>
      </c>
      <c r="AG30" s="2">
        <f>AD30/AD$30</f>
        <v>1</v>
      </c>
      <c r="AH30" s="2">
        <f>(AG30-1)/8</f>
        <v>0</v>
      </c>
      <c r="AJ30" s="2">
        <v>0</v>
      </c>
      <c r="AK30" s="2">
        <f>AD30-$AD$30</f>
        <v>0</v>
      </c>
      <c r="AM30" s="1">
        <f>(ROUNDUP(I30/E30,0)-ROUNDDOWN(H30/E30,0))*F30*J30</f>
        <v>43.52</v>
      </c>
      <c r="AN30" s="1">
        <f>ROUNDDOWN(H30/E30,0)*G30*K30</f>
        <v>156.8</v>
      </c>
      <c r="AO30" s="1">
        <f>(AM30+AN30)/(E30*ROUNDUP(I30/E30,0))</f>
        <v>9.53904761904762</v>
      </c>
      <c r="AQ30" s="1">
        <f t="shared" ref="AQ30:AQ34" si="21">AM30/J30</f>
        <v>64</v>
      </c>
      <c r="AR30" s="1">
        <f t="shared" ref="AR30:AR34" si="22">AN30/K30</f>
        <v>112</v>
      </c>
      <c r="AS30" s="1">
        <f t="shared" ref="AS30:AS34" si="23">(AQ30+AR30)/(E30*ROUNDUP(I30/E30,0))</f>
        <v>8.38095238095238</v>
      </c>
    </row>
    <row r="31" spans="1:45">
      <c r="A31" s="2">
        <v>2</v>
      </c>
      <c r="B31" s="2">
        <f>B$30</f>
        <v>1</v>
      </c>
      <c r="C31" s="2">
        <f>C$30</f>
        <v>0</v>
      </c>
      <c r="D31" s="2">
        <f>D$30</f>
        <v>1.4</v>
      </c>
      <c r="E31" s="2">
        <f>D31/(1+C31)</f>
        <v>1.4</v>
      </c>
      <c r="F31" s="2">
        <f>枪械师!R13</f>
        <v>15</v>
      </c>
      <c r="G31" s="2">
        <f>枪械师!AI13+枪械师!AW13</f>
        <v>31</v>
      </c>
      <c r="H31" s="2">
        <f>H$30</f>
        <v>10</v>
      </c>
      <c r="I31" s="2">
        <f>I$30</f>
        <v>20</v>
      </c>
      <c r="J31" s="3">
        <f>J$30</f>
        <v>0.68</v>
      </c>
      <c r="K31" s="3">
        <f>K$30</f>
        <v>1.4</v>
      </c>
      <c r="L31" s="2">
        <f>L30+L$7</f>
        <v>100</v>
      </c>
      <c r="M31" s="2">
        <v>20</v>
      </c>
      <c r="N31" s="2">
        <f t="shared" ref="N31:Y31" si="24">N$30</f>
        <v>0</v>
      </c>
      <c r="O31" s="2">
        <f t="shared" si="24"/>
        <v>0</v>
      </c>
      <c r="P31" s="2">
        <f t="shared" si="24"/>
        <v>0</v>
      </c>
      <c r="Q31" s="2">
        <f t="shared" si="24"/>
        <v>0</v>
      </c>
      <c r="R31" s="2">
        <f t="shared" si="24"/>
        <v>0</v>
      </c>
      <c r="S31" s="2">
        <f t="shared" si="24"/>
        <v>0</v>
      </c>
      <c r="T31" s="4">
        <f t="shared" si="24"/>
        <v>0.5</v>
      </c>
      <c r="U31" s="4">
        <f t="shared" si="24"/>
        <v>0.5</v>
      </c>
      <c r="V31" s="4">
        <f t="shared" si="24"/>
        <v>1</v>
      </c>
      <c r="W31" s="4">
        <f t="shared" si="24"/>
        <v>0.75</v>
      </c>
      <c r="X31" s="4">
        <f t="shared" si="24"/>
        <v>1</v>
      </c>
      <c r="Y31" s="4">
        <f t="shared" si="24"/>
        <v>0.5</v>
      </c>
      <c r="Z31" s="2">
        <f>((L31^2*J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33.8308457711443</v>
      </c>
      <c r="AA31" s="2">
        <f>((L31^2*K31)*(1+ROUNDDOWN(Q31/[1]战斗模型!$C$31,1)*[1]战斗模型!$C$32*W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69.6517412935323</v>
      </c>
      <c r="AB31" s="2">
        <f>Z31*F31</f>
        <v>507.462686567164</v>
      </c>
      <c r="AC31" s="2">
        <f>AA31*G31</f>
        <v>2159.2039800995</v>
      </c>
      <c r="AD31" s="2">
        <f>(ROUNDDOWN(H31/E31,0)*AC31+(ROUNDUP(I31/E31,0)-ROUNDDOWN(H31/E31,0))*AB31)/(E31*ROUNDUP(I31/E31,0))</f>
        <v>913.053778725421</v>
      </c>
      <c r="AE31" s="5">
        <f>(AD31-ROUNDDOWN(H31/E31,0)*(AC31-AB31)/(E31*ROUNDUP(I31/E31,0)))/AD31</f>
        <v>0.396990140114167</v>
      </c>
      <c r="AF31" s="5">
        <f>ROUNDDOWN(H31/E31,0)*(AC31-AB31)/(E31*ROUNDUP(I31/E31,0))/AD31</f>
        <v>0.603009859885833</v>
      </c>
      <c r="AG31" s="2">
        <f>AD31/AD$30</f>
        <v>1.92392172523962</v>
      </c>
      <c r="AH31" s="2">
        <f>(AG31-1)/8</f>
        <v>0.115490215654952</v>
      </c>
      <c r="AJ31" s="2">
        <v>1</v>
      </c>
      <c r="AK31" s="2">
        <f>(AD31-$AD$30)/AJ31</f>
        <v>438.474295190713</v>
      </c>
      <c r="AM31" s="1">
        <f>(ROUNDUP(I31/E31,0)-ROUNDDOWN(H31/E31,0))*F31*J31</f>
        <v>81.6</v>
      </c>
      <c r="AN31" s="1">
        <f>ROUNDDOWN(H31/E31,0)*G31*K31</f>
        <v>303.8</v>
      </c>
      <c r="AO31" s="1">
        <f>(AM31+AN31)/(E31*ROUNDUP(I31/E31,0))</f>
        <v>18.352380952381</v>
      </c>
      <c r="AQ31" s="1">
        <f t="shared" si="21"/>
        <v>120</v>
      </c>
      <c r="AR31" s="1">
        <f t="shared" si="22"/>
        <v>217</v>
      </c>
      <c r="AS31" s="1">
        <f t="shared" si="23"/>
        <v>16.047619047619</v>
      </c>
    </row>
    <row r="32" spans="1:45">
      <c r="A32" s="2">
        <v>3</v>
      </c>
      <c r="B32" s="2">
        <f>B$30</f>
        <v>1</v>
      </c>
      <c r="C32" s="2">
        <f>C$30</f>
        <v>0</v>
      </c>
      <c r="D32" s="2">
        <f>D$30</f>
        <v>1.4</v>
      </c>
      <c r="E32" s="2">
        <f t="shared" ref="E32:E41" si="25">D32/(1+C32)</f>
        <v>1.4</v>
      </c>
      <c r="F32" s="2">
        <f>枪械师!R14</f>
        <v>26</v>
      </c>
      <c r="G32" s="2">
        <f>枪械师!AI14+枪械师!AW14</f>
        <v>46</v>
      </c>
      <c r="H32" s="2">
        <f>H$30</f>
        <v>10</v>
      </c>
      <c r="I32" s="2">
        <f>I$30</f>
        <v>20</v>
      </c>
      <c r="J32" s="3">
        <f>J$30</f>
        <v>0.68</v>
      </c>
      <c r="K32" s="3">
        <f>K$30</f>
        <v>1.4</v>
      </c>
      <c r="L32" s="2">
        <f>L31+L$7</f>
        <v>100</v>
      </c>
      <c r="M32" s="2">
        <v>20</v>
      </c>
      <c r="N32" s="2">
        <f t="shared" ref="N32:Y32" si="26">N$30</f>
        <v>0</v>
      </c>
      <c r="O32" s="2">
        <f t="shared" si="26"/>
        <v>0</v>
      </c>
      <c r="P32" s="2">
        <f t="shared" si="26"/>
        <v>0</v>
      </c>
      <c r="Q32" s="2">
        <f t="shared" si="26"/>
        <v>0</v>
      </c>
      <c r="R32" s="2">
        <f t="shared" si="26"/>
        <v>0</v>
      </c>
      <c r="S32" s="2">
        <f t="shared" si="26"/>
        <v>0</v>
      </c>
      <c r="T32" s="4">
        <f t="shared" si="26"/>
        <v>0.5</v>
      </c>
      <c r="U32" s="4">
        <f t="shared" si="26"/>
        <v>0.5</v>
      </c>
      <c r="V32" s="4">
        <f t="shared" si="26"/>
        <v>1</v>
      </c>
      <c r="W32" s="4">
        <f t="shared" si="26"/>
        <v>0.75</v>
      </c>
      <c r="X32" s="4">
        <f t="shared" si="26"/>
        <v>1</v>
      </c>
      <c r="Y32" s="4">
        <f t="shared" si="26"/>
        <v>0.5</v>
      </c>
      <c r="Z32" s="2">
        <f>((L32^2*J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33.8308457711443</v>
      </c>
      <c r="AA32" s="2">
        <f>((L32^2*K32)*(1+ROUNDDOWN(Q32/[1]战斗模型!$C$31,1)*[1]战斗模型!$C$32*W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69.6517412935323</v>
      </c>
      <c r="AB32" s="2">
        <f t="shared" ref="AB32:AB41" si="27">Z32*F32</f>
        <v>879.601990049751</v>
      </c>
      <c r="AC32" s="2">
        <f t="shared" ref="AC32:AC41" si="28">AA32*G32</f>
        <v>3203.98009950249</v>
      </c>
      <c r="AD32" s="2">
        <f t="shared" ref="AD32:AD41" si="29">(ROUNDDOWN(H32/E32,0)*AC32+(ROUNDUP(I32/E32,0)-ROUNDDOWN(H32/E32,0))*AB32)/(E32*ROUNDUP(I32/E32,0))</f>
        <v>1403.07983890073</v>
      </c>
      <c r="AE32" s="5">
        <f t="shared" ref="AE32:AE41" si="30">(AD32-ROUNDDOWN(H32/E32,0)*(AC32-AB32)/(E32*ROUNDUP(I32/E32,0)))/AD32</f>
        <v>0.447791435904363</v>
      </c>
      <c r="AF32" s="5">
        <f t="shared" ref="AF32:AF41" si="31">ROUNDDOWN(H32/E32,0)*(AC32-AB32)/(E32*ROUNDUP(I32/E32,0))/AD32</f>
        <v>0.552208564095637</v>
      </c>
      <c r="AG32" s="2">
        <f t="shared" ref="AG32:AG41" si="32">AD32/AD$30</f>
        <v>2.9564696485623</v>
      </c>
      <c r="AH32" s="2">
        <f t="shared" ref="AH32:AH41" si="33">(AG32-1)/8</f>
        <v>0.244558706070287</v>
      </c>
      <c r="AJ32" s="2">
        <v>2</v>
      </c>
      <c r="AK32" s="2">
        <f>(AD32-$AD$30)/AJ32</f>
        <v>464.250177683013</v>
      </c>
      <c r="AM32" s="1">
        <f t="shared" ref="AM32:AM41" si="34">(ROUNDUP(I32/E32,0)-ROUNDDOWN(H32/E32,0))*F32*J32</f>
        <v>141.44</v>
      </c>
      <c r="AN32" s="1">
        <f t="shared" ref="AN32:AN41" si="35">ROUNDDOWN(H32/E32,0)*G32*K32</f>
        <v>450.8</v>
      </c>
      <c r="AO32" s="1">
        <f t="shared" ref="AO32:AO41" si="36">(AM32+AN32)/(E32*ROUNDUP(I32/E32,0))</f>
        <v>28.2019047619048</v>
      </c>
      <c r="AQ32" s="1">
        <f t="shared" si="21"/>
        <v>208</v>
      </c>
      <c r="AR32" s="1">
        <f t="shared" si="22"/>
        <v>322</v>
      </c>
      <c r="AS32" s="1">
        <f t="shared" si="23"/>
        <v>25.2380952380952</v>
      </c>
    </row>
    <row r="33" spans="1:45">
      <c r="A33" s="2">
        <v>4</v>
      </c>
      <c r="B33" s="2">
        <f t="shared" ref="B33:B41" si="37">B$30</f>
        <v>1</v>
      </c>
      <c r="C33" s="2">
        <f t="shared" ref="C33:C41" si="38">C$30</f>
        <v>0</v>
      </c>
      <c r="D33" s="2">
        <f>D$30</f>
        <v>1.4</v>
      </c>
      <c r="E33" s="2">
        <f t="shared" si="25"/>
        <v>1.4</v>
      </c>
      <c r="F33" s="2">
        <f>枪械师!R15</f>
        <v>35</v>
      </c>
      <c r="G33" s="2">
        <f>枪械师!AI15+枪械师!AW15</f>
        <v>60</v>
      </c>
      <c r="H33" s="2">
        <f t="shared" ref="H33:H41" si="39">H$30</f>
        <v>10</v>
      </c>
      <c r="I33" s="2">
        <f t="shared" ref="I33:I41" si="40">I$30</f>
        <v>20</v>
      </c>
      <c r="J33" s="3">
        <f>J$30</f>
        <v>0.68</v>
      </c>
      <c r="K33" s="3">
        <f>K$30</f>
        <v>1.4</v>
      </c>
      <c r="L33" s="2">
        <f t="shared" ref="L33:L41" si="41">L32+L$7</f>
        <v>100</v>
      </c>
      <c r="M33" s="2">
        <v>20</v>
      </c>
      <c r="N33" s="2">
        <f t="shared" ref="N33:N41" si="42">N$30</f>
        <v>0</v>
      </c>
      <c r="O33" s="2">
        <f t="shared" ref="O33:O41" si="43">O$30</f>
        <v>0</v>
      </c>
      <c r="P33" s="2">
        <f t="shared" ref="P33:P41" si="44">P$30</f>
        <v>0</v>
      </c>
      <c r="Q33" s="2">
        <f t="shared" ref="Q33:Q41" si="45">Q$30</f>
        <v>0</v>
      </c>
      <c r="R33" s="2">
        <f t="shared" ref="R33:R41" si="46">R$30</f>
        <v>0</v>
      </c>
      <c r="S33" s="2">
        <f t="shared" ref="S33:S41" si="47">S$30</f>
        <v>0</v>
      </c>
      <c r="T33" s="4">
        <f t="shared" ref="T33:T41" si="48">T$30</f>
        <v>0.5</v>
      </c>
      <c r="U33" s="4">
        <f t="shared" ref="U33:U41" si="49">U$30</f>
        <v>0.5</v>
      </c>
      <c r="V33" s="4">
        <f t="shared" ref="V33:V41" si="50">V$30</f>
        <v>1</v>
      </c>
      <c r="W33" s="4">
        <f t="shared" ref="W33:W41" si="51">W$30</f>
        <v>0.75</v>
      </c>
      <c r="X33" s="4">
        <f t="shared" ref="X33:X41" si="52">X$30</f>
        <v>1</v>
      </c>
      <c r="Y33" s="4">
        <f t="shared" ref="Y33:Y41" si="53">Y$30</f>
        <v>0.5</v>
      </c>
      <c r="Z33" s="2">
        <f>((L33^2*J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33.8308457711443</v>
      </c>
      <c r="AA33" s="2">
        <f>((L33^2*K33)*(1+ROUNDDOWN(Q33/[1]战斗模型!$C$31,1)*[1]战斗模型!$C$32*W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69.6517412935323</v>
      </c>
      <c r="AB33" s="2">
        <f t="shared" si="27"/>
        <v>1184.07960199005</v>
      </c>
      <c r="AC33" s="2">
        <f t="shared" si="28"/>
        <v>4179.10447761194</v>
      </c>
      <c r="AD33" s="2">
        <f t="shared" si="29"/>
        <v>1844.1127694859</v>
      </c>
      <c r="AE33" s="5">
        <f t="shared" si="30"/>
        <v>0.45863309352518</v>
      </c>
      <c r="AF33" s="5">
        <f t="shared" si="31"/>
        <v>0.54136690647482</v>
      </c>
      <c r="AG33" s="2">
        <f t="shared" si="32"/>
        <v>3.88578274760383</v>
      </c>
      <c r="AH33" s="2">
        <f t="shared" si="33"/>
        <v>0.360722843450479</v>
      </c>
      <c r="AJ33" s="2">
        <v>3</v>
      </c>
      <c r="AK33" s="2">
        <f t="shared" ref="AK33:AK41" si="54">(AD33-$AD$30)/AJ33</f>
        <v>456.511095317065</v>
      </c>
      <c r="AM33" s="1">
        <f t="shared" si="34"/>
        <v>190.4</v>
      </c>
      <c r="AN33" s="1">
        <f t="shared" si="35"/>
        <v>588</v>
      </c>
      <c r="AO33" s="1">
        <f t="shared" si="36"/>
        <v>37.0666666666667</v>
      </c>
      <c r="AQ33" s="1">
        <f t="shared" si="21"/>
        <v>280</v>
      </c>
      <c r="AR33" s="1">
        <f t="shared" si="22"/>
        <v>420</v>
      </c>
      <c r="AS33" s="1">
        <f t="shared" si="23"/>
        <v>33.3333333333333</v>
      </c>
    </row>
    <row r="34" spans="1:45">
      <c r="A34" s="2">
        <v>5</v>
      </c>
      <c r="B34" s="2">
        <f t="shared" si="37"/>
        <v>1</v>
      </c>
      <c r="C34" s="2">
        <f t="shared" si="38"/>
        <v>0</v>
      </c>
      <c r="D34" s="2">
        <f>D$30</f>
        <v>1.4</v>
      </c>
      <c r="E34" s="2">
        <f t="shared" si="25"/>
        <v>1.4</v>
      </c>
      <c r="F34" s="2">
        <f>枪械师!R16</f>
        <v>60</v>
      </c>
      <c r="G34" s="2">
        <f>枪械师!AI16+枪械师!AW16</f>
        <v>75</v>
      </c>
      <c r="H34" s="2">
        <f t="shared" si="39"/>
        <v>10</v>
      </c>
      <c r="I34" s="2">
        <f t="shared" si="40"/>
        <v>20</v>
      </c>
      <c r="J34" s="3">
        <f>J$30</f>
        <v>0.68</v>
      </c>
      <c r="K34" s="3">
        <f>K$30</f>
        <v>1.4</v>
      </c>
      <c r="L34" s="2">
        <f t="shared" si="41"/>
        <v>100</v>
      </c>
      <c r="M34" s="2">
        <v>20</v>
      </c>
      <c r="N34" s="2">
        <f t="shared" si="42"/>
        <v>0</v>
      </c>
      <c r="O34" s="2">
        <f t="shared" si="43"/>
        <v>0</v>
      </c>
      <c r="P34" s="2">
        <f t="shared" si="44"/>
        <v>0</v>
      </c>
      <c r="Q34" s="2">
        <f t="shared" si="45"/>
        <v>0</v>
      </c>
      <c r="R34" s="2">
        <f t="shared" si="46"/>
        <v>0</v>
      </c>
      <c r="S34" s="2">
        <f t="shared" si="47"/>
        <v>0</v>
      </c>
      <c r="T34" s="4">
        <f t="shared" si="48"/>
        <v>0.5</v>
      </c>
      <c r="U34" s="4">
        <f t="shared" si="49"/>
        <v>0.5</v>
      </c>
      <c r="V34" s="4">
        <f t="shared" si="50"/>
        <v>1</v>
      </c>
      <c r="W34" s="4">
        <f t="shared" si="51"/>
        <v>0.75</v>
      </c>
      <c r="X34" s="4">
        <f t="shared" si="52"/>
        <v>1</v>
      </c>
      <c r="Y34" s="4">
        <f t="shared" si="53"/>
        <v>0.5</v>
      </c>
      <c r="Z34" s="2">
        <f>((L34^2*J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33.8308457711443</v>
      </c>
      <c r="AA34" s="2">
        <f>((L34^2*K34)*(1+ROUNDDOWN(Q34/[1]战斗模型!$C$31,1)*[1]战斗模型!$C$32*W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69.6517412935323</v>
      </c>
      <c r="AB34" s="2">
        <f t="shared" si="27"/>
        <v>2029.85074626866</v>
      </c>
      <c r="AC34" s="2">
        <f t="shared" si="28"/>
        <v>5223.88059701493</v>
      </c>
      <c r="AD34" s="2">
        <f t="shared" si="29"/>
        <v>2514.57000710732</v>
      </c>
      <c r="AE34" s="5">
        <f t="shared" si="30"/>
        <v>0.576596947427925</v>
      </c>
      <c r="AF34" s="5">
        <f t="shared" si="31"/>
        <v>0.423403052572075</v>
      </c>
      <c r="AG34" s="2">
        <f t="shared" si="32"/>
        <v>5.29852236421725</v>
      </c>
      <c r="AH34" s="2">
        <f t="shared" si="33"/>
        <v>0.537315295527156</v>
      </c>
      <c r="AJ34" s="2">
        <v>4</v>
      </c>
      <c r="AK34" s="2">
        <f t="shared" si="54"/>
        <v>509.997630893153</v>
      </c>
      <c r="AM34" s="1">
        <f t="shared" si="34"/>
        <v>326.4</v>
      </c>
      <c r="AN34" s="1">
        <f t="shared" si="35"/>
        <v>735</v>
      </c>
      <c r="AO34" s="1">
        <f t="shared" si="36"/>
        <v>50.5428571428571</v>
      </c>
      <c r="AQ34" s="1">
        <f t="shared" si="21"/>
        <v>480</v>
      </c>
      <c r="AR34" s="1">
        <f t="shared" si="22"/>
        <v>525</v>
      </c>
      <c r="AS34" s="1">
        <f t="shared" si="23"/>
        <v>47.8571428571429</v>
      </c>
    </row>
    <row r="35" spans="6:41">
      <c r="F35" s="2"/>
      <c r="G35" s="2"/>
      <c r="H35" s="2"/>
      <c r="I35" s="2">
        <v>1.2283</v>
      </c>
      <c r="J35" s="2">
        <f>J30/I35</f>
        <v>0.553610681429618</v>
      </c>
      <c r="K35" s="2">
        <f>K30/I35</f>
        <v>1.13978669706098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L35" s="1">
        <f>AO35-120</f>
        <v>23.7028571428571</v>
      </c>
      <c r="AO35" s="1">
        <f>SUM(AO30:AO34)</f>
        <v>143.702857142857</v>
      </c>
    </row>
    <row r="36" s="1" customFormat="1" spans="1:45">
      <c r="A36" s="2" t="s">
        <v>44</v>
      </c>
      <c r="B36" s="2" t="s">
        <v>47</v>
      </c>
      <c r="C36" s="2" t="s">
        <v>93</v>
      </c>
      <c r="D36" s="2" t="s">
        <v>50</v>
      </c>
      <c r="E36" s="2" t="s">
        <v>51</v>
      </c>
      <c r="F36" s="2" t="s">
        <v>52</v>
      </c>
      <c r="G36" s="2" t="s">
        <v>53</v>
      </c>
      <c r="H36" s="2" t="s">
        <v>91</v>
      </c>
      <c r="I36" s="2" t="s">
        <v>92</v>
      </c>
      <c r="J36" s="2" t="s">
        <v>56</v>
      </c>
      <c r="K36" s="2" t="s">
        <v>57</v>
      </c>
      <c r="L36" s="2" t="s">
        <v>58</v>
      </c>
      <c r="M36" s="2" t="s">
        <v>59</v>
      </c>
      <c r="N36" s="2" t="s">
        <v>60</v>
      </c>
      <c r="O36" s="2" t="s">
        <v>61</v>
      </c>
      <c r="P36" s="2" t="s">
        <v>62</v>
      </c>
      <c r="Q36" s="2" t="s">
        <v>63</v>
      </c>
      <c r="R36" s="2" t="s">
        <v>64</v>
      </c>
      <c r="S36" s="2" t="s">
        <v>65</v>
      </c>
      <c r="T36" s="2" t="s">
        <v>66</v>
      </c>
      <c r="U36" s="2" t="s">
        <v>67</v>
      </c>
      <c r="V36" s="2" t="s">
        <v>68</v>
      </c>
      <c r="W36" s="2" t="s">
        <v>69</v>
      </c>
      <c r="X36" s="2" t="s">
        <v>70</v>
      </c>
      <c r="Y36" s="2" t="s">
        <v>71</v>
      </c>
      <c r="Z36" s="2" t="s">
        <v>72</v>
      </c>
      <c r="AA36" s="2" t="s">
        <v>73</v>
      </c>
      <c r="AB36" s="2" t="s">
        <v>74</v>
      </c>
      <c r="AC36" s="2" t="s">
        <v>75</v>
      </c>
      <c r="AD36" s="2" t="s">
        <v>76</v>
      </c>
      <c r="AE36" s="2" t="s">
        <v>77</v>
      </c>
      <c r="AF36" s="2" t="s">
        <v>78</v>
      </c>
      <c r="AG36" s="2" t="s">
        <v>79</v>
      </c>
      <c r="AH36" s="2" t="s">
        <v>80</v>
      </c>
      <c r="AJ36" s="2" t="s">
        <v>81</v>
      </c>
      <c r="AK36" s="2" t="s">
        <v>82</v>
      </c>
      <c r="AM36" s="1" t="s">
        <v>83</v>
      </c>
      <c r="AN36" s="1" t="s">
        <v>84</v>
      </c>
      <c r="AO36" s="1" t="s">
        <v>88</v>
      </c>
      <c r="AQ36" s="1" t="s">
        <v>95</v>
      </c>
      <c r="AR36" s="1" t="s">
        <v>96</v>
      </c>
      <c r="AS36" s="1" t="s">
        <v>97</v>
      </c>
    </row>
    <row r="37" spans="1:45">
      <c r="A37" s="2">
        <v>1</v>
      </c>
      <c r="B37" s="2">
        <v>1</v>
      </c>
      <c r="C37" s="2">
        <v>0</v>
      </c>
      <c r="D37" s="3">
        <v>1.4</v>
      </c>
      <c r="E37" s="2">
        <f t="shared" si="25"/>
        <v>1.4</v>
      </c>
      <c r="F37" s="2">
        <f>枪械师!E17</f>
        <v>9</v>
      </c>
      <c r="G37" s="2">
        <f>枪械师!AI17</f>
        <v>20</v>
      </c>
      <c r="H37" s="2">
        <v>10</v>
      </c>
      <c r="I37" s="2">
        <v>20</v>
      </c>
      <c r="J37" s="3">
        <v>0.78</v>
      </c>
      <c r="K37" s="3">
        <v>1.2</v>
      </c>
      <c r="L37" s="2">
        <v>100</v>
      </c>
      <c r="M37" s="2">
        <v>20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4">
        <v>0.5</v>
      </c>
      <c r="U37" s="4">
        <v>0.5</v>
      </c>
      <c r="V37" s="4">
        <v>1</v>
      </c>
      <c r="W37" s="4">
        <v>0.75</v>
      </c>
      <c r="X37" s="4">
        <v>1</v>
      </c>
      <c r="Y37" s="4">
        <v>0.5</v>
      </c>
      <c r="Z37" s="2">
        <f>((L37^2*J37)/(M37*5+L37+1)*(1+ROUNDDOWN(P37/[1]战斗模型!$C$31,1)*[1]战斗模型!$C$32*AVERAGE([1]战斗模型!$C$35,V37))+ROUNDDOWN(S37/[1]战斗模型!$C$31,1)*[1]战斗模型!$C$32*L37*Y37)*(1+ROUNDDOWN(N37/[1]战斗模型!$C$31,1)*[1]战斗模型!$C$32*T37)*(1+ROUNDDOWN(O37/[1]战斗模型!$C$31,1)*[1]战斗模型!$C$32*U37)*B37</f>
        <v>38.8059701492537</v>
      </c>
      <c r="AA37" s="2">
        <f>((L37^2*K37)*(1+ROUNDDOWN(Q37/[1]战斗模型!$C$31,1)*[1]战斗模型!$C$32*W37)/(M37*5+L37+1)*(1+ROUNDDOWN(P37/[1]战斗模型!$C$31,1)*[1]战斗模型!$C$32*AVERAGE([1]战斗模型!$C$35,V37))+ROUNDDOWN(S37/[1]战斗模型!$C$31,1)*[1]战斗模型!$C$32*L37*Y37)*(1+ROUNDDOWN(N37/[1]战斗模型!$C$31,1)*[1]战斗模型!$C$32*T37)*(1+ROUNDDOWN(O37/[1]战斗模型!$C$31,1)*[1]战斗模型!$C$32*U37)*B37</f>
        <v>59.7014925373134</v>
      </c>
      <c r="AB37" s="2">
        <f t="shared" si="27"/>
        <v>349.253731343284</v>
      </c>
      <c r="AC37" s="2">
        <f t="shared" si="28"/>
        <v>1194.02985074627</v>
      </c>
      <c r="AD37" s="2">
        <f t="shared" si="29"/>
        <v>531.058990760483</v>
      </c>
      <c r="AE37" s="5">
        <f t="shared" si="30"/>
        <v>0.46975374732334</v>
      </c>
      <c r="AF37" s="5">
        <f t="shared" si="31"/>
        <v>0.53024625267666</v>
      </c>
      <c r="AG37" s="2">
        <f t="shared" si="32"/>
        <v>1.11900958466454</v>
      </c>
      <c r="AH37" s="2">
        <f t="shared" si="33"/>
        <v>0.0148761980830671</v>
      </c>
      <c r="AJ37" s="2">
        <v>0</v>
      </c>
      <c r="AK37" s="2">
        <f>AD37-$AD$30</f>
        <v>56.4795072257758</v>
      </c>
      <c r="AM37" s="1">
        <f t="shared" si="34"/>
        <v>56.16</v>
      </c>
      <c r="AN37" s="1">
        <f t="shared" si="35"/>
        <v>168</v>
      </c>
      <c r="AO37" s="1">
        <f t="shared" si="36"/>
        <v>10.6742857142857</v>
      </c>
      <c r="AQ37" s="1">
        <f t="shared" ref="AQ37:AQ41" si="55">AM37/J37</f>
        <v>72</v>
      </c>
      <c r="AR37" s="1">
        <f t="shared" ref="AR37:AR41" si="56">AN37/K37</f>
        <v>140</v>
      </c>
      <c r="AS37" s="1">
        <f t="shared" ref="AS37:AS41" si="57">(AQ37+AR37)/(E37*ROUNDUP(I37/E37,0))</f>
        <v>10.0952380952381</v>
      </c>
    </row>
    <row r="38" spans="1:45">
      <c r="A38" s="2">
        <v>2</v>
      </c>
      <c r="B38" s="2">
        <f t="shared" si="37"/>
        <v>1</v>
      </c>
      <c r="C38" s="2">
        <f t="shared" si="38"/>
        <v>0</v>
      </c>
      <c r="D38" s="2">
        <f>$D$37</f>
        <v>1.4</v>
      </c>
      <c r="E38" s="2">
        <f t="shared" si="25"/>
        <v>1.4</v>
      </c>
      <c r="F38" s="2">
        <f>枪械师!E18</f>
        <v>12</v>
      </c>
      <c r="G38" s="2">
        <f>枪械师!AI18</f>
        <v>30</v>
      </c>
      <c r="H38" s="2">
        <f t="shared" si="39"/>
        <v>10</v>
      </c>
      <c r="I38" s="2">
        <f t="shared" si="40"/>
        <v>20</v>
      </c>
      <c r="J38" s="3">
        <f>J$37</f>
        <v>0.78</v>
      </c>
      <c r="K38" s="3">
        <f t="shared" ref="K38:K41" si="58">K$37</f>
        <v>1.2</v>
      </c>
      <c r="L38" s="2">
        <f t="shared" si="41"/>
        <v>100</v>
      </c>
      <c r="M38" s="2">
        <v>20</v>
      </c>
      <c r="N38" s="2">
        <f t="shared" si="42"/>
        <v>0</v>
      </c>
      <c r="O38" s="2">
        <f t="shared" si="43"/>
        <v>0</v>
      </c>
      <c r="P38" s="2">
        <f t="shared" si="44"/>
        <v>0</v>
      </c>
      <c r="Q38" s="2">
        <f t="shared" si="45"/>
        <v>0</v>
      </c>
      <c r="R38" s="2">
        <f t="shared" si="46"/>
        <v>0</v>
      </c>
      <c r="S38" s="2">
        <f t="shared" si="47"/>
        <v>0</v>
      </c>
      <c r="T38" s="4">
        <f t="shared" si="48"/>
        <v>0.5</v>
      </c>
      <c r="U38" s="4">
        <f t="shared" si="49"/>
        <v>0.5</v>
      </c>
      <c r="V38" s="4">
        <f t="shared" si="50"/>
        <v>1</v>
      </c>
      <c r="W38" s="4">
        <f t="shared" si="51"/>
        <v>0.75</v>
      </c>
      <c r="X38" s="4">
        <f t="shared" si="52"/>
        <v>1</v>
      </c>
      <c r="Y38" s="4">
        <f t="shared" si="53"/>
        <v>0.5</v>
      </c>
      <c r="Z38" s="2">
        <f>((L38^2*J38)/(M38*5+L38+1)*(1+ROUNDDOWN(P38/[1]战斗模型!$C$31,1)*[1]战斗模型!$C$32*AVERAGE([1]战斗模型!$C$35,V38))+ROUNDDOWN(S38/[1]战斗模型!$C$31,1)*[1]战斗模型!$C$32*L38*Y38)*(1+ROUNDDOWN(N38/[1]战斗模型!$C$31,1)*[1]战斗模型!$C$32*T38)*(1+ROUNDDOWN(O38/[1]战斗模型!$C$31,1)*[1]战斗模型!$C$32*U38)*B38</f>
        <v>38.8059701492537</v>
      </c>
      <c r="AA38" s="2">
        <f>((L38^2*K38)*(1+ROUNDDOWN(Q38/[1]战斗模型!$C$31,1)*[1]战斗模型!$C$32*W38)/(M38*5+L38+1)*(1+ROUNDDOWN(P38/[1]战斗模型!$C$31,1)*[1]战斗模型!$C$32*AVERAGE([1]战斗模型!$C$35,V38))+ROUNDDOWN(S38/[1]战斗模型!$C$31,1)*[1]战斗模型!$C$32*L38*Y38)*(1+ROUNDDOWN(N38/[1]战斗模型!$C$31,1)*[1]战斗模型!$C$32*T38)*(1+ROUNDDOWN(O38/[1]战斗模型!$C$31,1)*[1]战斗模型!$C$32*U38)*B38</f>
        <v>59.7014925373134</v>
      </c>
      <c r="AB38" s="2">
        <f t="shared" si="27"/>
        <v>465.671641791045</v>
      </c>
      <c r="AC38" s="2">
        <f t="shared" si="28"/>
        <v>1791.0447761194</v>
      </c>
      <c r="AD38" s="2">
        <f t="shared" si="29"/>
        <v>774.413646055437</v>
      </c>
      <c r="AE38" s="5">
        <f t="shared" si="30"/>
        <v>0.429515418502203</v>
      </c>
      <c r="AF38" s="5">
        <f t="shared" si="31"/>
        <v>0.570484581497797</v>
      </c>
      <c r="AG38" s="2">
        <f t="shared" si="32"/>
        <v>1.63178913738019</v>
      </c>
      <c r="AH38" s="2">
        <f t="shared" si="33"/>
        <v>0.0789736421725239</v>
      </c>
      <c r="AJ38" s="2">
        <v>1</v>
      </c>
      <c r="AK38" s="2">
        <f t="shared" si="54"/>
        <v>299.83416252073</v>
      </c>
      <c r="AM38" s="1">
        <f t="shared" si="34"/>
        <v>74.88</v>
      </c>
      <c r="AN38" s="1">
        <f t="shared" si="35"/>
        <v>252</v>
      </c>
      <c r="AO38" s="1">
        <f t="shared" si="36"/>
        <v>15.5657142857143</v>
      </c>
      <c r="AQ38" s="1">
        <f t="shared" si="55"/>
        <v>96</v>
      </c>
      <c r="AR38" s="1">
        <f t="shared" si="56"/>
        <v>210</v>
      </c>
      <c r="AS38" s="1">
        <f t="shared" si="57"/>
        <v>14.5714285714286</v>
      </c>
    </row>
    <row r="39" spans="1:45">
      <c r="A39" s="2">
        <v>3</v>
      </c>
      <c r="B39" s="2">
        <f t="shared" si="37"/>
        <v>1</v>
      </c>
      <c r="C39" s="2">
        <f t="shared" si="38"/>
        <v>0</v>
      </c>
      <c r="D39" s="2">
        <f>$D$37</f>
        <v>1.4</v>
      </c>
      <c r="E39" s="2">
        <f t="shared" si="25"/>
        <v>1.4</v>
      </c>
      <c r="F39" s="2">
        <f>枪械师!E19</f>
        <v>20</v>
      </c>
      <c r="G39" s="2">
        <f>枪械师!AI19</f>
        <v>40</v>
      </c>
      <c r="H39" s="2">
        <f t="shared" si="39"/>
        <v>10</v>
      </c>
      <c r="I39" s="2">
        <f t="shared" si="40"/>
        <v>20</v>
      </c>
      <c r="J39" s="3">
        <f>J$37</f>
        <v>0.78</v>
      </c>
      <c r="K39" s="3">
        <f t="shared" si="58"/>
        <v>1.2</v>
      </c>
      <c r="L39" s="2">
        <f t="shared" si="41"/>
        <v>100</v>
      </c>
      <c r="M39" s="2">
        <v>20</v>
      </c>
      <c r="N39" s="2">
        <f t="shared" si="42"/>
        <v>0</v>
      </c>
      <c r="O39" s="2">
        <f t="shared" si="43"/>
        <v>0</v>
      </c>
      <c r="P39" s="2">
        <f t="shared" si="44"/>
        <v>0</v>
      </c>
      <c r="Q39" s="2">
        <f t="shared" si="45"/>
        <v>0</v>
      </c>
      <c r="R39" s="2">
        <f t="shared" si="46"/>
        <v>0</v>
      </c>
      <c r="S39" s="2">
        <f t="shared" si="47"/>
        <v>0</v>
      </c>
      <c r="T39" s="4">
        <f t="shared" si="48"/>
        <v>0.5</v>
      </c>
      <c r="U39" s="4">
        <f t="shared" si="49"/>
        <v>0.5</v>
      </c>
      <c r="V39" s="4">
        <f t="shared" si="50"/>
        <v>1</v>
      </c>
      <c r="W39" s="4">
        <f t="shared" si="51"/>
        <v>0.75</v>
      </c>
      <c r="X39" s="4">
        <f t="shared" si="52"/>
        <v>1</v>
      </c>
      <c r="Y39" s="4">
        <f t="shared" si="53"/>
        <v>0.5</v>
      </c>
      <c r="Z39" s="2">
        <f>((L39^2*J39)/(M39*5+L39+1)*(1+ROUNDDOWN(P39/[1]战斗模型!$C$31,1)*[1]战斗模型!$C$32*AVERAGE([1]战斗模型!$C$35,V39))+ROUNDDOWN(S39/[1]战斗模型!$C$31,1)*[1]战斗模型!$C$32*L39*Y39)*(1+ROUNDDOWN(N39/[1]战斗模型!$C$31,1)*[1]战斗模型!$C$32*T39)*(1+ROUNDDOWN(O39/[1]战斗模型!$C$31,1)*[1]战斗模型!$C$32*U39)*B39</f>
        <v>38.8059701492537</v>
      </c>
      <c r="AA39" s="2">
        <f>((L39^2*K39)*(1+ROUNDDOWN(Q39/[1]战斗模型!$C$31,1)*[1]战斗模型!$C$32*W39)/(M39*5+L39+1)*(1+ROUNDDOWN(P39/[1]战斗模型!$C$31,1)*[1]战斗模型!$C$32*AVERAGE([1]战斗模型!$C$35,V39))+ROUNDDOWN(S39/[1]战斗模型!$C$31,1)*[1]战斗模型!$C$32*L39*Y39)*(1+ROUNDDOWN(N39/[1]战斗模型!$C$31,1)*[1]战斗模型!$C$32*T39)*(1+ROUNDDOWN(O39/[1]战斗模型!$C$31,1)*[1]战斗模型!$C$32*U39)*B39</f>
        <v>59.7014925373134</v>
      </c>
      <c r="AB39" s="2">
        <f t="shared" si="27"/>
        <v>776.119402985075</v>
      </c>
      <c r="AC39" s="2">
        <f t="shared" si="28"/>
        <v>2388.05970149254</v>
      </c>
      <c r="AD39" s="2">
        <f t="shared" si="29"/>
        <v>1091.68443496802</v>
      </c>
      <c r="AE39" s="5">
        <f t="shared" si="30"/>
        <v>0.5078125</v>
      </c>
      <c r="AF39" s="5">
        <f t="shared" si="31"/>
        <v>0.4921875</v>
      </c>
      <c r="AG39" s="2">
        <f t="shared" si="32"/>
        <v>2.30031948881789</v>
      </c>
      <c r="AH39" s="2">
        <f t="shared" si="33"/>
        <v>0.162539936102236</v>
      </c>
      <c r="AJ39" s="2">
        <v>2</v>
      </c>
      <c r="AK39" s="2">
        <f t="shared" si="54"/>
        <v>308.552475716655</v>
      </c>
      <c r="AM39" s="1">
        <f t="shared" si="34"/>
        <v>124.8</v>
      </c>
      <c r="AN39" s="1">
        <f t="shared" si="35"/>
        <v>336</v>
      </c>
      <c r="AO39" s="1">
        <f t="shared" si="36"/>
        <v>21.9428571428571</v>
      </c>
      <c r="AQ39" s="1">
        <f t="shared" si="55"/>
        <v>160</v>
      </c>
      <c r="AR39" s="1">
        <f t="shared" si="56"/>
        <v>280</v>
      </c>
      <c r="AS39" s="1">
        <f t="shared" si="57"/>
        <v>20.952380952381</v>
      </c>
    </row>
    <row r="40" spans="1:45">
      <c r="A40" s="2">
        <v>4</v>
      </c>
      <c r="B40" s="2">
        <f t="shared" si="37"/>
        <v>1</v>
      </c>
      <c r="C40" s="2">
        <f t="shared" si="38"/>
        <v>0</v>
      </c>
      <c r="D40" s="2">
        <f>$D$37</f>
        <v>1.4</v>
      </c>
      <c r="E40" s="2">
        <f t="shared" si="25"/>
        <v>1.4</v>
      </c>
      <c r="F40" s="2">
        <f>枪械师!E20</f>
        <v>25</v>
      </c>
      <c r="G40" s="2">
        <f>枪械师!AI20</f>
        <v>74</v>
      </c>
      <c r="H40" s="2">
        <f t="shared" si="39"/>
        <v>10</v>
      </c>
      <c r="I40" s="2">
        <f t="shared" si="40"/>
        <v>20</v>
      </c>
      <c r="J40" s="3">
        <f>J$37</f>
        <v>0.78</v>
      </c>
      <c r="K40" s="3">
        <f t="shared" si="58"/>
        <v>1.2</v>
      </c>
      <c r="L40" s="2">
        <f t="shared" si="41"/>
        <v>100</v>
      </c>
      <c r="M40" s="2">
        <v>20</v>
      </c>
      <c r="N40" s="2">
        <f t="shared" si="42"/>
        <v>0</v>
      </c>
      <c r="O40" s="2">
        <f t="shared" si="43"/>
        <v>0</v>
      </c>
      <c r="P40" s="2">
        <f t="shared" si="44"/>
        <v>0</v>
      </c>
      <c r="Q40" s="2">
        <f t="shared" si="45"/>
        <v>0</v>
      </c>
      <c r="R40" s="2">
        <f t="shared" si="46"/>
        <v>0</v>
      </c>
      <c r="S40" s="2">
        <f t="shared" si="47"/>
        <v>0</v>
      </c>
      <c r="T40" s="4">
        <f t="shared" si="48"/>
        <v>0.5</v>
      </c>
      <c r="U40" s="4">
        <f t="shared" si="49"/>
        <v>0.5</v>
      </c>
      <c r="V40" s="4">
        <f t="shared" si="50"/>
        <v>1</v>
      </c>
      <c r="W40" s="4">
        <f t="shared" si="51"/>
        <v>0.75</v>
      </c>
      <c r="X40" s="4">
        <f t="shared" si="52"/>
        <v>1</v>
      </c>
      <c r="Y40" s="4">
        <f t="shared" si="53"/>
        <v>0.5</v>
      </c>
      <c r="Z40" s="2">
        <f>((L40^2*J40)/(M40*5+L40+1)*(1+ROUNDDOWN(P40/[1]战斗模型!$C$31,1)*[1]战斗模型!$C$32*AVERAGE([1]战斗模型!$C$35,V40))+ROUNDDOWN(S40/[1]战斗模型!$C$31,1)*[1]战斗模型!$C$32*L40*Y40)*(1+ROUNDDOWN(N40/[1]战斗模型!$C$31,1)*[1]战斗模型!$C$32*T40)*(1+ROUNDDOWN(O40/[1]战斗模型!$C$31,1)*[1]战斗模型!$C$32*U40)*B40</f>
        <v>38.8059701492537</v>
      </c>
      <c r="AA40" s="2">
        <f>((L40^2*K40)*(1+ROUNDDOWN(Q40/[1]战斗模型!$C$31,1)*[1]战斗模型!$C$32*W40)/(M40*5+L40+1)*(1+ROUNDDOWN(P40/[1]战斗模型!$C$31,1)*[1]战斗模型!$C$32*AVERAGE([1]战斗模型!$C$35,V40))+ROUNDDOWN(S40/[1]战斗模型!$C$31,1)*[1]战斗模型!$C$32*L40*Y40)*(1+ROUNDDOWN(N40/[1]战斗模型!$C$31,1)*[1]战斗模型!$C$32*T40)*(1+ROUNDDOWN(O40/[1]战斗模型!$C$31,1)*[1]战斗模型!$C$32*U40)*B40</f>
        <v>59.7014925373134</v>
      </c>
      <c r="AB40" s="2">
        <f t="shared" si="27"/>
        <v>970.149253731343</v>
      </c>
      <c r="AC40" s="2">
        <f t="shared" si="28"/>
        <v>4417.91044776119</v>
      </c>
      <c r="AD40" s="2">
        <f t="shared" si="29"/>
        <v>1842.21748400853</v>
      </c>
      <c r="AE40" s="5">
        <f t="shared" si="30"/>
        <v>0.376157407407407</v>
      </c>
      <c r="AF40" s="5">
        <f t="shared" si="31"/>
        <v>0.623842592592593</v>
      </c>
      <c r="AG40" s="2">
        <f t="shared" si="32"/>
        <v>3.88178913738019</v>
      </c>
      <c r="AH40" s="2">
        <f t="shared" si="33"/>
        <v>0.360223642172524</v>
      </c>
      <c r="AJ40" s="2">
        <v>3</v>
      </c>
      <c r="AK40" s="2">
        <f t="shared" si="54"/>
        <v>455.879333491274</v>
      </c>
      <c r="AM40" s="1">
        <f t="shared" si="34"/>
        <v>156</v>
      </c>
      <c r="AN40" s="1">
        <f t="shared" si="35"/>
        <v>621.6</v>
      </c>
      <c r="AO40" s="1">
        <f t="shared" si="36"/>
        <v>37.0285714285714</v>
      </c>
      <c r="AQ40" s="1">
        <f t="shared" si="55"/>
        <v>200</v>
      </c>
      <c r="AR40" s="1">
        <f t="shared" si="56"/>
        <v>518</v>
      </c>
      <c r="AS40" s="1">
        <f t="shared" si="57"/>
        <v>34.1904761904762</v>
      </c>
    </row>
    <row r="41" spans="1:45">
      <c r="A41" s="2">
        <v>5</v>
      </c>
      <c r="B41" s="2">
        <f t="shared" si="37"/>
        <v>1</v>
      </c>
      <c r="C41" s="2">
        <f t="shared" si="38"/>
        <v>0</v>
      </c>
      <c r="D41" s="2">
        <f>$D$37</f>
        <v>1.4</v>
      </c>
      <c r="E41" s="2">
        <f t="shared" si="25"/>
        <v>1.4</v>
      </c>
      <c r="F41" s="2">
        <f>枪械师!E21</f>
        <v>45</v>
      </c>
      <c r="G41" s="2">
        <f>枪械师!AI21</f>
        <v>92</v>
      </c>
      <c r="H41" s="2">
        <f t="shared" si="39"/>
        <v>10</v>
      </c>
      <c r="I41" s="2">
        <f t="shared" si="40"/>
        <v>20</v>
      </c>
      <c r="J41" s="3">
        <f>J$37</f>
        <v>0.78</v>
      </c>
      <c r="K41" s="3">
        <f t="shared" si="58"/>
        <v>1.2</v>
      </c>
      <c r="L41" s="2">
        <f t="shared" si="41"/>
        <v>100</v>
      </c>
      <c r="M41" s="2">
        <v>20</v>
      </c>
      <c r="N41" s="2">
        <f t="shared" si="42"/>
        <v>0</v>
      </c>
      <c r="O41" s="2">
        <f t="shared" si="43"/>
        <v>0</v>
      </c>
      <c r="P41" s="2">
        <f t="shared" si="44"/>
        <v>0</v>
      </c>
      <c r="Q41" s="2">
        <f t="shared" si="45"/>
        <v>0</v>
      </c>
      <c r="R41" s="2">
        <f t="shared" si="46"/>
        <v>0</v>
      </c>
      <c r="S41" s="2">
        <f t="shared" si="47"/>
        <v>0</v>
      </c>
      <c r="T41" s="4">
        <f t="shared" si="48"/>
        <v>0.5</v>
      </c>
      <c r="U41" s="4">
        <f t="shared" si="49"/>
        <v>0.5</v>
      </c>
      <c r="V41" s="4">
        <f t="shared" si="50"/>
        <v>1</v>
      </c>
      <c r="W41" s="4">
        <f t="shared" si="51"/>
        <v>0.75</v>
      </c>
      <c r="X41" s="4">
        <f t="shared" si="52"/>
        <v>1</v>
      </c>
      <c r="Y41" s="4">
        <f t="shared" si="53"/>
        <v>0.5</v>
      </c>
      <c r="Z41" s="2">
        <f>((L41^2*J41)/(M41*5+L41+1)*(1+ROUNDDOWN(P41/[1]战斗模型!$C$31,1)*[1]战斗模型!$C$32*AVERAGE([1]战斗模型!$C$35,V41))+ROUNDDOWN(S41/[1]战斗模型!$C$31,1)*[1]战斗模型!$C$32*L41*Y41)*(1+ROUNDDOWN(N41/[1]战斗模型!$C$31,1)*[1]战斗模型!$C$32*T41)*(1+ROUNDDOWN(O41/[1]战斗模型!$C$31,1)*[1]战斗模型!$C$32*U41)*B41</f>
        <v>38.8059701492537</v>
      </c>
      <c r="AA41" s="2">
        <f>((L41^2*K41)*(1+ROUNDDOWN(Q41/[1]战斗模型!$C$31,1)*[1]战斗模型!$C$32*W41)/(M41*5+L41+1)*(1+ROUNDDOWN(P41/[1]战斗模型!$C$31,1)*[1]战斗模型!$C$32*AVERAGE([1]战斗模型!$C$35,V41))+ROUNDDOWN(S41/[1]战斗模型!$C$31,1)*[1]战斗模型!$C$32*L41*Y41)*(1+ROUNDDOWN(N41/[1]战斗模型!$C$31,1)*[1]战斗模型!$C$32*T41)*(1+ROUNDDOWN(O41/[1]战斗模型!$C$31,1)*[1]战斗模型!$C$32*U41)*B41</f>
        <v>59.7014925373134</v>
      </c>
      <c r="AB41" s="2">
        <f t="shared" si="27"/>
        <v>1746.26865671642</v>
      </c>
      <c r="AC41" s="2">
        <f t="shared" si="28"/>
        <v>5492.53731343284</v>
      </c>
      <c r="AD41" s="2">
        <f t="shared" si="29"/>
        <v>2496.09097370291</v>
      </c>
      <c r="AE41" s="5">
        <f t="shared" si="30"/>
        <v>0.499715261958998</v>
      </c>
      <c r="AF41" s="5">
        <f t="shared" si="31"/>
        <v>0.500284738041002</v>
      </c>
      <c r="AG41" s="2">
        <f t="shared" si="32"/>
        <v>5.25958466453674</v>
      </c>
      <c r="AH41" s="2">
        <f t="shared" si="33"/>
        <v>0.532448083067093</v>
      </c>
      <c r="AJ41" s="2">
        <v>4</v>
      </c>
      <c r="AK41" s="2">
        <f t="shared" si="54"/>
        <v>505.377872542052</v>
      </c>
      <c r="AM41" s="1">
        <f t="shared" si="34"/>
        <v>280.8</v>
      </c>
      <c r="AN41" s="1">
        <f t="shared" si="35"/>
        <v>772.8</v>
      </c>
      <c r="AO41" s="1">
        <f t="shared" si="36"/>
        <v>50.1714285714286</v>
      </c>
      <c r="AQ41" s="1">
        <f t="shared" si="55"/>
        <v>360</v>
      </c>
      <c r="AR41" s="1">
        <f t="shared" si="56"/>
        <v>644</v>
      </c>
      <c r="AS41" s="1">
        <f t="shared" si="57"/>
        <v>47.8095238095238</v>
      </c>
    </row>
    <row r="42" spans="6:41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L42" s="1">
        <f>AO42-120</f>
        <v>15.3828571428571</v>
      </c>
      <c r="AO42" s="1">
        <f>SUM(AO37:AO41)</f>
        <v>135.382857142857</v>
      </c>
    </row>
    <row r="43" s="1" customFormat="1" spans="1:45">
      <c r="A43" s="2" t="s">
        <v>45</v>
      </c>
      <c r="B43" s="2" t="s">
        <v>47</v>
      </c>
      <c r="C43" s="2" t="s">
        <v>93</v>
      </c>
      <c r="D43" s="2" t="s">
        <v>50</v>
      </c>
      <c r="E43" s="2" t="s">
        <v>51</v>
      </c>
      <c r="F43" s="2" t="s">
        <v>52</v>
      </c>
      <c r="G43" s="2" t="s">
        <v>53</v>
      </c>
      <c r="H43" s="2" t="s">
        <v>91</v>
      </c>
      <c r="I43" s="2" t="s">
        <v>92</v>
      </c>
      <c r="J43" s="2" t="s">
        <v>56</v>
      </c>
      <c r="K43" s="2" t="s">
        <v>57</v>
      </c>
      <c r="L43" s="2" t="s">
        <v>58</v>
      </c>
      <c r="M43" s="2" t="s">
        <v>59</v>
      </c>
      <c r="N43" s="2" t="s">
        <v>60</v>
      </c>
      <c r="O43" s="2" t="s">
        <v>61</v>
      </c>
      <c r="P43" s="2" t="s">
        <v>62</v>
      </c>
      <c r="Q43" s="2" t="s">
        <v>63</v>
      </c>
      <c r="R43" s="2" t="s">
        <v>64</v>
      </c>
      <c r="S43" s="2" t="s">
        <v>65</v>
      </c>
      <c r="T43" s="2" t="s">
        <v>66</v>
      </c>
      <c r="U43" s="2" t="s">
        <v>67</v>
      </c>
      <c r="V43" s="2" t="s">
        <v>68</v>
      </c>
      <c r="W43" s="2" t="s">
        <v>69</v>
      </c>
      <c r="X43" s="2" t="s">
        <v>70</v>
      </c>
      <c r="Y43" s="2" t="s">
        <v>71</v>
      </c>
      <c r="Z43" s="2" t="s">
        <v>72</v>
      </c>
      <c r="AA43" s="2" t="s">
        <v>73</v>
      </c>
      <c r="AB43" s="2" t="s">
        <v>74</v>
      </c>
      <c r="AC43" s="2" t="s">
        <v>75</v>
      </c>
      <c r="AD43" s="2" t="s">
        <v>76</v>
      </c>
      <c r="AE43" s="2" t="s">
        <v>77</v>
      </c>
      <c r="AF43" s="2" t="s">
        <v>78</v>
      </c>
      <c r="AG43" s="2" t="s">
        <v>79</v>
      </c>
      <c r="AH43" s="2" t="s">
        <v>80</v>
      </c>
      <c r="AJ43" s="2" t="s">
        <v>81</v>
      </c>
      <c r="AK43" s="2" t="s">
        <v>82</v>
      </c>
      <c r="AM43" s="1" t="s">
        <v>83</v>
      </c>
      <c r="AN43" s="1" t="s">
        <v>84</v>
      </c>
      <c r="AO43" s="1" t="s">
        <v>88</v>
      </c>
      <c r="AQ43" s="1" t="s">
        <v>95</v>
      </c>
      <c r="AR43" s="1" t="s">
        <v>96</v>
      </c>
      <c r="AS43" s="1" t="s">
        <v>97</v>
      </c>
    </row>
    <row r="44" spans="1:45">
      <c r="A44" s="2">
        <v>1</v>
      </c>
      <c r="B44" s="2">
        <v>1</v>
      </c>
      <c r="C44" s="2">
        <v>0</v>
      </c>
      <c r="D44" s="3">
        <v>1.3</v>
      </c>
      <c r="E44" s="2">
        <f t="shared" ref="E44:E48" si="59">D44/(1+C44)</f>
        <v>1.3</v>
      </c>
      <c r="F44" s="2">
        <f>枪械师!E22</f>
        <v>4</v>
      </c>
      <c r="G44" s="2">
        <f>枪械师!AW22</f>
        <v>20</v>
      </c>
      <c r="H44" s="2">
        <v>10</v>
      </c>
      <c r="I44" s="2">
        <v>20</v>
      </c>
      <c r="J44" s="3">
        <v>0.68</v>
      </c>
      <c r="K44" s="3">
        <v>1.51</v>
      </c>
      <c r="L44" s="2">
        <v>100</v>
      </c>
      <c r="M44" s="2">
        <v>20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4">
        <v>0.5</v>
      </c>
      <c r="U44" s="4">
        <v>0.5</v>
      </c>
      <c r="V44" s="4">
        <v>1</v>
      </c>
      <c r="W44" s="4">
        <v>0.75</v>
      </c>
      <c r="X44" s="4">
        <v>1</v>
      </c>
      <c r="Y44" s="4">
        <v>0.5</v>
      </c>
      <c r="Z44" s="2">
        <f>((L44^2*J44)/(M44*5+L44+1)*(1+ROUNDDOWN(P44/[1]战斗模型!$C$31,1)*[1]战斗模型!$C$32*AVERAGE([1]战斗模型!$C$35,V44))+ROUNDDOWN(S44/[1]战斗模型!$C$31,1)*[1]战斗模型!$C$32*L44*Y44)*(1+ROUNDDOWN(N44/[1]战斗模型!$C$31,1)*[1]战斗模型!$C$32*T44)*(1+ROUNDDOWN(O44/[1]战斗模型!$C$31,1)*[1]战斗模型!$C$32*U44)*B44</f>
        <v>33.8308457711443</v>
      </c>
      <c r="AA44" s="2">
        <f>((L44^2*K44)*(1+ROUNDDOWN(Q44/[1]战斗模型!$C$31,1)*[1]战斗模型!$C$32*W44)/(M44*5+L44+1)*(1+ROUNDDOWN(P44/[1]战斗模型!$C$31,1)*[1]战斗模型!$C$32*AVERAGE([1]战斗模型!$C$35,V44))+ROUNDDOWN(S44/[1]战斗模型!$C$31,1)*[1]战斗模型!$C$32*L44*Y44)*(1+ROUNDDOWN(N44/[1]战斗模型!$C$31,1)*[1]战斗模型!$C$32*T44)*(1+ROUNDDOWN(O44/[1]战斗模型!$C$31,1)*[1]战斗模型!$C$32*U44)*B44</f>
        <v>75.1243781094527</v>
      </c>
      <c r="AB44" s="2">
        <f t="shared" ref="AB44:AB48" si="60">Z44*F44</f>
        <v>135.323383084577</v>
      </c>
      <c r="AC44" s="2">
        <f t="shared" ref="AC44:AC48" si="61">AA44*G44</f>
        <v>1502.48756218905</v>
      </c>
      <c r="AD44" s="2">
        <f t="shared" ref="AD44:AD48" si="62">(ROUNDDOWN(H44/E44,0)*AC44+(ROUNDUP(I44/E44,0)-ROUNDDOWN(H44/E44,0))*AB44)/(E44*ROUNDUP(I44/E44,0))</f>
        <v>564.198239571374</v>
      </c>
      <c r="AE44" s="5">
        <f t="shared" ref="AE44:AE48" si="63">(AD44-ROUNDDOWN(H44/E44,0)*(AC44-AB44)/(E44*ROUNDUP(I44/E44,0)))/AD44</f>
        <v>0.18450059352213</v>
      </c>
      <c r="AF44" s="5">
        <f t="shared" ref="AF44:AF48" si="64">ROUNDDOWN(H44/E44,0)*(AC44-AB44)/(E44*ROUNDUP(I44/E44,0))/AD44</f>
        <v>0.81549940647787</v>
      </c>
      <c r="AG44" s="2">
        <f t="shared" ref="AG44:AG48" si="65">AD44/AD$30</f>
        <v>1.1888382434259</v>
      </c>
      <c r="AH44" s="2">
        <f t="shared" ref="AH44:AH48" si="66">(AG44-1)/8</f>
        <v>0.0236047804282379</v>
      </c>
      <c r="AJ44" s="2">
        <v>0</v>
      </c>
      <c r="AK44" s="2">
        <f>AD44-$AD$30</f>
        <v>89.6187560366664</v>
      </c>
      <c r="AM44" s="1">
        <f t="shared" ref="AM44:AM48" si="67">(ROUNDUP(I44/E44,0)-ROUNDDOWN(H44/E44,0))*F44*J44</f>
        <v>24.48</v>
      </c>
      <c r="AN44" s="1">
        <f t="shared" ref="AN44:AN48" si="68">ROUNDDOWN(H44/E44,0)*G44*K44</f>
        <v>211.4</v>
      </c>
      <c r="AO44" s="1">
        <f t="shared" ref="AO44:AO48" si="69">(AM44+AN44)/(E44*ROUNDUP(I44/E44,0))</f>
        <v>11.3403846153846</v>
      </c>
      <c r="AQ44" s="1">
        <f t="shared" ref="AQ44:AQ48" si="70">AM44/J44</f>
        <v>36</v>
      </c>
      <c r="AR44" s="1">
        <f t="shared" ref="AR44:AR48" si="71">AN44/K44</f>
        <v>140</v>
      </c>
      <c r="AS44" s="1">
        <f t="shared" ref="AS44:AS48" si="72">(AQ44+AR44)/(E44*ROUNDUP(I44/E44,0))</f>
        <v>8.46153846153846</v>
      </c>
    </row>
    <row r="45" spans="1:45">
      <c r="A45" s="2">
        <v>2</v>
      </c>
      <c r="B45" s="2">
        <f t="shared" ref="B45:B48" si="73">B$30</f>
        <v>1</v>
      </c>
      <c r="C45" s="2">
        <f>C$30</f>
        <v>0</v>
      </c>
      <c r="D45" s="2">
        <f>$D$44</f>
        <v>1.3</v>
      </c>
      <c r="E45" s="2">
        <f t="shared" si="59"/>
        <v>1.3</v>
      </c>
      <c r="F45" s="2">
        <f>枪械师!E23</f>
        <v>8</v>
      </c>
      <c r="G45" s="2">
        <f>枪械师!AW23</f>
        <v>23</v>
      </c>
      <c r="H45" s="2">
        <f>H$30</f>
        <v>10</v>
      </c>
      <c r="I45" s="2">
        <f>I$30</f>
        <v>20</v>
      </c>
      <c r="J45" s="3">
        <f>J$44</f>
        <v>0.68</v>
      </c>
      <c r="K45" s="3">
        <f t="shared" ref="K45:K48" si="74">K$44</f>
        <v>1.51</v>
      </c>
      <c r="L45" s="2">
        <f t="shared" ref="L45:L48" si="75">L44+L$7</f>
        <v>100</v>
      </c>
      <c r="M45" s="2">
        <v>20</v>
      </c>
      <c r="N45" s="2">
        <f t="shared" ref="N45:Y45" si="76">N$30</f>
        <v>0</v>
      </c>
      <c r="O45" s="2">
        <f t="shared" si="76"/>
        <v>0</v>
      </c>
      <c r="P45" s="2">
        <f t="shared" si="76"/>
        <v>0</v>
      </c>
      <c r="Q45" s="2">
        <f t="shared" si="76"/>
        <v>0</v>
      </c>
      <c r="R45" s="2">
        <f t="shared" si="76"/>
        <v>0</v>
      </c>
      <c r="S45" s="2">
        <f t="shared" si="76"/>
        <v>0</v>
      </c>
      <c r="T45" s="4">
        <f t="shared" si="76"/>
        <v>0.5</v>
      </c>
      <c r="U45" s="4">
        <f t="shared" si="76"/>
        <v>0.5</v>
      </c>
      <c r="V45" s="4">
        <f t="shared" si="76"/>
        <v>1</v>
      </c>
      <c r="W45" s="4">
        <f t="shared" si="76"/>
        <v>0.75</v>
      </c>
      <c r="X45" s="4">
        <f t="shared" si="76"/>
        <v>1</v>
      </c>
      <c r="Y45" s="4">
        <f t="shared" si="76"/>
        <v>0.5</v>
      </c>
      <c r="Z45" s="2">
        <f>((L45^2*J45)/(M45*5+L45+1)*(1+ROUNDDOWN(P45/[1]战斗模型!$C$31,1)*[1]战斗模型!$C$32*AVERAGE([1]战斗模型!$C$35,V45))+ROUNDDOWN(S45/[1]战斗模型!$C$31,1)*[1]战斗模型!$C$32*L45*Y45)*(1+ROUNDDOWN(N45/[1]战斗模型!$C$31,1)*[1]战斗模型!$C$32*T45)*(1+ROUNDDOWN(O45/[1]战斗模型!$C$31,1)*[1]战斗模型!$C$32*U45)*B45</f>
        <v>33.8308457711443</v>
      </c>
      <c r="AA45" s="2">
        <f>((L45^2*K45)*(1+ROUNDDOWN(Q45/[1]战斗模型!$C$31,1)*[1]战斗模型!$C$32*W45)/(M45*5+L45+1)*(1+ROUNDDOWN(P45/[1]战斗模型!$C$31,1)*[1]战斗模型!$C$32*AVERAGE([1]战斗模型!$C$35,V45))+ROUNDDOWN(S45/[1]战斗模型!$C$31,1)*[1]战斗模型!$C$32*L45*Y45)*(1+ROUNDDOWN(N45/[1]战斗模型!$C$31,1)*[1]战斗模型!$C$32*T45)*(1+ROUNDDOWN(O45/[1]战斗模型!$C$31,1)*[1]战斗模型!$C$32*U45)*B45</f>
        <v>75.1243781094527</v>
      </c>
      <c r="AB45" s="2">
        <f t="shared" si="60"/>
        <v>270.646766169154</v>
      </c>
      <c r="AC45" s="2">
        <f t="shared" si="61"/>
        <v>1727.86069651741</v>
      </c>
      <c r="AD45" s="2">
        <f t="shared" si="62"/>
        <v>698.598354381936</v>
      </c>
      <c r="AE45" s="5">
        <f t="shared" si="63"/>
        <v>0.2980107508474</v>
      </c>
      <c r="AF45" s="5">
        <f t="shared" si="64"/>
        <v>0.7019892491526</v>
      </c>
      <c r="AG45" s="2">
        <f t="shared" si="65"/>
        <v>1.47203656841361</v>
      </c>
      <c r="AH45" s="2">
        <f t="shared" si="66"/>
        <v>0.0590045710517019</v>
      </c>
      <c r="AJ45" s="2">
        <v>1</v>
      </c>
      <c r="AK45" s="2">
        <f t="shared" ref="AK45:AK48" si="77">(AD45-$AD$30)/AJ45</f>
        <v>224.018870847229</v>
      </c>
      <c r="AM45" s="1">
        <f t="shared" si="67"/>
        <v>48.96</v>
      </c>
      <c r="AN45" s="1">
        <f t="shared" si="68"/>
        <v>243.11</v>
      </c>
      <c r="AO45" s="1">
        <f t="shared" si="69"/>
        <v>14.0418269230769</v>
      </c>
      <c r="AQ45" s="1">
        <f t="shared" si="70"/>
        <v>72</v>
      </c>
      <c r="AR45" s="1">
        <f t="shared" si="71"/>
        <v>161</v>
      </c>
      <c r="AS45" s="1">
        <f t="shared" si="72"/>
        <v>11.2019230769231</v>
      </c>
    </row>
    <row r="46" spans="1:45">
      <c r="A46" s="2">
        <v>3</v>
      </c>
      <c r="B46" s="2">
        <f t="shared" si="73"/>
        <v>1</v>
      </c>
      <c r="C46" s="2">
        <f>C$30</f>
        <v>0</v>
      </c>
      <c r="D46" s="2">
        <f>$D$44</f>
        <v>1.3</v>
      </c>
      <c r="E46" s="2">
        <f t="shared" si="59"/>
        <v>1.3</v>
      </c>
      <c r="F46" s="2">
        <f>枪械师!E24</f>
        <v>16</v>
      </c>
      <c r="G46" s="2">
        <f>枪械师!AW24</f>
        <v>45</v>
      </c>
      <c r="H46" s="2">
        <f>H$30</f>
        <v>10</v>
      </c>
      <c r="I46" s="2">
        <f>I$30</f>
        <v>20</v>
      </c>
      <c r="J46" s="3">
        <f>J$44</f>
        <v>0.68</v>
      </c>
      <c r="K46" s="3">
        <f t="shared" si="74"/>
        <v>1.51</v>
      </c>
      <c r="L46" s="2">
        <f t="shared" si="75"/>
        <v>100</v>
      </c>
      <c r="M46" s="2">
        <v>20</v>
      </c>
      <c r="N46" s="2">
        <f t="shared" ref="N46:Y46" si="78">N$30</f>
        <v>0</v>
      </c>
      <c r="O46" s="2">
        <f t="shared" si="78"/>
        <v>0</v>
      </c>
      <c r="P46" s="2">
        <f t="shared" si="78"/>
        <v>0</v>
      </c>
      <c r="Q46" s="2">
        <f t="shared" si="78"/>
        <v>0</v>
      </c>
      <c r="R46" s="2">
        <f t="shared" si="78"/>
        <v>0</v>
      </c>
      <c r="S46" s="2">
        <f t="shared" si="78"/>
        <v>0</v>
      </c>
      <c r="T46" s="4">
        <f t="shared" si="78"/>
        <v>0.5</v>
      </c>
      <c r="U46" s="4">
        <f t="shared" si="78"/>
        <v>0.5</v>
      </c>
      <c r="V46" s="4">
        <f t="shared" si="78"/>
        <v>1</v>
      </c>
      <c r="W46" s="4">
        <f t="shared" si="78"/>
        <v>0.75</v>
      </c>
      <c r="X46" s="4">
        <f t="shared" si="78"/>
        <v>1</v>
      </c>
      <c r="Y46" s="4">
        <f t="shared" si="78"/>
        <v>0.5</v>
      </c>
      <c r="Z46" s="2">
        <f>((L46^2*J46)/(M46*5+L46+1)*(1+ROUNDDOWN(P46/[1]战斗模型!$C$31,1)*[1]战斗模型!$C$32*AVERAGE([1]战斗模型!$C$35,V46))+ROUNDDOWN(S46/[1]战斗模型!$C$31,1)*[1]战斗模型!$C$32*L46*Y46)*(1+ROUNDDOWN(N46/[1]战斗模型!$C$31,1)*[1]战斗模型!$C$32*T46)*(1+ROUNDDOWN(O46/[1]战斗模型!$C$31,1)*[1]战斗模型!$C$32*U46)*B46</f>
        <v>33.8308457711443</v>
      </c>
      <c r="AA46" s="2">
        <f>((L46^2*K46)*(1+ROUNDDOWN(Q46/[1]战斗模型!$C$31,1)*[1]战斗模型!$C$32*W46)/(M46*5+L46+1)*(1+ROUNDDOWN(P46/[1]战斗模型!$C$31,1)*[1]战斗模型!$C$32*AVERAGE([1]战斗模型!$C$35,V46))+ROUNDDOWN(S46/[1]战斗模型!$C$31,1)*[1]战斗模型!$C$32*L46*Y46)*(1+ROUNDDOWN(N46/[1]战斗模型!$C$31,1)*[1]战斗模型!$C$32*T46)*(1+ROUNDDOWN(O46/[1]战斗模型!$C$31,1)*[1]战斗模型!$C$32*U46)*B46</f>
        <v>75.1243781094527</v>
      </c>
      <c r="AB46" s="2">
        <f t="shared" si="60"/>
        <v>541.293532338309</v>
      </c>
      <c r="AC46" s="2">
        <f t="shared" si="61"/>
        <v>3380.59701492537</v>
      </c>
      <c r="AD46" s="2">
        <f t="shared" si="62"/>
        <v>1371.91446613088</v>
      </c>
      <c r="AE46" s="5">
        <f t="shared" si="63"/>
        <v>0.303502623916871</v>
      </c>
      <c r="AF46" s="5">
        <f t="shared" si="64"/>
        <v>0.696497376083128</v>
      </c>
      <c r="AG46" s="2">
        <f t="shared" si="65"/>
        <v>2.89080020044851</v>
      </c>
      <c r="AH46" s="2">
        <f t="shared" si="66"/>
        <v>0.236350025056064</v>
      </c>
      <c r="AJ46" s="2">
        <v>2</v>
      </c>
      <c r="AK46" s="2">
        <f t="shared" si="77"/>
        <v>448.667491298088</v>
      </c>
      <c r="AM46" s="1">
        <f t="shared" si="67"/>
        <v>97.92</v>
      </c>
      <c r="AN46" s="1">
        <f t="shared" si="68"/>
        <v>475.65</v>
      </c>
      <c r="AO46" s="1">
        <f t="shared" si="69"/>
        <v>27.5754807692308</v>
      </c>
      <c r="AQ46" s="1">
        <f t="shared" si="70"/>
        <v>144</v>
      </c>
      <c r="AR46" s="1">
        <f t="shared" si="71"/>
        <v>315</v>
      </c>
      <c r="AS46" s="1">
        <f t="shared" si="72"/>
        <v>22.0673076923077</v>
      </c>
    </row>
    <row r="47" spans="1:45">
      <c r="A47" s="2">
        <v>4</v>
      </c>
      <c r="B47" s="2">
        <f t="shared" si="73"/>
        <v>1</v>
      </c>
      <c r="C47" s="2">
        <f>C$30</f>
        <v>0</v>
      </c>
      <c r="D47" s="2">
        <f>$D$44</f>
        <v>1.3</v>
      </c>
      <c r="E47" s="2">
        <f t="shared" si="59"/>
        <v>1.3</v>
      </c>
      <c r="F47" s="2">
        <f>枪械师!E25</f>
        <v>24</v>
      </c>
      <c r="G47" s="2">
        <f>枪械师!AW25</f>
        <v>53</v>
      </c>
      <c r="H47" s="2">
        <f>H$30</f>
        <v>10</v>
      </c>
      <c r="I47" s="2">
        <f>I$30</f>
        <v>20</v>
      </c>
      <c r="J47" s="3">
        <f>J$44</f>
        <v>0.68</v>
      </c>
      <c r="K47" s="3">
        <f t="shared" si="74"/>
        <v>1.51</v>
      </c>
      <c r="L47" s="2">
        <f t="shared" si="75"/>
        <v>100</v>
      </c>
      <c r="M47" s="2">
        <v>20</v>
      </c>
      <c r="N47" s="2">
        <f t="shared" ref="N47:Y47" si="79">N$30</f>
        <v>0</v>
      </c>
      <c r="O47" s="2">
        <f t="shared" si="79"/>
        <v>0</v>
      </c>
      <c r="P47" s="2">
        <f t="shared" si="79"/>
        <v>0</v>
      </c>
      <c r="Q47" s="2">
        <f t="shared" si="79"/>
        <v>0</v>
      </c>
      <c r="R47" s="2">
        <f t="shared" si="79"/>
        <v>0</v>
      </c>
      <c r="S47" s="2">
        <f t="shared" si="79"/>
        <v>0</v>
      </c>
      <c r="T47" s="4">
        <f t="shared" si="79"/>
        <v>0.5</v>
      </c>
      <c r="U47" s="4">
        <f t="shared" si="79"/>
        <v>0.5</v>
      </c>
      <c r="V47" s="4">
        <f t="shared" si="79"/>
        <v>1</v>
      </c>
      <c r="W47" s="4">
        <f t="shared" si="79"/>
        <v>0.75</v>
      </c>
      <c r="X47" s="4">
        <f t="shared" si="79"/>
        <v>1</v>
      </c>
      <c r="Y47" s="4">
        <f t="shared" si="79"/>
        <v>0.5</v>
      </c>
      <c r="Z47" s="2">
        <f>((L47^2*J47)/(M47*5+L47+1)*(1+ROUNDDOWN(P47/[1]战斗模型!$C$31,1)*[1]战斗模型!$C$32*AVERAGE([1]战斗模型!$C$35,V47))+ROUNDDOWN(S47/[1]战斗模型!$C$31,1)*[1]战斗模型!$C$32*L47*Y47)*(1+ROUNDDOWN(N47/[1]战斗模型!$C$31,1)*[1]战斗模型!$C$32*T47)*(1+ROUNDDOWN(O47/[1]战斗模型!$C$31,1)*[1]战斗模型!$C$32*U47)*B47</f>
        <v>33.8308457711443</v>
      </c>
      <c r="AA47" s="2">
        <f>((L47^2*K47)*(1+ROUNDDOWN(Q47/[1]战斗模型!$C$31,1)*[1]战斗模型!$C$32*W47)/(M47*5+L47+1)*(1+ROUNDDOWN(P47/[1]战斗模型!$C$31,1)*[1]战斗模型!$C$32*AVERAGE([1]战斗模型!$C$35,V47))+ROUNDDOWN(S47/[1]战斗模型!$C$31,1)*[1]战斗模型!$C$32*L47*Y47)*(1+ROUNDDOWN(N47/[1]战斗模型!$C$31,1)*[1]战斗模型!$C$32*T47)*(1+ROUNDDOWN(O47/[1]战斗模型!$C$31,1)*[1]战斗模型!$C$32*U47)*B47</f>
        <v>75.1243781094527</v>
      </c>
      <c r="AB47" s="2">
        <f t="shared" si="60"/>
        <v>811.940298507463</v>
      </c>
      <c r="AC47" s="2">
        <f t="shared" si="61"/>
        <v>3981.59203980099</v>
      </c>
      <c r="AD47" s="2">
        <f t="shared" si="62"/>
        <v>1691.27918101799</v>
      </c>
      <c r="AE47" s="5">
        <f t="shared" si="63"/>
        <v>0.369288209421714</v>
      </c>
      <c r="AF47" s="5">
        <f t="shared" si="64"/>
        <v>0.630711790578286</v>
      </c>
      <c r="AG47" s="2">
        <f t="shared" si="65"/>
        <v>3.56374272318137</v>
      </c>
      <c r="AH47" s="2">
        <f t="shared" si="66"/>
        <v>0.320467840397671</v>
      </c>
      <c r="AJ47" s="2">
        <v>3</v>
      </c>
      <c r="AK47" s="2">
        <f t="shared" si="77"/>
        <v>405.56656582776</v>
      </c>
      <c r="AM47" s="1">
        <f t="shared" si="67"/>
        <v>146.88</v>
      </c>
      <c r="AN47" s="1">
        <f t="shared" si="68"/>
        <v>560.21</v>
      </c>
      <c r="AO47" s="1">
        <f t="shared" si="69"/>
        <v>33.9947115384615</v>
      </c>
      <c r="AQ47" s="1">
        <f t="shared" si="70"/>
        <v>216</v>
      </c>
      <c r="AR47" s="1">
        <f t="shared" si="71"/>
        <v>371</v>
      </c>
      <c r="AS47" s="1">
        <f t="shared" si="72"/>
        <v>28.2211538461538</v>
      </c>
    </row>
    <row r="48" spans="1:45">
      <c r="A48" s="2">
        <v>5</v>
      </c>
      <c r="B48" s="2">
        <f t="shared" si="73"/>
        <v>1</v>
      </c>
      <c r="C48" s="2">
        <f>C$30</f>
        <v>0</v>
      </c>
      <c r="D48" s="2">
        <f>$D$44</f>
        <v>1.3</v>
      </c>
      <c r="E48" s="2">
        <f t="shared" si="59"/>
        <v>1.3</v>
      </c>
      <c r="F48" s="2">
        <f>枪械师!E26</f>
        <v>48</v>
      </c>
      <c r="G48" s="2">
        <f>枪械师!AW26</f>
        <v>78</v>
      </c>
      <c r="H48" s="2">
        <f>H$30</f>
        <v>10</v>
      </c>
      <c r="I48" s="2">
        <f>I$30</f>
        <v>20</v>
      </c>
      <c r="J48" s="3">
        <f>J$44</f>
        <v>0.68</v>
      </c>
      <c r="K48" s="3">
        <f t="shared" si="74"/>
        <v>1.51</v>
      </c>
      <c r="L48" s="2">
        <f t="shared" si="75"/>
        <v>100</v>
      </c>
      <c r="M48" s="2">
        <v>20</v>
      </c>
      <c r="N48" s="2">
        <f t="shared" ref="N48:Y48" si="80">N$30</f>
        <v>0</v>
      </c>
      <c r="O48" s="2">
        <f t="shared" si="80"/>
        <v>0</v>
      </c>
      <c r="P48" s="2">
        <f t="shared" si="80"/>
        <v>0</v>
      </c>
      <c r="Q48" s="2">
        <f t="shared" si="80"/>
        <v>0</v>
      </c>
      <c r="R48" s="2">
        <f t="shared" si="80"/>
        <v>0</v>
      </c>
      <c r="S48" s="2">
        <f t="shared" si="80"/>
        <v>0</v>
      </c>
      <c r="T48" s="4">
        <f t="shared" si="80"/>
        <v>0.5</v>
      </c>
      <c r="U48" s="4">
        <f t="shared" si="80"/>
        <v>0.5</v>
      </c>
      <c r="V48" s="4">
        <f t="shared" si="80"/>
        <v>1</v>
      </c>
      <c r="W48" s="4">
        <f t="shared" si="80"/>
        <v>0.75</v>
      </c>
      <c r="X48" s="4">
        <f t="shared" si="80"/>
        <v>1</v>
      </c>
      <c r="Y48" s="4">
        <f t="shared" si="80"/>
        <v>0.5</v>
      </c>
      <c r="Z48" s="2">
        <f>((L48^2*J48)/(M48*5+L48+1)*(1+ROUNDDOWN(P48/[1]战斗模型!$C$31,1)*[1]战斗模型!$C$32*AVERAGE([1]战斗模型!$C$35,V48))+ROUNDDOWN(S48/[1]战斗模型!$C$31,1)*[1]战斗模型!$C$32*L48*Y48)*(1+ROUNDDOWN(N48/[1]战斗模型!$C$31,1)*[1]战斗模型!$C$32*T48)*(1+ROUNDDOWN(O48/[1]战斗模型!$C$31,1)*[1]战斗模型!$C$32*U48)*B48</f>
        <v>33.8308457711443</v>
      </c>
      <c r="AA48" s="2">
        <f>((L48^2*K48)*(1+ROUNDDOWN(Q48/[1]战斗模型!$C$31,1)*[1]战斗模型!$C$32*W48)/(M48*5+L48+1)*(1+ROUNDDOWN(P48/[1]战斗模型!$C$31,1)*[1]战斗模型!$C$32*AVERAGE([1]战斗模型!$C$35,V48))+ROUNDDOWN(S48/[1]战斗模型!$C$31,1)*[1]战斗模型!$C$32*L48*Y48)*(1+ROUNDDOWN(N48/[1]战斗模型!$C$31,1)*[1]战斗模型!$C$32*T48)*(1+ROUNDDOWN(O48/[1]战斗模型!$C$31,1)*[1]战斗模型!$C$32*U48)*B48</f>
        <v>75.1243781094527</v>
      </c>
      <c r="AB48" s="2">
        <f t="shared" si="60"/>
        <v>1623.88059701493</v>
      </c>
      <c r="AC48" s="2">
        <f t="shared" si="61"/>
        <v>5859.70149253731</v>
      </c>
      <c r="AD48" s="2">
        <f t="shared" si="62"/>
        <v>2674.65556831228</v>
      </c>
      <c r="AE48" s="5">
        <f t="shared" si="63"/>
        <v>0.467027955142995</v>
      </c>
      <c r="AF48" s="5">
        <f t="shared" si="64"/>
        <v>0.532972044857005</v>
      </c>
      <c r="AG48" s="2">
        <f t="shared" si="65"/>
        <v>5.63584322775866</v>
      </c>
      <c r="AH48" s="2">
        <f t="shared" si="66"/>
        <v>0.579480403469833</v>
      </c>
      <c r="AJ48" s="2">
        <v>4</v>
      </c>
      <c r="AK48" s="2">
        <f t="shared" si="77"/>
        <v>550.019021194394</v>
      </c>
      <c r="AM48" s="1">
        <f t="shared" si="67"/>
        <v>293.76</v>
      </c>
      <c r="AN48" s="1">
        <f t="shared" si="68"/>
        <v>824.46</v>
      </c>
      <c r="AO48" s="1">
        <f t="shared" si="69"/>
        <v>53.7605769230769</v>
      </c>
      <c r="AQ48" s="1">
        <f t="shared" si="70"/>
        <v>432</v>
      </c>
      <c r="AR48" s="1">
        <f t="shared" si="71"/>
        <v>546</v>
      </c>
      <c r="AS48" s="1">
        <f t="shared" si="72"/>
        <v>47.0192307692308</v>
      </c>
    </row>
    <row r="49" spans="6:41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L49" s="1">
        <f>AO49-120</f>
        <v>20.7129807692307</v>
      </c>
      <c r="AO49" s="1">
        <f>SUM(AO44:AO48)</f>
        <v>140.712980769231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W26"/>
  <sheetViews>
    <sheetView workbookViewId="0">
      <selection activeCell="P12" sqref="P12"/>
    </sheetView>
    <sheetView workbookViewId="1">
      <selection activeCell="N12" sqref="N12"/>
    </sheetView>
  </sheetViews>
  <sheetFormatPr defaultColWidth="10" defaultRowHeight="16.5" customHeight="1"/>
  <cols>
    <col min="1" max="1" width="6.625" style="2" customWidth="1"/>
    <col min="2" max="2" width="12.125" style="11" customWidth="1"/>
    <col min="3" max="3" width="9.00833333333333" style="12" customWidth="1"/>
    <col min="4" max="4" width="10" style="12"/>
    <col min="5" max="5" width="11.25" style="13" customWidth="1"/>
    <col min="6" max="6" width="12.125" style="12" customWidth="1"/>
    <col min="7" max="7" width="9.00833333333333" style="12" customWidth="1"/>
    <col min="8" max="8" width="9.00833333333333" style="13" customWidth="1"/>
    <col min="9" max="9" width="13.125" style="13" customWidth="1"/>
    <col min="10" max="10" width="9.00833333333333" style="13" customWidth="1"/>
    <col min="11" max="11" width="11.25" style="13" customWidth="1"/>
    <col min="12" max="12" width="12.125" style="12" customWidth="1"/>
    <col min="13" max="15" width="10" style="14"/>
    <col min="16" max="16" width="14.875" style="14" customWidth="1"/>
    <col min="17" max="17" width="10" style="14"/>
    <col min="18" max="18" width="11.25" style="15" customWidth="1"/>
    <col min="19" max="19" width="11.25" style="2" customWidth="1"/>
    <col min="20" max="20" width="12.125" style="12" customWidth="1"/>
    <col min="21" max="21" width="9.00833333333333" style="12" customWidth="1"/>
    <col min="22" max="22" width="10" style="12"/>
    <col min="23" max="23" width="11.25" style="13" customWidth="1"/>
    <col min="24" max="24" width="12.125" style="13" customWidth="1"/>
    <col min="25" max="25" width="11.25" style="13" customWidth="1"/>
    <col min="26" max="26" width="13.125" style="13" customWidth="1"/>
    <col min="27" max="28" width="11.25" style="13" customWidth="1"/>
    <col min="29" max="29" width="12.125" style="12" customWidth="1"/>
    <col min="30" max="30" width="9.00833333333333" style="12" customWidth="1"/>
    <col min="31" max="31" width="9.00833333333333" style="13" customWidth="1"/>
    <col min="32" max="32" width="13.125" style="13" customWidth="1"/>
    <col min="33" max="33" width="9.00833333333333" style="13" customWidth="1"/>
    <col min="34" max="34" width="11.25" style="13" customWidth="1"/>
    <col min="35" max="35" width="12.125" style="12" customWidth="1"/>
    <col min="36" max="37" width="10" style="14"/>
    <col min="38" max="38" width="13.125" style="14" customWidth="1"/>
    <col min="39" max="39" width="14.875" style="14" customWidth="1"/>
    <col min="40" max="40" width="10" style="14"/>
    <col min="41" max="41" width="11.25" style="15" customWidth="1"/>
    <col min="42" max="42" width="12.125" style="12" customWidth="1"/>
    <col min="43" max="45" width="10" style="14"/>
    <col min="46" max="46" width="14.875" style="14" customWidth="1"/>
    <col min="47" max="47" width="10" style="14"/>
    <col min="48" max="48" width="11.25" style="15" customWidth="1"/>
    <col min="49" max="16384" width="10" style="16"/>
  </cols>
  <sheetData>
    <row r="1" customHeight="1" spans="1:48">
      <c r="A1" s="2" t="s">
        <v>4</v>
      </c>
      <c r="B1" s="11" t="s">
        <v>5</v>
      </c>
      <c r="C1" s="17" t="s">
        <v>6</v>
      </c>
      <c r="D1" s="17" t="s">
        <v>7</v>
      </c>
      <c r="E1" s="18" t="s">
        <v>8</v>
      </c>
      <c r="F1" s="12" t="s">
        <v>5</v>
      </c>
      <c r="G1" s="17" t="s">
        <v>9</v>
      </c>
      <c r="H1" s="13" t="s">
        <v>2</v>
      </c>
      <c r="I1" s="13" t="s">
        <v>10</v>
      </c>
      <c r="J1" s="35" t="s">
        <v>11</v>
      </c>
      <c r="K1" s="18" t="s">
        <v>8</v>
      </c>
      <c r="L1" s="12" t="s">
        <v>5</v>
      </c>
      <c r="M1" s="3" t="s">
        <v>12</v>
      </c>
      <c r="N1" s="3" t="s">
        <v>13</v>
      </c>
      <c r="O1" s="14" t="s">
        <v>2</v>
      </c>
      <c r="P1" s="14" t="s">
        <v>14</v>
      </c>
      <c r="Q1" s="3" t="s">
        <v>15</v>
      </c>
      <c r="R1" s="37" t="s">
        <v>8</v>
      </c>
      <c r="T1" s="12" t="s">
        <v>5</v>
      </c>
      <c r="U1" s="17" t="s">
        <v>6</v>
      </c>
      <c r="V1" s="17" t="s">
        <v>7</v>
      </c>
      <c r="W1" s="18" t="s">
        <v>8</v>
      </c>
      <c r="X1" s="12" t="s">
        <v>5</v>
      </c>
      <c r="Y1" s="17" t="s">
        <v>9</v>
      </c>
      <c r="Z1" s="13" t="s">
        <v>16</v>
      </c>
      <c r="AA1" s="13" t="s">
        <v>10</v>
      </c>
      <c r="AB1" s="18" t="s">
        <v>8</v>
      </c>
      <c r="AC1" s="12" t="s">
        <v>5</v>
      </c>
      <c r="AD1" s="17" t="s">
        <v>9</v>
      </c>
      <c r="AE1" s="13" t="s">
        <v>2</v>
      </c>
      <c r="AF1" s="13" t="s">
        <v>10</v>
      </c>
      <c r="AG1" s="35" t="s">
        <v>11</v>
      </c>
      <c r="AH1" s="18" t="s">
        <v>8</v>
      </c>
      <c r="AI1" s="12" t="s">
        <v>5</v>
      </c>
      <c r="AJ1" s="3" t="s">
        <v>12</v>
      </c>
      <c r="AK1" s="3" t="s">
        <v>13</v>
      </c>
      <c r="AL1" s="14" t="s">
        <v>16</v>
      </c>
      <c r="AM1" s="14" t="s">
        <v>14</v>
      </c>
      <c r="AN1" s="3" t="s">
        <v>15</v>
      </c>
      <c r="AO1" s="37" t="s">
        <v>8</v>
      </c>
      <c r="AP1" s="12" t="s">
        <v>5</v>
      </c>
      <c r="AQ1" s="3" t="s">
        <v>12</v>
      </c>
      <c r="AR1" s="3" t="s">
        <v>13</v>
      </c>
      <c r="AS1" s="14" t="s">
        <v>2</v>
      </c>
      <c r="AT1" s="14" t="s">
        <v>14</v>
      </c>
      <c r="AU1" s="3" t="s">
        <v>15</v>
      </c>
      <c r="AV1" s="37" t="s">
        <v>8</v>
      </c>
    </row>
    <row r="2" s="9" customFormat="1" customHeight="1" spans="1:49">
      <c r="A2" s="19" t="s">
        <v>17</v>
      </c>
      <c r="B2" s="20" t="s">
        <v>18</v>
      </c>
      <c r="C2" s="21">
        <v>3</v>
      </c>
      <c r="D2" s="21">
        <v>1</v>
      </c>
      <c r="E2" s="22">
        <f>D2*C2</f>
        <v>3</v>
      </c>
      <c r="F2" s="23" t="s">
        <v>19</v>
      </c>
      <c r="G2" s="23"/>
      <c r="H2" s="24">
        <f>PI()*(G2+0.5)^2</f>
        <v>0.785398163397448</v>
      </c>
      <c r="I2" s="24">
        <f>VLOOKUP(H2,技能面积和击中数量!$C:$D,2,TRUE)</f>
        <v>1</v>
      </c>
      <c r="J2" s="23"/>
      <c r="K2" s="24">
        <f>ROUNDUP(I2*J2*D2,0)</f>
        <v>0</v>
      </c>
      <c r="L2" s="23" t="s">
        <v>20</v>
      </c>
      <c r="M2" s="23"/>
      <c r="N2" s="23"/>
      <c r="O2" s="23">
        <f>(M2+1)*(N2+1)</f>
        <v>1</v>
      </c>
      <c r="P2" s="23">
        <f>VLOOKUP(O2,技能面积和击中数量!$C:$D,2,TRUE)</f>
        <v>1.2544</v>
      </c>
      <c r="Q2" s="23"/>
      <c r="R2" s="38">
        <f>ROUNDUP(P2*Q2*D2,0)</f>
        <v>0</v>
      </c>
      <c r="S2" s="23"/>
      <c r="T2" s="23" t="s">
        <v>18</v>
      </c>
      <c r="U2" s="23"/>
      <c r="V2" s="23"/>
      <c r="W2" s="24">
        <f t="shared" ref="W2:W26" si="0">V2*U2</f>
        <v>0</v>
      </c>
      <c r="X2" s="23" t="s">
        <v>19</v>
      </c>
      <c r="Y2" s="21">
        <v>4.5</v>
      </c>
      <c r="Z2" s="24">
        <f>MAX(PI()*(Y2+0.5)^2-4.6*6.2,0)</f>
        <v>50.0198163397448</v>
      </c>
      <c r="AA2" s="24">
        <f>VLOOKUP(Z2,技能面积和击中数量!$C:$D,2,TRUE)</f>
        <v>48.1423823999993</v>
      </c>
      <c r="AB2" s="22">
        <f>ROUNDUP(AA2,0)</f>
        <v>49</v>
      </c>
      <c r="AC2" s="23" t="s">
        <v>19</v>
      </c>
      <c r="AD2" s="21">
        <v>2</v>
      </c>
      <c r="AE2" s="24">
        <f t="shared" ref="AE2:AE26" si="1">PI()*(AD2+0.5)^2</f>
        <v>19.6349540849362</v>
      </c>
      <c r="AF2" s="24">
        <f>VLOOKUP(AE2,技能面积和击中数量!$C:$D,2,TRUE)</f>
        <v>20.5</v>
      </c>
      <c r="AG2" s="21">
        <v>1</v>
      </c>
      <c r="AH2" s="22">
        <f t="shared" ref="AH2:AH26" si="2">ROUNDUP(AF2*AG2,0)</f>
        <v>21</v>
      </c>
      <c r="AI2" s="23" t="s">
        <v>20</v>
      </c>
      <c r="AJ2" s="23"/>
      <c r="AK2" s="23"/>
      <c r="AL2" s="23">
        <f>MAX((AJ2+1)*(AK2+1)-4.6*6.2,0)</f>
        <v>0</v>
      </c>
      <c r="AM2" s="23">
        <f>VLOOKUP(AL2,技能面积和击中数量!$C:$D,2,TRUE)</f>
        <v>0</v>
      </c>
      <c r="AN2" s="23"/>
      <c r="AO2" s="38">
        <f t="shared" ref="AO2:AO26" si="3">ROUNDUP(AM2*AN2,0)</f>
        <v>0</v>
      </c>
      <c r="AP2" s="23" t="s">
        <v>20</v>
      </c>
      <c r="AQ2" s="23"/>
      <c r="AR2" s="23"/>
      <c r="AS2" s="23">
        <f t="shared" ref="AS2:AS26" si="4">(AQ2+1)*(AR2+1)</f>
        <v>1</v>
      </c>
      <c r="AT2" s="23">
        <f>VLOOKUP(AS2,技能面积和击中数量!$C:$D,2,TRUE)</f>
        <v>1.2544</v>
      </c>
      <c r="AU2" s="23"/>
      <c r="AV2" s="38">
        <f t="shared" ref="AV2:AV26" si="5">ROUNDUP(AT2*AU2,0)</f>
        <v>0</v>
      </c>
      <c r="AW2" s="49"/>
    </row>
    <row r="3" customHeight="1" spans="1:49">
      <c r="A3" s="14"/>
      <c r="B3" s="25" t="s">
        <v>18</v>
      </c>
      <c r="C3" s="3">
        <v>3</v>
      </c>
      <c r="D3" s="3">
        <v>2</v>
      </c>
      <c r="E3" s="26">
        <f t="shared" ref="E3:E26" si="6">D3*C3</f>
        <v>6</v>
      </c>
      <c r="F3" s="2" t="s">
        <v>19</v>
      </c>
      <c r="G3" s="2"/>
      <c r="H3" s="27">
        <f t="shared" ref="H3:H26" si="7">PI()*(G3+0.5)^2</f>
        <v>0.785398163397448</v>
      </c>
      <c r="I3" s="27">
        <f>VLOOKUP(H3,技能面积和击中数量!$C:$D,2,TRUE)</f>
        <v>1</v>
      </c>
      <c r="J3" s="2"/>
      <c r="K3" s="27">
        <f t="shared" ref="K3:K26" si="8">ROUNDUP(I3*J3*D3,0)</f>
        <v>0</v>
      </c>
      <c r="L3" s="2" t="s">
        <v>20</v>
      </c>
      <c r="M3" s="2"/>
      <c r="N3" s="2"/>
      <c r="O3" s="2">
        <f t="shared" ref="O3:O26" si="9">(M3+1)*(N3+1)</f>
        <v>1</v>
      </c>
      <c r="P3" s="2">
        <f>VLOOKUP(O3,技能面积和击中数量!$C:$D,2,TRUE)</f>
        <v>1.2544</v>
      </c>
      <c r="Q3" s="2"/>
      <c r="R3" s="39">
        <f t="shared" ref="R3:R26" si="10">ROUNDUP(P3*Q3*D3,0)</f>
        <v>0</v>
      </c>
      <c r="T3" s="2" t="s">
        <v>18</v>
      </c>
      <c r="U3" s="2"/>
      <c r="V3" s="2"/>
      <c r="W3" s="27">
        <f t="shared" si="0"/>
        <v>0</v>
      </c>
      <c r="X3" s="2" t="s">
        <v>19</v>
      </c>
      <c r="Y3" s="3">
        <v>4.5</v>
      </c>
      <c r="Z3" s="27">
        <f t="shared" ref="Z3:Z26" si="11">MAX(PI()*(Y3+0.5)^2-4.6*6.2,0)</f>
        <v>50.0198163397448</v>
      </c>
      <c r="AA3" s="27">
        <f>VLOOKUP(Z3,技能面积和击中数量!$C:$D,2,TRUE)</f>
        <v>48.1423823999993</v>
      </c>
      <c r="AB3" s="26">
        <f t="shared" ref="AB3:AB26" si="12">ROUNDUP(AA3,0)</f>
        <v>49</v>
      </c>
      <c r="AC3" s="2" t="s">
        <v>19</v>
      </c>
      <c r="AD3" s="3">
        <v>2</v>
      </c>
      <c r="AE3" s="27">
        <f t="shared" si="1"/>
        <v>19.6349540849362</v>
      </c>
      <c r="AF3" s="27">
        <f>VLOOKUP(AE3,技能面积和击中数量!$C:$D,2,TRUE)</f>
        <v>20.5</v>
      </c>
      <c r="AG3" s="3">
        <v>3</v>
      </c>
      <c r="AH3" s="26">
        <f t="shared" si="2"/>
        <v>62</v>
      </c>
      <c r="AI3" s="2" t="s">
        <v>20</v>
      </c>
      <c r="AJ3" s="2"/>
      <c r="AK3" s="2"/>
      <c r="AL3" s="2">
        <f t="shared" ref="AL3:AL26" si="13">MAX((AJ3+1)*(AK3+1)-4.6*6.2,0)</f>
        <v>0</v>
      </c>
      <c r="AM3" s="2">
        <f>VLOOKUP(AL3,技能面积和击中数量!$C:$D,2,TRUE)</f>
        <v>0</v>
      </c>
      <c r="AN3" s="2"/>
      <c r="AO3" s="39">
        <f t="shared" si="3"/>
        <v>0</v>
      </c>
      <c r="AP3" s="2" t="s">
        <v>20</v>
      </c>
      <c r="AQ3" s="2"/>
      <c r="AR3" s="2"/>
      <c r="AS3" s="2">
        <f t="shared" si="4"/>
        <v>1</v>
      </c>
      <c r="AT3" s="2">
        <f>VLOOKUP(AS3,技能面积和击中数量!$C:$D,2,TRUE)</f>
        <v>1.2544</v>
      </c>
      <c r="AU3" s="2"/>
      <c r="AV3" s="39">
        <f t="shared" si="5"/>
        <v>0</v>
      </c>
      <c r="AW3" s="50"/>
    </row>
    <row r="4" customHeight="1" spans="1:49">
      <c r="A4" s="14"/>
      <c r="B4" s="25" t="s">
        <v>18</v>
      </c>
      <c r="C4" s="3">
        <v>5</v>
      </c>
      <c r="D4" s="3">
        <v>2</v>
      </c>
      <c r="E4" s="26">
        <f t="shared" si="6"/>
        <v>10</v>
      </c>
      <c r="F4" s="2" t="s">
        <v>19</v>
      </c>
      <c r="G4" s="2"/>
      <c r="H4" s="27">
        <f t="shared" si="7"/>
        <v>0.785398163397448</v>
      </c>
      <c r="I4" s="27">
        <f>VLOOKUP(H4,技能面积和击中数量!$C:$D,2,TRUE)</f>
        <v>1</v>
      </c>
      <c r="J4" s="2"/>
      <c r="K4" s="27">
        <f t="shared" si="8"/>
        <v>0</v>
      </c>
      <c r="L4" s="2" t="s">
        <v>20</v>
      </c>
      <c r="M4" s="2"/>
      <c r="N4" s="2"/>
      <c r="O4" s="2">
        <f t="shared" si="9"/>
        <v>1</v>
      </c>
      <c r="P4" s="2">
        <f>VLOOKUP(O4,技能面积和击中数量!$C:$D,2,TRUE)</f>
        <v>1.2544</v>
      </c>
      <c r="Q4" s="2"/>
      <c r="R4" s="39">
        <f t="shared" si="10"/>
        <v>0</v>
      </c>
      <c r="T4" s="2" t="s">
        <v>18</v>
      </c>
      <c r="U4" s="2"/>
      <c r="V4" s="2"/>
      <c r="W4" s="27">
        <f t="shared" si="0"/>
        <v>0</v>
      </c>
      <c r="X4" s="2" t="s">
        <v>19</v>
      </c>
      <c r="Y4" s="3">
        <v>4.5</v>
      </c>
      <c r="Z4" s="27">
        <f t="shared" si="11"/>
        <v>50.0198163397448</v>
      </c>
      <c r="AA4" s="27">
        <f>VLOOKUP(Z4,技能面积和击中数量!$C:$D,2,TRUE)</f>
        <v>48.1423823999993</v>
      </c>
      <c r="AB4" s="26">
        <f t="shared" si="12"/>
        <v>49</v>
      </c>
      <c r="AC4" s="2" t="s">
        <v>19</v>
      </c>
      <c r="AD4" s="3">
        <v>2</v>
      </c>
      <c r="AE4" s="27">
        <f t="shared" si="1"/>
        <v>19.6349540849362</v>
      </c>
      <c r="AF4" s="27">
        <f>VLOOKUP(AE4,技能面积和击中数量!$C:$D,2,TRUE)</f>
        <v>20.5</v>
      </c>
      <c r="AG4" s="3">
        <v>5</v>
      </c>
      <c r="AH4" s="26">
        <f t="shared" si="2"/>
        <v>103</v>
      </c>
      <c r="AI4" s="2" t="s">
        <v>20</v>
      </c>
      <c r="AJ4" s="2"/>
      <c r="AK4" s="2"/>
      <c r="AL4" s="2">
        <f t="shared" si="13"/>
        <v>0</v>
      </c>
      <c r="AM4" s="2">
        <f>VLOOKUP(AL4,技能面积和击中数量!$C:$D,2,TRUE)</f>
        <v>0</v>
      </c>
      <c r="AN4" s="2"/>
      <c r="AO4" s="39">
        <f t="shared" si="3"/>
        <v>0</v>
      </c>
      <c r="AP4" s="2" t="s">
        <v>20</v>
      </c>
      <c r="AQ4" s="2"/>
      <c r="AR4" s="2"/>
      <c r="AS4" s="2">
        <f t="shared" si="4"/>
        <v>1</v>
      </c>
      <c r="AT4" s="2">
        <f>VLOOKUP(AS4,技能面积和击中数量!$C:$D,2,TRUE)</f>
        <v>1.2544</v>
      </c>
      <c r="AU4" s="2"/>
      <c r="AV4" s="39">
        <f t="shared" si="5"/>
        <v>0</v>
      </c>
      <c r="AW4" s="50"/>
    </row>
    <row r="5" customHeight="1" spans="1:49">
      <c r="A5" s="14"/>
      <c r="B5" s="25" t="s">
        <v>18</v>
      </c>
      <c r="C5" s="3">
        <v>5</v>
      </c>
      <c r="D5" s="3">
        <v>3</v>
      </c>
      <c r="E5" s="26">
        <f t="shared" si="6"/>
        <v>15</v>
      </c>
      <c r="F5" s="2" t="s">
        <v>19</v>
      </c>
      <c r="G5" s="2"/>
      <c r="H5" s="27">
        <f t="shared" si="7"/>
        <v>0.785398163397448</v>
      </c>
      <c r="I5" s="27">
        <f>VLOOKUP(H5,技能面积和击中数量!$C:$D,2,TRUE)</f>
        <v>1</v>
      </c>
      <c r="J5" s="2"/>
      <c r="K5" s="27">
        <f t="shared" si="8"/>
        <v>0</v>
      </c>
      <c r="L5" s="2" t="s">
        <v>20</v>
      </c>
      <c r="M5" s="2"/>
      <c r="N5" s="2"/>
      <c r="O5" s="2">
        <f t="shared" si="9"/>
        <v>1</v>
      </c>
      <c r="P5" s="2">
        <f>VLOOKUP(O5,技能面积和击中数量!$C:$D,2,TRUE)</f>
        <v>1.2544</v>
      </c>
      <c r="Q5" s="2"/>
      <c r="R5" s="39">
        <f t="shared" si="10"/>
        <v>0</v>
      </c>
      <c r="T5" s="2" t="s">
        <v>18</v>
      </c>
      <c r="U5" s="2"/>
      <c r="V5" s="2"/>
      <c r="W5" s="27">
        <f t="shared" si="0"/>
        <v>0</v>
      </c>
      <c r="X5" s="2" t="s">
        <v>19</v>
      </c>
      <c r="Y5" s="3">
        <v>4.5</v>
      </c>
      <c r="Z5" s="27">
        <f t="shared" si="11"/>
        <v>50.0198163397448</v>
      </c>
      <c r="AA5" s="27">
        <f>VLOOKUP(Z5,技能面积和击中数量!$C:$D,2,TRUE)</f>
        <v>48.1423823999993</v>
      </c>
      <c r="AB5" s="26">
        <f t="shared" si="12"/>
        <v>49</v>
      </c>
      <c r="AC5" s="2" t="s">
        <v>19</v>
      </c>
      <c r="AD5" s="3">
        <v>2</v>
      </c>
      <c r="AE5" s="27">
        <f t="shared" si="1"/>
        <v>19.6349540849362</v>
      </c>
      <c r="AF5" s="27">
        <f>VLOOKUP(AE5,技能面积和击中数量!$C:$D,2,TRUE)</f>
        <v>20.5</v>
      </c>
      <c r="AG5" s="3">
        <v>7</v>
      </c>
      <c r="AH5" s="26">
        <f t="shared" si="2"/>
        <v>144</v>
      </c>
      <c r="AI5" s="2" t="s">
        <v>20</v>
      </c>
      <c r="AJ5" s="2"/>
      <c r="AK5" s="2"/>
      <c r="AL5" s="2">
        <f t="shared" si="13"/>
        <v>0</v>
      </c>
      <c r="AM5" s="2">
        <f>VLOOKUP(AL5,技能面积和击中数量!$C:$D,2,TRUE)</f>
        <v>0</v>
      </c>
      <c r="AN5" s="2"/>
      <c r="AO5" s="39">
        <f t="shared" si="3"/>
        <v>0</v>
      </c>
      <c r="AP5" s="2" t="s">
        <v>20</v>
      </c>
      <c r="AQ5" s="2"/>
      <c r="AR5" s="2"/>
      <c r="AS5" s="2">
        <f t="shared" si="4"/>
        <v>1</v>
      </c>
      <c r="AT5" s="2">
        <f>VLOOKUP(AS5,技能面积和击中数量!$C:$D,2,TRUE)</f>
        <v>1.2544</v>
      </c>
      <c r="AU5" s="2"/>
      <c r="AV5" s="39">
        <f t="shared" si="5"/>
        <v>0</v>
      </c>
      <c r="AW5" s="50"/>
    </row>
    <row r="6" s="10" customFormat="1" customHeight="1" spans="1:49">
      <c r="A6" s="28"/>
      <c r="B6" s="29" t="s">
        <v>18</v>
      </c>
      <c r="C6" s="30">
        <v>9</v>
      </c>
      <c r="D6" s="30">
        <v>3</v>
      </c>
      <c r="E6" s="31">
        <f t="shared" si="6"/>
        <v>27</v>
      </c>
      <c r="F6" s="32" t="s">
        <v>19</v>
      </c>
      <c r="G6" s="32"/>
      <c r="H6" s="33">
        <f t="shared" si="7"/>
        <v>0.785398163397448</v>
      </c>
      <c r="I6" s="33">
        <f>VLOOKUP(H6,技能面积和击中数量!$C:$D,2,TRUE)</f>
        <v>1</v>
      </c>
      <c r="J6" s="32"/>
      <c r="K6" s="33">
        <f t="shared" si="8"/>
        <v>0</v>
      </c>
      <c r="L6" s="32" t="s">
        <v>20</v>
      </c>
      <c r="M6" s="32"/>
      <c r="N6" s="32"/>
      <c r="O6" s="32">
        <f t="shared" si="9"/>
        <v>1</v>
      </c>
      <c r="P6" s="32">
        <f>VLOOKUP(O6,技能面积和击中数量!$C:$D,2,TRUE)</f>
        <v>1.2544</v>
      </c>
      <c r="Q6" s="32"/>
      <c r="R6" s="40">
        <f t="shared" si="10"/>
        <v>0</v>
      </c>
      <c r="S6" s="32"/>
      <c r="T6" s="32" t="s">
        <v>18</v>
      </c>
      <c r="U6" s="32"/>
      <c r="V6" s="32"/>
      <c r="W6" s="33">
        <f t="shared" si="0"/>
        <v>0</v>
      </c>
      <c r="X6" s="32" t="s">
        <v>19</v>
      </c>
      <c r="Y6" s="30">
        <v>4.5</v>
      </c>
      <c r="Z6" s="33">
        <f t="shared" si="11"/>
        <v>50.0198163397448</v>
      </c>
      <c r="AA6" s="33">
        <f>VLOOKUP(Z6,技能面积和击中数量!$C:$D,2,TRUE)</f>
        <v>48.1423823999993</v>
      </c>
      <c r="AB6" s="31">
        <f t="shared" si="12"/>
        <v>49</v>
      </c>
      <c r="AC6" s="32" t="s">
        <v>19</v>
      </c>
      <c r="AD6" s="30">
        <v>2</v>
      </c>
      <c r="AE6" s="33">
        <f t="shared" si="1"/>
        <v>19.6349540849362</v>
      </c>
      <c r="AF6" s="33">
        <f>VLOOKUP(AE6,技能面积和击中数量!$C:$D,2,TRUE)</f>
        <v>20.5</v>
      </c>
      <c r="AG6" s="30">
        <v>9</v>
      </c>
      <c r="AH6" s="31">
        <f t="shared" si="2"/>
        <v>185</v>
      </c>
      <c r="AI6" s="32" t="s">
        <v>20</v>
      </c>
      <c r="AJ6" s="32"/>
      <c r="AK6" s="32"/>
      <c r="AL6" s="32">
        <f t="shared" si="13"/>
        <v>0</v>
      </c>
      <c r="AM6" s="32">
        <f>VLOOKUP(AL6,技能面积和击中数量!$C:$D,2,TRUE)</f>
        <v>0</v>
      </c>
      <c r="AN6" s="32"/>
      <c r="AO6" s="40">
        <f t="shared" si="3"/>
        <v>0</v>
      </c>
      <c r="AP6" s="32" t="s">
        <v>20</v>
      </c>
      <c r="AQ6" s="32"/>
      <c r="AR6" s="32"/>
      <c r="AS6" s="32">
        <f t="shared" si="4"/>
        <v>1</v>
      </c>
      <c r="AT6" s="32">
        <f>VLOOKUP(AS6,技能面积和击中数量!$C:$D,2,TRUE)</f>
        <v>1.2544</v>
      </c>
      <c r="AU6" s="32"/>
      <c r="AV6" s="40">
        <f t="shared" si="5"/>
        <v>0</v>
      </c>
      <c r="AW6" s="51"/>
    </row>
    <row r="7" s="9" customFormat="1" customHeight="1" spans="1:48">
      <c r="A7" s="19" t="s">
        <v>21</v>
      </c>
      <c r="B7" s="20" t="s">
        <v>18</v>
      </c>
      <c r="C7" s="23"/>
      <c r="D7" s="21">
        <v>1</v>
      </c>
      <c r="E7" s="24">
        <f t="shared" si="6"/>
        <v>0</v>
      </c>
      <c r="F7" s="23" t="s">
        <v>19</v>
      </c>
      <c r="G7" s="21">
        <v>0.3</v>
      </c>
      <c r="H7" s="24">
        <f t="shared" si="7"/>
        <v>2.01061929829747</v>
      </c>
      <c r="I7" s="24">
        <f>VLOOKUP(H7,技能面积和击中数量!$C:$D,2,TRUE)</f>
        <v>2.56</v>
      </c>
      <c r="J7" s="21">
        <v>4</v>
      </c>
      <c r="K7" s="22">
        <f t="shared" si="8"/>
        <v>11</v>
      </c>
      <c r="L7" s="23" t="s">
        <v>20</v>
      </c>
      <c r="M7" s="23"/>
      <c r="N7" s="23"/>
      <c r="O7" s="23">
        <f t="shared" si="9"/>
        <v>1</v>
      </c>
      <c r="P7" s="23">
        <f>VLOOKUP(O7,技能面积和击中数量!$C:$D,2,TRUE)</f>
        <v>1.2544</v>
      </c>
      <c r="Q7" s="23"/>
      <c r="R7" s="38">
        <f t="shared" si="10"/>
        <v>0</v>
      </c>
      <c r="S7" s="23"/>
      <c r="T7" s="23" t="s">
        <v>18</v>
      </c>
      <c r="U7" s="23"/>
      <c r="V7" s="23"/>
      <c r="W7" s="24">
        <f t="shared" si="0"/>
        <v>0</v>
      </c>
      <c r="X7" s="23" t="s">
        <v>19</v>
      </c>
      <c r="Y7" s="23"/>
      <c r="Z7" s="24">
        <f t="shared" si="11"/>
        <v>0</v>
      </c>
      <c r="AA7" s="24">
        <f>VLOOKUP(Z7,技能面积和击中数量!$C:$D,2,TRUE)</f>
        <v>0</v>
      </c>
      <c r="AB7" s="24">
        <f t="shared" si="12"/>
        <v>0</v>
      </c>
      <c r="AC7" s="23" t="s">
        <v>19</v>
      </c>
      <c r="AD7" s="21">
        <v>1.6</v>
      </c>
      <c r="AE7" s="24">
        <f t="shared" si="1"/>
        <v>13.854423602331</v>
      </c>
      <c r="AF7" s="24">
        <f>VLOOKUP(AE7,技能面积和击中数量!$C:$D,2,TRUE)</f>
        <v>15.18701008</v>
      </c>
      <c r="AG7" s="21">
        <v>3</v>
      </c>
      <c r="AH7" s="22">
        <f t="shared" si="2"/>
        <v>46</v>
      </c>
      <c r="AI7" s="23" t="s">
        <v>20</v>
      </c>
      <c r="AJ7" s="23"/>
      <c r="AK7" s="23"/>
      <c r="AL7" s="23">
        <f t="shared" si="13"/>
        <v>0</v>
      </c>
      <c r="AM7" s="23">
        <f>VLOOKUP(AL7,技能面积和击中数量!$C:$D,2,TRUE)</f>
        <v>0</v>
      </c>
      <c r="AN7" s="23"/>
      <c r="AO7" s="38">
        <f t="shared" si="3"/>
        <v>0</v>
      </c>
      <c r="AP7" s="23" t="s">
        <v>20</v>
      </c>
      <c r="AQ7" s="23"/>
      <c r="AR7" s="23"/>
      <c r="AS7" s="23">
        <f t="shared" si="4"/>
        <v>1</v>
      </c>
      <c r="AT7" s="23">
        <f>VLOOKUP(AS7,技能面积和击中数量!$C:$D,2,TRUE)</f>
        <v>1.2544</v>
      </c>
      <c r="AU7" s="23"/>
      <c r="AV7" s="38">
        <f t="shared" si="5"/>
        <v>0</v>
      </c>
    </row>
    <row r="8" customHeight="1" spans="1:48">
      <c r="A8" s="14"/>
      <c r="B8" s="25" t="s">
        <v>18</v>
      </c>
      <c r="C8" s="2"/>
      <c r="D8" s="3">
        <v>2</v>
      </c>
      <c r="E8" s="27">
        <f t="shared" si="6"/>
        <v>0</v>
      </c>
      <c r="F8" s="2" t="s">
        <v>19</v>
      </c>
      <c r="G8" s="3">
        <v>0.3</v>
      </c>
      <c r="H8" s="27">
        <f t="shared" si="7"/>
        <v>2.01061929829747</v>
      </c>
      <c r="I8" s="27">
        <f>VLOOKUP(H8,技能面积和击中数量!$C:$D,2,TRUE)</f>
        <v>2.56</v>
      </c>
      <c r="J8" s="3">
        <v>4</v>
      </c>
      <c r="K8" s="26">
        <f t="shared" si="8"/>
        <v>21</v>
      </c>
      <c r="L8" s="2" t="s">
        <v>20</v>
      </c>
      <c r="M8" s="2"/>
      <c r="N8" s="2"/>
      <c r="O8" s="2">
        <f t="shared" si="9"/>
        <v>1</v>
      </c>
      <c r="P8" s="2">
        <f>VLOOKUP(O8,技能面积和击中数量!$C:$D,2,TRUE)</f>
        <v>1.2544</v>
      </c>
      <c r="Q8" s="2"/>
      <c r="R8" s="39">
        <f t="shared" si="10"/>
        <v>0</v>
      </c>
      <c r="T8" s="2" t="s">
        <v>18</v>
      </c>
      <c r="U8" s="2"/>
      <c r="V8" s="2"/>
      <c r="W8" s="27">
        <f t="shared" si="0"/>
        <v>0</v>
      </c>
      <c r="X8" s="2" t="s">
        <v>19</v>
      </c>
      <c r="Y8" s="2"/>
      <c r="Z8" s="27">
        <f t="shared" si="11"/>
        <v>0</v>
      </c>
      <c r="AA8" s="27">
        <f>VLOOKUP(Z8,技能面积和击中数量!$C:$D,2,TRUE)</f>
        <v>0</v>
      </c>
      <c r="AB8" s="27">
        <f t="shared" si="12"/>
        <v>0</v>
      </c>
      <c r="AC8" s="2" t="s">
        <v>19</v>
      </c>
      <c r="AD8" s="3">
        <v>2.2</v>
      </c>
      <c r="AE8" s="27">
        <f t="shared" si="1"/>
        <v>22.9022104446696</v>
      </c>
      <c r="AF8" s="27">
        <f>VLOOKUP(AE8,技能面积和击中数量!$C:$D,2,TRUE)</f>
        <v>23.21136</v>
      </c>
      <c r="AG8" s="3">
        <v>3</v>
      </c>
      <c r="AH8" s="26">
        <f t="shared" si="2"/>
        <v>70</v>
      </c>
      <c r="AI8" s="2" t="s">
        <v>20</v>
      </c>
      <c r="AJ8" s="2"/>
      <c r="AK8" s="2"/>
      <c r="AL8" s="2">
        <f t="shared" si="13"/>
        <v>0</v>
      </c>
      <c r="AM8" s="2">
        <f>VLOOKUP(AL8,技能面积和击中数量!$C:$D,2,TRUE)</f>
        <v>0</v>
      </c>
      <c r="AN8" s="2"/>
      <c r="AO8" s="39">
        <f t="shared" si="3"/>
        <v>0</v>
      </c>
      <c r="AP8" s="2" t="s">
        <v>20</v>
      </c>
      <c r="AQ8" s="2"/>
      <c r="AR8" s="2"/>
      <c r="AS8" s="2">
        <f t="shared" si="4"/>
        <v>1</v>
      </c>
      <c r="AT8" s="2">
        <f>VLOOKUP(AS8,技能面积和击中数量!$C:$D,2,TRUE)</f>
        <v>1.2544</v>
      </c>
      <c r="AU8" s="2"/>
      <c r="AV8" s="39">
        <f t="shared" si="5"/>
        <v>0</v>
      </c>
    </row>
    <row r="9" customHeight="1" spans="1:48">
      <c r="A9" s="14"/>
      <c r="B9" s="25" t="s">
        <v>18</v>
      </c>
      <c r="C9" s="2"/>
      <c r="D9" s="3">
        <v>2</v>
      </c>
      <c r="E9" s="27">
        <f t="shared" si="6"/>
        <v>0</v>
      </c>
      <c r="F9" s="2" t="s">
        <v>19</v>
      </c>
      <c r="G9" s="3">
        <v>0.3</v>
      </c>
      <c r="H9" s="27">
        <f t="shared" si="7"/>
        <v>2.01061929829747</v>
      </c>
      <c r="I9" s="27">
        <f>VLOOKUP(H9,技能面积和击中数量!$C:$D,2,TRUE)</f>
        <v>2.56</v>
      </c>
      <c r="J9" s="3">
        <v>5</v>
      </c>
      <c r="K9" s="26">
        <f t="shared" si="8"/>
        <v>26</v>
      </c>
      <c r="L9" s="2" t="s">
        <v>20</v>
      </c>
      <c r="M9" s="2"/>
      <c r="N9" s="2"/>
      <c r="O9" s="2">
        <f t="shared" si="9"/>
        <v>1</v>
      </c>
      <c r="P9" s="2">
        <f>VLOOKUP(O9,技能面积和击中数量!$C:$D,2,TRUE)</f>
        <v>1.2544</v>
      </c>
      <c r="Q9" s="2"/>
      <c r="R9" s="39">
        <f t="shared" si="10"/>
        <v>0</v>
      </c>
      <c r="T9" s="2" t="s">
        <v>18</v>
      </c>
      <c r="U9" s="2"/>
      <c r="V9" s="2"/>
      <c r="W9" s="27">
        <f t="shared" si="0"/>
        <v>0</v>
      </c>
      <c r="X9" s="2" t="s">
        <v>19</v>
      </c>
      <c r="Y9" s="2"/>
      <c r="Z9" s="27">
        <f t="shared" si="11"/>
        <v>0</v>
      </c>
      <c r="AA9" s="27">
        <f>VLOOKUP(Z9,技能面积和击中数量!$C:$D,2,TRUE)</f>
        <v>0</v>
      </c>
      <c r="AB9" s="27">
        <f t="shared" si="12"/>
        <v>0</v>
      </c>
      <c r="AC9" s="2" t="s">
        <v>19</v>
      </c>
      <c r="AD9" s="3">
        <v>2.2</v>
      </c>
      <c r="AE9" s="27">
        <f t="shared" si="1"/>
        <v>22.9022104446696</v>
      </c>
      <c r="AF9" s="27">
        <f>VLOOKUP(AE9,技能面积和击中数量!$C:$D,2,TRUE)</f>
        <v>23.21136</v>
      </c>
      <c r="AG9" s="3">
        <v>4</v>
      </c>
      <c r="AH9" s="26">
        <f t="shared" si="2"/>
        <v>93</v>
      </c>
      <c r="AI9" s="2" t="s">
        <v>20</v>
      </c>
      <c r="AJ9" s="2"/>
      <c r="AK9" s="2"/>
      <c r="AL9" s="2">
        <f t="shared" si="13"/>
        <v>0</v>
      </c>
      <c r="AM9" s="2">
        <f>VLOOKUP(AL9,技能面积和击中数量!$C:$D,2,TRUE)</f>
        <v>0</v>
      </c>
      <c r="AN9" s="2"/>
      <c r="AO9" s="39">
        <f t="shared" si="3"/>
        <v>0</v>
      </c>
      <c r="AP9" s="2" t="s">
        <v>20</v>
      </c>
      <c r="AQ9" s="2"/>
      <c r="AR9" s="2"/>
      <c r="AS9" s="2">
        <f t="shared" si="4"/>
        <v>1</v>
      </c>
      <c r="AT9" s="2">
        <f>VLOOKUP(AS9,技能面积和击中数量!$C:$D,2,TRUE)</f>
        <v>1.2544</v>
      </c>
      <c r="AU9" s="2"/>
      <c r="AV9" s="39">
        <f t="shared" si="5"/>
        <v>0</v>
      </c>
    </row>
    <row r="10" customHeight="1" spans="1:48">
      <c r="A10" s="14"/>
      <c r="B10" s="25" t="s">
        <v>18</v>
      </c>
      <c r="C10" s="2"/>
      <c r="D10" s="3">
        <v>3</v>
      </c>
      <c r="E10" s="27">
        <f t="shared" si="6"/>
        <v>0</v>
      </c>
      <c r="F10" s="2" t="s">
        <v>19</v>
      </c>
      <c r="G10" s="3">
        <v>0.3</v>
      </c>
      <c r="H10" s="27">
        <f t="shared" si="7"/>
        <v>2.01061929829747</v>
      </c>
      <c r="I10" s="27">
        <f>VLOOKUP(H10,技能面积和击中数量!$C:$D,2,TRUE)</f>
        <v>2.56</v>
      </c>
      <c r="J10" s="3">
        <v>5</v>
      </c>
      <c r="K10" s="26">
        <f t="shared" si="8"/>
        <v>39</v>
      </c>
      <c r="L10" s="2" t="s">
        <v>20</v>
      </c>
      <c r="M10" s="2"/>
      <c r="N10" s="2"/>
      <c r="O10" s="2">
        <f t="shared" si="9"/>
        <v>1</v>
      </c>
      <c r="P10" s="2">
        <f>VLOOKUP(O10,技能面积和击中数量!$C:$D,2,TRUE)</f>
        <v>1.2544</v>
      </c>
      <c r="Q10" s="2"/>
      <c r="R10" s="39">
        <f t="shared" si="10"/>
        <v>0</v>
      </c>
      <c r="T10" s="2" t="s">
        <v>18</v>
      </c>
      <c r="U10" s="2"/>
      <c r="V10" s="2"/>
      <c r="W10" s="27">
        <f t="shared" si="0"/>
        <v>0</v>
      </c>
      <c r="X10" s="2" t="s">
        <v>19</v>
      </c>
      <c r="Y10" s="2"/>
      <c r="Z10" s="27">
        <f t="shared" si="11"/>
        <v>0</v>
      </c>
      <c r="AA10" s="27">
        <f>VLOOKUP(Z10,技能面积和击中数量!$C:$D,2,TRUE)</f>
        <v>0</v>
      </c>
      <c r="AB10" s="27">
        <f t="shared" si="12"/>
        <v>0</v>
      </c>
      <c r="AC10" s="2" t="s">
        <v>19</v>
      </c>
      <c r="AD10" s="3">
        <v>2.8</v>
      </c>
      <c r="AE10" s="27">
        <f t="shared" si="1"/>
        <v>34.2119439975928</v>
      </c>
      <c r="AF10" s="27">
        <f>VLOOKUP(AE10,技能面积和击中数量!$C:$D,2,TRUE)</f>
        <v>32.9313599999996</v>
      </c>
      <c r="AG10" s="3">
        <v>4</v>
      </c>
      <c r="AH10" s="26">
        <f t="shared" si="2"/>
        <v>132</v>
      </c>
      <c r="AI10" s="2" t="s">
        <v>20</v>
      </c>
      <c r="AJ10" s="2"/>
      <c r="AK10" s="2"/>
      <c r="AL10" s="2">
        <f t="shared" si="13"/>
        <v>0</v>
      </c>
      <c r="AM10" s="2">
        <f>VLOOKUP(AL10,技能面积和击中数量!$C:$D,2,TRUE)</f>
        <v>0</v>
      </c>
      <c r="AN10" s="2"/>
      <c r="AO10" s="39">
        <f t="shared" si="3"/>
        <v>0</v>
      </c>
      <c r="AP10" s="2" t="s">
        <v>20</v>
      </c>
      <c r="AQ10" s="2"/>
      <c r="AR10" s="2"/>
      <c r="AS10" s="2">
        <f t="shared" si="4"/>
        <v>1</v>
      </c>
      <c r="AT10" s="2">
        <f>VLOOKUP(AS10,技能面积和击中数量!$C:$D,2,TRUE)</f>
        <v>1.2544</v>
      </c>
      <c r="AU10" s="2"/>
      <c r="AV10" s="39">
        <f t="shared" si="5"/>
        <v>0</v>
      </c>
    </row>
    <row r="11" s="10" customFormat="1" customHeight="1" spans="1:48">
      <c r="A11" s="28"/>
      <c r="B11" s="29" t="s">
        <v>18</v>
      </c>
      <c r="C11" s="32"/>
      <c r="D11" s="30">
        <v>3</v>
      </c>
      <c r="E11" s="33">
        <f t="shared" si="6"/>
        <v>0</v>
      </c>
      <c r="F11" s="32" t="s">
        <v>19</v>
      </c>
      <c r="G11" s="30">
        <v>0.3</v>
      </c>
      <c r="H11" s="33">
        <f t="shared" si="7"/>
        <v>2.01061929829747</v>
      </c>
      <c r="I11" s="33">
        <f>VLOOKUP(H11,技能面积和击中数量!$C:$D,2,TRUE)</f>
        <v>2.56</v>
      </c>
      <c r="J11" s="30">
        <v>6</v>
      </c>
      <c r="K11" s="31">
        <f t="shared" si="8"/>
        <v>47</v>
      </c>
      <c r="L11" s="32" t="s">
        <v>20</v>
      </c>
      <c r="M11" s="32"/>
      <c r="N11" s="32"/>
      <c r="O11" s="32">
        <f t="shared" si="9"/>
        <v>1</v>
      </c>
      <c r="P11" s="32">
        <f>VLOOKUP(O11,技能面积和击中数量!$C:$D,2,TRUE)</f>
        <v>1.2544</v>
      </c>
      <c r="Q11" s="32"/>
      <c r="R11" s="40">
        <f t="shared" si="10"/>
        <v>0</v>
      </c>
      <c r="S11" s="32"/>
      <c r="T11" s="32" t="s">
        <v>18</v>
      </c>
      <c r="U11" s="32"/>
      <c r="V11" s="32"/>
      <c r="W11" s="33">
        <f t="shared" si="0"/>
        <v>0</v>
      </c>
      <c r="X11" s="32" t="s">
        <v>19</v>
      </c>
      <c r="Y11" s="32"/>
      <c r="Z11" s="33">
        <f t="shared" si="11"/>
        <v>0</v>
      </c>
      <c r="AA11" s="33">
        <f>VLOOKUP(Z11,技能面积和击中数量!$C:$D,2,TRUE)</f>
        <v>0</v>
      </c>
      <c r="AB11" s="33">
        <f t="shared" si="12"/>
        <v>0</v>
      </c>
      <c r="AC11" s="32" t="s">
        <v>19</v>
      </c>
      <c r="AD11" s="30">
        <v>2.8</v>
      </c>
      <c r="AE11" s="33">
        <f t="shared" si="1"/>
        <v>34.2119439975928</v>
      </c>
      <c r="AF11" s="33">
        <f>VLOOKUP(AE11,技能面积和击中数量!$C:$D,2,TRUE)</f>
        <v>32.9313599999996</v>
      </c>
      <c r="AG11" s="30">
        <v>5</v>
      </c>
      <c r="AH11" s="31">
        <f t="shared" si="2"/>
        <v>165</v>
      </c>
      <c r="AI11" s="32" t="s">
        <v>20</v>
      </c>
      <c r="AJ11" s="32"/>
      <c r="AK11" s="32"/>
      <c r="AL11" s="32">
        <f t="shared" si="13"/>
        <v>0</v>
      </c>
      <c r="AM11" s="32">
        <f>VLOOKUP(AL11,技能面积和击中数量!$C:$D,2,TRUE)</f>
        <v>0</v>
      </c>
      <c r="AN11" s="32"/>
      <c r="AO11" s="40">
        <f t="shared" si="3"/>
        <v>0</v>
      </c>
      <c r="AP11" s="32" t="s">
        <v>20</v>
      </c>
      <c r="AQ11" s="32"/>
      <c r="AR11" s="32"/>
      <c r="AS11" s="32">
        <f t="shared" si="4"/>
        <v>1</v>
      </c>
      <c r="AT11" s="32">
        <f>VLOOKUP(AS11,技能面积和击中数量!$C:$D,2,TRUE)</f>
        <v>1.2544</v>
      </c>
      <c r="AU11" s="32"/>
      <c r="AV11" s="40">
        <f t="shared" si="5"/>
        <v>0</v>
      </c>
    </row>
    <row r="12" s="9" customFormat="1" customHeight="1" spans="1:48">
      <c r="A12" s="19" t="s">
        <v>22</v>
      </c>
      <c r="B12" s="20" t="s">
        <v>18</v>
      </c>
      <c r="C12" s="21">
        <v>4</v>
      </c>
      <c r="D12" s="21">
        <v>1</v>
      </c>
      <c r="E12" s="22">
        <f t="shared" si="6"/>
        <v>4</v>
      </c>
      <c r="F12" s="23" t="s">
        <v>19</v>
      </c>
      <c r="G12" s="23"/>
      <c r="H12" s="24">
        <f t="shared" si="7"/>
        <v>0.785398163397448</v>
      </c>
      <c r="I12" s="24">
        <f>VLOOKUP(H12,技能面积和击中数量!$C:$D,2,TRUE)</f>
        <v>1</v>
      </c>
      <c r="J12" s="23"/>
      <c r="K12" s="24">
        <f t="shared" si="8"/>
        <v>0</v>
      </c>
      <c r="L12" s="23" t="s">
        <v>20</v>
      </c>
      <c r="M12" s="23"/>
      <c r="N12" s="23"/>
      <c r="O12" s="23">
        <f t="shared" si="9"/>
        <v>1</v>
      </c>
      <c r="P12" s="23">
        <f>VLOOKUP(O12,技能面积和击中数量!$C:$D,2,TRUE)</f>
        <v>1.2544</v>
      </c>
      <c r="Q12" s="23"/>
      <c r="R12" s="38">
        <f t="shared" si="10"/>
        <v>0</v>
      </c>
      <c r="S12" s="23"/>
      <c r="T12" s="23" t="s">
        <v>18</v>
      </c>
      <c r="U12" s="23"/>
      <c r="V12" s="23"/>
      <c r="W12" s="24">
        <f t="shared" si="0"/>
        <v>0</v>
      </c>
      <c r="X12" s="23" t="s">
        <v>19</v>
      </c>
      <c r="Y12" s="23"/>
      <c r="Z12" s="24">
        <f t="shared" si="11"/>
        <v>0</v>
      </c>
      <c r="AA12" s="24">
        <f>VLOOKUP(Z12,技能面积和击中数量!$C:$D,2,TRUE)</f>
        <v>0</v>
      </c>
      <c r="AB12" s="24">
        <f t="shared" si="12"/>
        <v>0</v>
      </c>
      <c r="AC12" s="23" t="s">
        <v>19</v>
      </c>
      <c r="AD12" s="23"/>
      <c r="AE12" s="24">
        <f t="shared" si="1"/>
        <v>0.785398163397448</v>
      </c>
      <c r="AF12" s="24">
        <f>VLOOKUP(AE12,技能面积和击中数量!$C:$D,2,TRUE)</f>
        <v>1</v>
      </c>
      <c r="AG12" s="23"/>
      <c r="AH12" s="24">
        <f t="shared" si="2"/>
        <v>0</v>
      </c>
      <c r="AI12" s="23" t="s">
        <v>20</v>
      </c>
      <c r="AJ12" s="21">
        <v>18</v>
      </c>
      <c r="AK12" s="21">
        <v>8.2</v>
      </c>
      <c r="AL12" s="19">
        <f t="shared" si="13"/>
        <v>146.28</v>
      </c>
      <c r="AM12" s="19">
        <f>VLOOKUP(AL12,技能面积和击中数量!$C:$D,2,TRUE)</f>
        <v>140.653497599996</v>
      </c>
      <c r="AN12" s="21">
        <v>1</v>
      </c>
      <c r="AO12" s="41">
        <f t="shared" si="3"/>
        <v>141</v>
      </c>
      <c r="AP12" s="23" t="s">
        <v>20</v>
      </c>
      <c r="AQ12" s="23"/>
      <c r="AR12" s="23"/>
      <c r="AS12" s="23">
        <f t="shared" si="4"/>
        <v>1</v>
      </c>
      <c r="AT12" s="23">
        <f>VLOOKUP(AS12,技能面积和击中数量!$C:$D,2,TRUE)</f>
        <v>1.2544</v>
      </c>
      <c r="AU12" s="23"/>
      <c r="AV12" s="38">
        <f t="shared" si="5"/>
        <v>0</v>
      </c>
    </row>
    <row r="13" customHeight="1" spans="1:48">
      <c r="A13" s="14"/>
      <c r="B13" s="25" t="s">
        <v>18</v>
      </c>
      <c r="C13" s="3">
        <v>4</v>
      </c>
      <c r="D13" s="3">
        <v>2</v>
      </c>
      <c r="E13" s="26">
        <f t="shared" si="6"/>
        <v>8</v>
      </c>
      <c r="F13" s="2" t="s">
        <v>19</v>
      </c>
      <c r="G13" s="2"/>
      <c r="H13" s="27">
        <f t="shared" si="7"/>
        <v>0.785398163397448</v>
      </c>
      <c r="I13" s="27">
        <f>VLOOKUP(H13,技能面积和击中数量!$C:$D,2,TRUE)</f>
        <v>1</v>
      </c>
      <c r="J13" s="2"/>
      <c r="K13" s="27">
        <f t="shared" si="8"/>
        <v>0</v>
      </c>
      <c r="L13" s="2" t="s">
        <v>20</v>
      </c>
      <c r="M13" s="2"/>
      <c r="N13" s="2"/>
      <c r="O13" s="2">
        <f t="shared" si="9"/>
        <v>1</v>
      </c>
      <c r="P13" s="2">
        <f>VLOOKUP(O13,技能面积和击中数量!$C:$D,2,TRUE)</f>
        <v>1.2544</v>
      </c>
      <c r="Q13" s="2"/>
      <c r="R13" s="39">
        <f t="shared" si="10"/>
        <v>0</v>
      </c>
      <c r="T13" s="2" t="s">
        <v>18</v>
      </c>
      <c r="U13" s="2"/>
      <c r="V13" s="2"/>
      <c r="W13" s="27">
        <f t="shared" si="0"/>
        <v>0</v>
      </c>
      <c r="X13" s="2" t="s">
        <v>19</v>
      </c>
      <c r="Y13" s="2"/>
      <c r="Z13" s="27">
        <f t="shared" si="11"/>
        <v>0</v>
      </c>
      <c r="AA13" s="27">
        <f>VLOOKUP(Z13,技能面积和击中数量!$C:$D,2,TRUE)</f>
        <v>0</v>
      </c>
      <c r="AB13" s="27">
        <f t="shared" si="12"/>
        <v>0</v>
      </c>
      <c r="AC13" s="2" t="s">
        <v>19</v>
      </c>
      <c r="AD13" s="2"/>
      <c r="AE13" s="27">
        <f t="shared" si="1"/>
        <v>0.785398163397448</v>
      </c>
      <c r="AF13" s="27">
        <f>VLOOKUP(AE13,技能面积和击中数量!$C:$D,2,TRUE)</f>
        <v>1</v>
      </c>
      <c r="AG13" s="2"/>
      <c r="AH13" s="27">
        <f t="shared" si="2"/>
        <v>0</v>
      </c>
      <c r="AI13" s="2" t="s">
        <v>20</v>
      </c>
      <c r="AJ13" s="3">
        <v>18</v>
      </c>
      <c r="AK13" s="3">
        <v>8.7</v>
      </c>
      <c r="AL13" s="14">
        <f t="shared" si="13"/>
        <v>155.78</v>
      </c>
      <c r="AM13" s="14">
        <f>VLOOKUP(AL13,技能面积和击中数量!$C:$D,2,TRUE)</f>
        <v>149.874278399996</v>
      </c>
      <c r="AN13" s="3">
        <v>1</v>
      </c>
      <c r="AO13" s="37">
        <f t="shared" si="3"/>
        <v>150</v>
      </c>
      <c r="AP13" s="2" t="s">
        <v>20</v>
      </c>
      <c r="AQ13" s="2"/>
      <c r="AR13" s="2"/>
      <c r="AS13" s="2">
        <f t="shared" si="4"/>
        <v>1</v>
      </c>
      <c r="AT13" s="2">
        <f>VLOOKUP(AS13,技能面积和击中数量!$C:$D,2,TRUE)</f>
        <v>1.2544</v>
      </c>
      <c r="AU13" s="2"/>
      <c r="AV13" s="39">
        <f t="shared" si="5"/>
        <v>0</v>
      </c>
    </row>
    <row r="14" customHeight="1" spans="1:48">
      <c r="A14" s="14"/>
      <c r="B14" s="25" t="s">
        <v>18</v>
      </c>
      <c r="C14" s="3">
        <v>6</v>
      </c>
      <c r="D14" s="3">
        <v>2</v>
      </c>
      <c r="E14" s="26">
        <f t="shared" si="6"/>
        <v>12</v>
      </c>
      <c r="F14" s="2" t="s">
        <v>19</v>
      </c>
      <c r="G14" s="2"/>
      <c r="H14" s="27">
        <f t="shared" si="7"/>
        <v>0.785398163397448</v>
      </c>
      <c r="I14" s="27">
        <f>VLOOKUP(H14,技能面积和击中数量!$C:$D,2,TRUE)</f>
        <v>1</v>
      </c>
      <c r="J14" s="2"/>
      <c r="K14" s="27">
        <f t="shared" si="8"/>
        <v>0</v>
      </c>
      <c r="L14" s="2" t="s">
        <v>20</v>
      </c>
      <c r="M14" s="2"/>
      <c r="N14" s="2"/>
      <c r="O14" s="2">
        <f t="shared" si="9"/>
        <v>1</v>
      </c>
      <c r="P14" s="2">
        <f>VLOOKUP(O14,技能面积和击中数量!$C:$D,2,TRUE)</f>
        <v>1.2544</v>
      </c>
      <c r="Q14" s="2"/>
      <c r="R14" s="39">
        <f t="shared" si="10"/>
        <v>0</v>
      </c>
      <c r="T14" s="2" t="s">
        <v>18</v>
      </c>
      <c r="U14" s="2"/>
      <c r="V14" s="2"/>
      <c r="W14" s="27">
        <f t="shared" si="0"/>
        <v>0</v>
      </c>
      <c r="X14" s="2" t="s">
        <v>19</v>
      </c>
      <c r="Y14" s="2"/>
      <c r="Z14" s="27">
        <f t="shared" si="11"/>
        <v>0</v>
      </c>
      <c r="AA14" s="27">
        <f>VLOOKUP(Z14,技能面积和击中数量!$C:$D,2,TRUE)</f>
        <v>0</v>
      </c>
      <c r="AB14" s="27">
        <f t="shared" si="12"/>
        <v>0</v>
      </c>
      <c r="AC14" s="2" t="s">
        <v>19</v>
      </c>
      <c r="AD14" s="2"/>
      <c r="AE14" s="27">
        <f t="shared" si="1"/>
        <v>0.785398163397448</v>
      </c>
      <c r="AF14" s="27">
        <f>VLOOKUP(AE14,技能面积和击中数量!$C:$D,2,TRUE)</f>
        <v>1</v>
      </c>
      <c r="AG14" s="2"/>
      <c r="AH14" s="27">
        <f t="shared" si="2"/>
        <v>0</v>
      </c>
      <c r="AI14" s="2" t="s">
        <v>20</v>
      </c>
      <c r="AJ14" s="3">
        <v>18</v>
      </c>
      <c r="AK14" s="3">
        <v>9.2</v>
      </c>
      <c r="AL14" s="14">
        <f t="shared" si="13"/>
        <v>165.28</v>
      </c>
      <c r="AM14" s="14">
        <f>VLOOKUP(AL14,技能面积和击中数量!$C:$D,2,TRUE)</f>
        <v>158.948999999996</v>
      </c>
      <c r="AN14" s="3">
        <v>1</v>
      </c>
      <c r="AO14" s="37">
        <f t="shared" si="3"/>
        <v>159</v>
      </c>
      <c r="AP14" s="2" t="s">
        <v>20</v>
      </c>
      <c r="AQ14" s="2"/>
      <c r="AR14" s="2"/>
      <c r="AS14" s="2">
        <f t="shared" si="4"/>
        <v>1</v>
      </c>
      <c r="AT14" s="2">
        <f>VLOOKUP(AS14,技能面积和击中数量!$C:$D,2,TRUE)</f>
        <v>1.2544</v>
      </c>
      <c r="AU14" s="2"/>
      <c r="AV14" s="39">
        <f t="shared" si="5"/>
        <v>0</v>
      </c>
    </row>
    <row r="15" customHeight="1" spans="1:48">
      <c r="A15" s="14"/>
      <c r="B15" s="25" t="s">
        <v>18</v>
      </c>
      <c r="C15" s="3">
        <v>6</v>
      </c>
      <c r="D15" s="3">
        <v>3</v>
      </c>
      <c r="E15" s="26">
        <f t="shared" si="6"/>
        <v>18</v>
      </c>
      <c r="F15" s="2" t="s">
        <v>19</v>
      </c>
      <c r="G15" s="2"/>
      <c r="H15" s="27">
        <f t="shared" si="7"/>
        <v>0.785398163397448</v>
      </c>
      <c r="I15" s="27">
        <f>VLOOKUP(H15,技能面积和击中数量!$C:$D,2,TRUE)</f>
        <v>1</v>
      </c>
      <c r="J15" s="2"/>
      <c r="K15" s="27">
        <f t="shared" si="8"/>
        <v>0</v>
      </c>
      <c r="L15" s="2" t="s">
        <v>20</v>
      </c>
      <c r="M15" s="2"/>
      <c r="N15" s="2"/>
      <c r="O15" s="2">
        <f t="shared" si="9"/>
        <v>1</v>
      </c>
      <c r="P15" s="2">
        <f>VLOOKUP(O15,技能面积和击中数量!$C:$D,2,TRUE)</f>
        <v>1.2544</v>
      </c>
      <c r="Q15" s="2"/>
      <c r="R15" s="39">
        <f t="shared" si="10"/>
        <v>0</v>
      </c>
      <c r="T15" s="2" t="s">
        <v>18</v>
      </c>
      <c r="U15" s="2"/>
      <c r="V15" s="2"/>
      <c r="W15" s="27">
        <f t="shared" si="0"/>
        <v>0</v>
      </c>
      <c r="X15" s="2" t="s">
        <v>19</v>
      </c>
      <c r="Y15" s="2"/>
      <c r="Z15" s="27">
        <f t="shared" si="11"/>
        <v>0</v>
      </c>
      <c r="AA15" s="27">
        <f>VLOOKUP(Z15,技能面积和击中数量!$C:$D,2,TRUE)</f>
        <v>0</v>
      </c>
      <c r="AB15" s="27">
        <f t="shared" si="12"/>
        <v>0</v>
      </c>
      <c r="AC15" s="2" t="s">
        <v>19</v>
      </c>
      <c r="AD15" s="2"/>
      <c r="AE15" s="27">
        <f t="shared" si="1"/>
        <v>0.785398163397448</v>
      </c>
      <c r="AF15" s="27">
        <f>VLOOKUP(AE15,技能面积和击中数量!$C:$D,2,TRUE)</f>
        <v>1</v>
      </c>
      <c r="AG15" s="2"/>
      <c r="AH15" s="27">
        <f t="shared" si="2"/>
        <v>0</v>
      </c>
      <c r="AI15" s="2" t="s">
        <v>20</v>
      </c>
      <c r="AJ15" s="3">
        <v>18</v>
      </c>
      <c r="AK15" s="3">
        <v>9.7</v>
      </c>
      <c r="AL15" s="14">
        <f t="shared" si="13"/>
        <v>174.78</v>
      </c>
      <c r="AM15" s="14">
        <f>VLOOKUP(AL15,技能面积和击中数量!$C:$D,2,TRUE)</f>
        <v>167.839559999995</v>
      </c>
      <c r="AN15" s="3">
        <v>1</v>
      </c>
      <c r="AO15" s="37">
        <f t="shared" si="3"/>
        <v>168</v>
      </c>
      <c r="AP15" s="2" t="s">
        <v>20</v>
      </c>
      <c r="AQ15" s="2"/>
      <c r="AR15" s="2"/>
      <c r="AS15" s="2">
        <f t="shared" si="4"/>
        <v>1</v>
      </c>
      <c r="AT15" s="2">
        <f>VLOOKUP(AS15,技能面积和击中数量!$C:$D,2,TRUE)</f>
        <v>1.2544</v>
      </c>
      <c r="AU15" s="2"/>
      <c r="AV15" s="39">
        <f t="shared" si="5"/>
        <v>0</v>
      </c>
    </row>
    <row r="16" s="10" customFormat="1" customHeight="1" spans="1:48">
      <c r="A16" s="28"/>
      <c r="B16" s="29" t="s">
        <v>18</v>
      </c>
      <c r="C16" s="30">
        <v>8</v>
      </c>
      <c r="D16" s="30">
        <v>3</v>
      </c>
      <c r="E16" s="31">
        <f t="shared" si="6"/>
        <v>24</v>
      </c>
      <c r="F16" s="32" t="s">
        <v>19</v>
      </c>
      <c r="G16" s="32"/>
      <c r="H16" s="33">
        <f t="shared" si="7"/>
        <v>0.785398163397448</v>
      </c>
      <c r="I16" s="33">
        <f>VLOOKUP(H16,技能面积和击中数量!$C:$D,2,TRUE)</f>
        <v>1</v>
      </c>
      <c r="J16" s="32"/>
      <c r="K16" s="33">
        <f t="shared" si="8"/>
        <v>0</v>
      </c>
      <c r="L16" s="32" t="s">
        <v>20</v>
      </c>
      <c r="M16" s="32"/>
      <c r="N16" s="32"/>
      <c r="O16" s="32">
        <f t="shared" si="9"/>
        <v>1</v>
      </c>
      <c r="P16" s="32">
        <f>VLOOKUP(O16,技能面积和击中数量!$C:$D,2,TRUE)</f>
        <v>1.2544</v>
      </c>
      <c r="Q16" s="32"/>
      <c r="R16" s="40">
        <f t="shared" si="10"/>
        <v>0</v>
      </c>
      <c r="S16" s="32"/>
      <c r="T16" s="32" t="s">
        <v>18</v>
      </c>
      <c r="U16" s="32"/>
      <c r="V16" s="32"/>
      <c r="W16" s="33">
        <f t="shared" si="0"/>
        <v>0</v>
      </c>
      <c r="X16" s="32" t="s">
        <v>19</v>
      </c>
      <c r="Y16" s="32"/>
      <c r="Z16" s="33">
        <f t="shared" si="11"/>
        <v>0</v>
      </c>
      <c r="AA16" s="33">
        <f>VLOOKUP(Z16,技能面积和击中数量!$C:$D,2,TRUE)</f>
        <v>0</v>
      </c>
      <c r="AB16" s="33">
        <f t="shared" si="12"/>
        <v>0</v>
      </c>
      <c r="AC16" s="32" t="s">
        <v>19</v>
      </c>
      <c r="AD16" s="32"/>
      <c r="AE16" s="33">
        <f t="shared" si="1"/>
        <v>0.785398163397448</v>
      </c>
      <c r="AF16" s="33">
        <f>VLOOKUP(AE16,技能面积和击中数量!$C:$D,2,TRUE)</f>
        <v>1</v>
      </c>
      <c r="AG16" s="32"/>
      <c r="AH16" s="33">
        <f t="shared" si="2"/>
        <v>0</v>
      </c>
      <c r="AI16" s="32" t="s">
        <v>20</v>
      </c>
      <c r="AJ16" s="30">
        <v>18</v>
      </c>
      <c r="AK16" s="30">
        <v>10.2</v>
      </c>
      <c r="AL16" s="28">
        <f t="shared" si="13"/>
        <v>184.28</v>
      </c>
      <c r="AM16" s="28">
        <f>VLOOKUP(AL16,技能面积和击中数量!$C:$D,2,TRUE)</f>
        <v>176.972039999995</v>
      </c>
      <c r="AN16" s="30">
        <v>1</v>
      </c>
      <c r="AO16" s="42">
        <f t="shared" si="3"/>
        <v>177</v>
      </c>
      <c r="AP16" s="32" t="s">
        <v>20</v>
      </c>
      <c r="AQ16" s="32"/>
      <c r="AR16" s="32"/>
      <c r="AS16" s="32">
        <f t="shared" si="4"/>
        <v>1</v>
      </c>
      <c r="AT16" s="32">
        <f>VLOOKUP(AS16,技能面积和击中数量!$C:$D,2,TRUE)</f>
        <v>1.2544</v>
      </c>
      <c r="AU16" s="32"/>
      <c r="AV16" s="40">
        <f t="shared" si="5"/>
        <v>0</v>
      </c>
    </row>
    <row r="17" s="9" customFormat="1" customHeight="1" spans="1:48">
      <c r="A17" s="19" t="s">
        <v>23</v>
      </c>
      <c r="B17" s="20" t="s">
        <v>18</v>
      </c>
      <c r="C17" s="21">
        <v>4</v>
      </c>
      <c r="D17" s="21">
        <v>1</v>
      </c>
      <c r="E17" s="24">
        <f t="shared" si="6"/>
        <v>4</v>
      </c>
      <c r="F17" s="23" t="s">
        <v>19</v>
      </c>
      <c r="G17" s="23"/>
      <c r="H17" s="24">
        <f t="shared" si="7"/>
        <v>0.785398163397448</v>
      </c>
      <c r="I17" s="24">
        <f>VLOOKUP(H17,技能面积和击中数量!$C:$D,2,TRUE)</f>
        <v>1</v>
      </c>
      <c r="J17" s="23"/>
      <c r="K17" s="24">
        <f t="shared" si="8"/>
        <v>0</v>
      </c>
      <c r="L17" s="23" t="s">
        <v>20</v>
      </c>
      <c r="M17" s="21">
        <v>7</v>
      </c>
      <c r="N17" s="21">
        <v>0.5</v>
      </c>
      <c r="O17" s="19">
        <f t="shared" si="9"/>
        <v>12</v>
      </c>
      <c r="P17" s="19">
        <f>MIN(VLOOKUP(O17,技能面积和击中数量!$C:$D,2,TRUE),C17)</f>
        <v>4</v>
      </c>
      <c r="Q17" s="21">
        <v>2</v>
      </c>
      <c r="R17" s="41">
        <f t="shared" si="10"/>
        <v>8</v>
      </c>
      <c r="S17" s="23"/>
      <c r="T17" s="23" t="s">
        <v>18</v>
      </c>
      <c r="U17" s="23"/>
      <c r="V17" s="23"/>
      <c r="W17" s="24">
        <f t="shared" si="0"/>
        <v>0</v>
      </c>
      <c r="X17" s="23" t="s">
        <v>19</v>
      </c>
      <c r="Y17" s="21">
        <v>5</v>
      </c>
      <c r="Z17" s="24">
        <f t="shared" si="11"/>
        <v>66.5131777710913</v>
      </c>
      <c r="AA17" s="24">
        <f>VLOOKUP(Z17,技能面积和击中数量!$C:$D,2,TRUE)</f>
        <v>63.9878399999989</v>
      </c>
      <c r="AB17" s="22">
        <f t="shared" si="12"/>
        <v>64</v>
      </c>
      <c r="AC17" s="23" t="s">
        <v>19</v>
      </c>
      <c r="AD17" s="23"/>
      <c r="AE17" s="24">
        <f t="shared" si="1"/>
        <v>0.785398163397448</v>
      </c>
      <c r="AF17" s="24">
        <f>VLOOKUP(AE17,技能面积和击中数量!$C:$D,2,TRUE)</f>
        <v>1</v>
      </c>
      <c r="AG17" s="23"/>
      <c r="AH17" s="22">
        <f t="shared" si="2"/>
        <v>0</v>
      </c>
      <c r="AI17" s="23" t="s">
        <v>20</v>
      </c>
      <c r="AJ17" s="23"/>
      <c r="AK17" s="23"/>
      <c r="AL17" s="23">
        <f t="shared" si="13"/>
        <v>0</v>
      </c>
      <c r="AM17" s="23">
        <f>VLOOKUP(AL17,技能面积和击中数量!$C:$D,2,TRUE)</f>
        <v>0</v>
      </c>
      <c r="AN17" s="23"/>
      <c r="AO17" s="38">
        <f t="shared" si="3"/>
        <v>0</v>
      </c>
      <c r="AP17" s="23" t="s">
        <v>20</v>
      </c>
      <c r="AQ17" s="23"/>
      <c r="AR17" s="23"/>
      <c r="AS17" s="23">
        <f t="shared" si="4"/>
        <v>1</v>
      </c>
      <c r="AT17" s="23">
        <f>VLOOKUP(AS17,技能面积和击中数量!$C:$D,2,TRUE)</f>
        <v>1.2544</v>
      </c>
      <c r="AU17" s="23"/>
      <c r="AV17" s="38">
        <f t="shared" si="5"/>
        <v>0</v>
      </c>
    </row>
    <row r="18" customHeight="1" spans="1:48">
      <c r="A18" s="14"/>
      <c r="B18" s="25" t="s">
        <v>18</v>
      </c>
      <c r="C18" s="3">
        <v>4</v>
      </c>
      <c r="D18" s="3">
        <v>2</v>
      </c>
      <c r="E18" s="27">
        <f t="shared" si="6"/>
        <v>8</v>
      </c>
      <c r="F18" s="2" t="s">
        <v>19</v>
      </c>
      <c r="G18" s="2"/>
      <c r="H18" s="27">
        <f t="shared" si="7"/>
        <v>0.785398163397448</v>
      </c>
      <c r="I18" s="27">
        <f>VLOOKUP(H18,技能面积和击中数量!$C:$D,2,TRUE)</f>
        <v>1</v>
      </c>
      <c r="J18" s="2"/>
      <c r="K18" s="27">
        <f t="shared" si="8"/>
        <v>0</v>
      </c>
      <c r="L18" s="2" t="s">
        <v>20</v>
      </c>
      <c r="M18" s="3">
        <v>7</v>
      </c>
      <c r="N18" s="3">
        <v>0.5</v>
      </c>
      <c r="O18" s="14">
        <f t="shared" si="9"/>
        <v>12</v>
      </c>
      <c r="P18" s="14">
        <f>MIN(VLOOKUP(O18,技能面积和击中数量!$C:$D,2,TRUE),C18)</f>
        <v>4</v>
      </c>
      <c r="Q18" s="3">
        <v>2</v>
      </c>
      <c r="R18" s="37">
        <f t="shared" si="10"/>
        <v>16</v>
      </c>
      <c r="T18" s="2" t="s">
        <v>18</v>
      </c>
      <c r="U18" s="2"/>
      <c r="V18" s="2"/>
      <c r="W18" s="27">
        <f t="shared" si="0"/>
        <v>0</v>
      </c>
      <c r="X18" s="2" t="s">
        <v>19</v>
      </c>
      <c r="Y18" s="3">
        <v>5.4</v>
      </c>
      <c r="Z18" s="27">
        <f t="shared" si="11"/>
        <v>80.8388402714607</v>
      </c>
      <c r="AA18" s="27">
        <f>VLOOKUP(Z18,技能面积和击中数量!$C:$D,2,TRUE)</f>
        <v>77.7316175999985</v>
      </c>
      <c r="AB18" s="26">
        <f t="shared" si="12"/>
        <v>78</v>
      </c>
      <c r="AC18" s="2" t="s">
        <v>19</v>
      </c>
      <c r="AD18" s="2"/>
      <c r="AE18" s="27">
        <f t="shared" si="1"/>
        <v>0.785398163397448</v>
      </c>
      <c r="AF18" s="27">
        <f>VLOOKUP(AE18,技能面积和击中数量!$C:$D,2,TRUE)</f>
        <v>1</v>
      </c>
      <c r="AG18" s="2"/>
      <c r="AH18" s="26">
        <f t="shared" si="2"/>
        <v>0</v>
      </c>
      <c r="AI18" s="2" t="s">
        <v>20</v>
      </c>
      <c r="AJ18" s="2"/>
      <c r="AK18" s="2"/>
      <c r="AL18" s="2">
        <f t="shared" si="13"/>
        <v>0</v>
      </c>
      <c r="AM18" s="2">
        <f>VLOOKUP(AL18,技能面积和击中数量!$C:$D,2,TRUE)</f>
        <v>0</v>
      </c>
      <c r="AN18" s="2"/>
      <c r="AO18" s="39">
        <f t="shared" si="3"/>
        <v>0</v>
      </c>
      <c r="AP18" s="2" t="s">
        <v>20</v>
      </c>
      <c r="AQ18" s="2"/>
      <c r="AR18" s="2"/>
      <c r="AS18" s="2">
        <f t="shared" si="4"/>
        <v>1</v>
      </c>
      <c r="AT18" s="2">
        <f>VLOOKUP(AS18,技能面积和击中数量!$C:$D,2,TRUE)</f>
        <v>1.2544</v>
      </c>
      <c r="AU18" s="2"/>
      <c r="AV18" s="39">
        <f t="shared" si="5"/>
        <v>0</v>
      </c>
    </row>
    <row r="19" customHeight="1" spans="1:48">
      <c r="A19" s="14"/>
      <c r="B19" s="25" t="s">
        <v>18</v>
      </c>
      <c r="C19" s="3">
        <v>6</v>
      </c>
      <c r="D19" s="3">
        <v>2</v>
      </c>
      <c r="E19" s="27">
        <f t="shared" si="6"/>
        <v>12</v>
      </c>
      <c r="F19" s="2" t="s">
        <v>19</v>
      </c>
      <c r="G19" s="2"/>
      <c r="H19" s="27">
        <f t="shared" si="7"/>
        <v>0.785398163397448</v>
      </c>
      <c r="I19" s="27">
        <f>VLOOKUP(H19,技能面积和击中数量!$C:$D,2,TRUE)</f>
        <v>1</v>
      </c>
      <c r="J19" s="2"/>
      <c r="K19" s="27">
        <f t="shared" si="8"/>
        <v>0</v>
      </c>
      <c r="L19" s="2" t="s">
        <v>20</v>
      </c>
      <c r="M19" s="3">
        <v>7</v>
      </c>
      <c r="N19" s="3">
        <v>0.5</v>
      </c>
      <c r="O19" s="14">
        <f t="shared" si="9"/>
        <v>12</v>
      </c>
      <c r="P19" s="14">
        <f>MIN(VLOOKUP(O19,技能面积和击中数量!$C:$D,2,TRUE),C19)</f>
        <v>6</v>
      </c>
      <c r="Q19" s="3">
        <v>2</v>
      </c>
      <c r="R19" s="37">
        <f t="shared" si="10"/>
        <v>24</v>
      </c>
      <c r="T19" s="2" t="s">
        <v>18</v>
      </c>
      <c r="U19" s="2"/>
      <c r="V19" s="2"/>
      <c r="W19" s="27">
        <f t="shared" si="0"/>
        <v>0</v>
      </c>
      <c r="X19" s="2" t="s">
        <v>19</v>
      </c>
      <c r="Y19" s="3">
        <v>5.7</v>
      </c>
      <c r="Z19" s="27">
        <f t="shared" si="11"/>
        <v>92.2428216039917</v>
      </c>
      <c r="AA19" s="27">
        <f>VLOOKUP(Z19,技能面积和击中数量!$C:$D,2,TRUE)</f>
        <v>88.506734399998</v>
      </c>
      <c r="AB19" s="26">
        <f t="shared" si="12"/>
        <v>89</v>
      </c>
      <c r="AC19" s="2" t="s">
        <v>19</v>
      </c>
      <c r="AD19" s="2"/>
      <c r="AE19" s="27">
        <f t="shared" si="1"/>
        <v>0.785398163397448</v>
      </c>
      <c r="AF19" s="27">
        <f>VLOOKUP(AE19,技能面积和击中数量!$C:$D,2,TRUE)</f>
        <v>1</v>
      </c>
      <c r="AG19" s="2"/>
      <c r="AH19" s="26">
        <f t="shared" si="2"/>
        <v>0</v>
      </c>
      <c r="AI19" s="2" t="s">
        <v>20</v>
      </c>
      <c r="AJ19" s="2"/>
      <c r="AK19" s="2"/>
      <c r="AL19" s="2">
        <f t="shared" si="13"/>
        <v>0</v>
      </c>
      <c r="AM19" s="2">
        <f>VLOOKUP(AL19,技能面积和击中数量!$C:$D,2,TRUE)</f>
        <v>0</v>
      </c>
      <c r="AN19" s="2"/>
      <c r="AO19" s="39">
        <f t="shared" si="3"/>
        <v>0</v>
      </c>
      <c r="AP19" s="2" t="s">
        <v>20</v>
      </c>
      <c r="AQ19" s="2"/>
      <c r="AR19" s="2"/>
      <c r="AS19" s="2">
        <f t="shared" si="4"/>
        <v>1</v>
      </c>
      <c r="AT19" s="2">
        <f>VLOOKUP(AS19,技能面积和击中数量!$C:$D,2,TRUE)</f>
        <v>1.2544</v>
      </c>
      <c r="AU19" s="2"/>
      <c r="AV19" s="39">
        <f t="shared" si="5"/>
        <v>0</v>
      </c>
    </row>
    <row r="20" customHeight="1" spans="1:48">
      <c r="A20" s="14"/>
      <c r="B20" s="25" t="s">
        <v>18</v>
      </c>
      <c r="C20" s="3">
        <v>6</v>
      </c>
      <c r="D20" s="3">
        <v>3</v>
      </c>
      <c r="E20" s="27">
        <f t="shared" si="6"/>
        <v>18</v>
      </c>
      <c r="F20" s="2" t="s">
        <v>19</v>
      </c>
      <c r="G20" s="2"/>
      <c r="H20" s="27">
        <f t="shared" si="7"/>
        <v>0.785398163397448</v>
      </c>
      <c r="I20" s="27">
        <f>VLOOKUP(H20,技能面积和击中数量!$C:$D,2,TRUE)</f>
        <v>1</v>
      </c>
      <c r="J20" s="2"/>
      <c r="K20" s="27">
        <f t="shared" si="8"/>
        <v>0</v>
      </c>
      <c r="L20" s="2" t="s">
        <v>20</v>
      </c>
      <c r="M20" s="3">
        <v>7</v>
      </c>
      <c r="N20" s="3">
        <v>0.5</v>
      </c>
      <c r="O20" s="14">
        <f t="shared" si="9"/>
        <v>12</v>
      </c>
      <c r="P20" s="14">
        <f>MIN(VLOOKUP(O20,技能面积和击中数量!$C:$D,2,TRUE),C20)</f>
        <v>6</v>
      </c>
      <c r="Q20" s="3">
        <v>2</v>
      </c>
      <c r="R20" s="37">
        <f t="shared" si="10"/>
        <v>36</v>
      </c>
      <c r="T20" s="2" t="s">
        <v>18</v>
      </c>
      <c r="U20" s="2"/>
      <c r="V20" s="2"/>
      <c r="W20" s="27">
        <f t="shared" si="0"/>
        <v>0</v>
      </c>
      <c r="X20" s="2" t="s">
        <v>19</v>
      </c>
      <c r="Y20" s="3">
        <v>6.3</v>
      </c>
      <c r="Z20" s="27">
        <f t="shared" si="11"/>
        <v>116.747244301992</v>
      </c>
      <c r="AA20" s="27">
        <f>VLOOKUP(Z20,技能面积和击中数量!$C:$D,2,TRUE)</f>
        <v>112.154414399997</v>
      </c>
      <c r="AB20" s="26">
        <f t="shared" si="12"/>
        <v>113</v>
      </c>
      <c r="AC20" s="2" t="s">
        <v>19</v>
      </c>
      <c r="AD20" s="2"/>
      <c r="AE20" s="27">
        <f t="shared" si="1"/>
        <v>0.785398163397448</v>
      </c>
      <c r="AF20" s="27">
        <f>VLOOKUP(AE20,技能面积和击中数量!$C:$D,2,TRUE)</f>
        <v>1</v>
      </c>
      <c r="AG20" s="2"/>
      <c r="AH20" s="26">
        <f t="shared" si="2"/>
        <v>0</v>
      </c>
      <c r="AI20" s="2" t="s">
        <v>20</v>
      </c>
      <c r="AJ20" s="2"/>
      <c r="AK20" s="2"/>
      <c r="AL20" s="2">
        <f t="shared" si="13"/>
        <v>0</v>
      </c>
      <c r="AM20" s="2">
        <f>VLOOKUP(AL20,技能面积和击中数量!$C:$D,2,TRUE)</f>
        <v>0</v>
      </c>
      <c r="AN20" s="2"/>
      <c r="AO20" s="39">
        <f t="shared" si="3"/>
        <v>0</v>
      </c>
      <c r="AP20" s="2" t="s">
        <v>20</v>
      </c>
      <c r="AQ20" s="2"/>
      <c r="AR20" s="2"/>
      <c r="AS20" s="2">
        <f t="shared" si="4"/>
        <v>1</v>
      </c>
      <c r="AT20" s="2">
        <f>VLOOKUP(AS20,技能面积和击中数量!$C:$D,2,TRUE)</f>
        <v>1.2544</v>
      </c>
      <c r="AU20" s="2"/>
      <c r="AV20" s="39">
        <f t="shared" si="5"/>
        <v>0</v>
      </c>
    </row>
    <row r="21" s="10" customFormat="1" customHeight="1" spans="1:48">
      <c r="A21" s="28"/>
      <c r="B21" s="29" t="s">
        <v>18</v>
      </c>
      <c r="C21" s="30">
        <v>8</v>
      </c>
      <c r="D21" s="30">
        <v>3</v>
      </c>
      <c r="E21" s="33">
        <f t="shared" si="6"/>
        <v>24</v>
      </c>
      <c r="F21" s="32" t="s">
        <v>19</v>
      </c>
      <c r="G21" s="32"/>
      <c r="H21" s="33">
        <f t="shared" si="7"/>
        <v>0.785398163397448</v>
      </c>
      <c r="I21" s="33">
        <f>VLOOKUP(H21,技能面积和击中数量!$C:$D,2,TRUE)</f>
        <v>1</v>
      </c>
      <c r="J21" s="32"/>
      <c r="K21" s="33">
        <f t="shared" si="8"/>
        <v>0</v>
      </c>
      <c r="L21" s="32" t="s">
        <v>20</v>
      </c>
      <c r="M21" s="30">
        <v>7</v>
      </c>
      <c r="N21" s="30">
        <v>0.5</v>
      </c>
      <c r="O21" s="28">
        <f t="shared" si="9"/>
        <v>12</v>
      </c>
      <c r="P21" s="28">
        <f>MIN(VLOOKUP(O21,技能面积和击中数量!$C:$D,2,TRUE),C21)</f>
        <v>8</v>
      </c>
      <c r="Q21" s="30">
        <v>2</v>
      </c>
      <c r="R21" s="42">
        <f t="shared" si="10"/>
        <v>48</v>
      </c>
      <c r="S21" s="32"/>
      <c r="T21" s="32" t="s">
        <v>18</v>
      </c>
      <c r="U21" s="32"/>
      <c r="V21" s="32"/>
      <c r="W21" s="33">
        <f t="shared" si="0"/>
        <v>0</v>
      </c>
      <c r="X21" s="32" t="s">
        <v>19</v>
      </c>
      <c r="Y21" s="30">
        <v>7.1</v>
      </c>
      <c r="Z21" s="33">
        <f t="shared" si="11"/>
        <v>152.938391671346</v>
      </c>
      <c r="AA21" s="33">
        <f>VLOOKUP(Z21,技能面积和击中数量!$C:$D,2,TRUE)</f>
        <v>146.908641599996</v>
      </c>
      <c r="AB21" s="31">
        <f t="shared" si="12"/>
        <v>147</v>
      </c>
      <c r="AC21" s="32" t="s">
        <v>19</v>
      </c>
      <c r="AD21" s="32"/>
      <c r="AE21" s="33">
        <f t="shared" si="1"/>
        <v>0.785398163397448</v>
      </c>
      <c r="AF21" s="33">
        <f>VLOOKUP(AE21,技能面积和击中数量!$C:$D,2,TRUE)</f>
        <v>1</v>
      </c>
      <c r="AG21" s="32"/>
      <c r="AH21" s="31">
        <f t="shared" si="2"/>
        <v>0</v>
      </c>
      <c r="AI21" s="32" t="s">
        <v>20</v>
      </c>
      <c r="AJ21" s="32"/>
      <c r="AK21" s="32"/>
      <c r="AL21" s="32">
        <f t="shared" si="13"/>
        <v>0</v>
      </c>
      <c r="AM21" s="32">
        <f>VLOOKUP(AL21,技能面积和击中数量!$C:$D,2,TRUE)</f>
        <v>0</v>
      </c>
      <c r="AN21" s="32"/>
      <c r="AO21" s="40">
        <f t="shared" si="3"/>
        <v>0</v>
      </c>
      <c r="AP21" s="32" t="s">
        <v>20</v>
      </c>
      <c r="AQ21" s="32"/>
      <c r="AR21" s="32"/>
      <c r="AS21" s="32">
        <f t="shared" si="4"/>
        <v>1</v>
      </c>
      <c r="AT21" s="32">
        <f>VLOOKUP(AS21,技能面积和击中数量!$C:$D,2,TRUE)</f>
        <v>1.2544</v>
      </c>
      <c r="AU21" s="32"/>
      <c r="AV21" s="40">
        <f t="shared" si="5"/>
        <v>0</v>
      </c>
    </row>
    <row r="22" s="9" customFormat="1" customHeight="1" spans="1:48">
      <c r="A22" s="19" t="s">
        <v>24</v>
      </c>
      <c r="B22" s="20" t="s">
        <v>18</v>
      </c>
      <c r="C22" s="21">
        <v>4</v>
      </c>
      <c r="D22" s="21">
        <v>1</v>
      </c>
      <c r="E22" s="22">
        <f t="shared" si="6"/>
        <v>4</v>
      </c>
      <c r="F22" s="23" t="s">
        <v>19</v>
      </c>
      <c r="G22" s="23"/>
      <c r="H22" s="24">
        <f t="shared" si="7"/>
        <v>0.785398163397448</v>
      </c>
      <c r="I22" s="24">
        <f>VLOOKUP(H22,技能面积和击中数量!$C:$D,2,TRUE)</f>
        <v>1</v>
      </c>
      <c r="J22" s="23"/>
      <c r="K22" s="24">
        <f t="shared" si="8"/>
        <v>0</v>
      </c>
      <c r="L22" s="23" t="s">
        <v>20</v>
      </c>
      <c r="M22" s="23"/>
      <c r="N22" s="23"/>
      <c r="O22" s="23">
        <f t="shared" si="9"/>
        <v>1</v>
      </c>
      <c r="P22" s="23">
        <f>VLOOKUP(O22,技能面积和击中数量!$C:$D,2,TRUE)</f>
        <v>1.2544</v>
      </c>
      <c r="Q22" s="23"/>
      <c r="R22" s="38">
        <f t="shared" si="10"/>
        <v>0</v>
      </c>
      <c r="S22" s="23"/>
      <c r="T22" s="23" t="s">
        <v>18</v>
      </c>
      <c r="U22" s="23"/>
      <c r="V22" s="23"/>
      <c r="W22" s="24">
        <f t="shared" si="0"/>
        <v>0</v>
      </c>
      <c r="X22" s="23" t="s">
        <v>19</v>
      </c>
      <c r="Y22" s="23"/>
      <c r="Z22" s="24">
        <f t="shared" si="11"/>
        <v>0</v>
      </c>
      <c r="AA22" s="24">
        <f>VLOOKUP(Z22,技能面积和击中数量!$C:$D,2,TRUE)</f>
        <v>0</v>
      </c>
      <c r="AB22" s="24">
        <f t="shared" si="12"/>
        <v>0</v>
      </c>
      <c r="AC22" s="23" t="s">
        <v>19</v>
      </c>
      <c r="AD22" s="23"/>
      <c r="AE22" s="24">
        <f t="shared" si="1"/>
        <v>0.785398163397448</v>
      </c>
      <c r="AF22" s="24">
        <f>VLOOKUP(AE22,技能面积和击中数量!$C:$D,2,TRUE)</f>
        <v>1</v>
      </c>
      <c r="AG22" s="23"/>
      <c r="AH22" s="24">
        <f t="shared" si="2"/>
        <v>0</v>
      </c>
      <c r="AI22" s="23" t="s">
        <v>20</v>
      </c>
      <c r="AJ22" s="23"/>
      <c r="AK22" s="23"/>
      <c r="AL22" s="23">
        <f t="shared" si="13"/>
        <v>0</v>
      </c>
      <c r="AM22" s="23">
        <f>VLOOKUP(AL22,技能面积和击中数量!$C:$D,2,TRUE)</f>
        <v>0</v>
      </c>
      <c r="AN22" s="23"/>
      <c r="AO22" s="38">
        <f t="shared" si="3"/>
        <v>0</v>
      </c>
      <c r="AP22" s="23" t="s">
        <v>20</v>
      </c>
      <c r="AQ22" s="21">
        <v>5.5</v>
      </c>
      <c r="AR22" s="21">
        <v>4.4</v>
      </c>
      <c r="AS22" s="19">
        <f t="shared" si="4"/>
        <v>35.1</v>
      </c>
      <c r="AT22" s="19">
        <f>VLOOKUP(AS22,技能面积和击中数量!$C:$D,2,TRUE)</f>
        <v>33.7345343999996</v>
      </c>
      <c r="AU22" s="21">
        <v>1</v>
      </c>
      <c r="AV22" s="41">
        <f t="shared" si="5"/>
        <v>34</v>
      </c>
    </row>
    <row r="23" customHeight="1" spans="1:48">
      <c r="A23" s="14"/>
      <c r="B23" s="25" t="s">
        <v>18</v>
      </c>
      <c r="C23" s="3">
        <v>10</v>
      </c>
      <c r="D23" s="3">
        <v>1</v>
      </c>
      <c r="E23" s="26">
        <f t="shared" si="6"/>
        <v>10</v>
      </c>
      <c r="F23" s="2" t="s">
        <v>19</v>
      </c>
      <c r="G23" s="2"/>
      <c r="H23" s="27">
        <f t="shared" si="7"/>
        <v>0.785398163397448</v>
      </c>
      <c r="I23" s="27">
        <f>VLOOKUP(H23,技能面积和击中数量!$C:$D,2,TRUE)</f>
        <v>1</v>
      </c>
      <c r="J23" s="2"/>
      <c r="K23" s="27">
        <f t="shared" si="8"/>
        <v>0</v>
      </c>
      <c r="L23" s="2" t="s">
        <v>20</v>
      </c>
      <c r="M23" s="2"/>
      <c r="N23" s="2"/>
      <c r="O23" s="2">
        <f t="shared" si="9"/>
        <v>1</v>
      </c>
      <c r="P23" s="2">
        <f>VLOOKUP(O23,技能面积和击中数量!$C:$D,2,TRUE)</f>
        <v>1.2544</v>
      </c>
      <c r="Q23" s="2"/>
      <c r="R23" s="39">
        <f t="shared" si="10"/>
        <v>0</v>
      </c>
      <c r="T23" s="2" t="s">
        <v>18</v>
      </c>
      <c r="U23" s="2"/>
      <c r="V23" s="2"/>
      <c r="W23" s="27">
        <f t="shared" si="0"/>
        <v>0</v>
      </c>
      <c r="X23" s="2" t="s">
        <v>19</v>
      </c>
      <c r="Y23" s="2"/>
      <c r="Z23" s="27">
        <f t="shared" si="11"/>
        <v>0</v>
      </c>
      <c r="AA23" s="27">
        <f>VLOOKUP(Z23,技能面积和击中数量!$C:$D,2,TRUE)</f>
        <v>0</v>
      </c>
      <c r="AB23" s="27">
        <f t="shared" si="12"/>
        <v>0</v>
      </c>
      <c r="AC23" s="2" t="s">
        <v>19</v>
      </c>
      <c r="AD23" s="2"/>
      <c r="AE23" s="27">
        <f t="shared" si="1"/>
        <v>0.785398163397448</v>
      </c>
      <c r="AF23" s="27">
        <f>VLOOKUP(AE23,技能面积和击中数量!$C:$D,2,TRUE)</f>
        <v>1</v>
      </c>
      <c r="AG23" s="2"/>
      <c r="AH23" s="27">
        <f t="shared" si="2"/>
        <v>0</v>
      </c>
      <c r="AI23" s="2" t="s">
        <v>20</v>
      </c>
      <c r="AJ23" s="2"/>
      <c r="AK23" s="2"/>
      <c r="AL23" s="2">
        <f t="shared" si="13"/>
        <v>0</v>
      </c>
      <c r="AM23" s="2">
        <f>VLOOKUP(AL23,技能面积和击中数量!$C:$D,2,TRUE)</f>
        <v>0</v>
      </c>
      <c r="AN23" s="2"/>
      <c r="AO23" s="39">
        <f t="shared" si="3"/>
        <v>0</v>
      </c>
      <c r="AP23" s="2" t="s">
        <v>20</v>
      </c>
      <c r="AQ23" s="3">
        <v>5.5</v>
      </c>
      <c r="AR23" s="3">
        <f>AQ23*AR22/AQ22</f>
        <v>4.4</v>
      </c>
      <c r="AS23" s="14">
        <f t="shared" si="4"/>
        <v>35.1</v>
      </c>
      <c r="AT23" s="14">
        <f>VLOOKUP(AS23,技能面积和击中数量!$C:$D,2,TRUE)</f>
        <v>33.7345343999996</v>
      </c>
      <c r="AU23" s="3">
        <v>2</v>
      </c>
      <c r="AV23" s="37">
        <f t="shared" si="5"/>
        <v>68</v>
      </c>
    </row>
    <row r="24" customHeight="1" spans="1:48">
      <c r="A24" s="14"/>
      <c r="B24" s="25" t="s">
        <v>18</v>
      </c>
      <c r="C24" s="3">
        <v>16</v>
      </c>
      <c r="D24" s="3">
        <v>1</v>
      </c>
      <c r="E24" s="26">
        <f t="shared" si="6"/>
        <v>16</v>
      </c>
      <c r="F24" s="2" t="s">
        <v>19</v>
      </c>
      <c r="G24" s="2"/>
      <c r="H24" s="27">
        <f t="shared" si="7"/>
        <v>0.785398163397448</v>
      </c>
      <c r="I24" s="27">
        <f>VLOOKUP(H24,技能面积和击中数量!$C:$D,2,TRUE)</f>
        <v>1</v>
      </c>
      <c r="J24" s="2"/>
      <c r="K24" s="27">
        <f t="shared" si="8"/>
        <v>0</v>
      </c>
      <c r="L24" s="2" t="s">
        <v>20</v>
      </c>
      <c r="M24" s="2"/>
      <c r="N24" s="2"/>
      <c r="O24" s="2">
        <f t="shared" si="9"/>
        <v>1</v>
      </c>
      <c r="P24" s="2">
        <f>VLOOKUP(O24,技能面积和击中数量!$C:$D,2,TRUE)</f>
        <v>1.2544</v>
      </c>
      <c r="Q24" s="2"/>
      <c r="R24" s="39">
        <f t="shared" si="10"/>
        <v>0</v>
      </c>
      <c r="T24" s="2" t="s">
        <v>18</v>
      </c>
      <c r="U24" s="2"/>
      <c r="V24" s="2"/>
      <c r="W24" s="27">
        <f t="shared" si="0"/>
        <v>0</v>
      </c>
      <c r="X24" s="2" t="s">
        <v>19</v>
      </c>
      <c r="Y24" s="2"/>
      <c r="Z24" s="27">
        <f t="shared" si="11"/>
        <v>0</v>
      </c>
      <c r="AA24" s="27">
        <f>VLOOKUP(Z24,技能面积和击中数量!$C:$D,2,TRUE)</f>
        <v>0</v>
      </c>
      <c r="AB24" s="27">
        <f t="shared" si="12"/>
        <v>0</v>
      </c>
      <c r="AC24" s="2" t="s">
        <v>19</v>
      </c>
      <c r="AD24" s="2"/>
      <c r="AE24" s="27">
        <f t="shared" si="1"/>
        <v>0.785398163397448</v>
      </c>
      <c r="AF24" s="27">
        <f>VLOOKUP(AE24,技能面积和击中数量!$C:$D,2,TRUE)</f>
        <v>1</v>
      </c>
      <c r="AG24" s="2"/>
      <c r="AH24" s="27">
        <f t="shared" si="2"/>
        <v>0</v>
      </c>
      <c r="AI24" s="2" t="s">
        <v>20</v>
      </c>
      <c r="AJ24" s="2"/>
      <c r="AK24" s="2"/>
      <c r="AL24" s="2">
        <f t="shared" si="13"/>
        <v>0</v>
      </c>
      <c r="AM24" s="2">
        <f>VLOOKUP(AL24,技能面积和击中数量!$C:$D,2,TRUE)</f>
        <v>0</v>
      </c>
      <c r="AN24" s="2"/>
      <c r="AO24" s="39">
        <f t="shared" si="3"/>
        <v>0</v>
      </c>
      <c r="AP24" s="2" t="s">
        <v>20</v>
      </c>
      <c r="AQ24" s="3">
        <v>6.4</v>
      </c>
      <c r="AR24" s="3">
        <f>AQ24*AR23/AQ23</f>
        <v>5.12</v>
      </c>
      <c r="AS24" s="14">
        <f t="shared" si="4"/>
        <v>45.288</v>
      </c>
      <c r="AT24" s="14">
        <f>VLOOKUP(AS24,技能面积和击中数量!$C:$D,2,TRUE)</f>
        <v>43.4370383999993</v>
      </c>
      <c r="AU24" s="3">
        <v>2</v>
      </c>
      <c r="AV24" s="37">
        <f t="shared" si="5"/>
        <v>87</v>
      </c>
    </row>
    <row r="25" customHeight="1" spans="1:48">
      <c r="A25" s="14"/>
      <c r="B25" s="25" t="s">
        <v>18</v>
      </c>
      <c r="C25" s="3">
        <v>22</v>
      </c>
      <c r="D25" s="3">
        <v>1</v>
      </c>
      <c r="E25" s="26">
        <f t="shared" si="6"/>
        <v>22</v>
      </c>
      <c r="F25" s="2" t="s">
        <v>19</v>
      </c>
      <c r="G25" s="2"/>
      <c r="H25" s="27">
        <f t="shared" si="7"/>
        <v>0.785398163397448</v>
      </c>
      <c r="I25" s="27">
        <f>VLOOKUP(H25,技能面积和击中数量!$C:$D,2,TRUE)</f>
        <v>1</v>
      </c>
      <c r="J25" s="2"/>
      <c r="K25" s="27">
        <f t="shared" si="8"/>
        <v>0</v>
      </c>
      <c r="L25" s="2" t="s">
        <v>20</v>
      </c>
      <c r="M25" s="2"/>
      <c r="N25" s="2"/>
      <c r="O25" s="2">
        <f t="shared" si="9"/>
        <v>1</v>
      </c>
      <c r="P25" s="2">
        <f>VLOOKUP(O25,技能面积和击中数量!$C:$D,2,TRUE)</f>
        <v>1.2544</v>
      </c>
      <c r="Q25" s="2"/>
      <c r="R25" s="39">
        <f t="shared" si="10"/>
        <v>0</v>
      </c>
      <c r="T25" s="2" t="s">
        <v>18</v>
      </c>
      <c r="U25" s="2"/>
      <c r="V25" s="2"/>
      <c r="W25" s="27">
        <f t="shared" si="0"/>
        <v>0</v>
      </c>
      <c r="X25" s="2" t="s">
        <v>19</v>
      </c>
      <c r="Y25" s="2"/>
      <c r="Z25" s="27">
        <f t="shared" si="11"/>
        <v>0</v>
      </c>
      <c r="AA25" s="27">
        <f>VLOOKUP(Z25,技能面积和击中数量!$C:$D,2,TRUE)</f>
        <v>0</v>
      </c>
      <c r="AB25" s="27">
        <f t="shared" si="12"/>
        <v>0</v>
      </c>
      <c r="AC25" s="2" t="s">
        <v>19</v>
      </c>
      <c r="AD25" s="2"/>
      <c r="AE25" s="27">
        <f t="shared" si="1"/>
        <v>0.785398163397448</v>
      </c>
      <c r="AF25" s="27">
        <f>VLOOKUP(AE25,技能面积和击中数量!$C:$D,2,TRUE)</f>
        <v>1</v>
      </c>
      <c r="AG25" s="2"/>
      <c r="AH25" s="27">
        <f t="shared" si="2"/>
        <v>0</v>
      </c>
      <c r="AI25" s="2" t="s">
        <v>20</v>
      </c>
      <c r="AJ25" s="2"/>
      <c r="AK25" s="2"/>
      <c r="AL25" s="2">
        <f t="shared" si="13"/>
        <v>0</v>
      </c>
      <c r="AM25" s="2">
        <f>VLOOKUP(AL25,技能面积和击中数量!$C:$D,2,TRUE)</f>
        <v>0</v>
      </c>
      <c r="AN25" s="2"/>
      <c r="AO25" s="39">
        <f t="shared" si="3"/>
        <v>0</v>
      </c>
      <c r="AP25" s="2" t="s">
        <v>20</v>
      </c>
      <c r="AQ25" s="3">
        <v>6.4</v>
      </c>
      <c r="AR25" s="3">
        <f>AQ25*AR24/AQ24</f>
        <v>5.12</v>
      </c>
      <c r="AS25" s="14">
        <f t="shared" si="4"/>
        <v>45.288</v>
      </c>
      <c r="AT25" s="14">
        <f>VLOOKUP(AS25,技能面积和击中数量!$C:$D,2,TRUE)</f>
        <v>43.4370383999993</v>
      </c>
      <c r="AU25" s="3">
        <v>3</v>
      </c>
      <c r="AV25" s="37">
        <f t="shared" si="5"/>
        <v>131</v>
      </c>
    </row>
    <row r="26" s="10" customFormat="1" customHeight="1" spans="1:48">
      <c r="A26" s="28"/>
      <c r="B26" s="29" t="s">
        <v>18</v>
      </c>
      <c r="C26" s="30">
        <v>32</v>
      </c>
      <c r="D26" s="30">
        <v>1</v>
      </c>
      <c r="E26" s="31">
        <f t="shared" si="6"/>
        <v>32</v>
      </c>
      <c r="F26" s="32" t="s">
        <v>19</v>
      </c>
      <c r="G26" s="32"/>
      <c r="H26" s="33">
        <f t="shared" si="7"/>
        <v>0.785398163397448</v>
      </c>
      <c r="I26" s="33">
        <f>VLOOKUP(H26,技能面积和击中数量!$C:$D,2,TRUE)</f>
        <v>1</v>
      </c>
      <c r="J26" s="32"/>
      <c r="K26" s="33">
        <f t="shared" si="8"/>
        <v>0</v>
      </c>
      <c r="L26" s="32" t="s">
        <v>20</v>
      </c>
      <c r="M26" s="32"/>
      <c r="N26" s="32"/>
      <c r="O26" s="32">
        <f t="shared" si="9"/>
        <v>1</v>
      </c>
      <c r="P26" s="32">
        <f>VLOOKUP(O26,技能面积和击中数量!$C:$D,2,TRUE)</f>
        <v>1.2544</v>
      </c>
      <c r="Q26" s="32"/>
      <c r="R26" s="40">
        <f t="shared" si="10"/>
        <v>0</v>
      </c>
      <c r="S26" s="32"/>
      <c r="T26" s="32" t="s">
        <v>18</v>
      </c>
      <c r="U26" s="32"/>
      <c r="V26" s="32"/>
      <c r="W26" s="33">
        <f t="shared" si="0"/>
        <v>0</v>
      </c>
      <c r="X26" s="32" t="s">
        <v>19</v>
      </c>
      <c r="Y26" s="32"/>
      <c r="Z26" s="33">
        <f t="shared" si="11"/>
        <v>0</v>
      </c>
      <c r="AA26" s="33">
        <f>VLOOKUP(Z26,技能面积和击中数量!$C:$D,2,TRUE)</f>
        <v>0</v>
      </c>
      <c r="AB26" s="33">
        <f t="shared" si="12"/>
        <v>0</v>
      </c>
      <c r="AC26" s="32" t="s">
        <v>19</v>
      </c>
      <c r="AD26" s="32"/>
      <c r="AE26" s="33">
        <f t="shared" si="1"/>
        <v>0.785398163397448</v>
      </c>
      <c r="AF26" s="33">
        <f>VLOOKUP(AE26,技能面积和击中数量!$C:$D,2,TRUE)</f>
        <v>1</v>
      </c>
      <c r="AG26" s="32"/>
      <c r="AH26" s="33">
        <f t="shared" si="2"/>
        <v>0</v>
      </c>
      <c r="AI26" s="32" t="s">
        <v>20</v>
      </c>
      <c r="AJ26" s="32"/>
      <c r="AK26" s="32"/>
      <c r="AL26" s="32">
        <f t="shared" si="13"/>
        <v>0</v>
      </c>
      <c r="AM26" s="32">
        <f>VLOOKUP(AL26,技能面积和击中数量!$C:$D,2,TRUE)</f>
        <v>0</v>
      </c>
      <c r="AN26" s="32"/>
      <c r="AO26" s="40">
        <f t="shared" si="3"/>
        <v>0</v>
      </c>
      <c r="AP26" s="32" t="s">
        <v>20</v>
      </c>
      <c r="AQ26" s="30">
        <v>7.9</v>
      </c>
      <c r="AR26" s="30">
        <f>AQ26*AR25/AQ25</f>
        <v>6.32</v>
      </c>
      <c r="AS26" s="28">
        <f t="shared" si="4"/>
        <v>65.148</v>
      </c>
      <c r="AT26" s="28">
        <f>VLOOKUP(AS26,技能面积和击中数量!$C:$D,2,TRUE)</f>
        <v>62.6043599999989</v>
      </c>
      <c r="AU26" s="30">
        <v>3</v>
      </c>
      <c r="AV26" s="42">
        <f t="shared" si="5"/>
        <v>188</v>
      </c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W27"/>
  <sheetViews>
    <sheetView workbookViewId="0">
      <selection activeCell="I8" sqref="I8"/>
    </sheetView>
    <sheetView workbookViewId="1">
      <selection activeCell="G19" sqref="G19"/>
    </sheetView>
  </sheetViews>
  <sheetFormatPr defaultColWidth="10" defaultRowHeight="16.5" customHeight="1"/>
  <cols>
    <col min="1" max="1" width="6.625" style="2" customWidth="1"/>
    <col min="2" max="2" width="12.125" style="11" customWidth="1"/>
    <col min="3" max="3" width="9.00833333333333" style="12" customWidth="1"/>
    <col min="4" max="4" width="10" style="12"/>
    <col min="5" max="5" width="11.25" style="13" customWidth="1"/>
    <col min="6" max="6" width="12.125" style="12" customWidth="1"/>
    <col min="7" max="7" width="9.00833333333333" style="12" customWidth="1"/>
    <col min="8" max="8" width="9.00833333333333" style="13" customWidth="1"/>
    <col min="9" max="9" width="13.125" style="13" customWidth="1"/>
    <col min="10" max="10" width="9.00833333333333" style="13" customWidth="1"/>
    <col min="11" max="11" width="11.25" style="13" customWidth="1"/>
    <col min="12" max="12" width="12.125" style="12" customWidth="1"/>
    <col min="13" max="15" width="10" style="14"/>
    <col min="16" max="16" width="14.875" style="14" customWidth="1"/>
    <col min="17" max="17" width="10" style="14"/>
    <col min="18" max="18" width="11.25" style="15" customWidth="1"/>
    <col min="19" max="19" width="11.25" style="2" customWidth="1"/>
    <col min="20" max="20" width="12.125" style="12" customWidth="1"/>
    <col min="21" max="21" width="9.00833333333333" style="12" customWidth="1"/>
    <col min="22" max="22" width="10" style="12"/>
    <col min="23" max="23" width="11.25" style="13" customWidth="1"/>
    <col min="24" max="24" width="12.125" style="13" customWidth="1"/>
    <col min="25" max="25" width="11.25" style="13" customWidth="1"/>
    <col min="26" max="26" width="13.125" style="13" customWidth="1"/>
    <col min="27" max="28" width="11.25" style="13" customWidth="1"/>
    <col min="29" max="29" width="12.125" style="12" customWidth="1"/>
    <col min="30" max="30" width="9.00833333333333" style="12" customWidth="1"/>
    <col min="31" max="31" width="9.00833333333333" style="13" customWidth="1"/>
    <col min="32" max="32" width="13.125" style="13" customWidth="1"/>
    <col min="33" max="33" width="9.00833333333333" style="13" customWidth="1"/>
    <col min="34" max="34" width="11.25" style="13" customWidth="1"/>
    <col min="35" max="35" width="12.125" style="12" customWidth="1"/>
    <col min="36" max="37" width="10" style="14"/>
    <col min="38" max="38" width="13.125" style="14" customWidth="1"/>
    <col min="39" max="39" width="14.875" style="14" customWidth="1"/>
    <col min="40" max="40" width="10" style="14"/>
    <col min="41" max="41" width="11.25" style="15" customWidth="1"/>
    <col min="42" max="42" width="12.125" style="12" customWidth="1"/>
    <col min="43" max="45" width="10" style="14"/>
    <col min="46" max="46" width="14.875" style="14" customWidth="1"/>
    <col min="47" max="47" width="10" style="14"/>
    <col min="48" max="48" width="11.25" style="15" customWidth="1"/>
    <col min="49" max="16384" width="10" style="16"/>
  </cols>
  <sheetData>
    <row r="1" customHeight="1" spans="1:48">
      <c r="A1" s="2" t="s">
        <v>4</v>
      </c>
      <c r="B1" s="11" t="s">
        <v>5</v>
      </c>
      <c r="C1" s="17" t="s">
        <v>6</v>
      </c>
      <c r="D1" s="17" t="s">
        <v>7</v>
      </c>
      <c r="E1" s="18" t="s">
        <v>8</v>
      </c>
      <c r="F1" s="12" t="s">
        <v>5</v>
      </c>
      <c r="G1" s="17" t="s">
        <v>9</v>
      </c>
      <c r="H1" s="13" t="s">
        <v>2</v>
      </c>
      <c r="I1" s="13" t="s">
        <v>10</v>
      </c>
      <c r="J1" s="35" t="s">
        <v>11</v>
      </c>
      <c r="K1" s="18" t="s">
        <v>8</v>
      </c>
      <c r="L1" s="12" t="s">
        <v>5</v>
      </c>
      <c r="M1" s="3" t="s">
        <v>12</v>
      </c>
      <c r="N1" s="3" t="s">
        <v>13</v>
      </c>
      <c r="O1" s="14" t="s">
        <v>2</v>
      </c>
      <c r="P1" s="14" t="s">
        <v>14</v>
      </c>
      <c r="Q1" s="3" t="s">
        <v>15</v>
      </c>
      <c r="R1" s="37" t="s">
        <v>8</v>
      </c>
      <c r="T1" s="12" t="s">
        <v>5</v>
      </c>
      <c r="U1" s="17" t="s">
        <v>6</v>
      </c>
      <c r="V1" s="17" t="s">
        <v>7</v>
      </c>
      <c r="W1" s="18" t="s">
        <v>8</v>
      </c>
      <c r="X1" s="12" t="s">
        <v>5</v>
      </c>
      <c r="Y1" s="17" t="s">
        <v>9</v>
      </c>
      <c r="Z1" s="13" t="s">
        <v>16</v>
      </c>
      <c r="AA1" s="13" t="s">
        <v>10</v>
      </c>
      <c r="AB1" s="18" t="s">
        <v>8</v>
      </c>
      <c r="AC1" s="12" t="s">
        <v>5</v>
      </c>
      <c r="AD1" s="17" t="s">
        <v>9</v>
      </c>
      <c r="AE1" s="13" t="s">
        <v>2</v>
      </c>
      <c r="AF1" s="13" t="s">
        <v>10</v>
      </c>
      <c r="AG1" s="35" t="s">
        <v>11</v>
      </c>
      <c r="AH1" s="18" t="s">
        <v>8</v>
      </c>
      <c r="AI1" s="12" t="s">
        <v>5</v>
      </c>
      <c r="AJ1" s="3" t="s">
        <v>12</v>
      </c>
      <c r="AK1" s="3" t="s">
        <v>13</v>
      </c>
      <c r="AL1" s="14" t="s">
        <v>16</v>
      </c>
      <c r="AM1" s="14" t="s">
        <v>14</v>
      </c>
      <c r="AN1" s="3" t="s">
        <v>15</v>
      </c>
      <c r="AO1" s="37" t="s">
        <v>8</v>
      </c>
      <c r="AP1" s="12" t="s">
        <v>5</v>
      </c>
      <c r="AQ1" s="3" t="s">
        <v>12</v>
      </c>
      <c r="AR1" s="3" t="s">
        <v>13</v>
      </c>
      <c r="AS1" s="14" t="s">
        <v>2</v>
      </c>
      <c r="AT1" s="14" t="s">
        <v>14</v>
      </c>
      <c r="AU1" s="3" t="s">
        <v>15</v>
      </c>
      <c r="AV1" s="37" t="s">
        <v>8</v>
      </c>
    </row>
    <row r="2" s="9" customFormat="1" customHeight="1" spans="1:49">
      <c r="A2" s="19" t="s">
        <v>25</v>
      </c>
      <c r="B2" s="20" t="s">
        <v>18</v>
      </c>
      <c r="C2" s="23"/>
      <c r="D2" s="21">
        <v>1</v>
      </c>
      <c r="E2" s="24">
        <f t="shared" ref="E2:E26" si="0">D2*C2</f>
        <v>0</v>
      </c>
      <c r="F2" s="23" t="s">
        <v>19</v>
      </c>
      <c r="G2" s="21">
        <v>0.6</v>
      </c>
      <c r="H2" s="24">
        <f t="shared" ref="H2:H26" si="1">PI()*(G2+0.5)^2</f>
        <v>3.80132711084365</v>
      </c>
      <c r="I2" s="24">
        <f>VLOOKUP(H2,技能面积和击中数量!$C:$D,2,TRUE)</f>
        <v>4.78192</v>
      </c>
      <c r="J2" s="21">
        <v>1</v>
      </c>
      <c r="K2" s="22">
        <f t="shared" ref="K2:K26" si="2">ROUNDUP(I2*J2*D2,0)</f>
        <v>5</v>
      </c>
      <c r="L2" s="23" t="s">
        <v>20</v>
      </c>
      <c r="M2" s="23"/>
      <c r="N2" s="23"/>
      <c r="O2" s="23">
        <f t="shared" ref="O2:O26" si="3">(M2+1)*(N2+1)</f>
        <v>1</v>
      </c>
      <c r="P2" s="23">
        <f>VLOOKUP(O2,技能面积和击中数量!$C:$D,2,TRUE)</f>
        <v>1.2544</v>
      </c>
      <c r="Q2" s="23"/>
      <c r="R2" s="38">
        <f t="shared" ref="R2:R26" si="4">ROUNDUP(P2*Q2*D2,0)</f>
        <v>0</v>
      </c>
      <c r="S2" s="23"/>
      <c r="T2" s="23" t="s">
        <v>18</v>
      </c>
      <c r="U2" s="23"/>
      <c r="V2" s="23"/>
      <c r="W2" s="24">
        <f t="shared" ref="W2:W26" si="5">V2*U2</f>
        <v>0</v>
      </c>
      <c r="X2" s="23" t="s">
        <v>19</v>
      </c>
      <c r="Y2" s="23"/>
      <c r="Z2" s="24">
        <f t="shared" ref="Z2:Z26" si="6">MAX(PI()*(Y2+0.5)^2-4.6*6.2,0)</f>
        <v>0</v>
      </c>
      <c r="AA2" s="24">
        <f>VLOOKUP(Z2,技能面积和击中数量!$C:$D,2,TRUE)</f>
        <v>0</v>
      </c>
      <c r="AB2" s="24">
        <f t="shared" ref="AB2:AB26" si="7">ROUNDUP(AA2,0)</f>
        <v>0</v>
      </c>
      <c r="AC2" s="23" t="s">
        <v>19</v>
      </c>
      <c r="AD2" s="21">
        <v>1</v>
      </c>
      <c r="AE2" s="24">
        <f t="shared" ref="AE2:AE26" si="8">PI()*(AD2+0.5)^2</f>
        <v>7.06858347057703</v>
      </c>
      <c r="AF2" s="24">
        <f>VLOOKUP(AE2,技能面积和击中数量!$C:$D,2,TRUE)</f>
        <v>8.35823248000001</v>
      </c>
      <c r="AG2" s="21">
        <v>3</v>
      </c>
      <c r="AH2" s="22">
        <f t="shared" ref="AH2:AH26" si="9">ROUNDUP(AF2*AG2,0)</f>
        <v>26</v>
      </c>
      <c r="AI2" s="23" t="s">
        <v>20</v>
      </c>
      <c r="AJ2" s="23"/>
      <c r="AK2" s="23"/>
      <c r="AL2" s="23">
        <f t="shared" ref="AL2:AL26" si="10">MAX((AJ2+1)*(AK2+1)-4.6*6.2,0)</f>
        <v>0</v>
      </c>
      <c r="AM2" s="23">
        <f>VLOOKUP(AL2,技能面积和击中数量!$C:$D,2,TRUE)</f>
        <v>0</v>
      </c>
      <c r="AN2" s="23"/>
      <c r="AO2" s="38">
        <f t="shared" ref="AO2:AO26" si="11">ROUNDUP(AM2*AN2,0)</f>
        <v>0</v>
      </c>
      <c r="AP2" s="23" t="s">
        <v>20</v>
      </c>
      <c r="AQ2" s="23"/>
      <c r="AR2" s="23"/>
      <c r="AS2" s="23">
        <f t="shared" ref="AS2:AS26" si="12">(AQ2+1)*(AR2+1)</f>
        <v>1</v>
      </c>
      <c r="AT2" s="23">
        <f>VLOOKUP(AS2,技能面积和击中数量!$C:$D,2,TRUE)</f>
        <v>1.2544</v>
      </c>
      <c r="AU2" s="23"/>
      <c r="AV2" s="38">
        <f t="shared" ref="AV2:AV26" si="13">ROUNDUP(AT2*AU2,0)</f>
        <v>0</v>
      </c>
      <c r="AW2" s="49"/>
    </row>
    <row r="3" customHeight="1" spans="1:49">
      <c r="A3" s="14"/>
      <c r="B3" s="25" t="s">
        <v>18</v>
      </c>
      <c r="C3" s="2"/>
      <c r="D3" s="3">
        <v>2</v>
      </c>
      <c r="E3" s="27">
        <f t="shared" si="0"/>
        <v>0</v>
      </c>
      <c r="F3" s="2" t="s">
        <v>19</v>
      </c>
      <c r="G3" s="3">
        <v>0.6</v>
      </c>
      <c r="H3" s="27">
        <f t="shared" si="1"/>
        <v>3.80132711084365</v>
      </c>
      <c r="I3" s="27">
        <f>VLOOKUP(H3,技能面积和击中数量!$C:$D,2,TRUE)</f>
        <v>4.78192</v>
      </c>
      <c r="J3" s="3">
        <v>1</v>
      </c>
      <c r="K3" s="26">
        <f t="shared" si="2"/>
        <v>10</v>
      </c>
      <c r="L3" s="2" t="s">
        <v>20</v>
      </c>
      <c r="M3" s="2"/>
      <c r="N3" s="2"/>
      <c r="O3" s="2">
        <f t="shared" si="3"/>
        <v>1</v>
      </c>
      <c r="P3" s="2">
        <f>VLOOKUP(O3,技能面积和击中数量!$C:$D,2,TRUE)</f>
        <v>1.2544</v>
      </c>
      <c r="Q3" s="2"/>
      <c r="R3" s="39">
        <f t="shared" si="4"/>
        <v>0</v>
      </c>
      <c r="T3" s="2" t="s">
        <v>18</v>
      </c>
      <c r="U3" s="2"/>
      <c r="V3" s="2"/>
      <c r="W3" s="27">
        <f t="shared" si="5"/>
        <v>0</v>
      </c>
      <c r="X3" s="2" t="s">
        <v>19</v>
      </c>
      <c r="Y3" s="2"/>
      <c r="Z3" s="27">
        <f t="shared" si="6"/>
        <v>0</v>
      </c>
      <c r="AA3" s="27">
        <f>VLOOKUP(Z3,技能面积和击中数量!$C:$D,2,TRUE)</f>
        <v>0</v>
      </c>
      <c r="AB3" s="27">
        <f t="shared" si="7"/>
        <v>0</v>
      </c>
      <c r="AC3" s="2" t="s">
        <v>19</v>
      </c>
      <c r="AD3" s="3">
        <v>1</v>
      </c>
      <c r="AE3" s="27">
        <f t="shared" si="8"/>
        <v>7.06858347057703</v>
      </c>
      <c r="AF3" s="27">
        <f>VLOOKUP(AE3,技能面积和击中数量!$C:$D,2,TRUE)</f>
        <v>8.35823248000001</v>
      </c>
      <c r="AG3" s="3">
        <v>4</v>
      </c>
      <c r="AH3" s="26">
        <f t="shared" si="9"/>
        <v>34</v>
      </c>
      <c r="AI3" s="2" t="s">
        <v>20</v>
      </c>
      <c r="AJ3" s="2"/>
      <c r="AK3" s="2"/>
      <c r="AL3" s="2">
        <f t="shared" si="10"/>
        <v>0</v>
      </c>
      <c r="AM3" s="2">
        <f>VLOOKUP(AL3,技能面积和击中数量!$C:$D,2,TRUE)</f>
        <v>0</v>
      </c>
      <c r="AN3" s="2"/>
      <c r="AO3" s="39">
        <f t="shared" si="11"/>
        <v>0</v>
      </c>
      <c r="AP3" s="2" t="s">
        <v>20</v>
      </c>
      <c r="AQ3" s="2"/>
      <c r="AR3" s="2"/>
      <c r="AS3" s="2">
        <f t="shared" si="12"/>
        <v>1</v>
      </c>
      <c r="AT3" s="2">
        <f>VLOOKUP(AS3,技能面积和击中数量!$C:$D,2,TRUE)</f>
        <v>1.2544</v>
      </c>
      <c r="AU3" s="2"/>
      <c r="AV3" s="39">
        <f t="shared" si="13"/>
        <v>0</v>
      </c>
      <c r="AW3" s="50"/>
    </row>
    <row r="4" customHeight="1" spans="1:49">
      <c r="A4" s="14"/>
      <c r="B4" s="25" t="s">
        <v>18</v>
      </c>
      <c r="C4" s="2"/>
      <c r="D4" s="3">
        <v>2</v>
      </c>
      <c r="E4" s="27">
        <f t="shared" si="0"/>
        <v>0</v>
      </c>
      <c r="F4" s="2" t="s">
        <v>19</v>
      </c>
      <c r="G4" s="3">
        <v>0.95</v>
      </c>
      <c r="H4" s="27">
        <f t="shared" si="1"/>
        <v>6.60519855417254</v>
      </c>
      <c r="I4" s="27">
        <f>VLOOKUP(H4,技能面积和击中数量!$C:$D,2,TRUE)</f>
        <v>7.85645568000001</v>
      </c>
      <c r="J4" s="3">
        <v>1</v>
      </c>
      <c r="K4" s="26">
        <f t="shared" si="2"/>
        <v>16</v>
      </c>
      <c r="L4" s="2" t="s">
        <v>20</v>
      </c>
      <c r="M4" s="2"/>
      <c r="N4" s="2"/>
      <c r="O4" s="2">
        <f t="shared" si="3"/>
        <v>1</v>
      </c>
      <c r="P4" s="2">
        <f>VLOOKUP(O4,技能面积和击中数量!$C:$D,2,TRUE)</f>
        <v>1.2544</v>
      </c>
      <c r="Q4" s="2"/>
      <c r="R4" s="39">
        <f t="shared" si="4"/>
        <v>0</v>
      </c>
      <c r="T4" s="2" t="s">
        <v>18</v>
      </c>
      <c r="U4" s="2"/>
      <c r="V4" s="2"/>
      <c r="W4" s="27">
        <f t="shared" si="5"/>
        <v>0</v>
      </c>
      <c r="X4" s="2" t="s">
        <v>19</v>
      </c>
      <c r="Y4" s="2"/>
      <c r="Z4" s="27">
        <f t="shared" si="6"/>
        <v>0</v>
      </c>
      <c r="AA4" s="27">
        <f>VLOOKUP(Z4,技能面积和击中数量!$C:$D,2,TRUE)</f>
        <v>0</v>
      </c>
      <c r="AB4" s="27">
        <f t="shared" si="7"/>
        <v>0</v>
      </c>
      <c r="AC4" s="2" t="s">
        <v>19</v>
      </c>
      <c r="AD4" s="3">
        <v>2</v>
      </c>
      <c r="AE4" s="27">
        <f t="shared" si="8"/>
        <v>19.6349540849362</v>
      </c>
      <c r="AF4" s="27">
        <f>VLOOKUP(AE4,技能面积和击中数量!$C:$D,2,TRUE)</f>
        <v>20.5</v>
      </c>
      <c r="AG4" s="3">
        <v>4</v>
      </c>
      <c r="AH4" s="26">
        <f t="shared" si="9"/>
        <v>82</v>
      </c>
      <c r="AI4" s="2" t="s">
        <v>20</v>
      </c>
      <c r="AJ4" s="2"/>
      <c r="AK4" s="2"/>
      <c r="AL4" s="2">
        <f t="shared" si="10"/>
        <v>0</v>
      </c>
      <c r="AM4" s="2">
        <f>VLOOKUP(AL4,技能面积和击中数量!$C:$D,2,TRUE)</f>
        <v>0</v>
      </c>
      <c r="AN4" s="2"/>
      <c r="AO4" s="39">
        <f t="shared" si="11"/>
        <v>0</v>
      </c>
      <c r="AP4" s="2" t="s">
        <v>20</v>
      </c>
      <c r="AQ4" s="2"/>
      <c r="AR4" s="2"/>
      <c r="AS4" s="2">
        <f t="shared" si="12"/>
        <v>1</v>
      </c>
      <c r="AT4" s="2">
        <f>VLOOKUP(AS4,技能面积和击中数量!$C:$D,2,TRUE)</f>
        <v>1.2544</v>
      </c>
      <c r="AU4" s="2"/>
      <c r="AV4" s="39">
        <f t="shared" si="13"/>
        <v>0</v>
      </c>
      <c r="AW4" s="50"/>
    </row>
    <row r="5" customHeight="1" spans="1:49">
      <c r="A5" s="14"/>
      <c r="B5" s="25" t="s">
        <v>18</v>
      </c>
      <c r="C5" s="2"/>
      <c r="D5" s="3">
        <v>3</v>
      </c>
      <c r="E5" s="27">
        <f t="shared" si="0"/>
        <v>0</v>
      </c>
      <c r="F5" s="2" t="s">
        <v>19</v>
      </c>
      <c r="G5" s="3">
        <v>0.95</v>
      </c>
      <c r="H5" s="27">
        <f t="shared" si="1"/>
        <v>6.60519855417254</v>
      </c>
      <c r="I5" s="27">
        <f>VLOOKUP(H5,技能面积和击中数量!$C:$D,2,TRUE)</f>
        <v>7.85645568000001</v>
      </c>
      <c r="J5" s="3">
        <v>1</v>
      </c>
      <c r="K5" s="26">
        <f t="shared" si="2"/>
        <v>24</v>
      </c>
      <c r="L5" s="2" t="s">
        <v>20</v>
      </c>
      <c r="M5" s="2"/>
      <c r="N5" s="2"/>
      <c r="O5" s="2">
        <f t="shared" si="3"/>
        <v>1</v>
      </c>
      <c r="P5" s="2">
        <f>VLOOKUP(O5,技能面积和击中数量!$C:$D,2,TRUE)</f>
        <v>1.2544</v>
      </c>
      <c r="Q5" s="2"/>
      <c r="R5" s="39">
        <f t="shared" si="4"/>
        <v>0</v>
      </c>
      <c r="T5" s="2" t="s">
        <v>18</v>
      </c>
      <c r="U5" s="2"/>
      <c r="V5" s="2"/>
      <c r="W5" s="27">
        <f t="shared" si="5"/>
        <v>0</v>
      </c>
      <c r="X5" s="2" t="s">
        <v>19</v>
      </c>
      <c r="Y5" s="2"/>
      <c r="Z5" s="27">
        <f t="shared" si="6"/>
        <v>0</v>
      </c>
      <c r="AA5" s="27">
        <f>VLOOKUP(Z5,技能面积和击中数量!$C:$D,2,TRUE)</f>
        <v>0</v>
      </c>
      <c r="AB5" s="27">
        <f t="shared" si="7"/>
        <v>0</v>
      </c>
      <c r="AC5" s="2" t="s">
        <v>19</v>
      </c>
      <c r="AD5" s="3">
        <v>2</v>
      </c>
      <c r="AE5" s="27">
        <f t="shared" si="8"/>
        <v>19.6349540849362</v>
      </c>
      <c r="AF5" s="27">
        <f>VLOOKUP(AE5,技能面积和击中数量!$C:$D,2,TRUE)</f>
        <v>20.5</v>
      </c>
      <c r="AG5" s="3">
        <v>5</v>
      </c>
      <c r="AH5" s="26">
        <f t="shared" si="9"/>
        <v>103</v>
      </c>
      <c r="AI5" s="2" t="s">
        <v>20</v>
      </c>
      <c r="AJ5" s="2"/>
      <c r="AK5" s="2"/>
      <c r="AL5" s="2">
        <f t="shared" si="10"/>
        <v>0</v>
      </c>
      <c r="AM5" s="2">
        <f>VLOOKUP(AL5,技能面积和击中数量!$C:$D,2,TRUE)</f>
        <v>0</v>
      </c>
      <c r="AN5" s="2"/>
      <c r="AO5" s="39">
        <f t="shared" si="11"/>
        <v>0</v>
      </c>
      <c r="AP5" s="2" t="s">
        <v>20</v>
      </c>
      <c r="AQ5" s="2"/>
      <c r="AR5" s="2"/>
      <c r="AS5" s="2">
        <f t="shared" si="12"/>
        <v>1</v>
      </c>
      <c r="AT5" s="2">
        <f>VLOOKUP(AS5,技能面积和击中数量!$C:$D,2,TRUE)</f>
        <v>1.2544</v>
      </c>
      <c r="AU5" s="2"/>
      <c r="AV5" s="39">
        <f t="shared" si="13"/>
        <v>0</v>
      </c>
      <c r="AW5" s="50"/>
    </row>
    <row r="6" s="10" customFormat="1" customHeight="1" spans="1:49">
      <c r="A6" s="28"/>
      <c r="B6" s="29" t="s">
        <v>18</v>
      </c>
      <c r="C6" s="32"/>
      <c r="D6" s="30">
        <v>3</v>
      </c>
      <c r="E6" s="33">
        <f t="shared" si="0"/>
        <v>0</v>
      </c>
      <c r="F6" s="32" t="s">
        <v>19</v>
      </c>
      <c r="G6" s="30">
        <v>1.2</v>
      </c>
      <c r="H6" s="33">
        <f t="shared" si="1"/>
        <v>9.0792027688745</v>
      </c>
      <c r="I6" s="33">
        <f>VLOOKUP(H6,技能面积和击中数量!$C:$D,2,TRUE)</f>
        <v>10.47845968</v>
      </c>
      <c r="J6" s="30">
        <v>1</v>
      </c>
      <c r="K6" s="31">
        <f t="shared" si="2"/>
        <v>32</v>
      </c>
      <c r="L6" s="32" t="s">
        <v>20</v>
      </c>
      <c r="M6" s="32"/>
      <c r="N6" s="32"/>
      <c r="O6" s="32">
        <f t="shared" si="3"/>
        <v>1</v>
      </c>
      <c r="P6" s="32">
        <f>VLOOKUP(O6,技能面积和击中数量!$C:$D,2,TRUE)</f>
        <v>1.2544</v>
      </c>
      <c r="Q6" s="32"/>
      <c r="R6" s="40">
        <f t="shared" si="4"/>
        <v>0</v>
      </c>
      <c r="S6" s="32"/>
      <c r="T6" s="32" t="s">
        <v>18</v>
      </c>
      <c r="U6" s="32"/>
      <c r="V6" s="32"/>
      <c r="W6" s="33">
        <f t="shared" si="5"/>
        <v>0</v>
      </c>
      <c r="X6" s="32" t="s">
        <v>19</v>
      </c>
      <c r="Y6" s="32"/>
      <c r="Z6" s="33">
        <f t="shared" si="6"/>
        <v>0</v>
      </c>
      <c r="AA6" s="33">
        <f>VLOOKUP(Z6,技能面积和击中数量!$C:$D,2,TRUE)</f>
        <v>0</v>
      </c>
      <c r="AB6" s="33">
        <f t="shared" si="7"/>
        <v>0</v>
      </c>
      <c r="AC6" s="32" t="s">
        <v>19</v>
      </c>
      <c r="AD6" s="30">
        <v>3</v>
      </c>
      <c r="AE6" s="33">
        <f t="shared" si="8"/>
        <v>38.484510006475</v>
      </c>
      <c r="AF6" s="33">
        <f>VLOOKUP(AE6,技能面积和击中数量!$C:$D,2,TRUE)</f>
        <v>37.0439999999996</v>
      </c>
      <c r="AG6" s="30">
        <v>5</v>
      </c>
      <c r="AH6" s="31">
        <f t="shared" si="9"/>
        <v>186</v>
      </c>
      <c r="AI6" s="32" t="s">
        <v>20</v>
      </c>
      <c r="AJ6" s="32"/>
      <c r="AK6" s="32"/>
      <c r="AL6" s="32">
        <f t="shared" si="10"/>
        <v>0</v>
      </c>
      <c r="AM6" s="32">
        <f>VLOOKUP(AL6,技能面积和击中数量!$C:$D,2,TRUE)</f>
        <v>0</v>
      </c>
      <c r="AN6" s="32"/>
      <c r="AO6" s="40">
        <f t="shared" si="11"/>
        <v>0</v>
      </c>
      <c r="AP6" s="32" t="s">
        <v>20</v>
      </c>
      <c r="AQ6" s="32"/>
      <c r="AR6" s="32"/>
      <c r="AS6" s="32">
        <f t="shared" si="12"/>
        <v>1</v>
      </c>
      <c r="AT6" s="32">
        <f>VLOOKUP(AS6,技能面积和击中数量!$C:$D,2,TRUE)</f>
        <v>1.2544</v>
      </c>
      <c r="AU6" s="32"/>
      <c r="AV6" s="40">
        <f t="shared" si="13"/>
        <v>0</v>
      </c>
      <c r="AW6" s="51"/>
    </row>
    <row r="7" s="9" customFormat="1" customHeight="1" spans="1:48">
      <c r="A7" s="19" t="s">
        <v>26</v>
      </c>
      <c r="B7" s="20" t="s">
        <v>18</v>
      </c>
      <c r="C7" s="23"/>
      <c r="D7" s="23">
        <v>1</v>
      </c>
      <c r="E7" s="24">
        <f t="shared" si="0"/>
        <v>0</v>
      </c>
      <c r="F7" s="23" t="s">
        <v>19</v>
      </c>
      <c r="G7" s="23"/>
      <c r="H7" s="24">
        <f t="shared" si="1"/>
        <v>0.785398163397448</v>
      </c>
      <c r="I7" s="24">
        <f>VLOOKUP(H7,技能面积和击中数量!$C:$D,2,TRUE)</f>
        <v>1</v>
      </c>
      <c r="J7" s="23"/>
      <c r="K7" s="24">
        <f t="shared" si="2"/>
        <v>0</v>
      </c>
      <c r="L7" s="23" t="s">
        <v>20</v>
      </c>
      <c r="M7" s="21">
        <v>4</v>
      </c>
      <c r="N7" s="21">
        <v>0.1</v>
      </c>
      <c r="O7" s="23">
        <f t="shared" si="3"/>
        <v>5.5</v>
      </c>
      <c r="P7" s="23">
        <f>VLOOKUP(O7,技能面积和击中数量!$C:$D,2,TRUE)</f>
        <v>6.70196736000001</v>
      </c>
      <c r="Q7" s="21">
        <v>1</v>
      </c>
      <c r="R7" s="41">
        <f t="shared" si="4"/>
        <v>7</v>
      </c>
      <c r="S7" s="23"/>
      <c r="T7" s="23" t="s">
        <v>18</v>
      </c>
      <c r="U7" s="23"/>
      <c r="V7" s="23"/>
      <c r="W7" s="24">
        <f t="shared" si="5"/>
        <v>0</v>
      </c>
      <c r="X7" s="23" t="s">
        <v>19</v>
      </c>
      <c r="Y7" s="23"/>
      <c r="Z7" s="24">
        <f t="shared" si="6"/>
        <v>0</v>
      </c>
      <c r="AA7" s="24">
        <f>VLOOKUP(Z7,技能面积和击中数量!$C:$D,2,TRUE)</f>
        <v>0</v>
      </c>
      <c r="AB7" s="24">
        <f t="shared" si="7"/>
        <v>0</v>
      </c>
      <c r="AC7" s="23" t="s">
        <v>19</v>
      </c>
      <c r="AD7" s="21">
        <v>1.5</v>
      </c>
      <c r="AE7" s="24">
        <f t="shared" si="8"/>
        <v>12.5663706143592</v>
      </c>
      <c r="AF7" s="24">
        <f>VLOOKUP(AE7,技能面积和击中数量!$C:$D,2,TRUE)</f>
        <v>13.95856048</v>
      </c>
      <c r="AG7" s="21">
        <v>4</v>
      </c>
      <c r="AH7" s="22">
        <f t="shared" si="9"/>
        <v>56</v>
      </c>
      <c r="AI7" s="23" t="s">
        <v>20</v>
      </c>
      <c r="AJ7" s="23"/>
      <c r="AK7" s="23"/>
      <c r="AL7" s="23">
        <f t="shared" si="10"/>
        <v>0</v>
      </c>
      <c r="AM7" s="23">
        <f>VLOOKUP(AL7,技能面积和击中数量!$C:$D,2,TRUE)</f>
        <v>0</v>
      </c>
      <c r="AN7" s="23"/>
      <c r="AO7" s="38">
        <f t="shared" si="11"/>
        <v>0</v>
      </c>
      <c r="AP7" s="23" t="s">
        <v>20</v>
      </c>
      <c r="AQ7" s="23"/>
      <c r="AR7" s="23"/>
      <c r="AS7" s="23">
        <f t="shared" si="12"/>
        <v>1</v>
      </c>
      <c r="AT7" s="23">
        <f>VLOOKUP(AS7,技能面积和击中数量!$C:$D,2,TRUE)</f>
        <v>1.2544</v>
      </c>
      <c r="AU7" s="23"/>
      <c r="AV7" s="38">
        <f t="shared" si="13"/>
        <v>0</v>
      </c>
    </row>
    <row r="8" customHeight="1" spans="1:48">
      <c r="A8" s="14"/>
      <c r="B8" s="25" t="s">
        <v>18</v>
      </c>
      <c r="C8" s="2"/>
      <c r="D8" s="2">
        <v>1</v>
      </c>
      <c r="E8" s="27">
        <f t="shared" si="0"/>
        <v>0</v>
      </c>
      <c r="F8" s="2" t="s">
        <v>19</v>
      </c>
      <c r="G8" s="2"/>
      <c r="H8" s="27">
        <f t="shared" si="1"/>
        <v>0.785398163397448</v>
      </c>
      <c r="I8" s="27">
        <f>VLOOKUP(H8,技能面积和击中数量!$C:$D,2,TRUE)</f>
        <v>1</v>
      </c>
      <c r="J8" s="2"/>
      <c r="K8" s="27">
        <f t="shared" si="2"/>
        <v>0</v>
      </c>
      <c r="L8" s="2" t="s">
        <v>20</v>
      </c>
      <c r="M8" s="3">
        <v>4</v>
      </c>
      <c r="N8" s="3">
        <v>0.1</v>
      </c>
      <c r="O8" s="2">
        <f t="shared" si="3"/>
        <v>5.5</v>
      </c>
      <c r="P8" s="2">
        <f>VLOOKUP(O8,技能面积和击中数量!$C:$D,2,TRUE)</f>
        <v>6.70196736000001</v>
      </c>
      <c r="Q8" s="3">
        <v>2</v>
      </c>
      <c r="R8" s="37">
        <f t="shared" si="4"/>
        <v>14</v>
      </c>
      <c r="T8" s="2" t="s">
        <v>18</v>
      </c>
      <c r="U8" s="2"/>
      <c r="V8" s="2"/>
      <c r="W8" s="27">
        <f t="shared" si="5"/>
        <v>0</v>
      </c>
      <c r="X8" s="2" t="s">
        <v>19</v>
      </c>
      <c r="Y8" s="2"/>
      <c r="Z8" s="27">
        <f t="shared" si="6"/>
        <v>0</v>
      </c>
      <c r="AA8" s="27">
        <f>VLOOKUP(Z8,技能面积和击中数量!$C:$D,2,TRUE)</f>
        <v>0</v>
      </c>
      <c r="AB8" s="27">
        <f t="shared" si="7"/>
        <v>0</v>
      </c>
      <c r="AC8" s="2" t="s">
        <v>19</v>
      </c>
      <c r="AD8" s="3">
        <v>1.7</v>
      </c>
      <c r="AE8" s="27">
        <f t="shared" si="8"/>
        <v>15.2053084433746</v>
      </c>
      <c r="AF8" s="27">
        <f>VLOOKUP(AE8,技能面积和击中数量!$C:$D,2,TRUE)</f>
        <v>16.57216</v>
      </c>
      <c r="AG8" s="3">
        <v>5</v>
      </c>
      <c r="AH8" s="26">
        <f t="shared" si="9"/>
        <v>83</v>
      </c>
      <c r="AI8" s="2" t="s">
        <v>20</v>
      </c>
      <c r="AJ8" s="2"/>
      <c r="AK8" s="2"/>
      <c r="AL8" s="2">
        <f t="shared" si="10"/>
        <v>0</v>
      </c>
      <c r="AM8" s="2">
        <f>VLOOKUP(AL8,技能面积和击中数量!$C:$D,2,TRUE)</f>
        <v>0</v>
      </c>
      <c r="AN8" s="2"/>
      <c r="AO8" s="39">
        <f t="shared" si="11"/>
        <v>0</v>
      </c>
      <c r="AP8" s="2" t="s">
        <v>20</v>
      </c>
      <c r="AQ8" s="2"/>
      <c r="AR8" s="2"/>
      <c r="AS8" s="2">
        <f t="shared" si="12"/>
        <v>1</v>
      </c>
      <c r="AT8" s="2">
        <f>VLOOKUP(AS8,技能面积和击中数量!$C:$D,2,TRUE)</f>
        <v>1.2544</v>
      </c>
      <c r="AU8" s="2"/>
      <c r="AV8" s="39">
        <f t="shared" si="13"/>
        <v>0</v>
      </c>
    </row>
    <row r="9" customHeight="1" spans="1:48">
      <c r="A9" s="14"/>
      <c r="B9" s="25" t="s">
        <v>18</v>
      </c>
      <c r="C9" s="2"/>
      <c r="D9" s="2">
        <v>1</v>
      </c>
      <c r="E9" s="27">
        <f t="shared" si="0"/>
        <v>0</v>
      </c>
      <c r="F9" s="2" t="s">
        <v>19</v>
      </c>
      <c r="G9" s="2"/>
      <c r="H9" s="27">
        <f t="shared" si="1"/>
        <v>0.785398163397448</v>
      </c>
      <c r="I9" s="27">
        <f>VLOOKUP(H9,技能面积和击中数量!$C:$D,2,TRUE)</f>
        <v>1</v>
      </c>
      <c r="J9" s="2"/>
      <c r="K9" s="27">
        <f t="shared" si="2"/>
        <v>0</v>
      </c>
      <c r="L9" s="2" t="s">
        <v>20</v>
      </c>
      <c r="M9" s="3">
        <v>4</v>
      </c>
      <c r="N9" s="3">
        <v>0.5</v>
      </c>
      <c r="O9" s="2">
        <f t="shared" si="3"/>
        <v>7.5</v>
      </c>
      <c r="P9" s="2">
        <f>VLOOKUP(O9,技能面积和击中数量!$C:$D,2,TRUE)</f>
        <v>8.87168128</v>
      </c>
      <c r="Q9" s="3">
        <v>2</v>
      </c>
      <c r="R9" s="37">
        <f t="shared" si="4"/>
        <v>18</v>
      </c>
      <c r="T9" s="2" t="s">
        <v>18</v>
      </c>
      <c r="U9" s="2"/>
      <c r="V9" s="2"/>
      <c r="W9" s="27">
        <f t="shared" si="5"/>
        <v>0</v>
      </c>
      <c r="X9" s="2" t="s">
        <v>19</v>
      </c>
      <c r="Y9" s="2"/>
      <c r="Z9" s="27">
        <f t="shared" si="6"/>
        <v>0</v>
      </c>
      <c r="AA9" s="27">
        <f>VLOOKUP(Z9,技能面积和击中数量!$C:$D,2,TRUE)</f>
        <v>0</v>
      </c>
      <c r="AB9" s="27">
        <f t="shared" si="7"/>
        <v>0</v>
      </c>
      <c r="AC9" s="2" t="s">
        <v>19</v>
      </c>
      <c r="AD9" s="3">
        <v>1.8</v>
      </c>
      <c r="AE9" s="27">
        <f t="shared" si="8"/>
        <v>16.61902513749</v>
      </c>
      <c r="AF9" s="27">
        <f>VLOOKUP(AE9,技能面积和击中数量!$C:$D,2,TRUE)</f>
        <v>17.85904</v>
      </c>
      <c r="AG9" s="3">
        <v>7</v>
      </c>
      <c r="AH9" s="26">
        <f t="shared" si="9"/>
        <v>126</v>
      </c>
      <c r="AI9" s="2" t="s">
        <v>20</v>
      </c>
      <c r="AJ9" s="2"/>
      <c r="AK9" s="2"/>
      <c r="AL9" s="2">
        <f t="shared" si="10"/>
        <v>0</v>
      </c>
      <c r="AM9" s="2">
        <f>VLOOKUP(AL9,技能面积和击中数量!$C:$D,2,TRUE)</f>
        <v>0</v>
      </c>
      <c r="AN9" s="2"/>
      <c r="AO9" s="39">
        <f t="shared" si="11"/>
        <v>0</v>
      </c>
      <c r="AP9" s="2" t="s">
        <v>20</v>
      </c>
      <c r="AQ9" s="2"/>
      <c r="AR9" s="2"/>
      <c r="AS9" s="2">
        <f t="shared" si="12"/>
        <v>1</v>
      </c>
      <c r="AT9" s="2">
        <f>VLOOKUP(AS9,技能面积和击中数量!$C:$D,2,TRUE)</f>
        <v>1.2544</v>
      </c>
      <c r="AU9" s="2"/>
      <c r="AV9" s="39">
        <f t="shared" si="13"/>
        <v>0</v>
      </c>
    </row>
    <row r="10" customHeight="1" spans="1:48">
      <c r="A10" s="14"/>
      <c r="B10" s="25" t="s">
        <v>18</v>
      </c>
      <c r="C10" s="2"/>
      <c r="D10" s="2">
        <v>1</v>
      </c>
      <c r="E10" s="27">
        <f t="shared" si="0"/>
        <v>0</v>
      </c>
      <c r="F10" s="2" t="s">
        <v>19</v>
      </c>
      <c r="G10" s="2"/>
      <c r="H10" s="27">
        <f t="shared" si="1"/>
        <v>0.785398163397448</v>
      </c>
      <c r="I10" s="27">
        <f>VLOOKUP(H10,技能面积和击中数量!$C:$D,2,TRUE)</f>
        <v>1</v>
      </c>
      <c r="J10" s="2"/>
      <c r="K10" s="27">
        <f t="shared" si="2"/>
        <v>0</v>
      </c>
      <c r="L10" s="2" t="s">
        <v>20</v>
      </c>
      <c r="M10" s="3">
        <v>4</v>
      </c>
      <c r="N10" s="3">
        <v>0.5</v>
      </c>
      <c r="O10" s="2">
        <f t="shared" si="3"/>
        <v>7.5</v>
      </c>
      <c r="P10" s="2">
        <f>VLOOKUP(O10,技能面积和击中数量!$C:$D,2,TRUE)</f>
        <v>8.87168128</v>
      </c>
      <c r="Q10" s="3">
        <v>3</v>
      </c>
      <c r="R10" s="37">
        <f t="shared" si="4"/>
        <v>27</v>
      </c>
      <c r="T10" s="2" t="s">
        <v>18</v>
      </c>
      <c r="U10" s="2"/>
      <c r="V10" s="2"/>
      <c r="W10" s="27">
        <f t="shared" si="5"/>
        <v>0</v>
      </c>
      <c r="X10" s="2" t="s">
        <v>19</v>
      </c>
      <c r="Y10" s="2"/>
      <c r="Z10" s="27">
        <f t="shared" si="6"/>
        <v>0</v>
      </c>
      <c r="AA10" s="27">
        <f>VLOOKUP(Z10,技能面积和击中数量!$C:$D,2,TRUE)</f>
        <v>0</v>
      </c>
      <c r="AB10" s="27">
        <f t="shared" si="7"/>
        <v>0</v>
      </c>
      <c r="AC10" s="2" t="s">
        <v>19</v>
      </c>
      <c r="AD10" s="3">
        <v>1.9</v>
      </c>
      <c r="AE10" s="27">
        <f t="shared" si="8"/>
        <v>18.0955736846772</v>
      </c>
      <c r="AF10" s="27">
        <f>VLOOKUP(AE10,技能面积和击中数量!$C:$D,2,TRUE)</f>
        <v>19.16928</v>
      </c>
      <c r="AG10" s="3">
        <v>10</v>
      </c>
      <c r="AH10" s="26">
        <f t="shared" si="9"/>
        <v>192</v>
      </c>
      <c r="AI10" s="2" t="s">
        <v>20</v>
      </c>
      <c r="AJ10" s="2"/>
      <c r="AK10" s="2"/>
      <c r="AL10" s="2">
        <f t="shared" si="10"/>
        <v>0</v>
      </c>
      <c r="AM10" s="2">
        <f>VLOOKUP(AL10,技能面积和击中数量!$C:$D,2,TRUE)</f>
        <v>0</v>
      </c>
      <c r="AN10" s="2"/>
      <c r="AO10" s="39">
        <f t="shared" si="11"/>
        <v>0</v>
      </c>
      <c r="AP10" s="2" t="s">
        <v>20</v>
      </c>
      <c r="AQ10" s="2"/>
      <c r="AR10" s="2"/>
      <c r="AS10" s="2">
        <f t="shared" si="12"/>
        <v>1</v>
      </c>
      <c r="AT10" s="2">
        <f>VLOOKUP(AS10,技能面积和击中数量!$C:$D,2,TRUE)</f>
        <v>1.2544</v>
      </c>
      <c r="AU10" s="2"/>
      <c r="AV10" s="39">
        <f t="shared" si="13"/>
        <v>0</v>
      </c>
    </row>
    <row r="11" s="10" customFormat="1" customHeight="1" spans="1:48">
      <c r="A11" s="28"/>
      <c r="B11" s="29" t="s">
        <v>18</v>
      </c>
      <c r="C11" s="32"/>
      <c r="D11" s="32">
        <v>1</v>
      </c>
      <c r="E11" s="33">
        <f t="shared" si="0"/>
        <v>0</v>
      </c>
      <c r="F11" s="32" t="s">
        <v>19</v>
      </c>
      <c r="G11" s="32"/>
      <c r="H11" s="33">
        <f t="shared" si="1"/>
        <v>0.785398163397448</v>
      </c>
      <c r="I11" s="33">
        <f>VLOOKUP(H11,技能面积和击中数量!$C:$D,2,TRUE)</f>
        <v>1</v>
      </c>
      <c r="J11" s="32"/>
      <c r="K11" s="33">
        <f t="shared" si="2"/>
        <v>0</v>
      </c>
      <c r="L11" s="32" t="s">
        <v>20</v>
      </c>
      <c r="M11" s="30">
        <v>4</v>
      </c>
      <c r="N11" s="30">
        <v>1.1</v>
      </c>
      <c r="O11" s="32">
        <f t="shared" si="3"/>
        <v>10.5</v>
      </c>
      <c r="P11" s="32">
        <f>VLOOKUP(O11,技能面积和击中数量!$C:$D,2,TRUE)</f>
        <v>11.94583936</v>
      </c>
      <c r="Q11" s="30">
        <v>3</v>
      </c>
      <c r="R11" s="42">
        <f t="shared" si="4"/>
        <v>36</v>
      </c>
      <c r="S11" s="32"/>
      <c r="T11" s="32" t="s">
        <v>18</v>
      </c>
      <c r="U11" s="32"/>
      <c r="V11" s="32"/>
      <c r="W11" s="33">
        <f t="shared" si="5"/>
        <v>0</v>
      </c>
      <c r="X11" s="32" t="s">
        <v>19</v>
      </c>
      <c r="Y11" s="32"/>
      <c r="Z11" s="33">
        <f t="shared" si="6"/>
        <v>0</v>
      </c>
      <c r="AA11" s="33">
        <f>VLOOKUP(Z11,技能面积和击中数量!$C:$D,2,TRUE)</f>
        <v>0</v>
      </c>
      <c r="AB11" s="33">
        <f t="shared" si="7"/>
        <v>0</v>
      </c>
      <c r="AC11" s="32" t="s">
        <v>19</v>
      </c>
      <c r="AD11" s="30">
        <v>2.35</v>
      </c>
      <c r="AE11" s="33">
        <f t="shared" si="8"/>
        <v>25.5175863287831</v>
      </c>
      <c r="AF11" s="33">
        <f>VLOOKUP(AE11,技能面积和击中数量!$C:$D,2,TRUE)</f>
        <v>25.2772199999999</v>
      </c>
      <c r="AG11" s="30">
        <v>16</v>
      </c>
      <c r="AH11" s="31">
        <f t="shared" si="9"/>
        <v>405</v>
      </c>
      <c r="AI11" s="32" t="s">
        <v>20</v>
      </c>
      <c r="AJ11" s="32"/>
      <c r="AK11" s="32"/>
      <c r="AL11" s="32">
        <f t="shared" si="10"/>
        <v>0</v>
      </c>
      <c r="AM11" s="32">
        <f>VLOOKUP(AL11,技能面积和击中数量!$C:$D,2,TRUE)</f>
        <v>0</v>
      </c>
      <c r="AN11" s="32"/>
      <c r="AO11" s="40">
        <f t="shared" si="11"/>
        <v>0</v>
      </c>
      <c r="AP11" s="32" t="s">
        <v>20</v>
      </c>
      <c r="AQ11" s="32"/>
      <c r="AR11" s="32"/>
      <c r="AS11" s="32">
        <f t="shared" si="12"/>
        <v>1</v>
      </c>
      <c r="AT11" s="32">
        <f>VLOOKUP(AS11,技能面积和击中数量!$C:$D,2,TRUE)</f>
        <v>1.2544</v>
      </c>
      <c r="AU11" s="32"/>
      <c r="AV11" s="40">
        <f t="shared" si="13"/>
        <v>0</v>
      </c>
    </row>
    <row r="12" s="9" customFormat="1" customHeight="1" spans="1:48">
      <c r="A12" s="19" t="s">
        <v>27</v>
      </c>
      <c r="B12" s="20" t="s">
        <v>18</v>
      </c>
      <c r="C12" s="23"/>
      <c r="D12" s="21">
        <v>1</v>
      </c>
      <c r="E12" s="24">
        <f t="shared" si="0"/>
        <v>0</v>
      </c>
      <c r="F12" s="23" t="s">
        <v>19</v>
      </c>
      <c r="G12" s="21">
        <v>0.6</v>
      </c>
      <c r="H12" s="24">
        <f t="shared" si="1"/>
        <v>3.80132711084365</v>
      </c>
      <c r="I12" s="24">
        <f>VLOOKUP(H12,技能面积和击中数量!$C:$D,2,TRUE)</f>
        <v>4.78192</v>
      </c>
      <c r="J12" s="21">
        <v>1</v>
      </c>
      <c r="K12" s="22">
        <f t="shared" si="2"/>
        <v>5</v>
      </c>
      <c r="L12" s="23" t="s">
        <v>20</v>
      </c>
      <c r="M12" s="23"/>
      <c r="N12" s="23"/>
      <c r="O12" s="23">
        <f t="shared" si="3"/>
        <v>1</v>
      </c>
      <c r="P12" s="23">
        <f>VLOOKUP(O12,技能面积和击中数量!$C:$D,2,TRUE)</f>
        <v>1.2544</v>
      </c>
      <c r="Q12" s="23"/>
      <c r="R12" s="38">
        <f t="shared" si="4"/>
        <v>0</v>
      </c>
      <c r="S12" s="23"/>
      <c r="T12" s="23" t="s">
        <v>18</v>
      </c>
      <c r="U12" s="23"/>
      <c r="V12" s="23"/>
      <c r="W12" s="24">
        <f t="shared" si="5"/>
        <v>0</v>
      </c>
      <c r="X12" s="23" t="s">
        <v>19</v>
      </c>
      <c r="Y12" s="23"/>
      <c r="Z12" s="24">
        <f t="shared" si="6"/>
        <v>0</v>
      </c>
      <c r="AA12" s="24">
        <f>VLOOKUP(Z12,技能面积和击中数量!$C:$D,2,TRUE)</f>
        <v>0</v>
      </c>
      <c r="AB12" s="24">
        <f t="shared" si="7"/>
        <v>0</v>
      </c>
      <c r="AC12" s="23" t="s">
        <v>19</v>
      </c>
      <c r="AD12" s="21">
        <v>2</v>
      </c>
      <c r="AE12" s="24">
        <f t="shared" si="8"/>
        <v>19.6349540849362</v>
      </c>
      <c r="AF12" s="24">
        <f>VLOOKUP(AE12,技能面积和击中数量!$C:$D,2,TRUE)</f>
        <v>20.5</v>
      </c>
      <c r="AG12" s="21">
        <f>ROUNDDOWN(2/1,0)</f>
        <v>2</v>
      </c>
      <c r="AH12" s="22">
        <f t="shared" si="9"/>
        <v>41</v>
      </c>
      <c r="AI12" s="23" t="s">
        <v>20</v>
      </c>
      <c r="AJ12" s="23"/>
      <c r="AK12" s="23"/>
      <c r="AL12" s="23">
        <f t="shared" si="10"/>
        <v>0</v>
      </c>
      <c r="AM12" s="23">
        <f>VLOOKUP(AL12,技能面积和击中数量!$C:$D,2,TRUE)</f>
        <v>0</v>
      </c>
      <c r="AN12" s="23"/>
      <c r="AO12" s="38">
        <f t="shared" si="11"/>
        <v>0</v>
      </c>
      <c r="AP12" s="23" t="s">
        <v>20</v>
      </c>
      <c r="AQ12" s="23"/>
      <c r="AR12" s="23"/>
      <c r="AS12" s="23">
        <f t="shared" si="12"/>
        <v>1</v>
      </c>
      <c r="AT12" s="23">
        <f>VLOOKUP(AS12,技能面积和击中数量!$C:$D,2,TRUE)</f>
        <v>1.2544</v>
      </c>
      <c r="AU12" s="23"/>
      <c r="AV12" s="38">
        <f t="shared" si="13"/>
        <v>0</v>
      </c>
    </row>
    <row r="13" customHeight="1" spans="1:48">
      <c r="A13" s="14"/>
      <c r="B13" s="25" t="s">
        <v>18</v>
      </c>
      <c r="C13" s="2"/>
      <c r="D13" s="3">
        <v>2</v>
      </c>
      <c r="E13" s="27">
        <f t="shared" si="0"/>
        <v>0</v>
      </c>
      <c r="F13" s="2" t="s">
        <v>19</v>
      </c>
      <c r="G13" s="3">
        <v>0.6</v>
      </c>
      <c r="H13" s="27">
        <f t="shared" si="1"/>
        <v>3.80132711084365</v>
      </c>
      <c r="I13" s="27">
        <f>VLOOKUP(H13,技能面积和击中数量!$C:$D,2,TRUE)</f>
        <v>4.78192</v>
      </c>
      <c r="J13" s="3">
        <v>1</v>
      </c>
      <c r="K13" s="26">
        <f t="shared" si="2"/>
        <v>10</v>
      </c>
      <c r="L13" s="2" t="s">
        <v>20</v>
      </c>
      <c r="M13" s="2"/>
      <c r="N13" s="2"/>
      <c r="O13" s="2">
        <f t="shared" si="3"/>
        <v>1</v>
      </c>
      <c r="P13" s="2">
        <f>VLOOKUP(O13,技能面积和击中数量!$C:$D,2,TRUE)</f>
        <v>1.2544</v>
      </c>
      <c r="Q13" s="2"/>
      <c r="R13" s="39">
        <f t="shared" si="4"/>
        <v>0</v>
      </c>
      <c r="T13" s="2" t="s">
        <v>18</v>
      </c>
      <c r="U13" s="2"/>
      <c r="V13" s="2"/>
      <c r="W13" s="27">
        <f t="shared" si="5"/>
        <v>0</v>
      </c>
      <c r="X13" s="2" t="s">
        <v>19</v>
      </c>
      <c r="Y13" s="2"/>
      <c r="Z13" s="27">
        <f t="shared" si="6"/>
        <v>0</v>
      </c>
      <c r="AA13" s="27">
        <f>VLOOKUP(Z13,技能面积和击中数量!$C:$D,2,TRUE)</f>
        <v>0</v>
      </c>
      <c r="AB13" s="27">
        <f t="shared" si="7"/>
        <v>0</v>
      </c>
      <c r="AC13" s="2" t="s">
        <v>19</v>
      </c>
      <c r="AD13" s="3">
        <v>2</v>
      </c>
      <c r="AE13" s="27">
        <f t="shared" si="8"/>
        <v>19.6349540849362</v>
      </c>
      <c r="AF13" s="27">
        <f>VLOOKUP(AE13,技能面积和击中数量!$C:$D,2,TRUE)</f>
        <v>20.5</v>
      </c>
      <c r="AG13" s="3">
        <f>ROUNDDOWN(2/0.5,0)</f>
        <v>4</v>
      </c>
      <c r="AH13" s="26">
        <f t="shared" si="9"/>
        <v>82</v>
      </c>
      <c r="AI13" s="2" t="s">
        <v>20</v>
      </c>
      <c r="AJ13" s="2"/>
      <c r="AK13" s="2"/>
      <c r="AL13" s="2">
        <f t="shared" si="10"/>
        <v>0</v>
      </c>
      <c r="AM13" s="2">
        <f>VLOOKUP(AL13,技能面积和击中数量!$C:$D,2,TRUE)</f>
        <v>0</v>
      </c>
      <c r="AN13" s="2"/>
      <c r="AO13" s="39">
        <f t="shared" si="11"/>
        <v>0</v>
      </c>
      <c r="AP13" s="2" t="s">
        <v>20</v>
      </c>
      <c r="AQ13" s="2"/>
      <c r="AR13" s="2"/>
      <c r="AS13" s="2">
        <f t="shared" si="12"/>
        <v>1</v>
      </c>
      <c r="AT13" s="2">
        <f>VLOOKUP(AS13,技能面积和击中数量!$C:$D,2,TRUE)</f>
        <v>1.2544</v>
      </c>
      <c r="AU13" s="2"/>
      <c r="AV13" s="39">
        <f t="shared" si="13"/>
        <v>0</v>
      </c>
    </row>
    <row r="14" customHeight="1" spans="1:48">
      <c r="A14" s="14"/>
      <c r="B14" s="25" t="s">
        <v>18</v>
      </c>
      <c r="C14" s="2"/>
      <c r="D14" s="3">
        <v>2</v>
      </c>
      <c r="E14" s="27">
        <f t="shared" si="0"/>
        <v>0</v>
      </c>
      <c r="F14" s="2" t="s">
        <v>19</v>
      </c>
      <c r="G14" s="3">
        <v>1</v>
      </c>
      <c r="H14" s="27">
        <f t="shared" si="1"/>
        <v>7.06858347057703</v>
      </c>
      <c r="I14" s="27">
        <f>VLOOKUP(H14,技能面积和击中数量!$C:$D,2,TRUE)</f>
        <v>8.35823248000001</v>
      </c>
      <c r="J14" s="3">
        <v>1</v>
      </c>
      <c r="K14" s="26">
        <f t="shared" si="2"/>
        <v>17</v>
      </c>
      <c r="L14" s="2" t="s">
        <v>20</v>
      </c>
      <c r="M14" s="2"/>
      <c r="N14" s="2"/>
      <c r="O14" s="2">
        <f t="shared" si="3"/>
        <v>1</v>
      </c>
      <c r="P14" s="2">
        <f>VLOOKUP(O14,技能面积和击中数量!$C:$D,2,TRUE)</f>
        <v>1.2544</v>
      </c>
      <c r="Q14" s="2"/>
      <c r="R14" s="39">
        <f t="shared" si="4"/>
        <v>0</v>
      </c>
      <c r="T14" s="2" t="s">
        <v>18</v>
      </c>
      <c r="U14" s="2"/>
      <c r="V14" s="2"/>
      <c r="W14" s="27">
        <f t="shared" si="5"/>
        <v>0</v>
      </c>
      <c r="X14" s="2" t="s">
        <v>19</v>
      </c>
      <c r="Y14" s="2"/>
      <c r="Z14" s="27">
        <f t="shared" si="6"/>
        <v>0</v>
      </c>
      <c r="AA14" s="27">
        <f>VLOOKUP(Z14,技能面积和击中数量!$C:$D,2,TRUE)</f>
        <v>0</v>
      </c>
      <c r="AB14" s="27">
        <f t="shared" si="7"/>
        <v>0</v>
      </c>
      <c r="AC14" s="2" t="s">
        <v>19</v>
      </c>
      <c r="AD14" s="3">
        <v>2</v>
      </c>
      <c r="AE14" s="27">
        <f t="shared" si="8"/>
        <v>19.6349540849362</v>
      </c>
      <c r="AF14" s="27">
        <f>VLOOKUP(AE14,技能面积和击中数量!$C:$D,2,TRUE)</f>
        <v>20.5</v>
      </c>
      <c r="AG14" s="3">
        <f>ROUNDDOWN(2/0.3,0)</f>
        <v>6</v>
      </c>
      <c r="AH14" s="26">
        <f t="shared" si="9"/>
        <v>123</v>
      </c>
      <c r="AI14" s="2" t="s">
        <v>20</v>
      </c>
      <c r="AJ14" s="2"/>
      <c r="AK14" s="2"/>
      <c r="AL14" s="2">
        <f t="shared" si="10"/>
        <v>0</v>
      </c>
      <c r="AM14" s="2">
        <f>VLOOKUP(AL14,技能面积和击中数量!$C:$D,2,TRUE)</f>
        <v>0</v>
      </c>
      <c r="AN14" s="2"/>
      <c r="AO14" s="39">
        <f t="shared" si="11"/>
        <v>0</v>
      </c>
      <c r="AP14" s="2" t="s">
        <v>20</v>
      </c>
      <c r="AQ14" s="2"/>
      <c r="AR14" s="2"/>
      <c r="AS14" s="2">
        <f t="shared" si="12"/>
        <v>1</v>
      </c>
      <c r="AT14" s="2">
        <f>VLOOKUP(AS14,技能面积和击中数量!$C:$D,2,TRUE)</f>
        <v>1.2544</v>
      </c>
      <c r="AU14" s="2"/>
      <c r="AV14" s="39">
        <f t="shared" si="13"/>
        <v>0</v>
      </c>
    </row>
    <row r="15" customHeight="1" spans="1:48">
      <c r="A15" s="14"/>
      <c r="B15" s="25" t="s">
        <v>18</v>
      </c>
      <c r="C15" s="2"/>
      <c r="D15" s="3">
        <v>3</v>
      </c>
      <c r="E15" s="27">
        <f t="shared" si="0"/>
        <v>0</v>
      </c>
      <c r="F15" s="2" t="s">
        <v>19</v>
      </c>
      <c r="G15" s="3">
        <v>1</v>
      </c>
      <c r="H15" s="27">
        <f t="shared" si="1"/>
        <v>7.06858347057703</v>
      </c>
      <c r="I15" s="27">
        <f>VLOOKUP(H15,技能面积和击中数量!$C:$D,2,TRUE)</f>
        <v>8.35823248000001</v>
      </c>
      <c r="J15" s="3">
        <v>1</v>
      </c>
      <c r="K15" s="26">
        <f t="shared" si="2"/>
        <v>26</v>
      </c>
      <c r="L15" s="2" t="s">
        <v>20</v>
      </c>
      <c r="M15" s="2"/>
      <c r="N15" s="2"/>
      <c r="O15" s="2">
        <f t="shared" si="3"/>
        <v>1</v>
      </c>
      <c r="P15" s="2">
        <f>VLOOKUP(O15,技能面积和击中数量!$C:$D,2,TRUE)</f>
        <v>1.2544</v>
      </c>
      <c r="Q15" s="2"/>
      <c r="R15" s="39">
        <f t="shared" si="4"/>
        <v>0</v>
      </c>
      <c r="T15" s="2" t="s">
        <v>18</v>
      </c>
      <c r="U15" s="2"/>
      <c r="V15" s="2"/>
      <c r="W15" s="27">
        <f t="shared" si="5"/>
        <v>0</v>
      </c>
      <c r="X15" s="2" t="s">
        <v>19</v>
      </c>
      <c r="Y15" s="2"/>
      <c r="Z15" s="27">
        <f t="shared" si="6"/>
        <v>0</v>
      </c>
      <c r="AA15" s="27">
        <f>VLOOKUP(Z15,技能面积和击中数量!$C:$D,2,TRUE)</f>
        <v>0</v>
      </c>
      <c r="AB15" s="27">
        <f t="shared" si="7"/>
        <v>0</v>
      </c>
      <c r="AC15" s="2" t="s">
        <v>19</v>
      </c>
      <c r="AD15" s="3">
        <v>2</v>
      </c>
      <c r="AE15" s="27">
        <f t="shared" si="8"/>
        <v>19.6349540849362</v>
      </c>
      <c r="AF15" s="27">
        <f>VLOOKUP(AE15,技能面积和击中数量!$C:$D,2,TRUE)</f>
        <v>20.5</v>
      </c>
      <c r="AG15" s="3">
        <f>ROUNDDOWN(2/0.25,0)</f>
        <v>8</v>
      </c>
      <c r="AH15" s="26">
        <f t="shared" si="9"/>
        <v>164</v>
      </c>
      <c r="AI15" s="2" t="s">
        <v>20</v>
      </c>
      <c r="AJ15" s="2"/>
      <c r="AK15" s="2"/>
      <c r="AL15" s="2">
        <f t="shared" si="10"/>
        <v>0</v>
      </c>
      <c r="AM15" s="2">
        <f>VLOOKUP(AL15,技能面积和击中数量!$C:$D,2,TRUE)</f>
        <v>0</v>
      </c>
      <c r="AN15" s="2"/>
      <c r="AO15" s="39">
        <f t="shared" si="11"/>
        <v>0</v>
      </c>
      <c r="AP15" s="2" t="s">
        <v>20</v>
      </c>
      <c r="AQ15" s="2"/>
      <c r="AR15" s="2"/>
      <c r="AS15" s="2">
        <f t="shared" si="12"/>
        <v>1</v>
      </c>
      <c r="AT15" s="2">
        <f>VLOOKUP(AS15,技能面积和击中数量!$C:$D,2,TRUE)</f>
        <v>1.2544</v>
      </c>
      <c r="AU15" s="2"/>
      <c r="AV15" s="39">
        <f t="shared" si="13"/>
        <v>0</v>
      </c>
    </row>
    <row r="16" s="10" customFormat="1" customHeight="1" spans="1:48">
      <c r="A16" s="28"/>
      <c r="B16" s="29" t="s">
        <v>18</v>
      </c>
      <c r="C16" s="32"/>
      <c r="D16" s="30">
        <v>3</v>
      </c>
      <c r="E16" s="33">
        <f t="shared" si="0"/>
        <v>0</v>
      </c>
      <c r="F16" s="32" t="s">
        <v>19</v>
      </c>
      <c r="G16" s="30">
        <v>1.3</v>
      </c>
      <c r="H16" s="33">
        <f t="shared" si="1"/>
        <v>10.1787601976309</v>
      </c>
      <c r="I16" s="33">
        <f>VLOOKUP(H16,技能面积和击中数量!$C:$D,2,TRUE)</f>
        <v>11.71584</v>
      </c>
      <c r="J16" s="30">
        <v>1</v>
      </c>
      <c r="K16" s="31">
        <f t="shared" si="2"/>
        <v>36</v>
      </c>
      <c r="L16" s="32" t="s">
        <v>20</v>
      </c>
      <c r="M16" s="32"/>
      <c r="N16" s="32"/>
      <c r="O16" s="32">
        <f t="shared" si="3"/>
        <v>1</v>
      </c>
      <c r="P16" s="32">
        <f>VLOOKUP(O16,技能面积和击中数量!$C:$D,2,TRUE)</f>
        <v>1.2544</v>
      </c>
      <c r="Q16" s="32"/>
      <c r="R16" s="40">
        <f t="shared" si="4"/>
        <v>0</v>
      </c>
      <c r="S16" s="32"/>
      <c r="T16" s="32" t="s">
        <v>18</v>
      </c>
      <c r="U16" s="32"/>
      <c r="V16" s="32"/>
      <c r="W16" s="33">
        <f t="shared" si="5"/>
        <v>0</v>
      </c>
      <c r="X16" s="32" t="s">
        <v>19</v>
      </c>
      <c r="Y16" s="32"/>
      <c r="Z16" s="33">
        <f t="shared" si="6"/>
        <v>0</v>
      </c>
      <c r="AA16" s="33">
        <f>VLOOKUP(Z16,技能面积和击中数量!$C:$D,2,TRUE)</f>
        <v>0</v>
      </c>
      <c r="AB16" s="33">
        <f t="shared" si="7"/>
        <v>0</v>
      </c>
      <c r="AC16" s="32" t="s">
        <v>19</v>
      </c>
      <c r="AD16" s="30">
        <v>2.2</v>
      </c>
      <c r="AE16" s="33">
        <f t="shared" si="8"/>
        <v>22.9022104446696</v>
      </c>
      <c r="AF16" s="33">
        <f>VLOOKUP(AE16,技能面积和击中数量!$C:$D,2,TRUE)</f>
        <v>23.21136</v>
      </c>
      <c r="AG16" s="30">
        <f>ROUNDDOWN(2/0.17,0)</f>
        <v>11</v>
      </c>
      <c r="AH16" s="31">
        <f t="shared" si="9"/>
        <v>256</v>
      </c>
      <c r="AI16" s="32" t="s">
        <v>20</v>
      </c>
      <c r="AJ16" s="32"/>
      <c r="AK16" s="32"/>
      <c r="AL16" s="32">
        <f t="shared" si="10"/>
        <v>0</v>
      </c>
      <c r="AM16" s="32">
        <f>VLOOKUP(AL16,技能面积和击中数量!$C:$D,2,TRUE)</f>
        <v>0</v>
      </c>
      <c r="AN16" s="32"/>
      <c r="AO16" s="40">
        <f t="shared" si="11"/>
        <v>0</v>
      </c>
      <c r="AP16" s="32" t="s">
        <v>20</v>
      </c>
      <c r="AQ16" s="32"/>
      <c r="AR16" s="32"/>
      <c r="AS16" s="32">
        <f t="shared" si="12"/>
        <v>1</v>
      </c>
      <c r="AT16" s="32">
        <f>VLOOKUP(AS16,技能面积和击中数量!$C:$D,2,TRUE)</f>
        <v>1.2544</v>
      </c>
      <c r="AU16" s="32"/>
      <c r="AV16" s="40">
        <f t="shared" si="13"/>
        <v>0</v>
      </c>
    </row>
    <row r="17" s="9" customFormat="1" customHeight="1" spans="1:48">
      <c r="A17" s="19" t="s">
        <v>28</v>
      </c>
      <c r="B17" s="20" t="s">
        <v>18</v>
      </c>
      <c r="C17" s="23"/>
      <c r="D17" s="21">
        <v>1</v>
      </c>
      <c r="E17" s="24">
        <f t="shared" si="0"/>
        <v>0</v>
      </c>
      <c r="F17" s="23" t="s">
        <v>19</v>
      </c>
      <c r="G17" s="21">
        <v>0.7</v>
      </c>
      <c r="H17" s="24">
        <f t="shared" si="1"/>
        <v>4.5238934211693</v>
      </c>
      <c r="I17" s="24">
        <f>VLOOKUP(H17,技能面积和击中数量!$C:$D,2,TRUE)</f>
        <v>5.53525168</v>
      </c>
      <c r="J17" s="21">
        <v>1</v>
      </c>
      <c r="K17" s="24">
        <f t="shared" si="2"/>
        <v>6</v>
      </c>
      <c r="L17" s="23" t="s">
        <v>20</v>
      </c>
      <c r="M17" s="23">
        <v>4</v>
      </c>
      <c r="N17" s="23">
        <v>0.1</v>
      </c>
      <c r="O17" s="19">
        <f t="shared" si="3"/>
        <v>5.5</v>
      </c>
      <c r="P17" s="19">
        <f>MIN(VLOOKUP(O17,技能面积和击中数量!$C:$D,2,TRUE),C17)</f>
        <v>6.70196736000001</v>
      </c>
      <c r="Q17" s="23">
        <v>1</v>
      </c>
      <c r="R17" s="38">
        <f t="shared" si="4"/>
        <v>7</v>
      </c>
      <c r="S17" s="23"/>
      <c r="T17" s="23" t="s">
        <v>18</v>
      </c>
      <c r="U17" s="23"/>
      <c r="V17" s="23"/>
      <c r="W17" s="24">
        <f t="shared" si="5"/>
        <v>0</v>
      </c>
      <c r="X17" s="23" t="s">
        <v>19</v>
      </c>
      <c r="Y17" s="23"/>
      <c r="Z17" s="24">
        <f t="shared" si="6"/>
        <v>0</v>
      </c>
      <c r="AA17" s="24">
        <f>VLOOKUP(Z17,技能面积和击中数量!$C:$D,2,TRUE)</f>
        <v>0</v>
      </c>
      <c r="AB17" s="24">
        <f t="shared" si="7"/>
        <v>0</v>
      </c>
      <c r="AC17" s="23" t="s">
        <v>19</v>
      </c>
      <c r="AD17" s="21">
        <v>0.7</v>
      </c>
      <c r="AE17" s="24">
        <f t="shared" si="8"/>
        <v>4.5238934211693</v>
      </c>
      <c r="AF17" s="24">
        <f>VLOOKUP(AE17,技能面积和击中数量!$C:$D,2,TRUE)</f>
        <v>5.53525168</v>
      </c>
      <c r="AG17" s="21">
        <v>6</v>
      </c>
      <c r="AH17" s="22">
        <f t="shared" si="9"/>
        <v>34</v>
      </c>
      <c r="AI17" s="23" t="s">
        <v>20</v>
      </c>
      <c r="AJ17" s="23"/>
      <c r="AK17" s="23"/>
      <c r="AL17" s="23">
        <f t="shared" si="10"/>
        <v>0</v>
      </c>
      <c r="AM17" s="23">
        <f>VLOOKUP(AL17,技能面积和击中数量!$C:$D,2,TRUE)</f>
        <v>0</v>
      </c>
      <c r="AN17" s="23"/>
      <c r="AO17" s="38">
        <f t="shared" si="11"/>
        <v>0</v>
      </c>
      <c r="AP17" s="23" t="s">
        <v>20</v>
      </c>
      <c r="AQ17" s="23"/>
      <c r="AR17" s="23"/>
      <c r="AS17" s="23">
        <f t="shared" si="12"/>
        <v>1</v>
      </c>
      <c r="AT17" s="23">
        <f>VLOOKUP(AS17,技能面积和击中数量!$C:$D,2,TRUE)</f>
        <v>1.2544</v>
      </c>
      <c r="AU17" s="23"/>
      <c r="AV17" s="38">
        <f t="shared" si="13"/>
        <v>0</v>
      </c>
    </row>
    <row r="18" customHeight="1" spans="1:48">
      <c r="A18" s="14"/>
      <c r="B18" s="25" t="s">
        <v>18</v>
      </c>
      <c r="C18" s="2"/>
      <c r="D18" s="3">
        <v>2</v>
      </c>
      <c r="E18" s="27">
        <f t="shared" si="0"/>
        <v>0</v>
      </c>
      <c r="F18" s="2" t="s">
        <v>19</v>
      </c>
      <c r="G18" s="3">
        <v>0.7</v>
      </c>
      <c r="H18" s="27">
        <f t="shared" si="1"/>
        <v>4.5238934211693</v>
      </c>
      <c r="I18" s="27">
        <f>VLOOKUP(H18,技能面积和击中数量!$C:$D,2,TRUE)</f>
        <v>5.53525168</v>
      </c>
      <c r="J18" s="3">
        <v>1</v>
      </c>
      <c r="K18" s="27">
        <f t="shared" si="2"/>
        <v>12</v>
      </c>
      <c r="L18" s="2" t="s">
        <v>20</v>
      </c>
      <c r="M18" s="2">
        <v>4</v>
      </c>
      <c r="N18" s="2">
        <v>0.1</v>
      </c>
      <c r="O18" s="14">
        <f t="shared" si="3"/>
        <v>5.5</v>
      </c>
      <c r="P18" s="14">
        <f>MIN(VLOOKUP(O18,技能面积和击中数量!$C:$D,2,TRUE),C18)</f>
        <v>6.70196736000001</v>
      </c>
      <c r="Q18" s="2">
        <v>2</v>
      </c>
      <c r="R18" s="39">
        <f t="shared" si="4"/>
        <v>27</v>
      </c>
      <c r="T18" s="2" t="s">
        <v>18</v>
      </c>
      <c r="U18" s="2"/>
      <c r="V18" s="2"/>
      <c r="W18" s="27">
        <f t="shared" si="5"/>
        <v>0</v>
      </c>
      <c r="X18" s="2" t="s">
        <v>19</v>
      </c>
      <c r="Y18" s="2"/>
      <c r="Z18" s="27">
        <f t="shared" si="6"/>
        <v>0</v>
      </c>
      <c r="AA18" s="27">
        <f>VLOOKUP(Z18,技能面积和击中数量!$C:$D,2,TRUE)</f>
        <v>0</v>
      </c>
      <c r="AB18" s="27">
        <f t="shared" si="7"/>
        <v>0</v>
      </c>
      <c r="AC18" s="2" t="s">
        <v>19</v>
      </c>
      <c r="AD18" s="36">
        <v>0.7</v>
      </c>
      <c r="AE18" s="27">
        <f t="shared" si="8"/>
        <v>4.5238934211693</v>
      </c>
      <c r="AF18" s="27">
        <f>VLOOKUP(AE18,技能面积和击中数量!$C:$D,2,TRUE)</f>
        <v>5.53525168</v>
      </c>
      <c r="AG18" s="3">
        <v>9</v>
      </c>
      <c r="AH18" s="26">
        <f t="shared" si="9"/>
        <v>50</v>
      </c>
      <c r="AI18" s="2" t="s">
        <v>20</v>
      </c>
      <c r="AJ18" s="2"/>
      <c r="AK18" s="2"/>
      <c r="AL18" s="2">
        <f t="shared" si="10"/>
        <v>0</v>
      </c>
      <c r="AM18" s="2">
        <f>VLOOKUP(AL18,技能面积和击中数量!$C:$D,2,TRUE)</f>
        <v>0</v>
      </c>
      <c r="AN18" s="2"/>
      <c r="AO18" s="39">
        <f t="shared" si="11"/>
        <v>0</v>
      </c>
      <c r="AP18" s="2" t="s">
        <v>20</v>
      </c>
      <c r="AQ18" s="2"/>
      <c r="AR18" s="2"/>
      <c r="AS18" s="2">
        <f t="shared" si="12"/>
        <v>1</v>
      </c>
      <c r="AT18" s="2">
        <f>VLOOKUP(AS18,技能面积和击中数量!$C:$D,2,TRUE)</f>
        <v>1.2544</v>
      </c>
      <c r="AU18" s="2"/>
      <c r="AV18" s="39">
        <f t="shared" si="13"/>
        <v>0</v>
      </c>
    </row>
    <row r="19" customHeight="1" spans="1:48">
      <c r="A19" s="14"/>
      <c r="B19" s="25" t="s">
        <v>18</v>
      </c>
      <c r="C19" s="2"/>
      <c r="D19" s="3">
        <v>2</v>
      </c>
      <c r="E19" s="27">
        <f t="shared" si="0"/>
        <v>0</v>
      </c>
      <c r="F19" s="2" t="s">
        <v>19</v>
      </c>
      <c r="G19" s="3">
        <v>1.05</v>
      </c>
      <c r="H19" s="27">
        <f t="shared" si="1"/>
        <v>7.54767635024948</v>
      </c>
      <c r="I19" s="27">
        <f>VLOOKUP(H19,技能面积和击中数量!$C:$D,2,TRUE)</f>
        <v>8.97574</v>
      </c>
      <c r="J19" s="3">
        <v>1</v>
      </c>
      <c r="K19" s="27">
        <f t="shared" si="2"/>
        <v>18</v>
      </c>
      <c r="L19" s="2" t="s">
        <v>20</v>
      </c>
      <c r="M19" s="2">
        <v>4</v>
      </c>
      <c r="N19" s="2">
        <v>0.5</v>
      </c>
      <c r="O19" s="14">
        <f t="shared" si="3"/>
        <v>7.5</v>
      </c>
      <c r="P19" s="14">
        <f>MIN(VLOOKUP(O19,技能面积和击中数量!$C:$D,2,TRUE),C19)</f>
        <v>8.87168128</v>
      </c>
      <c r="Q19" s="2">
        <v>2</v>
      </c>
      <c r="R19" s="39">
        <f t="shared" si="4"/>
        <v>36</v>
      </c>
      <c r="T19" s="2" t="s">
        <v>18</v>
      </c>
      <c r="U19" s="2"/>
      <c r="V19" s="2"/>
      <c r="W19" s="27">
        <f t="shared" si="5"/>
        <v>0</v>
      </c>
      <c r="X19" s="2" t="s">
        <v>19</v>
      </c>
      <c r="Y19" s="2"/>
      <c r="Z19" s="27">
        <f t="shared" si="6"/>
        <v>0</v>
      </c>
      <c r="AA19" s="27">
        <f>VLOOKUP(Z19,技能面积和击中数量!$C:$D,2,TRUE)</f>
        <v>0</v>
      </c>
      <c r="AB19" s="27">
        <f t="shared" si="7"/>
        <v>0</v>
      </c>
      <c r="AC19" s="2" t="s">
        <v>19</v>
      </c>
      <c r="AD19" s="3">
        <v>1.25</v>
      </c>
      <c r="AE19" s="27">
        <f t="shared" si="8"/>
        <v>9.62112750161874</v>
      </c>
      <c r="AF19" s="27">
        <f>VLOOKUP(AE19,技能面积和击中数量!$C:$D,2,TRUE)</f>
        <v>11.03499648</v>
      </c>
      <c r="AG19" s="3">
        <v>9</v>
      </c>
      <c r="AH19" s="26">
        <f t="shared" si="9"/>
        <v>100</v>
      </c>
      <c r="AI19" s="2" t="s">
        <v>20</v>
      </c>
      <c r="AJ19" s="2"/>
      <c r="AK19" s="2"/>
      <c r="AL19" s="2">
        <f t="shared" si="10"/>
        <v>0</v>
      </c>
      <c r="AM19" s="2">
        <f>VLOOKUP(AL19,技能面积和击中数量!$C:$D,2,TRUE)</f>
        <v>0</v>
      </c>
      <c r="AN19" s="2"/>
      <c r="AO19" s="39">
        <f t="shared" si="11"/>
        <v>0</v>
      </c>
      <c r="AP19" s="2" t="s">
        <v>20</v>
      </c>
      <c r="AQ19" s="2"/>
      <c r="AR19" s="2"/>
      <c r="AS19" s="2">
        <f t="shared" si="12"/>
        <v>1</v>
      </c>
      <c r="AT19" s="2">
        <f>VLOOKUP(AS19,技能面积和击中数量!$C:$D,2,TRUE)</f>
        <v>1.2544</v>
      </c>
      <c r="AU19" s="2"/>
      <c r="AV19" s="39">
        <f t="shared" si="13"/>
        <v>0</v>
      </c>
    </row>
    <row r="20" customHeight="1" spans="1:48">
      <c r="A20" s="14"/>
      <c r="B20" s="25" t="s">
        <v>18</v>
      </c>
      <c r="C20" s="2"/>
      <c r="D20" s="3">
        <v>3</v>
      </c>
      <c r="E20" s="27">
        <f t="shared" si="0"/>
        <v>0</v>
      </c>
      <c r="F20" s="2" t="s">
        <v>19</v>
      </c>
      <c r="G20" s="3">
        <v>1.05</v>
      </c>
      <c r="H20" s="27">
        <f t="shared" si="1"/>
        <v>7.54767635024948</v>
      </c>
      <c r="I20" s="27">
        <f>VLOOKUP(H20,技能面积和击中数量!$C:$D,2,TRUE)</f>
        <v>8.97574</v>
      </c>
      <c r="J20" s="3">
        <v>1</v>
      </c>
      <c r="K20" s="27">
        <f t="shared" si="2"/>
        <v>27</v>
      </c>
      <c r="L20" s="2" t="s">
        <v>20</v>
      </c>
      <c r="M20" s="2">
        <v>4</v>
      </c>
      <c r="N20" s="2">
        <v>0.5</v>
      </c>
      <c r="O20" s="14">
        <f t="shared" si="3"/>
        <v>7.5</v>
      </c>
      <c r="P20" s="14">
        <f>MIN(VLOOKUP(O20,技能面积和击中数量!$C:$D,2,TRUE),C20)</f>
        <v>8.87168128</v>
      </c>
      <c r="Q20" s="2">
        <v>3</v>
      </c>
      <c r="R20" s="39">
        <f t="shared" si="4"/>
        <v>80</v>
      </c>
      <c r="T20" s="2" t="s">
        <v>18</v>
      </c>
      <c r="U20" s="2"/>
      <c r="V20" s="2"/>
      <c r="W20" s="27">
        <f t="shared" si="5"/>
        <v>0</v>
      </c>
      <c r="X20" s="2" t="s">
        <v>19</v>
      </c>
      <c r="Y20" s="2"/>
      <c r="Z20" s="27">
        <f t="shared" si="6"/>
        <v>0</v>
      </c>
      <c r="AA20" s="27">
        <f>VLOOKUP(Z20,技能面积和击中数量!$C:$D,2,TRUE)</f>
        <v>0</v>
      </c>
      <c r="AB20" s="27">
        <f t="shared" si="7"/>
        <v>0</v>
      </c>
      <c r="AC20" s="2" t="s">
        <v>19</v>
      </c>
      <c r="AD20" s="3">
        <v>1.25</v>
      </c>
      <c r="AE20" s="27">
        <f t="shared" si="8"/>
        <v>9.62112750161874</v>
      </c>
      <c r="AF20" s="27">
        <f>VLOOKUP(AE20,技能面积和击中数量!$C:$D,2,TRUE)</f>
        <v>11.03499648</v>
      </c>
      <c r="AG20" s="3">
        <v>12</v>
      </c>
      <c r="AH20" s="26">
        <f t="shared" si="9"/>
        <v>133</v>
      </c>
      <c r="AI20" s="2" t="s">
        <v>20</v>
      </c>
      <c r="AJ20" s="2"/>
      <c r="AK20" s="2"/>
      <c r="AL20" s="2">
        <f t="shared" si="10"/>
        <v>0</v>
      </c>
      <c r="AM20" s="2">
        <f>VLOOKUP(AL20,技能面积和击中数量!$C:$D,2,TRUE)</f>
        <v>0</v>
      </c>
      <c r="AN20" s="2"/>
      <c r="AO20" s="39">
        <f t="shared" si="11"/>
        <v>0</v>
      </c>
      <c r="AP20" s="2" t="s">
        <v>20</v>
      </c>
      <c r="AQ20" s="2"/>
      <c r="AR20" s="2"/>
      <c r="AS20" s="2">
        <f t="shared" si="12"/>
        <v>1</v>
      </c>
      <c r="AT20" s="2">
        <f>VLOOKUP(AS20,技能面积和击中数量!$C:$D,2,TRUE)</f>
        <v>1.2544</v>
      </c>
      <c r="AU20" s="2"/>
      <c r="AV20" s="39">
        <f t="shared" si="13"/>
        <v>0</v>
      </c>
    </row>
    <row r="21" s="10" customFormat="1" customHeight="1" spans="1:48">
      <c r="A21" s="28"/>
      <c r="B21" s="29" t="s">
        <v>18</v>
      </c>
      <c r="C21" s="32"/>
      <c r="D21" s="30">
        <v>3</v>
      </c>
      <c r="E21" s="33">
        <f t="shared" si="0"/>
        <v>0</v>
      </c>
      <c r="F21" s="32" t="s">
        <v>19</v>
      </c>
      <c r="G21" s="30">
        <v>1.3</v>
      </c>
      <c r="H21" s="33">
        <f t="shared" si="1"/>
        <v>10.1787601976309</v>
      </c>
      <c r="I21" s="33">
        <f>VLOOKUP(H21,技能面积和击中数量!$C:$D,2,TRUE)</f>
        <v>11.71584</v>
      </c>
      <c r="J21" s="30">
        <v>1</v>
      </c>
      <c r="K21" s="33">
        <f t="shared" si="2"/>
        <v>36</v>
      </c>
      <c r="L21" s="32" t="s">
        <v>20</v>
      </c>
      <c r="M21" s="32">
        <v>4</v>
      </c>
      <c r="N21" s="32">
        <v>1.05</v>
      </c>
      <c r="O21" s="28">
        <f t="shared" si="3"/>
        <v>10.25</v>
      </c>
      <c r="P21" s="28">
        <f>MIN(VLOOKUP(O21,技能面积和击中数量!$C:$D,2,TRUE),C21)</f>
        <v>11.71584</v>
      </c>
      <c r="Q21" s="32">
        <v>3</v>
      </c>
      <c r="R21" s="40">
        <f t="shared" si="4"/>
        <v>106</v>
      </c>
      <c r="S21" s="32"/>
      <c r="T21" s="32" t="s">
        <v>18</v>
      </c>
      <c r="U21" s="32"/>
      <c r="V21" s="32"/>
      <c r="W21" s="33">
        <f t="shared" si="5"/>
        <v>0</v>
      </c>
      <c r="X21" s="32" t="s">
        <v>19</v>
      </c>
      <c r="Y21" s="32"/>
      <c r="Z21" s="33">
        <f t="shared" si="6"/>
        <v>0</v>
      </c>
      <c r="AA21" s="33">
        <f>VLOOKUP(Z21,技能面积和击中数量!$C:$D,2,TRUE)</f>
        <v>0</v>
      </c>
      <c r="AB21" s="33">
        <f t="shared" si="7"/>
        <v>0</v>
      </c>
      <c r="AC21" s="32" t="s">
        <v>19</v>
      </c>
      <c r="AD21" s="30">
        <v>2</v>
      </c>
      <c r="AE21" s="33">
        <f t="shared" si="8"/>
        <v>19.6349540849362</v>
      </c>
      <c r="AF21" s="33">
        <f>VLOOKUP(AE21,技能面积和击中数量!$C:$D,2,TRUE)</f>
        <v>20.5</v>
      </c>
      <c r="AG21" s="30">
        <v>12</v>
      </c>
      <c r="AH21" s="31">
        <f t="shared" si="9"/>
        <v>246</v>
      </c>
      <c r="AI21" s="32" t="s">
        <v>20</v>
      </c>
      <c r="AJ21" s="32"/>
      <c r="AK21" s="32"/>
      <c r="AL21" s="32">
        <f t="shared" si="10"/>
        <v>0</v>
      </c>
      <c r="AM21" s="32">
        <f>VLOOKUP(AL21,技能面积和击中数量!$C:$D,2,TRUE)</f>
        <v>0</v>
      </c>
      <c r="AN21" s="32"/>
      <c r="AO21" s="40">
        <f t="shared" si="11"/>
        <v>0</v>
      </c>
      <c r="AP21" s="32" t="s">
        <v>20</v>
      </c>
      <c r="AQ21" s="32"/>
      <c r="AR21" s="32"/>
      <c r="AS21" s="32">
        <f t="shared" si="12"/>
        <v>1</v>
      </c>
      <c r="AT21" s="32">
        <f>VLOOKUP(AS21,技能面积和击中数量!$C:$D,2,TRUE)</f>
        <v>1.2544</v>
      </c>
      <c r="AU21" s="32"/>
      <c r="AV21" s="40">
        <f t="shared" si="13"/>
        <v>0</v>
      </c>
    </row>
    <row r="22" s="9" customFormat="1" customHeight="1" spans="1:48">
      <c r="A22" s="19" t="s">
        <v>29</v>
      </c>
      <c r="B22" s="20" t="s">
        <v>18</v>
      </c>
      <c r="C22" s="23"/>
      <c r="D22" s="21">
        <v>1</v>
      </c>
      <c r="E22" s="24">
        <f t="shared" si="0"/>
        <v>0</v>
      </c>
      <c r="F22" s="23" t="s">
        <v>19</v>
      </c>
      <c r="G22" s="21">
        <v>0.6</v>
      </c>
      <c r="H22" s="24">
        <f t="shared" si="1"/>
        <v>3.80132711084365</v>
      </c>
      <c r="I22" s="24">
        <f>VLOOKUP(H22,技能面积和击中数量!$C:$D,2,TRUE)</f>
        <v>4.78192</v>
      </c>
      <c r="J22" s="21">
        <v>1</v>
      </c>
      <c r="K22" s="24">
        <f t="shared" si="2"/>
        <v>5</v>
      </c>
      <c r="L22" s="23" t="s">
        <v>20</v>
      </c>
      <c r="M22" s="23"/>
      <c r="N22" s="23"/>
      <c r="O22" s="23">
        <f t="shared" si="3"/>
        <v>1</v>
      </c>
      <c r="P22" s="23">
        <f>VLOOKUP(O22,技能面积和击中数量!$C:$D,2,TRUE)</f>
        <v>1.2544</v>
      </c>
      <c r="Q22" s="23"/>
      <c r="R22" s="38">
        <f t="shared" si="4"/>
        <v>0</v>
      </c>
      <c r="S22" s="23"/>
      <c r="T22" s="23" t="s">
        <v>18</v>
      </c>
      <c r="U22" s="23"/>
      <c r="V22" s="23"/>
      <c r="W22" s="24">
        <f t="shared" si="5"/>
        <v>0</v>
      </c>
      <c r="X22" s="23" t="s">
        <v>19</v>
      </c>
      <c r="Y22" s="21">
        <v>4.5</v>
      </c>
      <c r="Z22" s="24">
        <f t="shared" si="6"/>
        <v>50.0198163397448</v>
      </c>
      <c r="AA22" s="24">
        <f>VLOOKUP(Z22,技能面积和击中数量!$C:$D,2,TRUE)</f>
        <v>48.1423823999993</v>
      </c>
      <c r="AB22" s="24">
        <f>ROUNDUP(AA22,0)*3</f>
        <v>147</v>
      </c>
      <c r="AC22" s="23" t="s">
        <v>19</v>
      </c>
      <c r="AD22" s="23"/>
      <c r="AE22" s="24">
        <f t="shared" si="8"/>
        <v>0.785398163397448</v>
      </c>
      <c r="AF22" s="24">
        <f>VLOOKUP(AE22,技能面积和击中数量!$C:$D,2,TRUE)</f>
        <v>1</v>
      </c>
      <c r="AG22" s="23"/>
      <c r="AH22" s="24">
        <f t="shared" si="9"/>
        <v>0</v>
      </c>
      <c r="AI22" s="23" t="s">
        <v>20</v>
      </c>
      <c r="AJ22" s="23"/>
      <c r="AK22" s="23"/>
      <c r="AL22" s="23">
        <f t="shared" si="10"/>
        <v>0</v>
      </c>
      <c r="AM22" s="23">
        <f>VLOOKUP(AL22,技能面积和击中数量!$C:$D,2,TRUE)</f>
        <v>0</v>
      </c>
      <c r="AN22" s="23"/>
      <c r="AO22" s="38">
        <f t="shared" si="11"/>
        <v>0</v>
      </c>
      <c r="AP22" s="23" t="s">
        <v>20</v>
      </c>
      <c r="AQ22" s="21">
        <v>5</v>
      </c>
      <c r="AR22" s="21">
        <v>5</v>
      </c>
      <c r="AS22" s="19">
        <f t="shared" si="12"/>
        <v>36</v>
      </c>
      <c r="AT22" s="19">
        <f>VLOOKUP(AS22,技能面积和击中数量!$C:$D,2,TRUE)</f>
        <v>34.5473855999996</v>
      </c>
      <c r="AU22" s="21">
        <v>1</v>
      </c>
      <c r="AV22" s="41">
        <f t="shared" si="13"/>
        <v>35</v>
      </c>
    </row>
    <row r="23" customHeight="1" spans="1:48">
      <c r="A23" s="14"/>
      <c r="B23" s="25" t="s">
        <v>18</v>
      </c>
      <c r="C23" s="2"/>
      <c r="D23" s="3">
        <v>2</v>
      </c>
      <c r="E23" s="27">
        <f t="shared" si="0"/>
        <v>0</v>
      </c>
      <c r="F23" s="2" t="s">
        <v>19</v>
      </c>
      <c r="G23" s="3">
        <v>0.6</v>
      </c>
      <c r="H23" s="27">
        <f t="shared" si="1"/>
        <v>3.80132711084365</v>
      </c>
      <c r="I23" s="27">
        <f>VLOOKUP(H23,技能面积和击中数量!$C:$D,2,TRUE)</f>
        <v>4.78192</v>
      </c>
      <c r="J23" s="3">
        <v>1</v>
      </c>
      <c r="K23" s="27">
        <f t="shared" si="2"/>
        <v>10</v>
      </c>
      <c r="L23" s="2" t="s">
        <v>20</v>
      </c>
      <c r="M23" s="2"/>
      <c r="N23" s="2"/>
      <c r="O23" s="2">
        <f t="shared" si="3"/>
        <v>1</v>
      </c>
      <c r="P23" s="2">
        <f>VLOOKUP(O23,技能面积和击中数量!$C:$D,2,TRUE)</f>
        <v>1.2544</v>
      </c>
      <c r="Q23" s="2"/>
      <c r="R23" s="39">
        <f t="shared" si="4"/>
        <v>0</v>
      </c>
      <c r="T23" s="2" t="s">
        <v>18</v>
      </c>
      <c r="U23" s="2"/>
      <c r="V23" s="2"/>
      <c r="W23" s="27">
        <f t="shared" si="5"/>
        <v>0</v>
      </c>
      <c r="X23" s="2" t="s">
        <v>19</v>
      </c>
      <c r="Y23" s="3">
        <v>4.9</v>
      </c>
      <c r="Z23" s="27">
        <f t="shared" si="6"/>
        <v>63.0888417786784</v>
      </c>
      <c r="AA23" s="27">
        <f>VLOOKUP(Z23,技能面积和击中数量!$C:$D,2,TRUE)</f>
        <v>60.6928895999989</v>
      </c>
      <c r="AB23" s="27">
        <f>ROUNDUP(AA23,0)*3</f>
        <v>183</v>
      </c>
      <c r="AC23" s="2" t="s">
        <v>19</v>
      </c>
      <c r="AD23" s="2"/>
      <c r="AE23" s="27">
        <f t="shared" si="8"/>
        <v>0.785398163397448</v>
      </c>
      <c r="AF23" s="27">
        <f>VLOOKUP(AE23,技能面积和击中数量!$C:$D,2,TRUE)</f>
        <v>1</v>
      </c>
      <c r="AG23" s="2"/>
      <c r="AH23" s="27">
        <f t="shared" si="9"/>
        <v>0</v>
      </c>
      <c r="AI23" s="2" t="s">
        <v>20</v>
      </c>
      <c r="AJ23" s="2"/>
      <c r="AK23" s="2"/>
      <c r="AL23" s="2">
        <f t="shared" si="10"/>
        <v>0</v>
      </c>
      <c r="AM23" s="2">
        <f>VLOOKUP(AL23,技能面积和击中数量!$C:$D,2,TRUE)</f>
        <v>0</v>
      </c>
      <c r="AN23" s="2"/>
      <c r="AO23" s="39">
        <f t="shared" si="11"/>
        <v>0</v>
      </c>
      <c r="AP23" s="2" t="s">
        <v>20</v>
      </c>
      <c r="AQ23" s="3">
        <v>5</v>
      </c>
      <c r="AR23" s="3">
        <v>5</v>
      </c>
      <c r="AS23" s="14">
        <f t="shared" si="12"/>
        <v>36</v>
      </c>
      <c r="AT23" s="14">
        <f>VLOOKUP(AS23,技能面积和击中数量!$C:$D,2,TRUE)</f>
        <v>34.5473855999996</v>
      </c>
      <c r="AU23" s="3">
        <v>1</v>
      </c>
      <c r="AV23" s="37">
        <f t="shared" si="13"/>
        <v>35</v>
      </c>
    </row>
    <row r="24" customHeight="1" spans="1:48">
      <c r="A24" s="14"/>
      <c r="B24" s="25" t="s">
        <v>18</v>
      </c>
      <c r="C24" s="2"/>
      <c r="D24" s="3">
        <v>2</v>
      </c>
      <c r="E24" s="27">
        <f t="shared" si="0"/>
        <v>0</v>
      </c>
      <c r="F24" s="2" t="s">
        <v>19</v>
      </c>
      <c r="G24" s="3">
        <v>1</v>
      </c>
      <c r="H24" s="27">
        <f t="shared" si="1"/>
        <v>7.06858347057703</v>
      </c>
      <c r="I24" s="27">
        <f>VLOOKUP(H24,技能面积和击中数量!$C:$D,2,TRUE)</f>
        <v>8.35823248000001</v>
      </c>
      <c r="J24" s="3">
        <v>1</v>
      </c>
      <c r="K24" s="27">
        <f t="shared" si="2"/>
        <v>17</v>
      </c>
      <c r="L24" s="2" t="s">
        <v>20</v>
      </c>
      <c r="M24" s="2"/>
      <c r="N24" s="2"/>
      <c r="O24" s="2">
        <f t="shared" si="3"/>
        <v>1</v>
      </c>
      <c r="P24" s="2">
        <f>VLOOKUP(O24,技能面积和击中数量!$C:$D,2,TRUE)</f>
        <v>1.2544</v>
      </c>
      <c r="Q24" s="2"/>
      <c r="R24" s="39">
        <f t="shared" si="4"/>
        <v>0</v>
      </c>
      <c r="T24" s="2" t="s">
        <v>18</v>
      </c>
      <c r="U24" s="2"/>
      <c r="V24" s="2"/>
      <c r="W24" s="27">
        <f t="shared" si="5"/>
        <v>0</v>
      </c>
      <c r="X24" s="2" t="s">
        <v>19</v>
      </c>
      <c r="Y24" s="3">
        <v>5.4</v>
      </c>
      <c r="Z24" s="27">
        <f t="shared" si="6"/>
        <v>80.8388402714607</v>
      </c>
      <c r="AA24" s="27">
        <f>VLOOKUP(Z24,技能面积和击中数量!$C:$D,2,TRUE)</f>
        <v>77.7316175999985</v>
      </c>
      <c r="AB24" s="27">
        <f>ROUNDUP(AA24,0)*3</f>
        <v>234</v>
      </c>
      <c r="AC24" s="2" t="s">
        <v>19</v>
      </c>
      <c r="AD24" s="2"/>
      <c r="AE24" s="27">
        <f t="shared" si="8"/>
        <v>0.785398163397448</v>
      </c>
      <c r="AF24" s="27">
        <f>VLOOKUP(AE24,技能面积和击中数量!$C:$D,2,TRUE)</f>
        <v>1</v>
      </c>
      <c r="AG24" s="2"/>
      <c r="AH24" s="27">
        <f t="shared" si="9"/>
        <v>0</v>
      </c>
      <c r="AI24" s="2" t="s">
        <v>20</v>
      </c>
      <c r="AJ24" s="2"/>
      <c r="AK24" s="2"/>
      <c r="AL24" s="2">
        <f t="shared" si="10"/>
        <v>0</v>
      </c>
      <c r="AM24" s="2">
        <f>VLOOKUP(AL24,技能面积和击中数量!$C:$D,2,TRUE)</f>
        <v>0</v>
      </c>
      <c r="AN24" s="2"/>
      <c r="AO24" s="39">
        <f t="shared" si="11"/>
        <v>0</v>
      </c>
      <c r="AP24" s="2" t="s">
        <v>20</v>
      </c>
      <c r="AQ24" s="3">
        <v>5</v>
      </c>
      <c r="AR24" s="3">
        <v>5</v>
      </c>
      <c r="AS24" s="14">
        <f t="shared" si="12"/>
        <v>36</v>
      </c>
      <c r="AT24" s="14">
        <f>VLOOKUP(AS24,技能面积和击中数量!$C:$D,2,TRUE)</f>
        <v>34.5473855999996</v>
      </c>
      <c r="AU24" s="3">
        <v>1</v>
      </c>
      <c r="AV24" s="37">
        <f t="shared" si="13"/>
        <v>35</v>
      </c>
    </row>
    <row r="25" customHeight="1" spans="1:48">
      <c r="A25" s="14"/>
      <c r="B25" s="25" t="s">
        <v>18</v>
      </c>
      <c r="C25" s="2"/>
      <c r="D25" s="3">
        <v>3</v>
      </c>
      <c r="E25" s="27">
        <f t="shared" si="0"/>
        <v>0</v>
      </c>
      <c r="F25" s="2" t="s">
        <v>19</v>
      </c>
      <c r="G25" s="3">
        <v>1</v>
      </c>
      <c r="H25" s="27">
        <f t="shared" si="1"/>
        <v>7.06858347057703</v>
      </c>
      <c r="I25" s="27">
        <f>VLOOKUP(H25,技能面积和击中数量!$C:$D,2,TRUE)</f>
        <v>8.35823248000001</v>
      </c>
      <c r="J25" s="3">
        <v>1</v>
      </c>
      <c r="K25" s="27">
        <f t="shared" si="2"/>
        <v>26</v>
      </c>
      <c r="L25" s="2" t="s">
        <v>20</v>
      </c>
      <c r="M25" s="2"/>
      <c r="N25" s="2"/>
      <c r="O25" s="2">
        <f t="shared" si="3"/>
        <v>1</v>
      </c>
      <c r="P25" s="2">
        <f>VLOOKUP(O25,技能面积和击中数量!$C:$D,2,TRUE)</f>
        <v>1.2544</v>
      </c>
      <c r="Q25" s="2"/>
      <c r="R25" s="39">
        <f t="shared" si="4"/>
        <v>0</v>
      </c>
      <c r="T25" s="2" t="s">
        <v>18</v>
      </c>
      <c r="U25" s="2"/>
      <c r="V25" s="2"/>
      <c r="W25" s="27">
        <f t="shared" si="5"/>
        <v>0</v>
      </c>
      <c r="X25" s="2" t="s">
        <v>19</v>
      </c>
      <c r="Y25" s="3">
        <v>5.9</v>
      </c>
      <c r="Z25" s="27">
        <f t="shared" si="6"/>
        <v>100.159635091038</v>
      </c>
      <c r="AA25" s="27">
        <f>VLOOKUP(Z25,技能面积和击中数量!$C:$D,2,TRUE)</f>
        <v>96.1922303999976</v>
      </c>
      <c r="AB25" s="27">
        <f>ROUNDUP(AA25,0)*3</f>
        <v>291</v>
      </c>
      <c r="AC25" s="2" t="s">
        <v>19</v>
      </c>
      <c r="AD25" s="2"/>
      <c r="AE25" s="27">
        <f t="shared" si="8"/>
        <v>0.785398163397448</v>
      </c>
      <c r="AF25" s="27">
        <f>VLOOKUP(AE25,技能面积和击中数量!$C:$D,2,TRUE)</f>
        <v>1</v>
      </c>
      <c r="AG25" s="2"/>
      <c r="AH25" s="27">
        <f t="shared" si="9"/>
        <v>0</v>
      </c>
      <c r="AI25" s="2" t="s">
        <v>20</v>
      </c>
      <c r="AJ25" s="2"/>
      <c r="AK25" s="2"/>
      <c r="AL25" s="2">
        <f t="shared" si="10"/>
        <v>0</v>
      </c>
      <c r="AM25" s="2">
        <f>VLOOKUP(AL25,技能面积和击中数量!$C:$D,2,TRUE)</f>
        <v>0</v>
      </c>
      <c r="AN25" s="2"/>
      <c r="AO25" s="39">
        <f t="shared" si="11"/>
        <v>0</v>
      </c>
      <c r="AP25" s="2" t="s">
        <v>20</v>
      </c>
      <c r="AQ25" s="3">
        <v>5</v>
      </c>
      <c r="AR25" s="3">
        <v>5</v>
      </c>
      <c r="AS25" s="14">
        <f t="shared" si="12"/>
        <v>36</v>
      </c>
      <c r="AT25" s="14">
        <f>VLOOKUP(AS25,技能面积和击中数量!$C:$D,2,TRUE)</f>
        <v>34.5473855999996</v>
      </c>
      <c r="AU25" s="3">
        <v>1</v>
      </c>
      <c r="AV25" s="37">
        <f t="shared" si="13"/>
        <v>35</v>
      </c>
    </row>
    <row r="26" s="10" customFormat="1" customHeight="1" spans="1:48">
      <c r="A26" s="28"/>
      <c r="B26" s="29" t="s">
        <v>18</v>
      </c>
      <c r="C26" s="32"/>
      <c r="D26" s="30">
        <v>3</v>
      </c>
      <c r="E26" s="33">
        <f t="shared" si="0"/>
        <v>0</v>
      </c>
      <c r="F26" s="32" t="s">
        <v>19</v>
      </c>
      <c r="G26" s="30">
        <v>1.4</v>
      </c>
      <c r="H26" s="33">
        <f t="shared" si="1"/>
        <v>11.3411494794592</v>
      </c>
      <c r="I26" s="33">
        <f>VLOOKUP(H26,技能面积和击中数量!$C:$D,2,TRUE)</f>
        <v>12.76239888</v>
      </c>
      <c r="J26" s="30">
        <v>1</v>
      </c>
      <c r="K26" s="33">
        <f t="shared" si="2"/>
        <v>39</v>
      </c>
      <c r="L26" s="32" t="s">
        <v>20</v>
      </c>
      <c r="M26" s="32"/>
      <c r="N26" s="32"/>
      <c r="O26" s="32">
        <f t="shared" si="3"/>
        <v>1</v>
      </c>
      <c r="P26" s="32">
        <f>VLOOKUP(O26,技能面积和击中数量!$C:$D,2,TRUE)</f>
        <v>1.2544</v>
      </c>
      <c r="Q26" s="32"/>
      <c r="R26" s="40">
        <f t="shared" si="4"/>
        <v>0</v>
      </c>
      <c r="S26" s="32"/>
      <c r="T26" s="32" t="s">
        <v>18</v>
      </c>
      <c r="U26" s="32"/>
      <c r="V26" s="32"/>
      <c r="W26" s="33">
        <f t="shared" si="5"/>
        <v>0</v>
      </c>
      <c r="X26" s="32" t="s">
        <v>19</v>
      </c>
      <c r="Y26" s="30">
        <v>7.2</v>
      </c>
      <c r="Z26" s="33">
        <f t="shared" si="6"/>
        <v>157.745028431339</v>
      </c>
      <c r="AA26" s="33">
        <f>VLOOKUP(Z26,技能面积和击中数量!$C:$D,2,TRUE)</f>
        <v>151.582233599996</v>
      </c>
      <c r="AB26" s="33">
        <f>ROUNDUP(AA26,0)*3</f>
        <v>456</v>
      </c>
      <c r="AC26" s="32" t="s">
        <v>19</v>
      </c>
      <c r="AD26" s="32"/>
      <c r="AE26" s="33">
        <f t="shared" si="8"/>
        <v>0.785398163397448</v>
      </c>
      <c r="AF26" s="33">
        <f>VLOOKUP(AE26,技能面积和击中数量!$C:$D,2,TRUE)</f>
        <v>1</v>
      </c>
      <c r="AG26" s="32"/>
      <c r="AH26" s="33">
        <f t="shared" si="9"/>
        <v>0</v>
      </c>
      <c r="AI26" s="32" t="s">
        <v>20</v>
      </c>
      <c r="AJ26" s="32"/>
      <c r="AK26" s="32"/>
      <c r="AL26" s="32">
        <f t="shared" si="10"/>
        <v>0</v>
      </c>
      <c r="AM26" s="32">
        <f>VLOOKUP(AL26,技能面积和击中数量!$C:$D,2,TRUE)</f>
        <v>0</v>
      </c>
      <c r="AN26" s="32"/>
      <c r="AO26" s="40">
        <f t="shared" si="11"/>
        <v>0</v>
      </c>
      <c r="AP26" s="32" t="s">
        <v>20</v>
      </c>
      <c r="AQ26" s="30">
        <v>5</v>
      </c>
      <c r="AR26" s="30">
        <v>5</v>
      </c>
      <c r="AS26" s="28">
        <f t="shared" si="12"/>
        <v>36</v>
      </c>
      <c r="AT26" s="28">
        <f>VLOOKUP(AS26,技能面积和击中数量!$C:$D,2,TRUE)</f>
        <v>34.5473855999996</v>
      </c>
      <c r="AU26" s="30">
        <v>1</v>
      </c>
      <c r="AV26" s="42">
        <f t="shared" si="13"/>
        <v>35</v>
      </c>
    </row>
    <row r="27" customHeight="1" spans="1:1">
      <c r="A27" s="34"/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C37"/>
  <sheetViews>
    <sheetView workbookViewId="0">
      <pane xSplit="1" ySplit="1" topLeftCell="V2" activePane="bottomRight" state="frozen"/>
      <selection/>
      <selection pane="topRight"/>
      <selection pane="bottomLeft"/>
      <selection pane="bottomRight" activeCell="AH30" sqref="AH30"/>
    </sheetView>
    <sheetView topLeftCell="Y1" workbookViewId="1">
      <selection activeCell="AL32" sqref="AL32"/>
    </sheetView>
  </sheetViews>
  <sheetFormatPr defaultColWidth="10" defaultRowHeight="16.5" customHeight="1"/>
  <cols>
    <col min="1" max="1" width="6.625" style="2" customWidth="1"/>
    <col min="2" max="2" width="12.125" style="11" customWidth="1"/>
    <col min="3" max="3" width="9.00833333333333" style="12" customWidth="1"/>
    <col min="4" max="4" width="10" style="12"/>
    <col min="5" max="5" width="11.25" style="13" customWidth="1"/>
    <col min="6" max="6" width="12.125" style="12" customWidth="1"/>
    <col min="7" max="7" width="9.00833333333333" style="12" customWidth="1"/>
    <col min="8" max="8" width="9.00833333333333" style="13" customWidth="1"/>
    <col min="9" max="9" width="13.125" style="13" customWidth="1"/>
    <col min="10" max="10" width="9.00833333333333" style="13" customWidth="1"/>
    <col min="11" max="11" width="11.25" style="13" customWidth="1"/>
    <col min="12" max="12" width="12.125" style="12" customWidth="1"/>
    <col min="13" max="15" width="10" style="14"/>
    <col min="16" max="16" width="14.875" style="14" customWidth="1"/>
    <col min="17" max="17" width="10" style="14"/>
    <col min="18" max="18" width="11.25" style="15" customWidth="1"/>
    <col min="19" max="19" width="11.25" style="2" customWidth="1"/>
    <col min="20" max="20" width="12.125" style="12" customWidth="1"/>
    <col min="21" max="21" width="9.00833333333333" style="12" customWidth="1"/>
    <col min="22" max="22" width="10" style="12"/>
    <col min="23" max="23" width="11.25" style="13" customWidth="1"/>
    <col min="24" max="24" width="12.125" style="13" customWidth="1"/>
    <col min="25" max="25" width="11.25" style="13" customWidth="1"/>
    <col min="26" max="26" width="13.125" style="13" customWidth="1"/>
    <col min="27" max="28" width="11.25" style="13" customWidth="1"/>
    <col min="29" max="29" width="12.125" style="12" customWidth="1"/>
    <col min="30" max="30" width="9.00833333333333" style="12" customWidth="1"/>
    <col min="31" max="31" width="9.00833333333333" style="13" customWidth="1"/>
    <col min="32" max="32" width="13.125" style="13" customWidth="1"/>
    <col min="33" max="33" width="9.00833333333333" style="13" customWidth="1"/>
    <col min="34" max="34" width="11.25" style="13" customWidth="1"/>
    <col min="35" max="35" width="12.125" style="12" customWidth="1"/>
    <col min="36" max="37" width="10" style="14"/>
    <col min="38" max="38" width="13.125" style="14" customWidth="1"/>
    <col min="39" max="39" width="14.875" style="14" customWidth="1"/>
    <col min="40" max="40" width="10" style="14"/>
    <col min="41" max="41" width="11.25" style="15" customWidth="1"/>
    <col min="42" max="42" width="12.125" style="12" customWidth="1"/>
    <col min="43" max="45" width="10" style="14"/>
    <col min="46" max="46" width="14.875" style="14" customWidth="1"/>
    <col min="47" max="47" width="10" style="14"/>
    <col min="48" max="48" width="11.25" style="15" customWidth="1"/>
    <col min="49" max="49" width="12.125" style="12" customWidth="1"/>
    <col min="50" max="52" width="10" style="14"/>
    <col min="53" max="53" width="14.875" style="14" customWidth="1"/>
    <col min="54" max="54" width="10" style="14"/>
    <col min="55" max="55" width="11.25" style="15" customWidth="1"/>
    <col min="56" max="16384" width="10" style="16"/>
  </cols>
  <sheetData>
    <row r="1" customHeight="1" spans="1:55">
      <c r="A1" s="2" t="s">
        <v>4</v>
      </c>
      <c r="B1" s="11" t="s">
        <v>5</v>
      </c>
      <c r="C1" s="17" t="s">
        <v>6</v>
      </c>
      <c r="D1" s="17" t="s">
        <v>7</v>
      </c>
      <c r="E1" s="18" t="s">
        <v>8</v>
      </c>
      <c r="F1" s="12" t="s">
        <v>5</v>
      </c>
      <c r="G1" s="17" t="s">
        <v>9</v>
      </c>
      <c r="H1" s="13" t="s">
        <v>2</v>
      </c>
      <c r="I1" s="13" t="s">
        <v>10</v>
      </c>
      <c r="J1" s="35" t="s">
        <v>11</v>
      </c>
      <c r="K1" s="18" t="s">
        <v>8</v>
      </c>
      <c r="L1" s="12" t="s">
        <v>5</v>
      </c>
      <c r="M1" s="3" t="s">
        <v>12</v>
      </c>
      <c r="N1" s="3" t="s">
        <v>13</v>
      </c>
      <c r="O1" s="14" t="s">
        <v>2</v>
      </c>
      <c r="P1" s="14" t="s">
        <v>14</v>
      </c>
      <c r="Q1" s="3" t="s">
        <v>15</v>
      </c>
      <c r="R1" s="37" t="s">
        <v>8</v>
      </c>
      <c r="T1" s="12" t="s">
        <v>5</v>
      </c>
      <c r="U1" s="17" t="s">
        <v>6</v>
      </c>
      <c r="V1" s="17" t="s">
        <v>7</v>
      </c>
      <c r="W1" s="18" t="s">
        <v>8</v>
      </c>
      <c r="X1" s="12" t="s">
        <v>5</v>
      </c>
      <c r="Y1" s="17" t="s">
        <v>9</v>
      </c>
      <c r="Z1" s="13" t="s">
        <v>16</v>
      </c>
      <c r="AA1" s="13" t="s">
        <v>10</v>
      </c>
      <c r="AB1" s="18" t="s">
        <v>8</v>
      </c>
      <c r="AC1" s="12" t="s">
        <v>5</v>
      </c>
      <c r="AD1" s="17" t="s">
        <v>9</v>
      </c>
      <c r="AE1" s="13" t="s">
        <v>2</v>
      </c>
      <c r="AF1" s="13" t="s">
        <v>10</v>
      </c>
      <c r="AG1" s="35" t="s">
        <v>11</v>
      </c>
      <c r="AH1" s="18" t="s">
        <v>8</v>
      </c>
      <c r="AI1" s="12" t="s">
        <v>5</v>
      </c>
      <c r="AJ1" s="3" t="s">
        <v>12</v>
      </c>
      <c r="AK1" s="3" t="s">
        <v>13</v>
      </c>
      <c r="AL1" s="14" t="s">
        <v>16</v>
      </c>
      <c r="AM1" s="14" t="s">
        <v>14</v>
      </c>
      <c r="AN1" s="3" t="s">
        <v>15</v>
      </c>
      <c r="AO1" s="37" t="s">
        <v>8</v>
      </c>
      <c r="AP1" s="12" t="s">
        <v>5</v>
      </c>
      <c r="AQ1" s="3" t="s">
        <v>12</v>
      </c>
      <c r="AR1" s="3" t="s">
        <v>13</v>
      </c>
      <c r="AS1" s="14" t="s">
        <v>2</v>
      </c>
      <c r="AT1" s="14" t="s">
        <v>14</v>
      </c>
      <c r="AU1" s="3" t="s">
        <v>15</v>
      </c>
      <c r="AV1" s="37" t="s">
        <v>8</v>
      </c>
      <c r="AW1" s="12" t="s">
        <v>5</v>
      </c>
      <c r="AX1" s="3" t="s">
        <v>12</v>
      </c>
      <c r="AY1" s="3" t="s">
        <v>13</v>
      </c>
      <c r="AZ1" s="14" t="s">
        <v>2</v>
      </c>
      <c r="BA1" s="14" t="s">
        <v>14</v>
      </c>
      <c r="BB1" s="3" t="s">
        <v>15</v>
      </c>
      <c r="BC1" s="37" t="s">
        <v>8</v>
      </c>
    </row>
    <row r="2" s="9" customFormat="1" customHeight="1" spans="1:55">
      <c r="A2" s="19" t="s">
        <v>30</v>
      </c>
      <c r="B2" s="20" t="s">
        <v>18</v>
      </c>
      <c r="C2" s="23"/>
      <c r="D2" s="21">
        <v>1</v>
      </c>
      <c r="E2" s="24">
        <f t="shared" ref="E2:E26" si="0">D2*C2</f>
        <v>0</v>
      </c>
      <c r="F2" s="23" t="s">
        <v>19</v>
      </c>
      <c r="G2" s="21">
        <v>0.7</v>
      </c>
      <c r="H2" s="24">
        <f t="shared" ref="H2:H26" si="1">PI()*(G2+0.5)^2</f>
        <v>4.5238934211693</v>
      </c>
      <c r="I2" s="24">
        <f>VLOOKUP(H2,技能面积和击中数量!$C:$D,2,TRUE)</f>
        <v>5.53525168</v>
      </c>
      <c r="J2" s="21">
        <v>1</v>
      </c>
      <c r="K2" s="22">
        <f t="shared" ref="K2:K26" si="2">ROUNDUP(I2*J2*D2,0)</f>
        <v>6</v>
      </c>
      <c r="L2" s="23" t="s">
        <v>20</v>
      </c>
      <c r="M2" s="23"/>
      <c r="N2" s="23"/>
      <c r="O2" s="23">
        <f t="shared" ref="O2:O26" si="3">(M2+1)*(N2+1)</f>
        <v>1</v>
      </c>
      <c r="P2" s="23">
        <f>VLOOKUP(O2,技能面积和击中数量!$C:$D,2,TRUE)</f>
        <v>1.2544</v>
      </c>
      <c r="Q2" s="23"/>
      <c r="R2" s="38">
        <f t="shared" ref="R2:R26" si="4">ROUNDUP(P2*Q2*D2,0)</f>
        <v>0</v>
      </c>
      <c r="S2" s="23"/>
      <c r="T2" s="23" t="s">
        <v>18</v>
      </c>
      <c r="U2" s="23"/>
      <c r="V2" s="23"/>
      <c r="W2" s="24">
        <f t="shared" ref="W2:W26" si="5">V2*U2</f>
        <v>0</v>
      </c>
      <c r="X2" s="23" t="s">
        <v>19</v>
      </c>
      <c r="Y2" s="23"/>
      <c r="Z2" s="24">
        <f t="shared" ref="Z2:Z26" si="6">MAX(PI()*(Y2+0.5)^2-4.6*6.2,0)</f>
        <v>0</v>
      </c>
      <c r="AA2" s="24">
        <f>VLOOKUP(Z2,技能面积和击中数量!$C:$D,2,TRUE)</f>
        <v>0</v>
      </c>
      <c r="AB2" s="24">
        <f t="shared" ref="AB2:AB26" si="7">ROUNDUP(AA2,0)</f>
        <v>0</v>
      </c>
      <c r="AC2" s="23" t="s">
        <v>19</v>
      </c>
      <c r="AD2" s="21">
        <v>1</v>
      </c>
      <c r="AE2" s="24">
        <f t="shared" ref="AE2:AE26" si="8">PI()*(AD2+0.5)^2</f>
        <v>7.06858347057703</v>
      </c>
      <c r="AF2" s="24">
        <f>VLOOKUP(AE2,技能面积和击中数量!$C:$D,2,TRUE)</f>
        <v>8.35823248000001</v>
      </c>
      <c r="AG2" s="21">
        <v>3</v>
      </c>
      <c r="AH2" s="22">
        <f t="shared" ref="AH2:AH26" si="9">ROUNDUP(AF2*AG2,0)</f>
        <v>26</v>
      </c>
      <c r="AI2" s="23" t="s">
        <v>20</v>
      </c>
      <c r="AJ2" s="23"/>
      <c r="AK2" s="23"/>
      <c r="AL2" s="23">
        <f t="shared" ref="AL2:AL26" si="10">MAX((AJ2+1)*(AK2+1)-4.6*6.2,0)</f>
        <v>0</v>
      </c>
      <c r="AM2" s="23">
        <f>VLOOKUP(AL2,技能面积和击中数量!$C:$D,2,TRUE)</f>
        <v>0</v>
      </c>
      <c r="AN2" s="23"/>
      <c r="AO2" s="38">
        <f t="shared" ref="AO2:AO26" si="11">ROUNDUP(AM2*AN2,0)</f>
        <v>0</v>
      </c>
      <c r="AP2" s="23" t="s">
        <v>20</v>
      </c>
      <c r="AQ2" s="23"/>
      <c r="AR2" s="23"/>
      <c r="AS2" s="23">
        <f t="shared" ref="AS2:AS26" si="12">(AQ2+1)*(AR2+1)</f>
        <v>1</v>
      </c>
      <c r="AT2" s="23">
        <f>VLOOKUP(AS2,技能面积和击中数量!$C:$D,2,TRUE)</f>
        <v>1.2544</v>
      </c>
      <c r="AU2" s="23"/>
      <c r="AV2" s="38">
        <f t="shared" ref="AV2:AV26" si="13">ROUNDUP(AT2*AU2,0)</f>
        <v>0</v>
      </c>
      <c r="AW2" s="23" t="s">
        <v>20</v>
      </c>
      <c r="AX2" s="23"/>
      <c r="AY2" s="23"/>
      <c r="AZ2" s="23">
        <f t="shared" ref="AZ2:AZ26" si="14">(AX2+1)*(AY2+1)</f>
        <v>1</v>
      </c>
      <c r="BA2" s="23">
        <f>VLOOKUP(AZ2,技能面积和击中数量!$C:$D,2,TRUE)</f>
        <v>1.2544</v>
      </c>
      <c r="BB2" s="23"/>
      <c r="BC2" s="38">
        <f t="shared" ref="BC2:BC26" si="15">ROUNDUP(BA2*BB2,0)</f>
        <v>0</v>
      </c>
    </row>
    <row r="3" customHeight="1" spans="1:55">
      <c r="A3" s="14"/>
      <c r="B3" s="25" t="s">
        <v>18</v>
      </c>
      <c r="C3" s="2"/>
      <c r="D3" s="3">
        <v>2</v>
      </c>
      <c r="E3" s="27">
        <f t="shared" si="0"/>
        <v>0</v>
      </c>
      <c r="F3" s="2" t="s">
        <v>19</v>
      </c>
      <c r="G3" s="3">
        <v>0.7</v>
      </c>
      <c r="H3" s="27">
        <f t="shared" si="1"/>
        <v>4.5238934211693</v>
      </c>
      <c r="I3" s="27">
        <f>VLOOKUP(H3,技能面积和击中数量!$C:$D,2,TRUE)</f>
        <v>5.53525168</v>
      </c>
      <c r="J3" s="3">
        <v>1</v>
      </c>
      <c r="K3" s="26">
        <f t="shared" si="2"/>
        <v>12</v>
      </c>
      <c r="L3" s="2" t="s">
        <v>20</v>
      </c>
      <c r="M3" s="2"/>
      <c r="N3" s="2"/>
      <c r="O3" s="2">
        <f t="shared" si="3"/>
        <v>1</v>
      </c>
      <c r="P3" s="2">
        <f>VLOOKUP(O3,技能面积和击中数量!$C:$D,2,TRUE)</f>
        <v>1.2544</v>
      </c>
      <c r="Q3" s="2"/>
      <c r="R3" s="39">
        <f t="shared" si="4"/>
        <v>0</v>
      </c>
      <c r="T3" s="2" t="s">
        <v>18</v>
      </c>
      <c r="U3" s="2"/>
      <c r="V3" s="2"/>
      <c r="W3" s="27">
        <f t="shared" si="5"/>
        <v>0</v>
      </c>
      <c r="X3" s="2" t="s">
        <v>19</v>
      </c>
      <c r="Y3" s="2"/>
      <c r="Z3" s="27">
        <f t="shared" si="6"/>
        <v>0</v>
      </c>
      <c r="AA3" s="27">
        <f>VLOOKUP(Z3,技能面积和击中数量!$C:$D,2,TRUE)</f>
        <v>0</v>
      </c>
      <c r="AB3" s="27">
        <f t="shared" si="7"/>
        <v>0</v>
      </c>
      <c r="AC3" s="2" t="s">
        <v>19</v>
      </c>
      <c r="AD3" s="3">
        <v>1</v>
      </c>
      <c r="AE3" s="27">
        <f t="shared" si="8"/>
        <v>7.06858347057703</v>
      </c>
      <c r="AF3" s="27">
        <f>VLOOKUP(AE3,技能面积和击中数量!$C:$D,2,TRUE)</f>
        <v>8.35823248000001</v>
      </c>
      <c r="AG3" s="3">
        <v>6</v>
      </c>
      <c r="AH3" s="26">
        <f t="shared" si="9"/>
        <v>51</v>
      </c>
      <c r="AI3" s="2" t="s">
        <v>20</v>
      </c>
      <c r="AJ3" s="2"/>
      <c r="AK3" s="2"/>
      <c r="AL3" s="2">
        <f t="shared" si="10"/>
        <v>0</v>
      </c>
      <c r="AM3" s="2">
        <f>VLOOKUP(AL3,技能面积和击中数量!$C:$D,2,TRUE)</f>
        <v>0</v>
      </c>
      <c r="AN3" s="2"/>
      <c r="AO3" s="39">
        <f t="shared" si="11"/>
        <v>0</v>
      </c>
      <c r="AP3" s="2" t="s">
        <v>20</v>
      </c>
      <c r="AQ3" s="2"/>
      <c r="AR3" s="2"/>
      <c r="AS3" s="2">
        <f t="shared" si="12"/>
        <v>1</v>
      </c>
      <c r="AT3" s="2">
        <f>VLOOKUP(AS3,技能面积和击中数量!$C:$D,2,TRUE)</f>
        <v>1.2544</v>
      </c>
      <c r="AU3" s="2"/>
      <c r="AV3" s="39">
        <f t="shared" si="13"/>
        <v>0</v>
      </c>
      <c r="AW3" s="2" t="s">
        <v>20</v>
      </c>
      <c r="AX3" s="2"/>
      <c r="AY3" s="2"/>
      <c r="AZ3" s="2">
        <f t="shared" si="14"/>
        <v>1</v>
      </c>
      <c r="BA3" s="2">
        <f>VLOOKUP(AZ3,技能面积和击中数量!$C:$D,2,TRUE)</f>
        <v>1.2544</v>
      </c>
      <c r="BB3" s="2"/>
      <c r="BC3" s="39">
        <f t="shared" si="15"/>
        <v>0</v>
      </c>
    </row>
    <row r="4" customHeight="1" spans="1:55">
      <c r="A4" s="14"/>
      <c r="B4" s="25" t="s">
        <v>18</v>
      </c>
      <c r="C4" s="2"/>
      <c r="D4" s="3">
        <v>2</v>
      </c>
      <c r="E4" s="27">
        <f t="shared" si="0"/>
        <v>0</v>
      </c>
      <c r="F4" s="2" t="s">
        <v>19</v>
      </c>
      <c r="G4" s="3">
        <v>1</v>
      </c>
      <c r="H4" s="27">
        <f t="shared" si="1"/>
        <v>7.06858347057703</v>
      </c>
      <c r="I4" s="27">
        <f>VLOOKUP(H4,技能面积和击中数量!$C:$D,2,TRUE)</f>
        <v>8.35823248000001</v>
      </c>
      <c r="J4" s="3">
        <v>1</v>
      </c>
      <c r="K4" s="26">
        <f t="shared" si="2"/>
        <v>17</v>
      </c>
      <c r="L4" s="2" t="s">
        <v>20</v>
      </c>
      <c r="M4" s="2"/>
      <c r="N4" s="2"/>
      <c r="O4" s="2">
        <f t="shared" si="3"/>
        <v>1</v>
      </c>
      <c r="P4" s="2">
        <f>VLOOKUP(O4,技能面积和击中数量!$C:$D,2,TRUE)</f>
        <v>1.2544</v>
      </c>
      <c r="Q4" s="2"/>
      <c r="R4" s="39">
        <f t="shared" si="4"/>
        <v>0</v>
      </c>
      <c r="T4" s="2" t="s">
        <v>18</v>
      </c>
      <c r="U4" s="2"/>
      <c r="V4" s="2"/>
      <c r="W4" s="27">
        <f t="shared" si="5"/>
        <v>0</v>
      </c>
      <c r="X4" s="2" t="s">
        <v>19</v>
      </c>
      <c r="Y4" s="2"/>
      <c r="Z4" s="27">
        <f t="shared" si="6"/>
        <v>0</v>
      </c>
      <c r="AA4" s="27">
        <f>VLOOKUP(Z4,技能面积和击中数量!$C:$D,2,TRUE)</f>
        <v>0</v>
      </c>
      <c r="AB4" s="27">
        <f t="shared" si="7"/>
        <v>0</v>
      </c>
      <c r="AC4" s="2" t="s">
        <v>19</v>
      </c>
      <c r="AD4" s="3">
        <v>1.4</v>
      </c>
      <c r="AE4" s="27">
        <f t="shared" si="8"/>
        <v>11.3411494794592</v>
      </c>
      <c r="AF4" s="27">
        <f>VLOOKUP(AE4,技能面积和击中数量!$C:$D,2,TRUE)</f>
        <v>12.76239888</v>
      </c>
      <c r="AG4" s="3">
        <v>6</v>
      </c>
      <c r="AH4" s="26">
        <f t="shared" si="9"/>
        <v>77</v>
      </c>
      <c r="AI4" s="2" t="s">
        <v>20</v>
      </c>
      <c r="AJ4" s="2"/>
      <c r="AK4" s="2"/>
      <c r="AL4" s="2">
        <f t="shared" si="10"/>
        <v>0</v>
      </c>
      <c r="AM4" s="2">
        <f>VLOOKUP(AL4,技能面积和击中数量!$C:$D,2,TRUE)</f>
        <v>0</v>
      </c>
      <c r="AN4" s="2"/>
      <c r="AO4" s="39">
        <f t="shared" si="11"/>
        <v>0</v>
      </c>
      <c r="AP4" s="2" t="s">
        <v>20</v>
      </c>
      <c r="AQ4" s="2"/>
      <c r="AR4" s="2"/>
      <c r="AS4" s="2">
        <f t="shared" si="12"/>
        <v>1</v>
      </c>
      <c r="AT4" s="2">
        <f>VLOOKUP(AS4,技能面积和击中数量!$C:$D,2,TRUE)</f>
        <v>1.2544</v>
      </c>
      <c r="AU4" s="2"/>
      <c r="AV4" s="39">
        <f t="shared" si="13"/>
        <v>0</v>
      </c>
      <c r="AW4" s="2" t="s">
        <v>20</v>
      </c>
      <c r="AX4" s="2"/>
      <c r="AY4" s="2"/>
      <c r="AZ4" s="2">
        <f t="shared" si="14"/>
        <v>1</v>
      </c>
      <c r="BA4" s="2">
        <f>VLOOKUP(AZ4,技能面积和击中数量!$C:$D,2,TRUE)</f>
        <v>1.2544</v>
      </c>
      <c r="BB4" s="2"/>
      <c r="BC4" s="39">
        <f t="shared" si="15"/>
        <v>0</v>
      </c>
    </row>
    <row r="5" customHeight="1" spans="1:55">
      <c r="A5" s="14"/>
      <c r="B5" s="25" t="s">
        <v>18</v>
      </c>
      <c r="C5" s="2"/>
      <c r="D5" s="3">
        <v>3</v>
      </c>
      <c r="E5" s="27">
        <f t="shared" si="0"/>
        <v>0</v>
      </c>
      <c r="F5" s="2" t="s">
        <v>19</v>
      </c>
      <c r="G5" s="3">
        <v>1</v>
      </c>
      <c r="H5" s="27">
        <f t="shared" si="1"/>
        <v>7.06858347057703</v>
      </c>
      <c r="I5" s="27">
        <f>VLOOKUP(H5,技能面积和击中数量!$C:$D,2,TRUE)</f>
        <v>8.35823248000001</v>
      </c>
      <c r="J5" s="3">
        <v>1</v>
      </c>
      <c r="K5" s="26">
        <f t="shared" si="2"/>
        <v>26</v>
      </c>
      <c r="L5" s="2" t="s">
        <v>20</v>
      </c>
      <c r="M5" s="2"/>
      <c r="N5" s="2"/>
      <c r="O5" s="2">
        <f t="shared" si="3"/>
        <v>1</v>
      </c>
      <c r="P5" s="2">
        <f>VLOOKUP(O5,技能面积和击中数量!$C:$D,2,TRUE)</f>
        <v>1.2544</v>
      </c>
      <c r="Q5" s="2"/>
      <c r="R5" s="39">
        <f t="shared" si="4"/>
        <v>0</v>
      </c>
      <c r="T5" s="2" t="s">
        <v>18</v>
      </c>
      <c r="U5" s="2"/>
      <c r="V5" s="2"/>
      <c r="W5" s="27">
        <f t="shared" si="5"/>
        <v>0</v>
      </c>
      <c r="X5" s="2" t="s">
        <v>19</v>
      </c>
      <c r="Y5" s="2"/>
      <c r="Z5" s="27">
        <f t="shared" si="6"/>
        <v>0</v>
      </c>
      <c r="AA5" s="27">
        <f>VLOOKUP(Z5,技能面积和击中数量!$C:$D,2,TRUE)</f>
        <v>0</v>
      </c>
      <c r="AB5" s="27">
        <f t="shared" si="7"/>
        <v>0</v>
      </c>
      <c r="AC5" s="2" t="s">
        <v>19</v>
      </c>
      <c r="AD5" s="3">
        <v>2.3</v>
      </c>
      <c r="AE5" s="27">
        <f t="shared" si="8"/>
        <v>24.630086404144</v>
      </c>
      <c r="AF5" s="27">
        <f>VLOOKUP(AE5,技能面积和击中数量!$C:$D,2,TRUE)</f>
        <v>24.5862399999999</v>
      </c>
      <c r="AG5" s="3">
        <v>6</v>
      </c>
      <c r="AH5" s="26">
        <f t="shared" si="9"/>
        <v>148</v>
      </c>
      <c r="AI5" s="2" t="s">
        <v>20</v>
      </c>
      <c r="AJ5" s="2"/>
      <c r="AK5" s="2"/>
      <c r="AL5" s="2">
        <f t="shared" si="10"/>
        <v>0</v>
      </c>
      <c r="AM5" s="2">
        <f>VLOOKUP(AL5,技能面积和击中数量!$C:$D,2,TRUE)</f>
        <v>0</v>
      </c>
      <c r="AN5" s="2"/>
      <c r="AO5" s="39">
        <f t="shared" si="11"/>
        <v>0</v>
      </c>
      <c r="AP5" s="2" t="s">
        <v>20</v>
      </c>
      <c r="AQ5" s="2"/>
      <c r="AR5" s="2"/>
      <c r="AS5" s="2">
        <f t="shared" si="12"/>
        <v>1</v>
      </c>
      <c r="AT5" s="2">
        <f>VLOOKUP(AS5,技能面积和击中数量!$C:$D,2,TRUE)</f>
        <v>1.2544</v>
      </c>
      <c r="AU5" s="2"/>
      <c r="AV5" s="39">
        <f t="shared" si="13"/>
        <v>0</v>
      </c>
      <c r="AW5" s="2" t="s">
        <v>20</v>
      </c>
      <c r="AX5" s="2"/>
      <c r="AY5" s="2"/>
      <c r="AZ5" s="2">
        <f t="shared" si="14"/>
        <v>1</v>
      </c>
      <c r="BA5" s="2">
        <f>VLOOKUP(AZ5,技能面积和击中数量!$C:$D,2,TRUE)</f>
        <v>1.2544</v>
      </c>
      <c r="BB5" s="2"/>
      <c r="BC5" s="39">
        <f t="shared" si="15"/>
        <v>0</v>
      </c>
    </row>
    <row r="6" s="10" customFormat="1" customHeight="1" spans="1:55">
      <c r="A6" s="28"/>
      <c r="B6" s="29" t="s">
        <v>18</v>
      </c>
      <c r="C6" s="32"/>
      <c r="D6" s="30">
        <v>3</v>
      </c>
      <c r="E6" s="33">
        <f t="shared" si="0"/>
        <v>0</v>
      </c>
      <c r="F6" s="32" t="s">
        <v>19</v>
      </c>
      <c r="G6" s="30">
        <v>1.25</v>
      </c>
      <c r="H6" s="33">
        <f t="shared" si="1"/>
        <v>9.62112750161874</v>
      </c>
      <c r="I6" s="33">
        <f>VLOOKUP(H6,技能面积和击中数量!$C:$D,2,TRUE)</f>
        <v>11.03499648</v>
      </c>
      <c r="J6" s="30">
        <v>1</v>
      </c>
      <c r="K6" s="31">
        <f t="shared" si="2"/>
        <v>34</v>
      </c>
      <c r="L6" s="32" t="s">
        <v>20</v>
      </c>
      <c r="M6" s="32"/>
      <c r="N6" s="32"/>
      <c r="O6" s="32">
        <f t="shared" si="3"/>
        <v>1</v>
      </c>
      <c r="P6" s="32">
        <f>VLOOKUP(O6,技能面积和击中数量!$C:$D,2,TRUE)</f>
        <v>1.2544</v>
      </c>
      <c r="Q6" s="32"/>
      <c r="R6" s="40">
        <f t="shared" si="4"/>
        <v>0</v>
      </c>
      <c r="S6" s="32"/>
      <c r="T6" s="32" t="s">
        <v>18</v>
      </c>
      <c r="U6" s="32"/>
      <c r="V6" s="32"/>
      <c r="W6" s="33">
        <f t="shared" si="5"/>
        <v>0</v>
      </c>
      <c r="X6" s="32" t="s">
        <v>19</v>
      </c>
      <c r="Y6" s="32"/>
      <c r="Z6" s="33">
        <f t="shared" si="6"/>
        <v>0</v>
      </c>
      <c r="AA6" s="33">
        <f>VLOOKUP(Z6,技能面积和击中数量!$C:$D,2,TRUE)</f>
        <v>0</v>
      </c>
      <c r="AB6" s="33">
        <f t="shared" si="7"/>
        <v>0</v>
      </c>
      <c r="AC6" s="32" t="s">
        <v>19</v>
      </c>
      <c r="AD6" s="30">
        <v>2.3</v>
      </c>
      <c r="AE6" s="33">
        <f t="shared" si="8"/>
        <v>24.630086404144</v>
      </c>
      <c r="AF6" s="33">
        <f>VLOOKUP(AE6,技能面积和击中数量!$C:$D,2,TRUE)</f>
        <v>24.5862399999999</v>
      </c>
      <c r="AG6" s="30">
        <v>8</v>
      </c>
      <c r="AH6" s="31">
        <f t="shared" si="9"/>
        <v>197</v>
      </c>
      <c r="AI6" s="32" t="s">
        <v>20</v>
      </c>
      <c r="AJ6" s="32"/>
      <c r="AK6" s="32"/>
      <c r="AL6" s="32">
        <f t="shared" si="10"/>
        <v>0</v>
      </c>
      <c r="AM6" s="32">
        <f>VLOOKUP(AL6,技能面积和击中数量!$C:$D,2,TRUE)</f>
        <v>0</v>
      </c>
      <c r="AN6" s="32"/>
      <c r="AO6" s="40">
        <f t="shared" si="11"/>
        <v>0</v>
      </c>
      <c r="AP6" s="32" t="s">
        <v>20</v>
      </c>
      <c r="AQ6" s="32"/>
      <c r="AR6" s="32"/>
      <c r="AS6" s="32">
        <f t="shared" si="12"/>
        <v>1</v>
      </c>
      <c r="AT6" s="32">
        <f>VLOOKUP(AS6,技能面积和击中数量!$C:$D,2,TRUE)</f>
        <v>1.2544</v>
      </c>
      <c r="AU6" s="32"/>
      <c r="AV6" s="40">
        <f t="shared" si="13"/>
        <v>0</v>
      </c>
      <c r="AW6" s="32" t="s">
        <v>20</v>
      </c>
      <c r="AX6" s="32"/>
      <c r="AY6" s="32"/>
      <c r="AZ6" s="32">
        <f t="shared" si="14"/>
        <v>1</v>
      </c>
      <c r="BA6" s="32">
        <f>VLOOKUP(AZ6,技能面积和击中数量!$C:$D,2,TRUE)</f>
        <v>1.2544</v>
      </c>
      <c r="BB6" s="32"/>
      <c r="BC6" s="40">
        <f t="shared" si="15"/>
        <v>0</v>
      </c>
    </row>
    <row r="7" s="9" customFormat="1" customHeight="1" spans="1:55">
      <c r="A7" s="19" t="s">
        <v>31</v>
      </c>
      <c r="B7" s="20" t="s">
        <v>18</v>
      </c>
      <c r="C7" s="23"/>
      <c r="D7" s="21">
        <v>1</v>
      </c>
      <c r="E7" s="24">
        <f t="shared" si="0"/>
        <v>0</v>
      </c>
      <c r="F7" s="23" t="s">
        <v>19</v>
      </c>
      <c r="G7" s="21">
        <v>0.7</v>
      </c>
      <c r="H7" s="24">
        <f t="shared" si="1"/>
        <v>4.5238934211693</v>
      </c>
      <c r="I7" s="24">
        <f>VLOOKUP(H7,技能面积和击中数量!$C:$D,2,TRUE)</f>
        <v>5.53525168</v>
      </c>
      <c r="J7" s="21">
        <v>1</v>
      </c>
      <c r="K7" s="22">
        <f t="shared" si="2"/>
        <v>6</v>
      </c>
      <c r="L7" s="23" t="s">
        <v>20</v>
      </c>
      <c r="M7" s="23"/>
      <c r="N7" s="23"/>
      <c r="O7" s="23">
        <f t="shared" si="3"/>
        <v>1</v>
      </c>
      <c r="P7" s="23">
        <f>VLOOKUP(O7,技能面积和击中数量!$C:$D,2,TRUE)</f>
        <v>1.2544</v>
      </c>
      <c r="Q7" s="23"/>
      <c r="R7" s="38">
        <f t="shared" si="4"/>
        <v>0</v>
      </c>
      <c r="S7" s="23"/>
      <c r="T7" s="23" t="s">
        <v>18</v>
      </c>
      <c r="U7" s="23"/>
      <c r="V7" s="23"/>
      <c r="W7" s="24">
        <f t="shared" si="5"/>
        <v>0</v>
      </c>
      <c r="X7" s="23" t="s">
        <v>19</v>
      </c>
      <c r="Y7" s="23"/>
      <c r="Z7" s="24">
        <f t="shared" si="6"/>
        <v>0</v>
      </c>
      <c r="AA7" s="24">
        <f>VLOOKUP(Z7,技能面积和击中数量!$C:$D,2,TRUE)</f>
        <v>0</v>
      </c>
      <c r="AB7" s="24">
        <f t="shared" si="7"/>
        <v>0</v>
      </c>
      <c r="AC7" s="23" t="s">
        <v>19</v>
      </c>
      <c r="AD7" s="21">
        <v>0.2</v>
      </c>
      <c r="AE7" s="24">
        <f t="shared" si="8"/>
        <v>1.539380400259</v>
      </c>
      <c r="AF7" s="24">
        <f>VLOOKUP(AE7,技能面积和击中数量!$C:$D,2,TRUE)</f>
        <v>1.9044</v>
      </c>
      <c r="AG7" s="21">
        <v>10</v>
      </c>
      <c r="AH7" s="22">
        <f t="shared" si="9"/>
        <v>20</v>
      </c>
      <c r="AI7" s="23" t="s">
        <v>20</v>
      </c>
      <c r="AJ7" s="23">
        <v>5</v>
      </c>
      <c r="AK7" s="23"/>
      <c r="AL7" s="23">
        <f t="shared" si="10"/>
        <v>0</v>
      </c>
      <c r="AM7" s="23">
        <f>VLOOKUP(AL7,技能面积和击中数量!$C:$D,2,TRUE)</f>
        <v>0</v>
      </c>
      <c r="AN7" s="23"/>
      <c r="AO7" s="38">
        <f t="shared" si="11"/>
        <v>0</v>
      </c>
      <c r="AP7" s="23" t="s">
        <v>20</v>
      </c>
      <c r="AQ7" s="23"/>
      <c r="AR7" s="23"/>
      <c r="AS7" s="23">
        <f t="shared" si="12"/>
        <v>1</v>
      </c>
      <c r="AT7" s="23">
        <f>VLOOKUP(AS7,技能面积和击中数量!$C:$D,2,TRUE)</f>
        <v>1.2544</v>
      </c>
      <c r="AU7" s="23"/>
      <c r="AV7" s="38">
        <f t="shared" si="13"/>
        <v>0</v>
      </c>
      <c r="AW7" s="23" t="s">
        <v>20</v>
      </c>
      <c r="AX7" s="23"/>
      <c r="AY7" s="23"/>
      <c r="AZ7" s="23">
        <f t="shared" si="14"/>
        <v>1</v>
      </c>
      <c r="BA7" s="23">
        <f>VLOOKUP(AZ7,技能面积和击中数量!$C:$D,2,TRUE)</f>
        <v>1.2544</v>
      </c>
      <c r="BB7" s="23"/>
      <c r="BC7" s="38">
        <f t="shared" si="15"/>
        <v>0</v>
      </c>
    </row>
    <row r="8" customHeight="1" spans="1:55">
      <c r="A8" s="14"/>
      <c r="B8" s="25" t="s">
        <v>18</v>
      </c>
      <c r="C8" s="2"/>
      <c r="D8" s="3">
        <v>2</v>
      </c>
      <c r="E8" s="27">
        <f t="shared" si="0"/>
        <v>0</v>
      </c>
      <c r="F8" s="2" t="s">
        <v>19</v>
      </c>
      <c r="G8" s="3">
        <v>0.7</v>
      </c>
      <c r="H8" s="27">
        <f t="shared" si="1"/>
        <v>4.5238934211693</v>
      </c>
      <c r="I8" s="27">
        <f>VLOOKUP(H8,技能面积和击中数量!$C:$D,2,TRUE)</f>
        <v>5.53525168</v>
      </c>
      <c r="J8" s="3">
        <v>1</v>
      </c>
      <c r="K8" s="26">
        <f t="shared" si="2"/>
        <v>12</v>
      </c>
      <c r="L8" s="2" t="s">
        <v>20</v>
      </c>
      <c r="M8" s="2"/>
      <c r="N8" s="2"/>
      <c r="O8" s="2">
        <f t="shared" si="3"/>
        <v>1</v>
      </c>
      <c r="P8" s="2">
        <f>VLOOKUP(O8,技能面积和击中数量!$C:$D,2,TRUE)</f>
        <v>1.2544</v>
      </c>
      <c r="Q8" s="2"/>
      <c r="R8" s="39">
        <f t="shared" si="4"/>
        <v>0</v>
      </c>
      <c r="T8" s="2" t="s">
        <v>18</v>
      </c>
      <c r="U8" s="2"/>
      <c r="V8" s="2"/>
      <c r="W8" s="27">
        <f t="shared" si="5"/>
        <v>0</v>
      </c>
      <c r="X8" s="2" t="s">
        <v>19</v>
      </c>
      <c r="Y8" s="2"/>
      <c r="Z8" s="27">
        <f t="shared" si="6"/>
        <v>0</v>
      </c>
      <c r="AA8" s="27">
        <f>VLOOKUP(Z8,技能面积和击中数量!$C:$D,2,TRUE)</f>
        <v>0</v>
      </c>
      <c r="AB8" s="27">
        <f t="shared" si="7"/>
        <v>0</v>
      </c>
      <c r="AC8" s="2" t="s">
        <v>19</v>
      </c>
      <c r="AD8" s="3">
        <v>0.5</v>
      </c>
      <c r="AE8" s="27">
        <f t="shared" si="8"/>
        <v>3.14159265358979</v>
      </c>
      <c r="AF8" s="27">
        <f>VLOOKUP(AE8,技能面积和击中数量!$C:$D,2,TRUE)</f>
        <v>4</v>
      </c>
      <c r="AG8" s="3">
        <v>12</v>
      </c>
      <c r="AH8" s="26">
        <f t="shared" si="9"/>
        <v>48</v>
      </c>
      <c r="AI8" s="2" t="s">
        <v>20</v>
      </c>
      <c r="AJ8" s="2">
        <v>6</v>
      </c>
      <c r="AK8" s="2"/>
      <c r="AL8" s="2">
        <f t="shared" si="10"/>
        <v>0</v>
      </c>
      <c r="AM8" s="2">
        <f>VLOOKUP(AL8,技能面积和击中数量!$C:$D,2,TRUE)</f>
        <v>0</v>
      </c>
      <c r="AN8" s="2"/>
      <c r="AO8" s="39">
        <f t="shared" si="11"/>
        <v>0</v>
      </c>
      <c r="AP8" s="2" t="s">
        <v>20</v>
      </c>
      <c r="AQ8" s="2"/>
      <c r="AR8" s="2"/>
      <c r="AS8" s="2">
        <f t="shared" si="12"/>
        <v>1</v>
      </c>
      <c r="AT8" s="2">
        <f>VLOOKUP(AS8,技能面积和击中数量!$C:$D,2,TRUE)</f>
        <v>1.2544</v>
      </c>
      <c r="AU8" s="2"/>
      <c r="AV8" s="39">
        <f t="shared" si="13"/>
        <v>0</v>
      </c>
      <c r="AW8" s="2" t="s">
        <v>20</v>
      </c>
      <c r="AX8" s="2"/>
      <c r="AY8" s="2"/>
      <c r="AZ8" s="2">
        <f t="shared" si="14"/>
        <v>1</v>
      </c>
      <c r="BA8" s="2">
        <f>VLOOKUP(AZ8,技能面积和击中数量!$C:$D,2,TRUE)</f>
        <v>1.2544</v>
      </c>
      <c r="BB8" s="2"/>
      <c r="BC8" s="39">
        <f t="shared" si="15"/>
        <v>0</v>
      </c>
    </row>
    <row r="9" customHeight="1" spans="1:55">
      <c r="A9" s="14"/>
      <c r="B9" s="25" t="s">
        <v>18</v>
      </c>
      <c r="C9" s="2"/>
      <c r="D9" s="3">
        <v>2</v>
      </c>
      <c r="E9" s="27">
        <f t="shared" si="0"/>
        <v>0</v>
      </c>
      <c r="F9" s="2" t="s">
        <v>19</v>
      </c>
      <c r="G9" s="3">
        <v>1</v>
      </c>
      <c r="H9" s="27">
        <f t="shared" si="1"/>
        <v>7.06858347057703</v>
      </c>
      <c r="I9" s="27">
        <f>VLOOKUP(H9,技能面积和击中数量!$C:$D,2,TRUE)</f>
        <v>8.35823248000001</v>
      </c>
      <c r="J9" s="3">
        <v>1</v>
      </c>
      <c r="K9" s="26">
        <f t="shared" si="2"/>
        <v>17</v>
      </c>
      <c r="L9" s="2" t="s">
        <v>20</v>
      </c>
      <c r="M9" s="2"/>
      <c r="N9" s="2"/>
      <c r="O9" s="2">
        <f t="shared" si="3"/>
        <v>1</v>
      </c>
      <c r="P9" s="2">
        <f>VLOOKUP(O9,技能面积和击中数量!$C:$D,2,TRUE)</f>
        <v>1.2544</v>
      </c>
      <c r="Q9" s="2"/>
      <c r="R9" s="39">
        <f t="shared" si="4"/>
        <v>0</v>
      </c>
      <c r="T9" s="2" t="s">
        <v>18</v>
      </c>
      <c r="U9" s="2"/>
      <c r="V9" s="2"/>
      <c r="W9" s="27">
        <f t="shared" si="5"/>
        <v>0</v>
      </c>
      <c r="X9" s="2" t="s">
        <v>19</v>
      </c>
      <c r="Y9" s="2"/>
      <c r="Z9" s="27">
        <f t="shared" si="6"/>
        <v>0</v>
      </c>
      <c r="AA9" s="27">
        <f>VLOOKUP(Z9,技能面积和击中数量!$C:$D,2,TRUE)</f>
        <v>0</v>
      </c>
      <c r="AB9" s="27">
        <f t="shared" si="7"/>
        <v>0</v>
      </c>
      <c r="AC9" s="2" t="s">
        <v>19</v>
      </c>
      <c r="AD9" s="3">
        <v>0.7</v>
      </c>
      <c r="AE9" s="27">
        <f t="shared" si="8"/>
        <v>4.5238934211693</v>
      </c>
      <c r="AF9" s="27">
        <f>VLOOKUP(AE9,技能面积和击中数量!$C:$D,2,TRUE)</f>
        <v>5.53525168</v>
      </c>
      <c r="AG9" s="3">
        <v>14</v>
      </c>
      <c r="AH9" s="26">
        <f t="shared" si="9"/>
        <v>78</v>
      </c>
      <c r="AI9" s="2" t="s">
        <v>20</v>
      </c>
      <c r="AJ9" s="2">
        <v>7</v>
      </c>
      <c r="AK9" s="2"/>
      <c r="AL9" s="2">
        <f t="shared" si="10"/>
        <v>0</v>
      </c>
      <c r="AM9" s="2">
        <f>VLOOKUP(AL9,技能面积和击中数量!$C:$D,2,TRUE)</f>
        <v>0</v>
      </c>
      <c r="AN9" s="2"/>
      <c r="AO9" s="39">
        <f t="shared" si="11"/>
        <v>0</v>
      </c>
      <c r="AP9" s="2" t="s">
        <v>20</v>
      </c>
      <c r="AQ9" s="2"/>
      <c r="AR9" s="2"/>
      <c r="AS9" s="2">
        <f t="shared" si="12"/>
        <v>1</v>
      </c>
      <c r="AT9" s="2">
        <f>VLOOKUP(AS9,技能面积和击中数量!$C:$D,2,TRUE)</f>
        <v>1.2544</v>
      </c>
      <c r="AU9" s="2"/>
      <c r="AV9" s="39">
        <f t="shared" si="13"/>
        <v>0</v>
      </c>
      <c r="AW9" s="2" t="s">
        <v>20</v>
      </c>
      <c r="AX9" s="2"/>
      <c r="AY9" s="2"/>
      <c r="AZ9" s="2">
        <f t="shared" si="14"/>
        <v>1</v>
      </c>
      <c r="BA9" s="2">
        <f>VLOOKUP(AZ9,技能面积和击中数量!$C:$D,2,TRUE)</f>
        <v>1.2544</v>
      </c>
      <c r="BB9" s="2"/>
      <c r="BC9" s="39">
        <f t="shared" si="15"/>
        <v>0</v>
      </c>
    </row>
    <row r="10" customHeight="1" spans="1:55">
      <c r="A10" s="14"/>
      <c r="B10" s="25" t="s">
        <v>18</v>
      </c>
      <c r="C10" s="2"/>
      <c r="D10" s="3">
        <v>3</v>
      </c>
      <c r="E10" s="27">
        <f t="shared" si="0"/>
        <v>0</v>
      </c>
      <c r="F10" s="2" t="s">
        <v>19</v>
      </c>
      <c r="G10" s="3">
        <v>1</v>
      </c>
      <c r="H10" s="27">
        <f t="shared" si="1"/>
        <v>7.06858347057703</v>
      </c>
      <c r="I10" s="27">
        <f>VLOOKUP(H10,技能面积和击中数量!$C:$D,2,TRUE)</f>
        <v>8.35823248000001</v>
      </c>
      <c r="J10" s="3">
        <v>1</v>
      </c>
      <c r="K10" s="26">
        <f t="shared" si="2"/>
        <v>26</v>
      </c>
      <c r="L10" s="2" t="s">
        <v>20</v>
      </c>
      <c r="M10" s="2"/>
      <c r="N10" s="2"/>
      <c r="O10" s="2">
        <f t="shared" si="3"/>
        <v>1</v>
      </c>
      <c r="P10" s="2">
        <f>VLOOKUP(O10,技能面积和击中数量!$C:$D,2,TRUE)</f>
        <v>1.2544</v>
      </c>
      <c r="Q10" s="2"/>
      <c r="R10" s="39">
        <f t="shared" si="4"/>
        <v>0</v>
      </c>
      <c r="T10" s="2" t="s">
        <v>18</v>
      </c>
      <c r="U10" s="2"/>
      <c r="V10" s="2"/>
      <c r="W10" s="27">
        <f t="shared" si="5"/>
        <v>0</v>
      </c>
      <c r="X10" s="2" t="s">
        <v>19</v>
      </c>
      <c r="Y10" s="2"/>
      <c r="Z10" s="27">
        <f t="shared" si="6"/>
        <v>0</v>
      </c>
      <c r="AA10" s="27">
        <f>VLOOKUP(Z10,技能面积和击中数量!$C:$D,2,TRUE)</f>
        <v>0</v>
      </c>
      <c r="AB10" s="27">
        <f t="shared" si="7"/>
        <v>0</v>
      </c>
      <c r="AC10" s="2" t="s">
        <v>19</v>
      </c>
      <c r="AD10" s="3">
        <v>1</v>
      </c>
      <c r="AE10" s="27">
        <f t="shared" si="8"/>
        <v>7.06858347057703</v>
      </c>
      <c r="AF10" s="27">
        <f>VLOOKUP(AE10,技能面积和击中数量!$C:$D,2,TRUE)</f>
        <v>8.35823248000001</v>
      </c>
      <c r="AG10" s="3">
        <v>16</v>
      </c>
      <c r="AH10" s="26">
        <f t="shared" si="9"/>
        <v>134</v>
      </c>
      <c r="AI10" s="2" t="s">
        <v>20</v>
      </c>
      <c r="AJ10" s="2">
        <v>8</v>
      </c>
      <c r="AK10" s="2"/>
      <c r="AL10" s="2">
        <f t="shared" si="10"/>
        <v>0</v>
      </c>
      <c r="AM10" s="2">
        <f>VLOOKUP(AL10,技能面积和击中数量!$C:$D,2,TRUE)</f>
        <v>0</v>
      </c>
      <c r="AN10" s="2"/>
      <c r="AO10" s="39">
        <f t="shared" si="11"/>
        <v>0</v>
      </c>
      <c r="AP10" s="2" t="s">
        <v>20</v>
      </c>
      <c r="AQ10" s="2"/>
      <c r="AR10" s="2"/>
      <c r="AS10" s="2">
        <f t="shared" si="12"/>
        <v>1</v>
      </c>
      <c r="AT10" s="2">
        <f>VLOOKUP(AS10,技能面积和击中数量!$C:$D,2,TRUE)</f>
        <v>1.2544</v>
      </c>
      <c r="AU10" s="2"/>
      <c r="AV10" s="39">
        <f t="shared" si="13"/>
        <v>0</v>
      </c>
      <c r="AW10" s="2" t="s">
        <v>20</v>
      </c>
      <c r="AX10" s="2"/>
      <c r="AY10" s="2"/>
      <c r="AZ10" s="2">
        <f t="shared" si="14"/>
        <v>1</v>
      </c>
      <c r="BA10" s="2">
        <f>VLOOKUP(AZ10,技能面积和击中数量!$C:$D,2,TRUE)</f>
        <v>1.2544</v>
      </c>
      <c r="BB10" s="2"/>
      <c r="BC10" s="39">
        <f t="shared" si="15"/>
        <v>0</v>
      </c>
    </row>
    <row r="11" s="10" customFormat="1" customHeight="1" spans="1:55">
      <c r="A11" s="28"/>
      <c r="B11" s="29" t="s">
        <v>18</v>
      </c>
      <c r="C11" s="32"/>
      <c r="D11" s="30">
        <v>3</v>
      </c>
      <c r="E11" s="33">
        <f t="shared" si="0"/>
        <v>0</v>
      </c>
      <c r="F11" s="32" t="s">
        <v>19</v>
      </c>
      <c r="G11" s="30">
        <v>1.2</v>
      </c>
      <c r="H11" s="33">
        <f t="shared" si="1"/>
        <v>9.0792027688745</v>
      </c>
      <c r="I11" s="33">
        <f>VLOOKUP(H11,技能面积和击中数量!$C:$D,2,TRUE)</f>
        <v>10.47845968</v>
      </c>
      <c r="J11" s="30">
        <v>1</v>
      </c>
      <c r="K11" s="31">
        <f t="shared" si="2"/>
        <v>32</v>
      </c>
      <c r="L11" s="32" t="s">
        <v>20</v>
      </c>
      <c r="M11" s="32"/>
      <c r="N11" s="32"/>
      <c r="O11" s="32">
        <f t="shared" si="3"/>
        <v>1</v>
      </c>
      <c r="P11" s="32">
        <f>VLOOKUP(O11,技能面积和击中数量!$C:$D,2,TRUE)</f>
        <v>1.2544</v>
      </c>
      <c r="Q11" s="32"/>
      <c r="R11" s="40">
        <f t="shared" si="4"/>
        <v>0</v>
      </c>
      <c r="S11" s="32"/>
      <c r="T11" s="32" t="s">
        <v>18</v>
      </c>
      <c r="U11" s="32"/>
      <c r="V11" s="32"/>
      <c r="W11" s="33">
        <f t="shared" si="5"/>
        <v>0</v>
      </c>
      <c r="X11" s="32" t="s">
        <v>19</v>
      </c>
      <c r="Y11" s="32"/>
      <c r="Z11" s="33">
        <f t="shared" si="6"/>
        <v>0</v>
      </c>
      <c r="AA11" s="33">
        <f>VLOOKUP(Z11,技能面积和击中数量!$C:$D,2,TRUE)</f>
        <v>0</v>
      </c>
      <c r="AB11" s="33">
        <f t="shared" si="7"/>
        <v>0</v>
      </c>
      <c r="AC11" s="32" t="s">
        <v>19</v>
      </c>
      <c r="AD11" s="30">
        <v>1.21</v>
      </c>
      <c r="AE11" s="33">
        <f t="shared" si="8"/>
        <v>9.18633107836191</v>
      </c>
      <c r="AF11" s="33">
        <f>VLOOKUP(AE11,技能面积和击中数量!$C:$D,2,TRUE)</f>
        <v>10.69986672</v>
      </c>
      <c r="AG11" s="30">
        <v>18</v>
      </c>
      <c r="AH11" s="31">
        <f t="shared" si="9"/>
        <v>193</v>
      </c>
      <c r="AI11" s="32" t="s">
        <v>20</v>
      </c>
      <c r="AJ11" s="32">
        <v>9</v>
      </c>
      <c r="AK11" s="32"/>
      <c r="AL11" s="32">
        <f t="shared" si="10"/>
        <v>0</v>
      </c>
      <c r="AM11" s="32">
        <f>VLOOKUP(AL11,技能面积和击中数量!$C:$D,2,TRUE)</f>
        <v>0</v>
      </c>
      <c r="AN11" s="32"/>
      <c r="AO11" s="40">
        <f t="shared" si="11"/>
        <v>0</v>
      </c>
      <c r="AP11" s="32" t="s">
        <v>20</v>
      </c>
      <c r="AQ11" s="32"/>
      <c r="AR11" s="32"/>
      <c r="AS11" s="32">
        <f t="shared" si="12"/>
        <v>1</v>
      </c>
      <c r="AT11" s="32">
        <f>VLOOKUP(AS11,技能面积和击中数量!$C:$D,2,TRUE)</f>
        <v>1.2544</v>
      </c>
      <c r="AU11" s="32"/>
      <c r="AV11" s="40">
        <f t="shared" si="13"/>
        <v>0</v>
      </c>
      <c r="AW11" s="32" t="s">
        <v>20</v>
      </c>
      <c r="AX11" s="32"/>
      <c r="AY11" s="32"/>
      <c r="AZ11" s="32">
        <f t="shared" si="14"/>
        <v>1</v>
      </c>
      <c r="BA11" s="32">
        <f>VLOOKUP(AZ11,技能面积和击中数量!$C:$D,2,TRUE)</f>
        <v>1.2544</v>
      </c>
      <c r="BB11" s="32"/>
      <c r="BC11" s="40">
        <f t="shared" si="15"/>
        <v>0</v>
      </c>
    </row>
    <row r="12" s="9" customFormat="1" customHeight="1" spans="1:55">
      <c r="A12" s="19" t="s">
        <v>32</v>
      </c>
      <c r="B12" s="20" t="s">
        <v>18</v>
      </c>
      <c r="C12" s="23"/>
      <c r="D12" s="21">
        <v>1</v>
      </c>
      <c r="E12" s="24">
        <f t="shared" si="0"/>
        <v>0</v>
      </c>
      <c r="F12" s="23" t="s">
        <v>19</v>
      </c>
      <c r="G12" s="21">
        <v>0.5</v>
      </c>
      <c r="H12" s="24">
        <f t="shared" si="1"/>
        <v>3.14159265358979</v>
      </c>
      <c r="I12" s="24">
        <f>VLOOKUP(H12,技能面积和击中数量!$C:$D,2,TRUE)</f>
        <v>4</v>
      </c>
      <c r="J12" s="21">
        <v>1</v>
      </c>
      <c r="K12" s="22">
        <f t="shared" si="2"/>
        <v>4</v>
      </c>
      <c r="L12" s="23" t="s">
        <v>20</v>
      </c>
      <c r="M12" s="23"/>
      <c r="N12" s="23"/>
      <c r="O12" s="23">
        <f t="shared" si="3"/>
        <v>1</v>
      </c>
      <c r="P12" s="23">
        <f>VLOOKUP(O12,技能面积和击中数量!$C:$D,2,TRUE)</f>
        <v>1.2544</v>
      </c>
      <c r="Q12" s="23"/>
      <c r="R12" s="38">
        <f t="shared" si="4"/>
        <v>0</v>
      </c>
      <c r="S12" s="23"/>
      <c r="T12" s="23" t="s">
        <v>18</v>
      </c>
      <c r="U12" s="23"/>
      <c r="V12" s="23"/>
      <c r="W12" s="24">
        <f t="shared" si="5"/>
        <v>0</v>
      </c>
      <c r="X12" s="23" t="s">
        <v>19</v>
      </c>
      <c r="Y12" s="23"/>
      <c r="Z12" s="24">
        <f t="shared" si="6"/>
        <v>0</v>
      </c>
      <c r="AA12" s="24">
        <f>VLOOKUP(Z12,技能面积和击中数量!$C:$D,2,TRUE)</f>
        <v>0</v>
      </c>
      <c r="AB12" s="24">
        <f t="shared" si="7"/>
        <v>0</v>
      </c>
      <c r="AC12" s="23" t="s">
        <v>19</v>
      </c>
      <c r="AD12" s="23"/>
      <c r="AE12" s="24">
        <f t="shared" si="8"/>
        <v>0.785398163397448</v>
      </c>
      <c r="AF12" s="24">
        <f>VLOOKUP(AE12,技能面积和击中数量!$C:$D,2,TRUE)</f>
        <v>1</v>
      </c>
      <c r="AG12" s="23"/>
      <c r="AH12" s="24">
        <f t="shared" si="9"/>
        <v>0</v>
      </c>
      <c r="AI12" s="23" t="s">
        <v>20</v>
      </c>
      <c r="AJ12" s="23">
        <v>12</v>
      </c>
      <c r="AK12" s="23"/>
      <c r="AL12" s="23">
        <f t="shared" si="10"/>
        <v>0</v>
      </c>
      <c r="AM12" s="23">
        <f>VLOOKUP(AL12,技能面积和击中数量!$C:$D,2,TRUE)</f>
        <v>0</v>
      </c>
      <c r="AN12" s="23"/>
      <c r="AO12" s="38">
        <f t="shared" si="11"/>
        <v>0</v>
      </c>
      <c r="AP12" s="23" t="s">
        <v>20</v>
      </c>
      <c r="AQ12" s="21">
        <v>4.5</v>
      </c>
      <c r="AR12" s="21">
        <v>0.1</v>
      </c>
      <c r="AS12" s="23">
        <f t="shared" si="12"/>
        <v>6.05</v>
      </c>
      <c r="AT12" s="23">
        <f>VLOOKUP(AS12,技能面积和击中数量!$C:$D,2,TRUE)</f>
        <v>7.27023744000001</v>
      </c>
      <c r="AU12" s="21">
        <v>3</v>
      </c>
      <c r="AV12" s="41">
        <f t="shared" si="13"/>
        <v>22</v>
      </c>
      <c r="AW12" s="23" t="s">
        <v>20</v>
      </c>
      <c r="AX12" s="21">
        <v>10</v>
      </c>
      <c r="AY12" s="21">
        <v>1</v>
      </c>
      <c r="AZ12" s="23">
        <f t="shared" si="14"/>
        <v>22</v>
      </c>
      <c r="BA12" s="23">
        <f>VLOOKUP(AZ12,技能面积和击中数量!$C:$D,2,TRUE)</f>
        <v>22.39193088</v>
      </c>
      <c r="BB12" s="21">
        <v>1</v>
      </c>
      <c r="BC12" s="41">
        <f t="shared" si="15"/>
        <v>23</v>
      </c>
    </row>
    <row r="13" customHeight="1" spans="1:55">
      <c r="A13" s="14"/>
      <c r="B13" s="25" t="s">
        <v>18</v>
      </c>
      <c r="C13" s="2"/>
      <c r="D13" s="3">
        <v>2</v>
      </c>
      <c r="E13" s="27">
        <f t="shared" si="0"/>
        <v>0</v>
      </c>
      <c r="F13" s="2" t="s">
        <v>19</v>
      </c>
      <c r="G13" s="3">
        <v>0.5</v>
      </c>
      <c r="H13" s="27">
        <f t="shared" si="1"/>
        <v>3.14159265358979</v>
      </c>
      <c r="I13" s="27">
        <f>VLOOKUP(H13,技能面积和击中数量!$C:$D,2,TRUE)</f>
        <v>4</v>
      </c>
      <c r="J13" s="3">
        <v>1</v>
      </c>
      <c r="K13" s="26">
        <f t="shared" si="2"/>
        <v>8</v>
      </c>
      <c r="L13" s="2" t="s">
        <v>20</v>
      </c>
      <c r="M13" s="2"/>
      <c r="N13" s="2"/>
      <c r="O13" s="2">
        <f t="shared" si="3"/>
        <v>1</v>
      </c>
      <c r="P13" s="2">
        <f>VLOOKUP(O13,技能面积和击中数量!$C:$D,2,TRUE)</f>
        <v>1.2544</v>
      </c>
      <c r="Q13" s="2"/>
      <c r="R13" s="39">
        <f t="shared" si="4"/>
        <v>0</v>
      </c>
      <c r="T13" s="2" t="s">
        <v>18</v>
      </c>
      <c r="U13" s="2"/>
      <c r="V13" s="2"/>
      <c r="W13" s="27">
        <f t="shared" si="5"/>
        <v>0</v>
      </c>
      <c r="X13" s="2" t="s">
        <v>19</v>
      </c>
      <c r="Y13" s="2"/>
      <c r="Z13" s="27">
        <f t="shared" si="6"/>
        <v>0</v>
      </c>
      <c r="AA13" s="27">
        <f>VLOOKUP(Z13,技能面积和击中数量!$C:$D,2,TRUE)</f>
        <v>0</v>
      </c>
      <c r="AB13" s="27">
        <f t="shared" si="7"/>
        <v>0</v>
      </c>
      <c r="AC13" s="2" t="s">
        <v>19</v>
      </c>
      <c r="AD13" s="2"/>
      <c r="AE13" s="27">
        <f t="shared" si="8"/>
        <v>0.785398163397448</v>
      </c>
      <c r="AF13" s="27">
        <f>VLOOKUP(AE13,技能面积和击中数量!$C:$D,2,TRUE)</f>
        <v>1</v>
      </c>
      <c r="AG13" s="2"/>
      <c r="AH13" s="27">
        <f t="shared" si="9"/>
        <v>0</v>
      </c>
      <c r="AI13" s="2" t="s">
        <v>20</v>
      </c>
      <c r="AJ13" s="2"/>
      <c r="AK13" s="2"/>
      <c r="AL13" s="2">
        <f t="shared" si="10"/>
        <v>0</v>
      </c>
      <c r="AM13" s="2">
        <f>VLOOKUP(AL13,技能面积和击中数量!$C:$D,2,TRUE)</f>
        <v>0</v>
      </c>
      <c r="AN13" s="2"/>
      <c r="AO13" s="39">
        <f t="shared" si="11"/>
        <v>0</v>
      </c>
      <c r="AP13" s="2" t="s">
        <v>20</v>
      </c>
      <c r="AQ13" s="3">
        <v>4.5</v>
      </c>
      <c r="AR13" s="3">
        <v>0.1</v>
      </c>
      <c r="AS13" s="2">
        <f t="shared" si="12"/>
        <v>6.05</v>
      </c>
      <c r="AT13" s="2">
        <f>VLOOKUP(AS13,技能面积和击中数量!$C:$D,2,TRUE)</f>
        <v>7.27023744000001</v>
      </c>
      <c r="AU13" s="3">
        <v>5</v>
      </c>
      <c r="AV13" s="37">
        <f t="shared" si="13"/>
        <v>37</v>
      </c>
      <c r="AW13" s="2" t="s">
        <v>20</v>
      </c>
      <c r="AX13" s="3">
        <v>10</v>
      </c>
      <c r="AY13" s="3">
        <v>1</v>
      </c>
      <c r="AZ13" s="2">
        <f t="shared" si="14"/>
        <v>22</v>
      </c>
      <c r="BA13" s="2">
        <f>VLOOKUP(AZ13,技能面积和击中数量!$C:$D,2,TRUE)</f>
        <v>22.39193088</v>
      </c>
      <c r="BB13" s="3">
        <v>1</v>
      </c>
      <c r="BC13" s="37">
        <f t="shared" si="15"/>
        <v>23</v>
      </c>
    </row>
    <row r="14" customHeight="1" spans="1:55">
      <c r="A14" s="14"/>
      <c r="B14" s="25" t="s">
        <v>18</v>
      </c>
      <c r="C14" s="2"/>
      <c r="D14" s="3">
        <v>2</v>
      </c>
      <c r="E14" s="27">
        <f t="shared" si="0"/>
        <v>0</v>
      </c>
      <c r="F14" s="2" t="s">
        <v>19</v>
      </c>
      <c r="G14" s="3">
        <v>0.7</v>
      </c>
      <c r="H14" s="27">
        <f t="shared" si="1"/>
        <v>4.5238934211693</v>
      </c>
      <c r="I14" s="27">
        <f>VLOOKUP(H14,技能面积和击中数量!$C:$D,2,TRUE)</f>
        <v>5.53525168</v>
      </c>
      <c r="J14" s="3">
        <v>1</v>
      </c>
      <c r="K14" s="26">
        <f t="shared" si="2"/>
        <v>12</v>
      </c>
      <c r="L14" s="2" t="s">
        <v>20</v>
      </c>
      <c r="M14" s="2"/>
      <c r="N14" s="2"/>
      <c r="O14" s="2">
        <f t="shared" si="3"/>
        <v>1</v>
      </c>
      <c r="P14" s="2">
        <f>VLOOKUP(O14,技能面积和击中数量!$C:$D,2,TRUE)</f>
        <v>1.2544</v>
      </c>
      <c r="Q14" s="2"/>
      <c r="R14" s="39">
        <f t="shared" si="4"/>
        <v>0</v>
      </c>
      <c r="T14" s="2" t="s">
        <v>18</v>
      </c>
      <c r="U14" s="2"/>
      <c r="V14" s="2"/>
      <c r="W14" s="27">
        <f t="shared" si="5"/>
        <v>0</v>
      </c>
      <c r="X14" s="2" t="s">
        <v>19</v>
      </c>
      <c r="Y14" s="2"/>
      <c r="Z14" s="27">
        <f t="shared" si="6"/>
        <v>0</v>
      </c>
      <c r="AA14" s="27">
        <f>VLOOKUP(Z14,技能面积和击中数量!$C:$D,2,TRUE)</f>
        <v>0</v>
      </c>
      <c r="AB14" s="27">
        <f t="shared" si="7"/>
        <v>0</v>
      </c>
      <c r="AC14" s="2" t="s">
        <v>19</v>
      </c>
      <c r="AD14" s="2"/>
      <c r="AE14" s="27">
        <f t="shared" si="8"/>
        <v>0.785398163397448</v>
      </c>
      <c r="AF14" s="27">
        <f>VLOOKUP(AE14,技能面积和击中数量!$C:$D,2,TRUE)</f>
        <v>1</v>
      </c>
      <c r="AG14" s="2"/>
      <c r="AH14" s="27">
        <f t="shared" si="9"/>
        <v>0</v>
      </c>
      <c r="AI14" s="2" t="s">
        <v>20</v>
      </c>
      <c r="AJ14" s="2"/>
      <c r="AK14" s="2"/>
      <c r="AL14" s="2">
        <f t="shared" si="10"/>
        <v>0</v>
      </c>
      <c r="AM14" s="2">
        <f>VLOOKUP(AL14,技能面积和击中数量!$C:$D,2,TRUE)</f>
        <v>0</v>
      </c>
      <c r="AN14" s="2"/>
      <c r="AO14" s="39">
        <f t="shared" si="11"/>
        <v>0</v>
      </c>
      <c r="AP14" s="2" t="s">
        <v>20</v>
      </c>
      <c r="AQ14" s="3">
        <v>4.5</v>
      </c>
      <c r="AR14" s="3">
        <v>0.1</v>
      </c>
      <c r="AS14" s="2">
        <f t="shared" si="12"/>
        <v>6.05</v>
      </c>
      <c r="AT14" s="2">
        <f>VLOOKUP(AS14,技能面积和击中数量!$C:$D,2,TRUE)</f>
        <v>7.27023744000001</v>
      </c>
      <c r="AU14" s="3">
        <v>7</v>
      </c>
      <c r="AV14" s="37">
        <f t="shared" si="13"/>
        <v>51</v>
      </c>
      <c r="AW14" s="2" t="s">
        <v>20</v>
      </c>
      <c r="AX14" s="3">
        <v>10</v>
      </c>
      <c r="AY14" s="3">
        <v>3.6</v>
      </c>
      <c r="AZ14" s="2">
        <f t="shared" si="14"/>
        <v>50.6</v>
      </c>
      <c r="BA14" s="2">
        <f>VLOOKUP(AZ14,技能面积和击中数量!$C:$D,2,TRUE)</f>
        <v>48.6262223999993</v>
      </c>
      <c r="BB14" s="3">
        <v>1</v>
      </c>
      <c r="BC14" s="37">
        <f t="shared" si="15"/>
        <v>49</v>
      </c>
    </row>
    <row r="15" customHeight="1" spans="1:55">
      <c r="A15" s="14"/>
      <c r="B15" s="25" t="s">
        <v>18</v>
      </c>
      <c r="C15" s="2"/>
      <c r="D15" s="3">
        <v>3</v>
      </c>
      <c r="E15" s="27">
        <f t="shared" si="0"/>
        <v>0</v>
      </c>
      <c r="F15" s="2" t="s">
        <v>19</v>
      </c>
      <c r="G15" s="3">
        <v>0.7</v>
      </c>
      <c r="H15" s="27">
        <f t="shared" si="1"/>
        <v>4.5238934211693</v>
      </c>
      <c r="I15" s="27">
        <f>VLOOKUP(H15,技能面积和击中数量!$C:$D,2,TRUE)</f>
        <v>5.53525168</v>
      </c>
      <c r="J15" s="3">
        <v>1</v>
      </c>
      <c r="K15" s="26">
        <f t="shared" si="2"/>
        <v>17</v>
      </c>
      <c r="L15" s="2" t="s">
        <v>20</v>
      </c>
      <c r="M15" s="2"/>
      <c r="N15" s="2"/>
      <c r="O15" s="2">
        <f t="shared" si="3"/>
        <v>1</v>
      </c>
      <c r="P15" s="2">
        <f>VLOOKUP(O15,技能面积和击中数量!$C:$D,2,TRUE)</f>
        <v>1.2544</v>
      </c>
      <c r="Q15" s="2"/>
      <c r="R15" s="39">
        <f t="shared" si="4"/>
        <v>0</v>
      </c>
      <c r="T15" s="2" t="s">
        <v>18</v>
      </c>
      <c r="U15" s="2"/>
      <c r="V15" s="2"/>
      <c r="W15" s="27">
        <f t="shared" si="5"/>
        <v>0</v>
      </c>
      <c r="X15" s="2" t="s">
        <v>19</v>
      </c>
      <c r="Y15" s="2"/>
      <c r="Z15" s="27">
        <f t="shared" si="6"/>
        <v>0</v>
      </c>
      <c r="AA15" s="27">
        <f>VLOOKUP(Z15,技能面积和击中数量!$C:$D,2,TRUE)</f>
        <v>0</v>
      </c>
      <c r="AB15" s="27">
        <f t="shared" si="7"/>
        <v>0</v>
      </c>
      <c r="AC15" s="2" t="s">
        <v>19</v>
      </c>
      <c r="AD15" s="2"/>
      <c r="AE15" s="27">
        <f t="shared" si="8"/>
        <v>0.785398163397448</v>
      </c>
      <c r="AF15" s="27">
        <f>VLOOKUP(AE15,技能面积和击中数量!$C:$D,2,TRUE)</f>
        <v>1</v>
      </c>
      <c r="AG15" s="2"/>
      <c r="AH15" s="27">
        <f t="shared" si="9"/>
        <v>0</v>
      </c>
      <c r="AI15" s="2" t="s">
        <v>20</v>
      </c>
      <c r="AJ15" s="2"/>
      <c r="AK15" s="2"/>
      <c r="AL15" s="2">
        <f t="shared" si="10"/>
        <v>0</v>
      </c>
      <c r="AM15" s="2">
        <f>VLOOKUP(AL15,技能面积和击中数量!$C:$D,2,TRUE)</f>
        <v>0</v>
      </c>
      <c r="AN15" s="2"/>
      <c r="AO15" s="39">
        <f t="shared" si="11"/>
        <v>0</v>
      </c>
      <c r="AP15" s="2" t="s">
        <v>20</v>
      </c>
      <c r="AQ15" s="3">
        <v>4.5</v>
      </c>
      <c r="AR15" s="3">
        <v>0.1</v>
      </c>
      <c r="AS15" s="2">
        <f t="shared" si="12"/>
        <v>6.05</v>
      </c>
      <c r="AT15" s="2">
        <f>VLOOKUP(AS15,技能面积和击中数量!$C:$D,2,TRUE)</f>
        <v>7.27023744000001</v>
      </c>
      <c r="AU15" s="3">
        <v>9</v>
      </c>
      <c r="AV15" s="37">
        <f t="shared" si="13"/>
        <v>66</v>
      </c>
      <c r="AW15" s="2" t="s">
        <v>20</v>
      </c>
      <c r="AX15" s="3">
        <v>10</v>
      </c>
      <c r="AY15" s="3">
        <v>3.6</v>
      </c>
      <c r="AZ15" s="2">
        <f t="shared" si="14"/>
        <v>50.6</v>
      </c>
      <c r="BA15" s="2">
        <f>VLOOKUP(AZ15,技能面积和击中数量!$C:$D,2,TRUE)</f>
        <v>48.6262223999993</v>
      </c>
      <c r="BB15" s="3">
        <v>1</v>
      </c>
      <c r="BC15" s="37">
        <f t="shared" si="15"/>
        <v>49</v>
      </c>
    </row>
    <row r="16" s="10" customFormat="1" customHeight="1" spans="1:55">
      <c r="A16" s="28"/>
      <c r="B16" s="29" t="s">
        <v>18</v>
      </c>
      <c r="C16" s="32"/>
      <c r="D16" s="30">
        <v>3</v>
      </c>
      <c r="E16" s="33">
        <f t="shared" si="0"/>
        <v>0</v>
      </c>
      <c r="F16" s="32" t="s">
        <v>19</v>
      </c>
      <c r="G16" s="30">
        <v>1.3</v>
      </c>
      <c r="H16" s="33">
        <f t="shared" si="1"/>
        <v>10.1787601976309</v>
      </c>
      <c r="I16" s="33">
        <f>VLOOKUP(H16,技能面积和击中数量!$C:$D,2,TRUE)</f>
        <v>11.71584</v>
      </c>
      <c r="J16" s="30">
        <v>1</v>
      </c>
      <c r="K16" s="31">
        <f t="shared" si="2"/>
        <v>36</v>
      </c>
      <c r="L16" s="32" t="s">
        <v>20</v>
      </c>
      <c r="M16" s="32"/>
      <c r="N16" s="32"/>
      <c r="O16" s="32">
        <f t="shared" si="3"/>
        <v>1</v>
      </c>
      <c r="P16" s="32">
        <f>VLOOKUP(O16,技能面积和击中数量!$C:$D,2,TRUE)</f>
        <v>1.2544</v>
      </c>
      <c r="Q16" s="32"/>
      <c r="R16" s="40">
        <f t="shared" si="4"/>
        <v>0</v>
      </c>
      <c r="S16" s="32"/>
      <c r="T16" s="32" t="s">
        <v>18</v>
      </c>
      <c r="U16" s="32"/>
      <c r="V16" s="32"/>
      <c r="W16" s="33">
        <f t="shared" si="5"/>
        <v>0</v>
      </c>
      <c r="X16" s="32" t="s">
        <v>19</v>
      </c>
      <c r="Y16" s="32"/>
      <c r="Z16" s="33">
        <f t="shared" si="6"/>
        <v>0</v>
      </c>
      <c r="AA16" s="33">
        <f>VLOOKUP(Z16,技能面积和击中数量!$C:$D,2,TRUE)</f>
        <v>0</v>
      </c>
      <c r="AB16" s="33">
        <f t="shared" si="7"/>
        <v>0</v>
      </c>
      <c r="AC16" s="32" t="s">
        <v>19</v>
      </c>
      <c r="AD16" s="32"/>
      <c r="AE16" s="33">
        <f t="shared" si="8"/>
        <v>0.785398163397448</v>
      </c>
      <c r="AF16" s="33">
        <f>VLOOKUP(AE16,技能面积和击中数量!$C:$D,2,TRUE)</f>
        <v>1</v>
      </c>
      <c r="AG16" s="32"/>
      <c r="AH16" s="33">
        <f t="shared" si="9"/>
        <v>0</v>
      </c>
      <c r="AI16" s="32" t="s">
        <v>20</v>
      </c>
      <c r="AJ16" s="32"/>
      <c r="AK16" s="32"/>
      <c r="AL16" s="32">
        <f t="shared" si="10"/>
        <v>0</v>
      </c>
      <c r="AM16" s="32">
        <f>VLOOKUP(AL16,技能面积和击中数量!$C:$D,2,TRUE)</f>
        <v>0</v>
      </c>
      <c r="AN16" s="32"/>
      <c r="AO16" s="40">
        <f t="shared" si="11"/>
        <v>0</v>
      </c>
      <c r="AP16" s="32" t="s">
        <v>20</v>
      </c>
      <c r="AQ16" s="30">
        <v>4.5</v>
      </c>
      <c r="AR16" s="30">
        <v>0.1</v>
      </c>
      <c r="AS16" s="32">
        <f t="shared" si="12"/>
        <v>6.05</v>
      </c>
      <c r="AT16" s="32">
        <f>VLOOKUP(AS16,技能面积和击中数量!$C:$D,2,TRUE)</f>
        <v>7.27023744000001</v>
      </c>
      <c r="AU16" s="30">
        <v>12</v>
      </c>
      <c r="AV16" s="42">
        <f t="shared" si="13"/>
        <v>88</v>
      </c>
      <c r="AW16" s="32" t="s">
        <v>20</v>
      </c>
      <c r="AX16" s="30">
        <v>10</v>
      </c>
      <c r="AY16" s="30">
        <v>7</v>
      </c>
      <c r="AZ16" s="32">
        <f t="shared" si="14"/>
        <v>88</v>
      </c>
      <c r="BA16" s="32">
        <f>VLOOKUP(AZ16,技能面积和击中数量!$C:$D,2,TRUE)</f>
        <v>84.6239183999981</v>
      </c>
      <c r="BB16" s="30">
        <v>1</v>
      </c>
      <c r="BC16" s="42">
        <f t="shared" si="15"/>
        <v>85</v>
      </c>
    </row>
    <row r="17" s="9" customFormat="1" customHeight="1" spans="1:55">
      <c r="A17" s="19" t="s">
        <v>33</v>
      </c>
      <c r="B17" s="20" t="s">
        <v>18</v>
      </c>
      <c r="C17" s="23"/>
      <c r="D17" s="21">
        <v>1</v>
      </c>
      <c r="E17" s="24">
        <f t="shared" si="0"/>
        <v>0</v>
      </c>
      <c r="F17" s="23" t="s">
        <v>19</v>
      </c>
      <c r="G17" s="21">
        <v>0.6</v>
      </c>
      <c r="H17" s="24">
        <f t="shared" si="1"/>
        <v>3.80132711084365</v>
      </c>
      <c r="I17" s="24">
        <f>VLOOKUP(H17,技能面积和击中数量!$C:$D,2,TRUE)</f>
        <v>4.78192</v>
      </c>
      <c r="J17" s="21">
        <v>1</v>
      </c>
      <c r="K17" s="22">
        <f t="shared" si="2"/>
        <v>5</v>
      </c>
      <c r="L17" s="23" t="s">
        <v>20</v>
      </c>
      <c r="M17" s="23"/>
      <c r="N17" s="23"/>
      <c r="O17" s="19">
        <f t="shared" si="3"/>
        <v>1</v>
      </c>
      <c r="P17" s="19">
        <f>MIN(VLOOKUP(O17,技能面积和击中数量!$C:$D,2,TRUE),C17)</f>
        <v>1.2544</v>
      </c>
      <c r="Q17" s="23"/>
      <c r="R17" s="38">
        <f t="shared" si="4"/>
        <v>0</v>
      </c>
      <c r="S17" s="23"/>
      <c r="T17" s="23" t="s">
        <v>18</v>
      </c>
      <c r="U17" s="23"/>
      <c r="V17" s="23"/>
      <c r="W17" s="24">
        <f t="shared" si="5"/>
        <v>0</v>
      </c>
      <c r="X17" s="23" t="s">
        <v>19</v>
      </c>
      <c r="Y17" s="23"/>
      <c r="Z17" s="24">
        <f t="shared" si="6"/>
        <v>0</v>
      </c>
      <c r="AA17" s="24">
        <f>VLOOKUP(Z17,技能面积和击中数量!$C:$D,2,TRUE)</f>
        <v>0</v>
      </c>
      <c r="AB17" s="24">
        <f t="shared" si="7"/>
        <v>0</v>
      </c>
      <c r="AC17" s="23" t="s">
        <v>19</v>
      </c>
      <c r="AD17" s="21">
        <v>1.4</v>
      </c>
      <c r="AE17" s="24">
        <f t="shared" si="8"/>
        <v>11.3411494794592</v>
      </c>
      <c r="AF17" s="24">
        <f>VLOOKUP(AE17,技能面积和击中数量!$C:$D,2,TRUE)</f>
        <v>12.76239888</v>
      </c>
      <c r="AG17" s="21">
        <v>3</v>
      </c>
      <c r="AH17" s="22">
        <f t="shared" si="9"/>
        <v>39</v>
      </c>
      <c r="AI17" s="23" t="s">
        <v>20</v>
      </c>
      <c r="AJ17" s="23"/>
      <c r="AK17" s="23"/>
      <c r="AL17" s="23">
        <f t="shared" si="10"/>
        <v>0</v>
      </c>
      <c r="AM17" s="23">
        <f>VLOOKUP(AL17,技能面积和击中数量!$C:$D,2,TRUE)</f>
        <v>0</v>
      </c>
      <c r="AN17" s="23"/>
      <c r="AO17" s="38">
        <f t="shared" si="11"/>
        <v>0</v>
      </c>
      <c r="AP17" s="23" t="s">
        <v>20</v>
      </c>
      <c r="AQ17" s="23"/>
      <c r="AR17" s="23"/>
      <c r="AS17" s="23">
        <f t="shared" si="12"/>
        <v>1</v>
      </c>
      <c r="AT17" s="23">
        <f>VLOOKUP(AS17,技能面积和击中数量!$C:$D,2,TRUE)</f>
        <v>1.2544</v>
      </c>
      <c r="AU17" s="23"/>
      <c r="AV17" s="38">
        <f t="shared" si="13"/>
        <v>0</v>
      </c>
      <c r="AW17" s="23" t="s">
        <v>20</v>
      </c>
      <c r="AX17" s="23"/>
      <c r="AY17" s="23"/>
      <c r="AZ17" s="23">
        <f t="shared" si="14"/>
        <v>1</v>
      </c>
      <c r="BA17" s="23">
        <f>VLOOKUP(AZ17,技能面积和击中数量!$C:$D,2,TRUE)</f>
        <v>1.2544</v>
      </c>
      <c r="BB17" s="23"/>
      <c r="BC17" s="38">
        <f t="shared" si="15"/>
        <v>0</v>
      </c>
    </row>
    <row r="18" customHeight="1" spans="1:55">
      <c r="A18" s="14"/>
      <c r="B18" s="25" t="s">
        <v>18</v>
      </c>
      <c r="C18" s="2"/>
      <c r="D18" s="3">
        <v>2</v>
      </c>
      <c r="E18" s="27">
        <f t="shared" si="0"/>
        <v>0</v>
      </c>
      <c r="F18" s="2" t="s">
        <v>19</v>
      </c>
      <c r="G18" s="3">
        <v>0.6</v>
      </c>
      <c r="H18" s="27">
        <f t="shared" si="1"/>
        <v>3.80132711084365</v>
      </c>
      <c r="I18" s="27">
        <f>VLOOKUP(H18,技能面积和击中数量!$C:$D,2,TRUE)</f>
        <v>4.78192</v>
      </c>
      <c r="J18" s="3">
        <v>1</v>
      </c>
      <c r="K18" s="26">
        <f t="shared" si="2"/>
        <v>10</v>
      </c>
      <c r="L18" s="2" t="s">
        <v>20</v>
      </c>
      <c r="M18" s="2"/>
      <c r="N18" s="2"/>
      <c r="O18" s="14">
        <f t="shared" si="3"/>
        <v>1</v>
      </c>
      <c r="P18" s="14">
        <f>MIN(VLOOKUP(O18,技能面积和击中数量!$C:$D,2,TRUE),C18)</f>
        <v>1.2544</v>
      </c>
      <c r="Q18" s="2"/>
      <c r="R18" s="39">
        <f t="shared" si="4"/>
        <v>0</v>
      </c>
      <c r="T18" s="2" t="s">
        <v>18</v>
      </c>
      <c r="U18" s="2"/>
      <c r="V18" s="2"/>
      <c r="W18" s="27">
        <f t="shared" si="5"/>
        <v>0</v>
      </c>
      <c r="X18" s="2" t="s">
        <v>19</v>
      </c>
      <c r="Y18" s="2"/>
      <c r="Z18" s="27">
        <f t="shared" si="6"/>
        <v>0</v>
      </c>
      <c r="AA18" s="27">
        <f>VLOOKUP(Z18,技能面积和击中数量!$C:$D,2,TRUE)</f>
        <v>0</v>
      </c>
      <c r="AB18" s="27">
        <f t="shared" si="7"/>
        <v>0</v>
      </c>
      <c r="AC18" s="2" t="s">
        <v>19</v>
      </c>
      <c r="AD18" s="3">
        <v>2.4</v>
      </c>
      <c r="AE18" s="27">
        <f t="shared" si="8"/>
        <v>26.4207942166902</v>
      </c>
      <c r="AF18" s="27">
        <f>VLOOKUP(AE18,技能面积和击中数量!$C:$D,2,TRUE)</f>
        <v>25.9700799999999</v>
      </c>
      <c r="AG18" s="3">
        <v>3</v>
      </c>
      <c r="AH18" s="26">
        <f t="shared" si="9"/>
        <v>78</v>
      </c>
      <c r="AI18" s="2" t="s">
        <v>20</v>
      </c>
      <c r="AJ18" s="2"/>
      <c r="AK18" s="2"/>
      <c r="AL18" s="2">
        <f t="shared" si="10"/>
        <v>0</v>
      </c>
      <c r="AM18" s="2">
        <f>VLOOKUP(AL18,技能面积和击中数量!$C:$D,2,TRUE)</f>
        <v>0</v>
      </c>
      <c r="AN18" s="2"/>
      <c r="AO18" s="39">
        <f t="shared" si="11"/>
        <v>0</v>
      </c>
      <c r="AP18" s="2" t="s">
        <v>20</v>
      </c>
      <c r="AQ18" s="2"/>
      <c r="AR18" s="2"/>
      <c r="AS18" s="2">
        <f t="shared" si="12"/>
        <v>1</v>
      </c>
      <c r="AT18" s="2">
        <f>VLOOKUP(AS18,技能面积和击中数量!$C:$D,2,TRUE)</f>
        <v>1.2544</v>
      </c>
      <c r="AU18" s="2"/>
      <c r="AV18" s="39">
        <f t="shared" si="13"/>
        <v>0</v>
      </c>
      <c r="AW18" s="2" t="s">
        <v>20</v>
      </c>
      <c r="AX18" s="2"/>
      <c r="AY18" s="2"/>
      <c r="AZ18" s="2">
        <f t="shared" si="14"/>
        <v>1</v>
      </c>
      <c r="BA18" s="2">
        <f>VLOOKUP(AZ18,技能面积和击中数量!$C:$D,2,TRUE)</f>
        <v>1.2544</v>
      </c>
      <c r="BB18" s="2"/>
      <c r="BC18" s="39">
        <f t="shared" si="15"/>
        <v>0</v>
      </c>
    </row>
    <row r="19" customHeight="1" spans="1:55">
      <c r="A19" s="14"/>
      <c r="B19" s="25" t="s">
        <v>18</v>
      </c>
      <c r="C19" s="2"/>
      <c r="D19" s="3">
        <v>2</v>
      </c>
      <c r="E19" s="27">
        <f t="shared" si="0"/>
        <v>0</v>
      </c>
      <c r="F19" s="2" t="s">
        <v>19</v>
      </c>
      <c r="G19" s="3">
        <v>1</v>
      </c>
      <c r="H19" s="27">
        <f t="shared" si="1"/>
        <v>7.06858347057703</v>
      </c>
      <c r="I19" s="27">
        <f>VLOOKUP(H19,技能面积和击中数量!$C:$D,2,TRUE)</f>
        <v>8.35823248000001</v>
      </c>
      <c r="J19" s="3">
        <v>1</v>
      </c>
      <c r="K19" s="26">
        <f t="shared" si="2"/>
        <v>17</v>
      </c>
      <c r="L19" s="2" t="s">
        <v>20</v>
      </c>
      <c r="M19" s="2"/>
      <c r="N19" s="2"/>
      <c r="O19" s="14">
        <f t="shared" si="3"/>
        <v>1</v>
      </c>
      <c r="P19" s="14">
        <f>MIN(VLOOKUP(O19,技能面积和击中数量!$C:$D,2,TRUE),C19)</f>
        <v>1.2544</v>
      </c>
      <c r="Q19" s="2"/>
      <c r="R19" s="39">
        <f t="shared" si="4"/>
        <v>0</v>
      </c>
      <c r="T19" s="2" t="s">
        <v>18</v>
      </c>
      <c r="U19" s="2"/>
      <c r="V19" s="2"/>
      <c r="W19" s="27">
        <f t="shared" si="5"/>
        <v>0</v>
      </c>
      <c r="X19" s="2" t="s">
        <v>19</v>
      </c>
      <c r="Y19" s="2"/>
      <c r="Z19" s="27">
        <f t="shared" si="6"/>
        <v>0</v>
      </c>
      <c r="AA19" s="27">
        <f>VLOOKUP(Z19,技能面积和击中数量!$C:$D,2,TRUE)</f>
        <v>0</v>
      </c>
      <c r="AB19" s="27">
        <f t="shared" si="7"/>
        <v>0</v>
      </c>
      <c r="AC19" s="2" t="s">
        <v>19</v>
      </c>
      <c r="AD19" s="3">
        <v>2.4</v>
      </c>
      <c r="AE19" s="27">
        <f t="shared" si="8"/>
        <v>26.4207942166902</v>
      </c>
      <c r="AF19" s="27">
        <f>VLOOKUP(AE19,技能面积和击中数量!$C:$D,2,TRUE)</f>
        <v>25.9700799999999</v>
      </c>
      <c r="AG19" s="3">
        <v>5</v>
      </c>
      <c r="AH19" s="26">
        <f t="shared" si="9"/>
        <v>130</v>
      </c>
      <c r="AI19" s="2" t="s">
        <v>20</v>
      </c>
      <c r="AJ19" s="2"/>
      <c r="AK19" s="2"/>
      <c r="AL19" s="2">
        <f t="shared" si="10"/>
        <v>0</v>
      </c>
      <c r="AM19" s="2">
        <f>VLOOKUP(AL19,技能面积和击中数量!$C:$D,2,TRUE)</f>
        <v>0</v>
      </c>
      <c r="AN19" s="2"/>
      <c r="AO19" s="39">
        <f t="shared" si="11"/>
        <v>0</v>
      </c>
      <c r="AP19" s="2" t="s">
        <v>20</v>
      </c>
      <c r="AQ19" s="2"/>
      <c r="AR19" s="2"/>
      <c r="AS19" s="2">
        <f t="shared" si="12"/>
        <v>1</v>
      </c>
      <c r="AT19" s="2">
        <f>VLOOKUP(AS19,技能面积和击中数量!$C:$D,2,TRUE)</f>
        <v>1.2544</v>
      </c>
      <c r="AU19" s="2"/>
      <c r="AV19" s="39">
        <f t="shared" si="13"/>
        <v>0</v>
      </c>
      <c r="AW19" s="2" t="s">
        <v>20</v>
      </c>
      <c r="AX19" s="2"/>
      <c r="AY19" s="2"/>
      <c r="AZ19" s="2">
        <f t="shared" si="14"/>
        <v>1</v>
      </c>
      <c r="BA19" s="2">
        <f>VLOOKUP(AZ19,技能面积和击中数量!$C:$D,2,TRUE)</f>
        <v>1.2544</v>
      </c>
      <c r="BB19" s="2"/>
      <c r="BC19" s="39">
        <f t="shared" si="15"/>
        <v>0</v>
      </c>
    </row>
    <row r="20" customHeight="1" spans="1:55">
      <c r="A20" s="14"/>
      <c r="B20" s="25" t="s">
        <v>18</v>
      </c>
      <c r="C20" s="2"/>
      <c r="D20" s="3">
        <v>3</v>
      </c>
      <c r="E20" s="27">
        <f t="shared" si="0"/>
        <v>0</v>
      </c>
      <c r="F20" s="2" t="s">
        <v>19</v>
      </c>
      <c r="G20" s="3">
        <v>1</v>
      </c>
      <c r="H20" s="27">
        <f t="shared" si="1"/>
        <v>7.06858347057703</v>
      </c>
      <c r="I20" s="27">
        <f>VLOOKUP(H20,技能面积和击中数量!$C:$D,2,TRUE)</f>
        <v>8.35823248000001</v>
      </c>
      <c r="J20" s="3">
        <v>1</v>
      </c>
      <c r="K20" s="26">
        <f t="shared" si="2"/>
        <v>26</v>
      </c>
      <c r="L20" s="2" t="s">
        <v>20</v>
      </c>
      <c r="M20" s="2"/>
      <c r="N20" s="2"/>
      <c r="O20" s="14">
        <f t="shared" si="3"/>
        <v>1</v>
      </c>
      <c r="P20" s="14">
        <f>MIN(VLOOKUP(O20,技能面积和击中数量!$C:$D,2,TRUE),C20)</f>
        <v>1.2544</v>
      </c>
      <c r="Q20" s="2"/>
      <c r="R20" s="39">
        <f t="shared" si="4"/>
        <v>0</v>
      </c>
      <c r="T20" s="2" t="s">
        <v>18</v>
      </c>
      <c r="U20" s="2"/>
      <c r="V20" s="2"/>
      <c r="W20" s="27">
        <f t="shared" si="5"/>
        <v>0</v>
      </c>
      <c r="X20" s="2" t="s">
        <v>19</v>
      </c>
      <c r="Y20" s="2"/>
      <c r="Z20" s="27">
        <f t="shared" si="6"/>
        <v>0</v>
      </c>
      <c r="AA20" s="27">
        <f>VLOOKUP(Z20,技能面积和击中数量!$C:$D,2,TRUE)</f>
        <v>0</v>
      </c>
      <c r="AB20" s="27">
        <f t="shared" si="7"/>
        <v>0</v>
      </c>
      <c r="AC20" s="2" t="s">
        <v>19</v>
      </c>
      <c r="AD20" s="3">
        <v>3</v>
      </c>
      <c r="AE20" s="27">
        <f t="shared" si="8"/>
        <v>38.484510006475</v>
      </c>
      <c r="AF20" s="27">
        <f>VLOOKUP(AE20,技能面积和击中数量!$C:$D,2,TRUE)</f>
        <v>37.0439999999996</v>
      </c>
      <c r="AG20" s="3">
        <v>5</v>
      </c>
      <c r="AH20" s="26">
        <f t="shared" si="9"/>
        <v>186</v>
      </c>
      <c r="AI20" s="2" t="s">
        <v>20</v>
      </c>
      <c r="AJ20" s="2"/>
      <c r="AK20" s="2"/>
      <c r="AL20" s="2">
        <f t="shared" si="10"/>
        <v>0</v>
      </c>
      <c r="AM20" s="2">
        <f>VLOOKUP(AL20,技能面积和击中数量!$C:$D,2,TRUE)</f>
        <v>0</v>
      </c>
      <c r="AN20" s="2"/>
      <c r="AO20" s="39">
        <f t="shared" si="11"/>
        <v>0</v>
      </c>
      <c r="AP20" s="2" t="s">
        <v>20</v>
      </c>
      <c r="AQ20" s="2"/>
      <c r="AR20" s="2"/>
      <c r="AS20" s="2">
        <f t="shared" si="12"/>
        <v>1</v>
      </c>
      <c r="AT20" s="2">
        <f>VLOOKUP(AS20,技能面积和击中数量!$C:$D,2,TRUE)</f>
        <v>1.2544</v>
      </c>
      <c r="AU20" s="2"/>
      <c r="AV20" s="39">
        <f t="shared" si="13"/>
        <v>0</v>
      </c>
      <c r="AW20" s="2" t="s">
        <v>20</v>
      </c>
      <c r="AX20" s="2"/>
      <c r="AY20" s="2"/>
      <c r="AZ20" s="2">
        <f t="shared" si="14"/>
        <v>1</v>
      </c>
      <c r="BA20" s="2">
        <f>VLOOKUP(AZ20,技能面积和击中数量!$C:$D,2,TRUE)</f>
        <v>1.2544</v>
      </c>
      <c r="BB20" s="2"/>
      <c r="BC20" s="39">
        <f t="shared" si="15"/>
        <v>0</v>
      </c>
    </row>
    <row r="21" s="10" customFormat="1" customHeight="1" spans="1:55">
      <c r="A21" s="28"/>
      <c r="B21" s="29" t="s">
        <v>18</v>
      </c>
      <c r="C21" s="32"/>
      <c r="D21" s="30">
        <v>3</v>
      </c>
      <c r="E21" s="33">
        <f t="shared" si="0"/>
        <v>0</v>
      </c>
      <c r="F21" s="32" t="s">
        <v>19</v>
      </c>
      <c r="G21" s="30">
        <v>1.35</v>
      </c>
      <c r="H21" s="33">
        <f t="shared" si="1"/>
        <v>10.7521008569111</v>
      </c>
      <c r="I21" s="33">
        <f>VLOOKUP(H21,技能面积和击中数量!$C:$D,2,TRUE)</f>
        <v>12.17732608</v>
      </c>
      <c r="J21" s="30">
        <v>1</v>
      </c>
      <c r="K21" s="31">
        <f t="shared" si="2"/>
        <v>37</v>
      </c>
      <c r="L21" s="32" t="s">
        <v>20</v>
      </c>
      <c r="M21" s="32"/>
      <c r="N21" s="32"/>
      <c r="O21" s="28">
        <f t="shared" si="3"/>
        <v>1</v>
      </c>
      <c r="P21" s="28">
        <f>MIN(VLOOKUP(O21,技能面积和击中数量!$C:$D,2,TRUE),C21)</f>
        <v>1.2544</v>
      </c>
      <c r="Q21" s="32"/>
      <c r="R21" s="40">
        <f t="shared" si="4"/>
        <v>0</v>
      </c>
      <c r="S21" s="32"/>
      <c r="T21" s="32" t="s">
        <v>18</v>
      </c>
      <c r="U21" s="32"/>
      <c r="V21" s="32"/>
      <c r="W21" s="33">
        <f t="shared" si="5"/>
        <v>0</v>
      </c>
      <c r="X21" s="32" t="s">
        <v>19</v>
      </c>
      <c r="Y21" s="32"/>
      <c r="Z21" s="33">
        <f t="shared" si="6"/>
        <v>0</v>
      </c>
      <c r="AA21" s="33">
        <f>VLOOKUP(Z21,技能面积和击中数量!$C:$D,2,TRUE)</f>
        <v>0</v>
      </c>
      <c r="AB21" s="33">
        <f t="shared" si="7"/>
        <v>0</v>
      </c>
      <c r="AC21" s="32" t="s">
        <v>19</v>
      </c>
      <c r="AD21" s="30">
        <v>3</v>
      </c>
      <c r="AE21" s="33">
        <f t="shared" si="8"/>
        <v>38.484510006475</v>
      </c>
      <c r="AF21" s="33">
        <f>VLOOKUP(AE21,技能面积和击中数量!$C:$D,2,TRUE)</f>
        <v>37.0439999999996</v>
      </c>
      <c r="AG21" s="30">
        <v>7</v>
      </c>
      <c r="AH21" s="31">
        <f t="shared" si="9"/>
        <v>260</v>
      </c>
      <c r="AI21" s="32" t="s">
        <v>20</v>
      </c>
      <c r="AJ21" s="32"/>
      <c r="AK21" s="32"/>
      <c r="AL21" s="32">
        <f t="shared" si="10"/>
        <v>0</v>
      </c>
      <c r="AM21" s="32">
        <f>VLOOKUP(AL21,技能面积和击中数量!$C:$D,2,TRUE)</f>
        <v>0</v>
      </c>
      <c r="AN21" s="32"/>
      <c r="AO21" s="40">
        <f t="shared" si="11"/>
        <v>0</v>
      </c>
      <c r="AP21" s="32" t="s">
        <v>20</v>
      </c>
      <c r="AQ21" s="32"/>
      <c r="AR21" s="32"/>
      <c r="AS21" s="32">
        <f t="shared" si="12"/>
        <v>1</v>
      </c>
      <c r="AT21" s="32">
        <f>VLOOKUP(AS21,技能面积和击中数量!$C:$D,2,TRUE)</f>
        <v>1.2544</v>
      </c>
      <c r="AU21" s="32"/>
      <c r="AV21" s="40">
        <f t="shared" si="13"/>
        <v>0</v>
      </c>
      <c r="AW21" s="32" t="s">
        <v>20</v>
      </c>
      <c r="AX21" s="32"/>
      <c r="AY21" s="32"/>
      <c r="AZ21" s="32">
        <f t="shared" si="14"/>
        <v>1</v>
      </c>
      <c r="BA21" s="32">
        <f>VLOOKUP(AZ21,技能面积和击中数量!$C:$D,2,TRUE)</f>
        <v>1.2544</v>
      </c>
      <c r="BB21" s="32"/>
      <c r="BC21" s="40">
        <f t="shared" si="15"/>
        <v>0</v>
      </c>
    </row>
    <row r="22" s="9" customFormat="1" customHeight="1" spans="1:55">
      <c r="A22" s="19" t="s">
        <v>34</v>
      </c>
      <c r="B22" s="20" t="s">
        <v>18</v>
      </c>
      <c r="C22" s="23"/>
      <c r="D22" s="21">
        <v>1</v>
      </c>
      <c r="E22" s="22">
        <f t="shared" si="0"/>
        <v>0</v>
      </c>
      <c r="F22" s="23" t="s">
        <v>19</v>
      </c>
      <c r="G22" s="21">
        <v>0.6</v>
      </c>
      <c r="H22" s="24">
        <f t="shared" si="1"/>
        <v>3.80132711084365</v>
      </c>
      <c r="I22" s="24">
        <f>VLOOKUP(H22,技能面积和击中数量!$C:$D,2,TRUE)</f>
        <v>4.78192</v>
      </c>
      <c r="J22" s="21">
        <v>1</v>
      </c>
      <c r="K22" s="22">
        <f t="shared" si="2"/>
        <v>5</v>
      </c>
      <c r="L22" s="23" t="s">
        <v>20</v>
      </c>
      <c r="M22" s="23"/>
      <c r="N22" s="23"/>
      <c r="O22" s="23">
        <f t="shared" si="3"/>
        <v>1</v>
      </c>
      <c r="P22" s="23">
        <f>VLOOKUP(O22,技能面积和击中数量!$C:$D,2,TRUE)</f>
        <v>1.2544</v>
      </c>
      <c r="Q22" s="23"/>
      <c r="R22" s="38">
        <f t="shared" si="4"/>
        <v>0</v>
      </c>
      <c r="S22" s="23"/>
      <c r="T22" s="23" t="s">
        <v>18</v>
      </c>
      <c r="U22" s="23"/>
      <c r="V22" s="23"/>
      <c r="W22" s="24">
        <f t="shared" si="5"/>
        <v>0</v>
      </c>
      <c r="X22" s="23" t="s">
        <v>19</v>
      </c>
      <c r="Y22" s="23"/>
      <c r="Z22" s="24">
        <f t="shared" si="6"/>
        <v>0</v>
      </c>
      <c r="AA22" s="24">
        <f>VLOOKUP(Z22,技能面积和击中数量!$C:$D,2,TRUE)</f>
        <v>0</v>
      </c>
      <c r="AB22" s="24">
        <f t="shared" si="7"/>
        <v>0</v>
      </c>
      <c r="AC22" s="23" t="s">
        <v>19</v>
      </c>
      <c r="AD22" s="21">
        <v>0.65</v>
      </c>
      <c r="AE22" s="24">
        <f t="shared" si="8"/>
        <v>4.1547562843725</v>
      </c>
      <c r="AF22" s="24">
        <f>VLOOKUP(AE22,技能面积和击中数量!$C:$D,2,TRUE)</f>
        <v>5.19478</v>
      </c>
      <c r="AG22" s="21">
        <v>9</v>
      </c>
      <c r="AH22" s="22">
        <f t="shared" si="9"/>
        <v>47</v>
      </c>
      <c r="AI22" s="23" t="s">
        <v>20</v>
      </c>
      <c r="AJ22" s="23"/>
      <c r="AK22" s="23"/>
      <c r="AL22" s="23">
        <f t="shared" si="10"/>
        <v>0</v>
      </c>
      <c r="AM22" s="23">
        <f>VLOOKUP(AL22,技能面积和击中数量!$C:$D,2,TRUE)</f>
        <v>0</v>
      </c>
      <c r="AN22" s="23"/>
      <c r="AO22" s="38">
        <f t="shared" si="11"/>
        <v>0</v>
      </c>
      <c r="AP22" s="23" t="s">
        <v>20</v>
      </c>
      <c r="AQ22" s="21">
        <v>5</v>
      </c>
      <c r="AR22" s="21">
        <v>5</v>
      </c>
      <c r="AS22" s="19">
        <f t="shared" si="12"/>
        <v>36</v>
      </c>
      <c r="AT22" s="19">
        <f>VLOOKUP(AS22,技能面积和击中数量!$C:$D,2,TRUE)</f>
        <v>34.5473855999996</v>
      </c>
      <c r="AU22" s="21">
        <v>1</v>
      </c>
      <c r="AV22" s="41">
        <f t="shared" si="13"/>
        <v>35</v>
      </c>
      <c r="AW22" s="23" t="s">
        <v>20</v>
      </c>
      <c r="AX22" s="21">
        <v>5</v>
      </c>
      <c r="AY22" s="21">
        <v>5</v>
      </c>
      <c r="AZ22" s="19">
        <f t="shared" si="14"/>
        <v>36</v>
      </c>
      <c r="BA22" s="19">
        <f>VLOOKUP(AZ22,技能面积和击中数量!$C:$D,2,TRUE)</f>
        <v>34.5473855999996</v>
      </c>
      <c r="BB22" s="21">
        <v>1</v>
      </c>
      <c r="BC22" s="41">
        <f t="shared" si="15"/>
        <v>35</v>
      </c>
    </row>
    <row r="23" customHeight="1" spans="1:55">
      <c r="A23" s="14"/>
      <c r="B23" s="25" t="s">
        <v>18</v>
      </c>
      <c r="C23" s="2"/>
      <c r="D23" s="3">
        <v>2</v>
      </c>
      <c r="E23" s="26">
        <f t="shared" si="0"/>
        <v>0</v>
      </c>
      <c r="F23" s="2" t="s">
        <v>19</v>
      </c>
      <c r="G23" s="3">
        <v>0.6</v>
      </c>
      <c r="H23" s="27">
        <f t="shared" si="1"/>
        <v>3.80132711084365</v>
      </c>
      <c r="I23" s="27">
        <f>VLOOKUP(H23,技能面积和击中数量!$C:$D,2,TRUE)</f>
        <v>4.78192</v>
      </c>
      <c r="J23" s="3">
        <v>1</v>
      </c>
      <c r="K23" s="26">
        <f t="shared" si="2"/>
        <v>10</v>
      </c>
      <c r="L23" s="2" t="s">
        <v>20</v>
      </c>
      <c r="M23" s="2"/>
      <c r="N23" s="2"/>
      <c r="O23" s="2">
        <f t="shared" si="3"/>
        <v>1</v>
      </c>
      <c r="P23" s="2">
        <f>VLOOKUP(O23,技能面积和击中数量!$C:$D,2,TRUE)</f>
        <v>1.2544</v>
      </c>
      <c r="Q23" s="2"/>
      <c r="R23" s="39">
        <f t="shared" si="4"/>
        <v>0</v>
      </c>
      <c r="T23" s="2" t="s">
        <v>18</v>
      </c>
      <c r="U23" s="2"/>
      <c r="V23" s="2"/>
      <c r="W23" s="27">
        <f t="shared" si="5"/>
        <v>0</v>
      </c>
      <c r="X23" s="2" t="s">
        <v>19</v>
      </c>
      <c r="Y23" s="2"/>
      <c r="Z23" s="27">
        <f t="shared" si="6"/>
        <v>0</v>
      </c>
      <c r="AA23" s="27">
        <f>VLOOKUP(Z23,技能面积和击中数量!$C:$D,2,TRUE)</f>
        <v>0</v>
      </c>
      <c r="AB23" s="27">
        <f t="shared" si="7"/>
        <v>0</v>
      </c>
      <c r="AC23" s="2" t="s">
        <v>19</v>
      </c>
      <c r="AD23" s="3">
        <v>0.65</v>
      </c>
      <c r="AE23" s="27">
        <f t="shared" si="8"/>
        <v>4.1547562843725</v>
      </c>
      <c r="AF23" s="27">
        <f>VLOOKUP(AE23,技能面积和击中数量!$C:$D,2,TRUE)</f>
        <v>5.19478</v>
      </c>
      <c r="AG23" s="3">
        <v>12</v>
      </c>
      <c r="AH23" s="26">
        <f t="shared" si="9"/>
        <v>63</v>
      </c>
      <c r="AI23" s="2" t="s">
        <v>20</v>
      </c>
      <c r="AJ23" s="2"/>
      <c r="AK23" s="2"/>
      <c r="AL23" s="2">
        <f t="shared" si="10"/>
        <v>0</v>
      </c>
      <c r="AM23" s="2">
        <f>VLOOKUP(AL23,技能面积和击中数量!$C:$D,2,TRUE)</f>
        <v>0</v>
      </c>
      <c r="AN23" s="2"/>
      <c r="AO23" s="39">
        <f t="shared" si="11"/>
        <v>0</v>
      </c>
      <c r="AP23" s="2" t="s">
        <v>20</v>
      </c>
      <c r="AQ23" s="3">
        <v>5</v>
      </c>
      <c r="AR23" s="3">
        <v>5</v>
      </c>
      <c r="AS23" s="14">
        <f t="shared" si="12"/>
        <v>36</v>
      </c>
      <c r="AT23" s="14">
        <f>VLOOKUP(AS23,技能面积和击中数量!$C:$D,2,TRUE)</f>
        <v>34.5473855999996</v>
      </c>
      <c r="AU23" s="3">
        <v>1</v>
      </c>
      <c r="AV23" s="37">
        <f t="shared" si="13"/>
        <v>35</v>
      </c>
      <c r="AW23" s="2" t="s">
        <v>20</v>
      </c>
      <c r="AX23" s="3">
        <v>5</v>
      </c>
      <c r="AY23" s="3">
        <v>5</v>
      </c>
      <c r="AZ23" s="14">
        <f t="shared" si="14"/>
        <v>36</v>
      </c>
      <c r="BA23" s="14">
        <f>VLOOKUP(AZ23,技能面积和击中数量!$C:$D,2,TRUE)</f>
        <v>34.5473855999996</v>
      </c>
      <c r="BB23" s="3">
        <v>1</v>
      </c>
      <c r="BC23" s="37">
        <f t="shared" si="15"/>
        <v>35</v>
      </c>
    </row>
    <row r="24" customHeight="1" spans="1:55">
      <c r="A24" s="14"/>
      <c r="B24" s="25" t="s">
        <v>18</v>
      </c>
      <c r="C24" s="2"/>
      <c r="D24" s="3">
        <v>2</v>
      </c>
      <c r="E24" s="26">
        <f t="shared" si="0"/>
        <v>0</v>
      </c>
      <c r="F24" s="2" t="s">
        <v>19</v>
      </c>
      <c r="G24" s="3">
        <v>0.9</v>
      </c>
      <c r="H24" s="27">
        <f t="shared" si="1"/>
        <v>6.15752160103599</v>
      </c>
      <c r="I24" s="27">
        <f>VLOOKUP(H24,技能面积和击中数量!$C:$D,2,TRUE)</f>
        <v>7.36671088000001</v>
      </c>
      <c r="J24" s="3">
        <v>1</v>
      </c>
      <c r="K24" s="26">
        <f t="shared" si="2"/>
        <v>15</v>
      </c>
      <c r="L24" s="2" t="s">
        <v>20</v>
      </c>
      <c r="M24" s="2"/>
      <c r="N24" s="2"/>
      <c r="O24" s="2">
        <f t="shared" si="3"/>
        <v>1</v>
      </c>
      <c r="P24" s="2">
        <f>VLOOKUP(O24,技能面积和击中数量!$C:$D,2,TRUE)</f>
        <v>1.2544</v>
      </c>
      <c r="Q24" s="2"/>
      <c r="R24" s="39">
        <f t="shared" si="4"/>
        <v>0</v>
      </c>
      <c r="T24" s="2" t="s">
        <v>18</v>
      </c>
      <c r="U24" s="2"/>
      <c r="V24" s="2"/>
      <c r="W24" s="27">
        <f t="shared" si="5"/>
        <v>0</v>
      </c>
      <c r="X24" s="2" t="s">
        <v>19</v>
      </c>
      <c r="Y24" s="2"/>
      <c r="Z24" s="27">
        <f t="shared" si="6"/>
        <v>0</v>
      </c>
      <c r="AA24" s="27">
        <f>VLOOKUP(Z24,技能面积和击中数量!$C:$D,2,TRUE)</f>
        <v>0</v>
      </c>
      <c r="AB24" s="27">
        <f t="shared" si="7"/>
        <v>0</v>
      </c>
      <c r="AC24" s="2" t="s">
        <v>19</v>
      </c>
      <c r="AD24" s="3">
        <v>1.25</v>
      </c>
      <c r="AE24" s="27">
        <f t="shared" si="8"/>
        <v>9.62112750161874</v>
      </c>
      <c r="AF24" s="27">
        <f>VLOOKUP(AE24,技能面积和击中数量!$C:$D,2,TRUE)</f>
        <v>11.03499648</v>
      </c>
      <c r="AG24" s="3">
        <v>12</v>
      </c>
      <c r="AH24" s="26">
        <f t="shared" si="9"/>
        <v>133</v>
      </c>
      <c r="AI24" s="2" t="s">
        <v>20</v>
      </c>
      <c r="AJ24" s="2"/>
      <c r="AK24" s="2"/>
      <c r="AL24" s="2">
        <f t="shared" si="10"/>
        <v>0</v>
      </c>
      <c r="AM24" s="2">
        <f>VLOOKUP(AL24,技能面积和击中数量!$C:$D,2,TRUE)</f>
        <v>0</v>
      </c>
      <c r="AN24" s="2"/>
      <c r="AO24" s="39">
        <f t="shared" si="11"/>
        <v>0</v>
      </c>
      <c r="AP24" s="2" t="s">
        <v>20</v>
      </c>
      <c r="AQ24" s="3">
        <v>5</v>
      </c>
      <c r="AR24" s="3">
        <v>5</v>
      </c>
      <c r="AS24" s="14">
        <f t="shared" si="12"/>
        <v>36</v>
      </c>
      <c r="AT24" s="14">
        <f>VLOOKUP(AS24,技能面积和击中数量!$C:$D,2,TRUE)</f>
        <v>34.5473855999996</v>
      </c>
      <c r="AU24" s="3">
        <v>1</v>
      </c>
      <c r="AV24" s="37">
        <f t="shared" si="13"/>
        <v>35</v>
      </c>
      <c r="AW24" s="2" t="s">
        <v>20</v>
      </c>
      <c r="AX24" s="3">
        <v>5</v>
      </c>
      <c r="AY24" s="3">
        <v>5</v>
      </c>
      <c r="AZ24" s="14">
        <f t="shared" si="14"/>
        <v>36</v>
      </c>
      <c r="BA24" s="14">
        <f>VLOOKUP(AZ24,技能面积和击中数量!$C:$D,2,TRUE)</f>
        <v>34.5473855999996</v>
      </c>
      <c r="BB24" s="3">
        <v>1</v>
      </c>
      <c r="BC24" s="37">
        <f t="shared" si="15"/>
        <v>35</v>
      </c>
    </row>
    <row r="25" customHeight="1" spans="1:55">
      <c r="A25" s="14"/>
      <c r="B25" s="25" t="s">
        <v>18</v>
      </c>
      <c r="C25" s="2"/>
      <c r="D25" s="3">
        <v>3</v>
      </c>
      <c r="E25" s="26">
        <f t="shared" si="0"/>
        <v>0</v>
      </c>
      <c r="F25" s="2" t="s">
        <v>19</v>
      </c>
      <c r="G25" s="3">
        <v>0.9</v>
      </c>
      <c r="H25" s="27">
        <f t="shared" si="1"/>
        <v>6.15752160103599</v>
      </c>
      <c r="I25" s="27">
        <f>VLOOKUP(H25,技能面积和击中数量!$C:$D,2,TRUE)</f>
        <v>7.36671088000001</v>
      </c>
      <c r="J25" s="3">
        <v>1</v>
      </c>
      <c r="K25" s="26">
        <f t="shared" si="2"/>
        <v>23</v>
      </c>
      <c r="L25" s="2" t="s">
        <v>20</v>
      </c>
      <c r="M25" s="2"/>
      <c r="N25" s="2"/>
      <c r="O25" s="2">
        <f t="shared" si="3"/>
        <v>1</v>
      </c>
      <c r="P25" s="2">
        <f>VLOOKUP(O25,技能面积和击中数量!$C:$D,2,TRUE)</f>
        <v>1.2544</v>
      </c>
      <c r="Q25" s="2"/>
      <c r="R25" s="39">
        <f t="shared" si="4"/>
        <v>0</v>
      </c>
      <c r="T25" s="2" t="s">
        <v>18</v>
      </c>
      <c r="U25" s="2"/>
      <c r="V25" s="2"/>
      <c r="W25" s="27">
        <f t="shared" si="5"/>
        <v>0</v>
      </c>
      <c r="X25" s="2" t="s">
        <v>19</v>
      </c>
      <c r="Y25" s="2"/>
      <c r="Z25" s="27">
        <f t="shared" si="6"/>
        <v>0</v>
      </c>
      <c r="AA25" s="27">
        <f>VLOOKUP(Z25,技能面积和击中数量!$C:$D,2,TRUE)</f>
        <v>0</v>
      </c>
      <c r="AB25" s="27">
        <f t="shared" si="7"/>
        <v>0</v>
      </c>
      <c r="AC25" s="2" t="s">
        <v>19</v>
      </c>
      <c r="AD25" s="3">
        <v>1.25</v>
      </c>
      <c r="AE25" s="27">
        <f t="shared" si="8"/>
        <v>9.62112750161874</v>
      </c>
      <c r="AF25" s="27">
        <f>VLOOKUP(AE25,技能面积和击中数量!$C:$D,2,TRUE)</f>
        <v>11.03499648</v>
      </c>
      <c r="AG25" s="3">
        <v>15</v>
      </c>
      <c r="AH25" s="26">
        <f t="shared" si="9"/>
        <v>166</v>
      </c>
      <c r="AI25" s="2" t="s">
        <v>20</v>
      </c>
      <c r="AJ25" s="2"/>
      <c r="AK25" s="2"/>
      <c r="AL25" s="2">
        <f t="shared" si="10"/>
        <v>0</v>
      </c>
      <c r="AM25" s="2">
        <f>VLOOKUP(AL25,技能面积和击中数量!$C:$D,2,TRUE)</f>
        <v>0</v>
      </c>
      <c r="AN25" s="2"/>
      <c r="AO25" s="39">
        <f t="shared" si="11"/>
        <v>0</v>
      </c>
      <c r="AP25" s="2" t="s">
        <v>20</v>
      </c>
      <c r="AQ25" s="3">
        <v>5</v>
      </c>
      <c r="AR25" s="3">
        <v>5</v>
      </c>
      <c r="AS25" s="14">
        <f t="shared" si="12"/>
        <v>36</v>
      </c>
      <c r="AT25" s="14">
        <f>VLOOKUP(AS25,技能面积和击中数量!$C:$D,2,TRUE)</f>
        <v>34.5473855999996</v>
      </c>
      <c r="AU25" s="3">
        <v>1</v>
      </c>
      <c r="AV25" s="37">
        <f t="shared" si="13"/>
        <v>35</v>
      </c>
      <c r="AW25" s="2" t="s">
        <v>20</v>
      </c>
      <c r="AX25" s="3">
        <v>5</v>
      </c>
      <c r="AY25" s="3">
        <v>5</v>
      </c>
      <c r="AZ25" s="14">
        <f t="shared" si="14"/>
        <v>36</v>
      </c>
      <c r="BA25" s="14">
        <f>VLOOKUP(AZ25,技能面积和击中数量!$C:$D,2,TRUE)</f>
        <v>34.5473855999996</v>
      </c>
      <c r="BB25" s="3">
        <v>1</v>
      </c>
      <c r="BC25" s="37">
        <f t="shared" si="15"/>
        <v>35</v>
      </c>
    </row>
    <row r="26" s="10" customFormat="1" customHeight="1" spans="1:55">
      <c r="A26" s="28"/>
      <c r="B26" s="29" t="s">
        <v>18</v>
      </c>
      <c r="C26" s="32"/>
      <c r="D26" s="30">
        <v>3</v>
      </c>
      <c r="E26" s="31">
        <f t="shared" si="0"/>
        <v>0</v>
      </c>
      <c r="F26" s="32" t="s">
        <v>19</v>
      </c>
      <c r="G26" s="30">
        <v>1.1</v>
      </c>
      <c r="H26" s="33">
        <f t="shared" si="1"/>
        <v>8.04247719318987</v>
      </c>
      <c r="I26" s="33">
        <f>VLOOKUP(H26,技能面积和击中数量!$C:$D,2,TRUE)</f>
        <v>9.39644208</v>
      </c>
      <c r="J26" s="30">
        <v>1</v>
      </c>
      <c r="K26" s="31">
        <f t="shared" si="2"/>
        <v>29</v>
      </c>
      <c r="L26" s="32" t="s">
        <v>20</v>
      </c>
      <c r="M26" s="32"/>
      <c r="N26" s="32"/>
      <c r="O26" s="32">
        <f t="shared" si="3"/>
        <v>1</v>
      </c>
      <c r="P26" s="32">
        <f>VLOOKUP(O26,技能面积和击中数量!$C:$D,2,TRUE)</f>
        <v>1.2544</v>
      </c>
      <c r="Q26" s="32"/>
      <c r="R26" s="40">
        <f t="shared" si="4"/>
        <v>0</v>
      </c>
      <c r="S26" s="32"/>
      <c r="T26" s="32" t="s">
        <v>18</v>
      </c>
      <c r="U26" s="32"/>
      <c r="V26" s="32"/>
      <c r="W26" s="33">
        <f t="shared" si="5"/>
        <v>0</v>
      </c>
      <c r="X26" s="32" t="s">
        <v>19</v>
      </c>
      <c r="Y26" s="32"/>
      <c r="Z26" s="33">
        <f t="shared" si="6"/>
        <v>0</v>
      </c>
      <c r="AA26" s="33">
        <f>VLOOKUP(Z26,技能面积和击中数量!$C:$D,2,TRUE)</f>
        <v>0</v>
      </c>
      <c r="AB26" s="33">
        <f t="shared" si="7"/>
        <v>0</v>
      </c>
      <c r="AC26" s="32" t="s">
        <v>19</v>
      </c>
      <c r="AD26" s="30">
        <v>1.85</v>
      </c>
      <c r="AE26" s="33">
        <f t="shared" si="8"/>
        <v>17.3494454294496</v>
      </c>
      <c r="AF26" s="33">
        <f>VLOOKUP(AE26,技能面积和击中数量!$C:$D,2,TRUE)</f>
        <v>18.38049408</v>
      </c>
      <c r="AG26" s="30">
        <v>15</v>
      </c>
      <c r="AH26" s="31">
        <f t="shared" si="9"/>
        <v>276</v>
      </c>
      <c r="AI26" s="32" t="s">
        <v>20</v>
      </c>
      <c r="AJ26" s="32"/>
      <c r="AK26" s="32"/>
      <c r="AL26" s="32">
        <f t="shared" si="10"/>
        <v>0</v>
      </c>
      <c r="AM26" s="32">
        <f>VLOOKUP(AL26,技能面积和击中数量!$C:$D,2,TRUE)</f>
        <v>0</v>
      </c>
      <c r="AN26" s="32"/>
      <c r="AO26" s="40">
        <f t="shared" si="11"/>
        <v>0</v>
      </c>
      <c r="AP26" s="32" t="s">
        <v>20</v>
      </c>
      <c r="AQ26" s="30">
        <v>5</v>
      </c>
      <c r="AR26" s="30">
        <v>5</v>
      </c>
      <c r="AS26" s="28">
        <f t="shared" si="12"/>
        <v>36</v>
      </c>
      <c r="AT26" s="28">
        <f>VLOOKUP(AS26,技能面积和击中数量!$C:$D,2,TRUE)</f>
        <v>34.5473855999996</v>
      </c>
      <c r="AU26" s="30">
        <v>1</v>
      </c>
      <c r="AV26" s="42">
        <f t="shared" si="13"/>
        <v>35</v>
      </c>
      <c r="AW26" s="32" t="s">
        <v>20</v>
      </c>
      <c r="AX26" s="30">
        <v>5</v>
      </c>
      <c r="AY26" s="30">
        <v>5</v>
      </c>
      <c r="AZ26" s="28">
        <f t="shared" si="14"/>
        <v>36</v>
      </c>
      <c r="BA26" s="28">
        <f>VLOOKUP(AZ26,技能面积和击中数量!$C:$D,2,TRUE)</f>
        <v>34.5473855999996</v>
      </c>
      <c r="BB26" s="30">
        <v>1</v>
      </c>
      <c r="BC26" s="42">
        <f t="shared" si="15"/>
        <v>35</v>
      </c>
    </row>
    <row r="27" customHeight="1" spans="1:1">
      <c r="A27" s="34"/>
    </row>
    <row r="28" customHeight="1" spans="30:33">
      <c r="AD28" s="21">
        <v>1</v>
      </c>
      <c r="AF28" s="13">
        <v>12.53734872</v>
      </c>
      <c r="AG28" s="46">
        <v>1.5</v>
      </c>
    </row>
    <row r="29" customHeight="1" spans="30:33">
      <c r="AD29" s="3">
        <v>1.8</v>
      </c>
      <c r="AF29" s="13">
        <v>26.78856</v>
      </c>
      <c r="AG29" s="47">
        <v>1.5</v>
      </c>
    </row>
    <row r="30" customHeight="1" spans="30:33">
      <c r="AD30" s="3">
        <v>1.8</v>
      </c>
      <c r="AF30" s="13">
        <v>26.78856</v>
      </c>
      <c r="AG30" s="47">
        <v>1.5</v>
      </c>
    </row>
    <row r="31" customHeight="1" spans="30:33">
      <c r="AD31" s="3">
        <v>2.38</v>
      </c>
      <c r="AF31" s="13">
        <v>38.5391001599998</v>
      </c>
      <c r="AG31" s="47">
        <v>1.5</v>
      </c>
    </row>
    <row r="32" customHeight="1" spans="30:33">
      <c r="AD32" s="30">
        <v>2.38</v>
      </c>
      <c r="AF32" s="13">
        <v>38.5391001599998</v>
      </c>
      <c r="AG32" s="48">
        <v>1.5</v>
      </c>
    </row>
    <row r="33" customHeight="1" spans="30:33">
      <c r="AD33" s="21">
        <v>0.42</v>
      </c>
      <c r="AF33" s="13">
        <v>5.0784</v>
      </c>
      <c r="AG33" s="46">
        <v>1.5</v>
      </c>
    </row>
    <row r="34" customHeight="1" spans="30:33">
      <c r="AD34" s="3">
        <v>0.42</v>
      </c>
      <c r="AF34" s="13">
        <v>5.0784</v>
      </c>
      <c r="AG34" s="47">
        <v>1.5</v>
      </c>
    </row>
    <row r="35" customHeight="1" spans="30:33">
      <c r="AD35" s="3">
        <v>0.9</v>
      </c>
      <c r="AF35" s="13">
        <v>11.05006632</v>
      </c>
      <c r="AG35" s="47">
        <v>1.5</v>
      </c>
    </row>
    <row r="36" customHeight="1" spans="30:33">
      <c r="AD36" s="3">
        <v>0.9</v>
      </c>
      <c r="AF36" s="13">
        <v>11.05006632</v>
      </c>
      <c r="AG36" s="47">
        <v>1.5</v>
      </c>
    </row>
    <row r="37" customHeight="1" spans="30:33">
      <c r="AD37" s="30">
        <v>1.35</v>
      </c>
      <c r="AF37" s="13">
        <v>18.26598912</v>
      </c>
      <c r="AG37" s="48">
        <v>1.5</v>
      </c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D27"/>
  <sheetViews>
    <sheetView workbookViewId="0">
      <selection activeCell="J13" sqref="J13"/>
    </sheetView>
    <sheetView workbookViewId="1">
      <selection activeCell="A1" sqref="A1"/>
    </sheetView>
  </sheetViews>
  <sheetFormatPr defaultColWidth="10" defaultRowHeight="16.5" customHeight="1"/>
  <cols>
    <col min="1" max="1" width="6.625" style="2" customWidth="1"/>
    <col min="2" max="2" width="12.125" style="11" customWidth="1"/>
    <col min="3" max="3" width="9.00833333333333" style="12" customWidth="1"/>
    <col min="4" max="4" width="10" style="12"/>
    <col min="5" max="5" width="11.25" style="13" customWidth="1"/>
    <col min="6" max="6" width="12.125" style="12" customWidth="1"/>
    <col min="7" max="7" width="9.00833333333333" style="12" customWidth="1"/>
    <col min="8" max="8" width="9.00833333333333" style="13" customWidth="1"/>
    <col min="9" max="9" width="13.125" style="13" customWidth="1"/>
    <col min="10" max="10" width="9.00833333333333" style="13" customWidth="1"/>
    <col min="11" max="11" width="11.25" style="13" customWidth="1"/>
    <col min="12" max="12" width="12.125" style="12" customWidth="1"/>
    <col min="13" max="15" width="10" style="14"/>
    <col min="16" max="16" width="14.875" style="14" customWidth="1"/>
    <col min="17" max="17" width="10" style="14"/>
    <col min="18" max="18" width="11.25" style="15" customWidth="1"/>
    <col min="19" max="19" width="11.25" style="2" customWidth="1"/>
    <col min="20" max="20" width="12.125" style="12" customWidth="1"/>
    <col min="21" max="21" width="9.00833333333333" style="12" customWidth="1"/>
    <col min="22" max="22" width="10" style="12"/>
    <col min="23" max="23" width="11.25" style="13" customWidth="1"/>
    <col min="24" max="24" width="12.125" style="13" customWidth="1"/>
    <col min="25" max="25" width="11.25" style="13" customWidth="1"/>
    <col min="26" max="26" width="13.125" style="13" customWidth="1"/>
    <col min="27" max="29" width="11.25" style="13" customWidth="1"/>
    <col min="30" max="30" width="12.125" style="12" customWidth="1"/>
    <col min="31" max="31" width="9.00833333333333" style="12" customWidth="1"/>
    <col min="32" max="32" width="9.00833333333333" style="13" customWidth="1"/>
    <col min="33" max="33" width="13.125" style="13" customWidth="1"/>
    <col min="34" max="34" width="9.00833333333333" style="13" customWidth="1"/>
    <col min="35" max="35" width="11.25" style="13" customWidth="1"/>
    <col min="36" max="36" width="12.125" style="12" customWidth="1"/>
    <col min="37" max="38" width="10" style="14"/>
    <col min="39" max="39" width="13.125" style="14" customWidth="1"/>
    <col min="40" max="40" width="14.875" style="14" customWidth="1"/>
    <col min="41" max="41" width="10" style="14"/>
    <col min="42" max="42" width="11.25" style="15" customWidth="1"/>
    <col min="43" max="43" width="12.125" style="12" customWidth="1"/>
    <col min="44" max="46" width="10" style="14"/>
    <col min="47" max="47" width="14.875" style="14" customWidth="1"/>
    <col min="48" max="48" width="10" style="14"/>
    <col min="49" max="49" width="11.25" style="15" customWidth="1"/>
    <col min="50" max="50" width="12.125" style="12" customWidth="1"/>
    <col min="51" max="53" width="10" style="14"/>
    <col min="54" max="54" width="14.875" style="14" customWidth="1"/>
    <col min="55" max="55" width="10" style="14"/>
    <col min="56" max="56" width="11.25" style="15" customWidth="1"/>
    <col min="57" max="16384" width="10" style="16"/>
  </cols>
  <sheetData>
    <row r="1" customHeight="1" spans="1:56">
      <c r="A1" s="2" t="s">
        <v>4</v>
      </c>
      <c r="B1" s="11" t="s">
        <v>5</v>
      </c>
      <c r="C1" s="17" t="s">
        <v>6</v>
      </c>
      <c r="D1" s="17" t="s">
        <v>7</v>
      </c>
      <c r="E1" s="18" t="s">
        <v>8</v>
      </c>
      <c r="F1" s="12" t="s">
        <v>5</v>
      </c>
      <c r="G1" s="17" t="s">
        <v>9</v>
      </c>
      <c r="H1" s="13" t="s">
        <v>2</v>
      </c>
      <c r="I1" s="13" t="s">
        <v>10</v>
      </c>
      <c r="J1" s="35" t="s">
        <v>11</v>
      </c>
      <c r="K1" s="18" t="s">
        <v>8</v>
      </c>
      <c r="L1" s="12" t="s">
        <v>5</v>
      </c>
      <c r="M1" s="3" t="s">
        <v>12</v>
      </c>
      <c r="N1" s="3" t="s">
        <v>13</v>
      </c>
      <c r="O1" s="14" t="s">
        <v>2</v>
      </c>
      <c r="P1" s="14" t="s">
        <v>14</v>
      </c>
      <c r="Q1" s="3" t="s">
        <v>15</v>
      </c>
      <c r="R1" s="37" t="s">
        <v>8</v>
      </c>
      <c r="T1" s="12" t="s">
        <v>5</v>
      </c>
      <c r="U1" s="17" t="s">
        <v>6</v>
      </c>
      <c r="V1" s="17" t="s">
        <v>7</v>
      </c>
      <c r="W1" s="18" t="s">
        <v>8</v>
      </c>
      <c r="X1" s="12" t="s">
        <v>5</v>
      </c>
      <c r="Y1" s="17" t="s">
        <v>9</v>
      </c>
      <c r="Z1" s="13" t="s">
        <v>16</v>
      </c>
      <c r="AA1" s="13" t="s">
        <v>10</v>
      </c>
      <c r="AB1" s="35" t="s">
        <v>35</v>
      </c>
      <c r="AC1" s="18" t="s">
        <v>8</v>
      </c>
      <c r="AD1" s="12" t="s">
        <v>5</v>
      </c>
      <c r="AE1" s="17" t="s">
        <v>9</v>
      </c>
      <c r="AF1" s="13" t="s">
        <v>2</v>
      </c>
      <c r="AG1" s="13" t="s">
        <v>10</v>
      </c>
      <c r="AH1" s="35" t="s">
        <v>11</v>
      </c>
      <c r="AI1" s="18" t="s">
        <v>8</v>
      </c>
      <c r="AJ1" s="12" t="s">
        <v>5</v>
      </c>
      <c r="AK1" s="3" t="s">
        <v>12</v>
      </c>
      <c r="AL1" s="3" t="s">
        <v>13</v>
      </c>
      <c r="AM1" s="14" t="s">
        <v>16</v>
      </c>
      <c r="AN1" s="14" t="s">
        <v>14</v>
      </c>
      <c r="AO1" s="3" t="s">
        <v>15</v>
      </c>
      <c r="AP1" s="37" t="s">
        <v>8</v>
      </c>
      <c r="AQ1" s="12" t="s">
        <v>5</v>
      </c>
      <c r="AR1" s="3" t="s">
        <v>12</v>
      </c>
      <c r="AS1" s="3" t="s">
        <v>13</v>
      </c>
      <c r="AT1" s="14" t="s">
        <v>2</v>
      </c>
      <c r="AU1" s="14" t="s">
        <v>14</v>
      </c>
      <c r="AV1" s="3" t="s">
        <v>15</v>
      </c>
      <c r="AW1" s="37" t="s">
        <v>8</v>
      </c>
      <c r="AX1" s="12" t="s">
        <v>5</v>
      </c>
      <c r="AY1" s="3" t="s">
        <v>12</v>
      </c>
      <c r="AZ1" s="3" t="s">
        <v>13</v>
      </c>
      <c r="BA1" s="14" t="s">
        <v>2</v>
      </c>
      <c r="BB1" s="14" t="s">
        <v>14</v>
      </c>
      <c r="BC1" s="3" t="s">
        <v>15</v>
      </c>
      <c r="BD1" s="37" t="s">
        <v>8</v>
      </c>
    </row>
    <row r="2" s="9" customFormat="1" customHeight="1" spans="1:56">
      <c r="A2" s="19" t="s">
        <v>36</v>
      </c>
      <c r="B2" s="20" t="s">
        <v>18</v>
      </c>
      <c r="C2" s="21">
        <v>1</v>
      </c>
      <c r="D2" s="21">
        <v>1</v>
      </c>
      <c r="E2" s="22">
        <f t="shared" ref="E2:E26" si="0">D2*C2</f>
        <v>1</v>
      </c>
      <c r="F2" s="23" t="s">
        <v>19</v>
      </c>
      <c r="G2" s="23"/>
      <c r="H2" s="24">
        <f t="shared" ref="H2:H26" si="1">PI()*(G2+0.5)^2</f>
        <v>0.785398163397448</v>
      </c>
      <c r="I2" s="24">
        <f>VLOOKUP(H2,技能面积和击中数量!$C:$D,2,TRUE)</f>
        <v>1</v>
      </c>
      <c r="J2" s="23"/>
      <c r="K2" s="24">
        <f t="shared" ref="K2:K26" si="2">ROUNDUP(I2*J2*D2,0)</f>
        <v>0</v>
      </c>
      <c r="L2" s="23" t="s">
        <v>20</v>
      </c>
      <c r="M2" s="23"/>
      <c r="N2" s="23"/>
      <c r="O2" s="23">
        <f t="shared" ref="O2:O26" si="3">(M2+1)*(N2+1)</f>
        <v>1</v>
      </c>
      <c r="P2" s="23">
        <f>VLOOKUP(O2,技能面积和击中数量!$C:$D,2,TRUE)</f>
        <v>1.2544</v>
      </c>
      <c r="Q2" s="23"/>
      <c r="R2" s="38">
        <f t="shared" ref="R2:R26" si="4">ROUNDUP(P2*Q2*D2,0)</f>
        <v>0</v>
      </c>
      <c r="S2" s="23"/>
      <c r="T2" s="23" t="s">
        <v>18</v>
      </c>
      <c r="U2" s="23"/>
      <c r="V2" s="23"/>
      <c r="W2" s="24">
        <f t="shared" ref="W2:W26" si="5">V2*U2</f>
        <v>0</v>
      </c>
      <c r="X2" s="23" t="s">
        <v>19</v>
      </c>
      <c r="Y2" s="23"/>
      <c r="Z2" s="24">
        <f t="shared" ref="Z2:Z26" si="6">MAX(PI()*(Y2+0.5)^2-4.6*6.2,0)</f>
        <v>0</v>
      </c>
      <c r="AA2" s="24">
        <f>VLOOKUP(Z2,技能面积和击中数量!$C:$D,2,TRUE)</f>
        <v>0</v>
      </c>
      <c r="AB2" s="24"/>
      <c r="AC2" s="24">
        <f>ROUNDUP(AA2*AB2,0)</f>
        <v>0</v>
      </c>
      <c r="AD2" s="23" t="s">
        <v>19</v>
      </c>
      <c r="AE2" s="21">
        <v>1</v>
      </c>
      <c r="AF2" s="24">
        <f t="shared" ref="AF2:AF26" si="7">PI()*(AE2+0.5)^2</f>
        <v>7.06858347057703</v>
      </c>
      <c r="AG2" s="24">
        <f>VLOOKUP(AF2,技能面积和击中数量!$C:$D,2,TRUE)</f>
        <v>8.35823248000001</v>
      </c>
      <c r="AH2" s="21">
        <f>3*ROUNDDOWN(3/1,0)</f>
        <v>9</v>
      </c>
      <c r="AI2" s="22">
        <f t="shared" ref="AI2:AI26" si="8">ROUNDUP(AG2*AH2,0)</f>
        <v>76</v>
      </c>
      <c r="AJ2" s="23" t="s">
        <v>20</v>
      </c>
      <c r="AK2" s="23"/>
      <c r="AL2" s="23"/>
      <c r="AM2" s="23">
        <f t="shared" ref="AM2:AM26" si="9">MAX((AK2+1)*(AL2+1)-4.6*6.2,0)</f>
        <v>0</v>
      </c>
      <c r="AN2" s="23">
        <f>VLOOKUP(AM2,技能面积和击中数量!$C:$D,2,TRUE)</f>
        <v>0</v>
      </c>
      <c r="AO2" s="23"/>
      <c r="AP2" s="38">
        <f t="shared" ref="AP2:AP26" si="10">ROUNDUP(AN2*AO2,0)</f>
        <v>0</v>
      </c>
      <c r="AQ2" s="23" t="s">
        <v>20</v>
      </c>
      <c r="AR2" s="23"/>
      <c r="AS2" s="23"/>
      <c r="AT2" s="23">
        <f t="shared" ref="AT2:AT26" si="11">(AR2+1)*(AS2+1)</f>
        <v>1</v>
      </c>
      <c r="AU2" s="23">
        <f>VLOOKUP(AT2,技能面积和击中数量!$C:$D,2,TRUE)</f>
        <v>1.2544</v>
      </c>
      <c r="AV2" s="23"/>
      <c r="AW2" s="38">
        <f t="shared" ref="AW2:AW26" si="12">ROUNDUP(AU2*AV2,0)</f>
        <v>0</v>
      </c>
      <c r="AX2" s="23" t="s">
        <v>20</v>
      </c>
      <c r="AY2" s="23"/>
      <c r="AZ2" s="23"/>
      <c r="BA2" s="23">
        <f t="shared" ref="BA2:BA26" si="13">(AY2+1)*(AZ2+1)</f>
        <v>1</v>
      </c>
      <c r="BB2" s="23">
        <f>VLOOKUP(BA2,技能面积和击中数量!$C:$D,2,TRUE)</f>
        <v>1.2544</v>
      </c>
      <c r="BC2" s="23"/>
      <c r="BD2" s="38">
        <f t="shared" ref="BD2:BD26" si="14">ROUNDUP(BB2*BC2,0)</f>
        <v>0</v>
      </c>
    </row>
    <row r="3" customHeight="1" spans="1:56">
      <c r="A3" s="14"/>
      <c r="B3" s="25" t="s">
        <v>18</v>
      </c>
      <c r="C3" s="3">
        <v>2</v>
      </c>
      <c r="D3" s="3">
        <v>1</v>
      </c>
      <c r="E3" s="26">
        <f t="shared" si="0"/>
        <v>2</v>
      </c>
      <c r="F3" s="2" t="s">
        <v>19</v>
      </c>
      <c r="G3" s="2"/>
      <c r="H3" s="27">
        <f t="shared" si="1"/>
        <v>0.785398163397448</v>
      </c>
      <c r="I3" s="27">
        <f>VLOOKUP(H3,技能面积和击中数量!$C:$D,2,TRUE)</f>
        <v>1</v>
      </c>
      <c r="J3" s="2"/>
      <c r="K3" s="27">
        <f t="shared" si="2"/>
        <v>0</v>
      </c>
      <c r="L3" s="2" t="s">
        <v>20</v>
      </c>
      <c r="M3" s="2"/>
      <c r="N3" s="2"/>
      <c r="O3" s="2">
        <f t="shared" si="3"/>
        <v>1</v>
      </c>
      <c r="P3" s="2">
        <f>VLOOKUP(O3,技能面积和击中数量!$C:$D,2,TRUE)</f>
        <v>1.2544</v>
      </c>
      <c r="Q3" s="2"/>
      <c r="R3" s="39">
        <f t="shared" si="4"/>
        <v>0</v>
      </c>
      <c r="T3" s="2" t="s">
        <v>18</v>
      </c>
      <c r="U3" s="2"/>
      <c r="V3" s="2"/>
      <c r="W3" s="27">
        <f t="shared" si="5"/>
        <v>0</v>
      </c>
      <c r="X3" s="2" t="s">
        <v>19</v>
      </c>
      <c r="Y3" s="2"/>
      <c r="Z3" s="27">
        <f t="shared" si="6"/>
        <v>0</v>
      </c>
      <c r="AA3" s="27">
        <f>VLOOKUP(Z3,技能面积和击中数量!$C:$D,2,TRUE)</f>
        <v>0</v>
      </c>
      <c r="AB3" s="27"/>
      <c r="AC3" s="27">
        <f t="shared" ref="AC3:AC26" si="15">ROUNDUP(AA3*AB3,0)</f>
        <v>0</v>
      </c>
      <c r="AD3" s="2" t="s">
        <v>19</v>
      </c>
      <c r="AE3" s="3">
        <v>1</v>
      </c>
      <c r="AF3" s="27">
        <f t="shared" si="7"/>
        <v>7.06858347057703</v>
      </c>
      <c r="AG3" s="27">
        <f>VLOOKUP(AF3,技能面积和击中数量!$C:$D,2,TRUE)</f>
        <v>8.35823248000001</v>
      </c>
      <c r="AH3" s="3">
        <f>3*ROUNDDOWN(3/0.5,0)</f>
        <v>18</v>
      </c>
      <c r="AI3" s="26">
        <f t="shared" si="8"/>
        <v>151</v>
      </c>
      <c r="AJ3" s="2" t="s">
        <v>20</v>
      </c>
      <c r="AK3" s="2"/>
      <c r="AL3" s="2"/>
      <c r="AM3" s="2">
        <f t="shared" si="9"/>
        <v>0</v>
      </c>
      <c r="AN3" s="2">
        <f>VLOOKUP(AM3,技能面积和击中数量!$C:$D,2,TRUE)</f>
        <v>0</v>
      </c>
      <c r="AO3" s="2"/>
      <c r="AP3" s="39">
        <f t="shared" si="10"/>
        <v>0</v>
      </c>
      <c r="AQ3" s="2" t="s">
        <v>20</v>
      </c>
      <c r="AR3" s="2"/>
      <c r="AS3" s="2"/>
      <c r="AT3" s="2">
        <f t="shared" si="11"/>
        <v>1</v>
      </c>
      <c r="AU3" s="2">
        <f>VLOOKUP(AT3,技能面积和击中数量!$C:$D,2,TRUE)</f>
        <v>1.2544</v>
      </c>
      <c r="AV3" s="2"/>
      <c r="AW3" s="39">
        <f t="shared" si="12"/>
        <v>0</v>
      </c>
      <c r="AX3" s="2" t="s">
        <v>20</v>
      </c>
      <c r="AY3" s="2"/>
      <c r="AZ3" s="2"/>
      <c r="BA3" s="2">
        <f t="shared" si="13"/>
        <v>1</v>
      </c>
      <c r="BB3" s="2">
        <f>VLOOKUP(BA3,技能面积和击中数量!$C:$D,2,TRUE)</f>
        <v>1.2544</v>
      </c>
      <c r="BC3" s="2"/>
      <c r="BD3" s="39">
        <f t="shared" si="14"/>
        <v>0</v>
      </c>
    </row>
    <row r="4" customHeight="1" spans="1:56">
      <c r="A4" s="14"/>
      <c r="B4" s="25" t="s">
        <v>18</v>
      </c>
      <c r="C4" s="3">
        <v>3</v>
      </c>
      <c r="D4" s="3">
        <v>1</v>
      </c>
      <c r="E4" s="26">
        <f t="shared" si="0"/>
        <v>3</v>
      </c>
      <c r="F4" s="2" t="s">
        <v>19</v>
      </c>
      <c r="G4" s="2"/>
      <c r="H4" s="27">
        <f t="shared" si="1"/>
        <v>0.785398163397448</v>
      </c>
      <c r="I4" s="27">
        <f>VLOOKUP(H4,技能面积和击中数量!$C:$D,2,TRUE)</f>
        <v>1</v>
      </c>
      <c r="J4" s="2"/>
      <c r="K4" s="27">
        <f t="shared" si="2"/>
        <v>0</v>
      </c>
      <c r="L4" s="2" t="s">
        <v>20</v>
      </c>
      <c r="M4" s="2"/>
      <c r="N4" s="2"/>
      <c r="O4" s="2">
        <f t="shared" si="3"/>
        <v>1</v>
      </c>
      <c r="P4" s="2">
        <f>VLOOKUP(O4,技能面积和击中数量!$C:$D,2,TRUE)</f>
        <v>1.2544</v>
      </c>
      <c r="Q4" s="2"/>
      <c r="R4" s="39">
        <f t="shared" si="4"/>
        <v>0</v>
      </c>
      <c r="T4" s="2" t="s">
        <v>18</v>
      </c>
      <c r="U4" s="2"/>
      <c r="V4" s="2"/>
      <c r="W4" s="27">
        <f t="shared" si="5"/>
        <v>0</v>
      </c>
      <c r="X4" s="2" t="s">
        <v>19</v>
      </c>
      <c r="Y4" s="2"/>
      <c r="Z4" s="27">
        <f t="shared" si="6"/>
        <v>0</v>
      </c>
      <c r="AA4" s="27">
        <f>VLOOKUP(Z4,技能面积和击中数量!$C:$D,2,TRUE)</f>
        <v>0</v>
      </c>
      <c r="AB4" s="27"/>
      <c r="AC4" s="27">
        <f t="shared" si="15"/>
        <v>0</v>
      </c>
      <c r="AD4" s="2" t="s">
        <v>19</v>
      </c>
      <c r="AE4" s="3">
        <v>1.3</v>
      </c>
      <c r="AF4" s="27">
        <f t="shared" si="7"/>
        <v>10.1787601976309</v>
      </c>
      <c r="AG4" s="27">
        <f>VLOOKUP(AF4,技能面积和击中数量!$C:$D,2,TRUE)</f>
        <v>11.71584</v>
      </c>
      <c r="AH4" s="3">
        <f>3*ROUNDDOWN(3/0.5,0)</f>
        <v>18</v>
      </c>
      <c r="AI4" s="26">
        <f t="shared" si="8"/>
        <v>211</v>
      </c>
      <c r="AJ4" s="2" t="s">
        <v>20</v>
      </c>
      <c r="AK4" s="2"/>
      <c r="AL4" s="2"/>
      <c r="AM4" s="2">
        <f t="shared" si="9"/>
        <v>0</v>
      </c>
      <c r="AN4" s="2">
        <f>VLOOKUP(AM4,技能面积和击中数量!$C:$D,2,TRUE)</f>
        <v>0</v>
      </c>
      <c r="AO4" s="2"/>
      <c r="AP4" s="39">
        <f t="shared" si="10"/>
        <v>0</v>
      </c>
      <c r="AQ4" s="2" t="s">
        <v>20</v>
      </c>
      <c r="AR4" s="2"/>
      <c r="AS4" s="2"/>
      <c r="AT4" s="2">
        <f t="shared" si="11"/>
        <v>1</v>
      </c>
      <c r="AU4" s="2">
        <f>VLOOKUP(AT4,技能面积和击中数量!$C:$D,2,TRUE)</f>
        <v>1.2544</v>
      </c>
      <c r="AV4" s="2"/>
      <c r="AW4" s="39">
        <f t="shared" si="12"/>
        <v>0</v>
      </c>
      <c r="AX4" s="2" t="s">
        <v>20</v>
      </c>
      <c r="AY4" s="2"/>
      <c r="AZ4" s="2"/>
      <c r="BA4" s="2">
        <f t="shared" si="13"/>
        <v>1</v>
      </c>
      <c r="BB4" s="2">
        <f>VLOOKUP(BA4,技能面积和击中数量!$C:$D,2,TRUE)</f>
        <v>1.2544</v>
      </c>
      <c r="BC4" s="2"/>
      <c r="BD4" s="39">
        <f t="shared" si="14"/>
        <v>0</v>
      </c>
    </row>
    <row r="5" customHeight="1" spans="1:56">
      <c r="A5" s="14"/>
      <c r="B5" s="25" t="s">
        <v>18</v>
      </c>
      <c r="C5" s="3">
        <v>4</v>
      </c>
      <c r="D5" s="3">
        <v>1</v>
      </c>
      <c r="E5" s="26">
        <f t="shared" si="0"/>
        <v>4</v>
      </c>
      <c r="F5" s="2" t="s">
        <v>19</v>
      </c>
      <c r="G5" s="2"/>
      <c r="H5" s="27">
        <f t="shared" si="1"/>
        <v>0.785398163397448</v>
      </c>
      <c r="I5" s="27">
        <f>VLOOKUP(H5,技能面积和击中数量!$C:$D,2,TRUE)</f>
        <v>1</v>
      </c>
      <c r="J5" s="2"/>
      <c r="K5" s="27">
        <f t="shared" si="2"/>
        <v>0</v>
      </c>
      <c r="L5" s="2" t="s">
        <v>20</v>
      </c>
      <c r="M5" s="2"/>
      <c r="N5" s="2"/>
      <c r="O5" s="2">
        <f t="shared" si="3"/>
        <v>1</v>
      </c>
      <c r="P5" s="2">
        <f>VLOOKUP(O5,技能面积和击中数量!$C:$D,2,TRUE)</f>
        <v>1.2544</v>
      </c>
      <c r="Q5" s="2"/>
      <c r="R5" s="39">
        <f t="shared" si="4"/>
        <v>0</v>
      </c>
      <c r="T5" s="2" t="s">
        <v>18</v>
      </c>
      <c r="U5" s="2"/>
      <c r="V5" s="2"/>
      <c r="W5" s="27">
        <f t="shared" si="5"/>
        <v>0</v>
      </c>
      <c r="X5" s="2" t="s">
        <v>19</v>
      </c>
      <c r="Y5" s="2"/>
      <c r="Z5" s="27">
        <f t="shared" si="6"/>
        <v>0</v>
      </c>
      <c r="AA5" s="27">
        <f>VLOOKUP(Z5,技能面积和击中数量!$C:$D,2,TRUE)</f>
        <v>0</v>
      </c>
      <c r="AB5" s="27"/>
      <c r="AC5" s="27">
        <f t="shared" si="15"/>
        <v>0</v>
      </c>
      <c r="AD5" s="2" t="s">
        <v>19</v>
      </c>
      <c r="AE5" s="3">
        <v>1.6</v>
      </c>
      <c r="AF5" s="27">
        <f t="shared" si="7"/>
        <v>13.854423602331</v>
      </c>
      <c r="AG5" s="27">
        <f>VLOOKUP(AF5,技能面积和击中数量!$C:$D,2,TRUE)</f>
        <v>15.31152</v>
      </c>
      <c r="AH5" s="3">
        <f>3*ROUNDDOWN(3/0.5,0)</f>
        <v>18</v>
      </c>
      <c r="AI5" s="26">
        <f t="shared" si="8"/>
        <v>276</v>
      </c>
      <c r="AJ5" s="2" t="s">
        <v>20</v>
      </c>
      <c r="AK5" s="2"/>
      <c r="AL5" s="2"/>
      <c r="AM5" s="2">
        <f t="shared" si="9"/>
        <v>0</v>
      </c>
      <c r="AN5" s="2">
        <f>VLOOKUP(AM5,技能面积和击中数量!$C:$D,2,TRUE)</f>
        <v>0</v>
      </c>
      <c r="AO5" s="2"/>
      <c r="AP5" s="39">
        <f t="shared" si="10"/>
        <v>0</v>
      </c>
      <c r="AQ5" s="2" t="s">
        <v>20</v>
      </c>
      <c r="AR5" s="2"/>
      <c r="AS5" s="2"/>
      <c r="AT5" s="2">
        <f t="shared" si="11"/>
        <v>1</v>
      </c>
      <c r="AU5" s="2">
        <f>VLOOKUP(AT5,技能面积和击中数量!$C:$D,2,TRUE)</f>
        <v>1.2544</v>
      </c>
      <c r="AV5" s="2"/>
      <c r="AW5" s="39">
        <f t="shared" si="12"/>
        <v>0</v>
      </c>
      <c r="AX5" s="2" t="s">
        <v>20</v>
      </c>
      <c r="AY5" s="2"/>
      <c r="AZ5" s="2"/>
      <c r="BA5" s="2">
        <f t="shared" si="13"/>
        <v>1</v>
      </c>
      <c r="BB5" s="2">
        <f>VLOOKUP(BA5,技能面积和击中数量!$C:$D,2,TRUE)</f>
        <v>1.2544</v>
      </c>
      <c r="BC5" s="2"/>
      <c r="BD5" s="39">
        <f t="shared" si="14"/>
        <v>0</v>
      </c>
    </row>
    <row r="6" s="10" customFormat="1" customHeight="1" spans="1:56">
      <c r="A6" s="28"/>
      <c r="B6" s="29" t="s">
        <v>18</v>
      </c>
      <c r="C6" s="30">
        <v>5</v>
      </c>
      <c r="D6" s="30">
        <v>1</v>
      </c>
      <c r="E6" s="31">
        <f t="shared" si="0"/>
        <v>5</v>
      </c>
      <c r="F6" s="32" t="s">
        <v>19</v>
      </c>
      <c r="G6" s="32"/>
      <c r="H6" s="33">
        <f t="shared" si="1"/>
        <v>0.785398163397448</v>
      </c>
      <c r="I6" s="33">
        <f>VLOOKUP(H6,技能面积和击中数量!$C:$D,2,TRUE)</f>
        <v>1</v>
      </c>
      <c r="J6" s="32"/>
      <c r="K6" s="33">
        <f t="shared" si="2"/>
        <v>0</v>
      </c>
      <c r="L6" s="32" t="s">
        <v>20</v>
      </c>
      <c r="M6" s="32"/>
      <c r="N6" s="32"/>
      <c r="O6" s="32">
        <f t="shared" si="3"/>
        <v>1</v>
      </c>
      <c r="P6" s="32">
        <f>VLOOKUP(O6,技能面积和击中数量!$C:$D,2,TRUE)</f>
        <v>1.2544</v>
      </c>
      <c r="Q6" s="32"/>
      <c r="R6" s="40">
        <f t="shared" si="4"/>
        <v>0</v>
      </c>
      <c r="S6" s="32"/>
      <c r="T6" s="32" t="s">
        <v>18</v>
      </c>
      <c r="U6" s="32"/>
      <c r="V6" s="32"/>
      <c r="W6" s="33">
        <f t="shared" si="5"/>
        <v>0</v>
      </c>
      <c r="X6" s="32" t="s">
        <v>19</v>
      </c>
      <c r="Y6" s="32"/>
      <c r="Z6" s="33">
        <f t="shared" si="6"/>
        <v>0</v>
      </c>
      <c r="AA6" s="33">
        <f>VLOOKUP(Z6,技能面积和击中数量!$C:$D,2,TRUE)</f>
        <v>0</v>
      </c>
      <c r="AB6" s="33"/>
      <c r="AC6" s="33">
        <f t="shared" si="15"/>
        <v>0</v>
      </c>
      <c r="AD6" s="32" t="s">
        <v>19</v>
      </c>
      <c r="AE6" s="30">
        <v>2</v>
      </c>
      <c r="AF6" s="33">
        <f t="shared" si="7"/>
        <v>19.6349540849362</v>
      </c>
      <c r="AG6" s="33">
        <f>VLOOKUP(AF6,技能面积和击中数量!$C:$D,2,TRUE)</f>
        <v>20.5</v>
      </c>
      <c r="AH6" s="30">
        <f>3*ROUNDDOWN(3/0.5,0)</f>
        <v>18</v>
      </c>
      <c r="AI6" s="31">
        <f t="shared" si="8"/>
        <v>369</v>
      </c>
      <c r="AJ6" s="32" t="s">
        <v>20</v>
      </c>
      <c r="AK6" s="32"/>
      <c r="AL6" s="32"/>
      <c r="AM6" s="32">
        <f t="shared" si="9"/>
        <v>0</v>
      </c>
      <c r="AN6" s="32">
        <f>VLOOKUP(AM6,技能面积和击中数量!$C:$D,2,TRUE)</f>
        <v>0</v>
      </c>
      <c r="AO6" s="32"/>
      <c r="AP6" s="40">
        <f t="shared" si="10"/>
        <v>0</v>
      </c>
      <c r="AQ6" s="32" t="s">
        <v>20</v>
      </c>
      <c r="AR6" s="32"/>
      <c r="AS6" s="32"/>
      <c r="AT6" s="32">
        <f t="shared" si="11"/>
        <v>1</v>
      </c>
      <c r="AU6" s="32">
        <f>VLOOKUP(AT6,技能面积和击中数量!$C:$D,2,TRUE)</f>
        <v>1.2544</v>
      </c>
      <c r="AV6" s="32"/>
      <c r="AW6" s="40">
        <f t="shared" si="12"/>
        <v>0</v>
      </c>
      <c r="AX6" s="32" t="s">
        <v>20</v>
      </c>
      <c r="AY6" s="32"/>
      <c r="AZ6" s="32"/>
      <c r="BA6" s="32">
        <f t="shared" si="13"/>
        <v>1</v>
      </c>
      <c r="BB6" s="32">
        <f>VLOOKUP(BA6,技能面积和击中数量!$C:$D,2,TRUE)</f>
        <v>1.2544</v>
      </c>
      <c r="BC6" s="32"/>
      <c r="BD6" s="40">
        <f t="shared" si="14"/>
        <v>0</v>
      </c>
    </row>
    <row r="7" s="9" customFormat="1" customHeight="1" spans="1:56">
      <c r="A7" s="19" t="s">
        <v>37</v>
      </c>
      <c r="B7" s="20" t="s">
        <v>18</v>
      </c>
      <c r="C7" s="21">
        <v>3</v>
      </c>
      <c r="D7" s="21">
        <v>1</v>
      </c>
      <c r="E7" s="22">
        <f t="shared" si="0"/>
        <v>3</v>
      </c>
      <c r="F7" s="23" t="s">
        <v>19</v>
      </c>
      <c r="G7" s="23"/>
      <c r="H7" s="24">
        <f t="shared" si="1"/>
        <v>0.785398163397448</v>
      </c>
      <c r="I7" s="24">
        <f>VLOOKUP(H7,技能面积和击中数量!$C:$D,2,TRUE)</f>
        <v>1</v>
      </c>
      <c r="J7" s="23"/>
      <c r="K7" s="24">
        <f t="shared" si="2"/>
        <v>0</v>
      </c>
      <c r="L7" s="23" t="s">
        <v>20</v>
      </c>
      <c r="M7" s="23"/>
      <c r="N7" s="23"/>
      <c r="O7" s="23">
        <f t="shared" si="3"/>
        <v>1</v>
      </c>
      <c r="P7" s="23">
        <f>VLOOKUP(O7,技能面积和击中数量!$C:$D,2,TRUE)</f>
        <v>1.2544</v>
      </c>
      <c r="Q7" s="23"/>
      <c r="R7" s="38">
        <f t="shared" si="4"/>
        <v>0</v>
      </c>
      <c r="S7" s="23"/>
      <c r="T7" s="23" t="s">
        <v>18</v>
      </c>
      <c r="U7" s="23"/>
      <c r="V7" s="23"/>
      <c r="W7" s="24">
        <f t="shared" si="5"/>
        <v>0</v>
      </c>
      <c r="X7" s="23" t="s">
        <v>19</v>
      </c>
      <c r="Y7" s="21">
        <v>4.5</v>
      </c>
      <c r="Z7" s="24">
        <f t="shared" si="6"/>
        <v>50.0198163397448</v>
      </c>
      <c r="AA7" s="24">
        <f>VLOOKUP(Z7,技能面积和击中数量!$C:$D,2,TRUE)</f>
        <v>48.1423823999993</v>
      </c>
      <c r="AB7" s="43">
        <v>3</v>
      </c>
      <c r="AC7" s="22">
        <f t="shared" si="15"/>
        <v>145</v>
      </c>
      <c r="AD7" s="23" t="s">
        <v>19</v>
      </c>
      <c r="AE7" s="23"/>
      <c r="AF7" s="24">
        <f t="shared" si="7"/>
        <v>0.785398163397448</v>
      </c>
      <c r="AG7" s="24">
        <f>VLOOKUP(AF7,技能面积和击中数量!$C:$D,2,TRUE)</f>
        <v>1</v>
      </c>
      <c r="AH7" s="23"/>
      <c r="AI7" s="24">
        <f t="shared" si="8"/>
        <v>0</v>
      </c>
      <c r="AJ7" s="23" t="s">
        <v>20</v>
      </c>
      <c r="AK7" s="23"/>
      <c r="AL7" s="23"/>
      <c r="AM7" s="23">
        <f t="shared" si="9"/>
        <v>0</v>
      </c>
      <c r="AN7" s="23">
        <f>VLOOKUP(AM7,技能面积和击中数量!$C:$D,2,TRUE)</f>
        <v>0</v>
      </c>
      <c r="AO7" s="23"/>
      <c r="AP7" s="38">
        <f t="shared" si="10"/>
        <v>0</v>
      </c>
      <c r="AQ7" s="23" t="s">
        <v>20</v>
      </c>
      <c r="AR7" s="23"/>
      <c r="AS7" s="23"/>
      <c r="AT7" s="23">
        <f t="shared" si="11"/>
        <v>1</v>
      </c>
      <c r="AU7" s="23">
        <f>VLOOKUP(AT7,技能面积和击中数量!$C:$D,2,TRUE)</f>
        <v>1.2544</v>
      </c>
      <c r="AV7" s="23"/>
      <c r="AW7" s="38">
        <f t="shared" si="12"/>
        <v>0</v>
      </c>
      <c r="AX7" s="23" t="s">
        <v>20</v>
      </c>
      <c r="AY7" s="23"/>
      <c r="AZ7" s="23"/>
      <c r="BA7" s="23">
        <f t="shared" si="13"/>
        <v>1</v>
      </c>
      <c r="BB7" s="23">
        <f>VLOOKUP(BA7,技能面积和击中数量!$C:$D,2,TRUE)</f>
        <v>1.2544</v>
      </c>
      <c r="BC7" s="23"/>
      <c r="BD7" s="38">
        <f t="shared" si="14"/>
        <v>0</v>
      </c>
    </row>
    <row r="8" customHeight="1" spans="1:56">
      <c r="A8" s="14"/>
      <c r="B8" s="25" t="s">
        <v>18</v>
      </c>
      <c r="C8" s="3">
        <v>3</v>
      </c>
      <c r="D8" s="3">
        <v>2</v>
      </c>
      <c r="E8" s="26">
        <f t="shared" si="0"/>
        <v>6</v>
      </c>
      <c r="F8" s="2" t="s">
        <v>19</v>
      </c>
      <c r="G8" s="2"/>
      <c r="H8" s="27">
        <f t="shared" si="1"/>
        <v>0.785398163397448</v>
      </c>
      <c r="I8" s="27">
        <f>VLOOKUP(H8,技能面积和击中数量!$C:$D,2,TRUE)</f>
        <v>1</v>
      </c>
      <c r="J8" s="2"/>
      <c r="K8" s="27">
        <f t="shared" si="2"/>
        <v>0</v>
      </c>
      <c r="L8" s="2" t="s">
        <v>20</v>
      </c>
      <c r="M8" s="2"/>
      <c r="N8" s="2"/>
      <c r="O8" s="2">
        <f t="shared" si="3"/>
        <v>1</v>
      </c>
      <c r="P8" s="2">
        <f>VLOOKUP(O8,技能面积和击中数量!$C:$D,2,TRUE)</f>
        <v>1.2544</v>
      </c>
      <c r="Q8" s="2"/>
      <c r="R8" s="39">
        <f t="shared" si="4"/>
        <v>0</v>
      </c>
      <c r="T8" s="2" t="s">
        <v>18</v>
      </c>
      <c r="U8" s="2"/>
      <c r="V8" s="2"/>
      <c r="W8" s="27">
        <f t="shared" si="5"/>
        <v>0</v>
      </c>
      <c r="X8" s="2" t="s">
        <v>19</v>
      </c>
      <c r="Y8" s="3">
        <v>4.5</v>
      </c>
      <c r="Z8" s="27">
        <f t="shared" si="6"/>
        <v>50.0198163397448</v>
      </c>
      <c r="AA8" s="27">
        <f>VLOOKUP(Z8,技能面积和击中数量!$C:$D,2,TRUE)</f>
        <v>48.1423823999993</v>
      </c>
      <c r="AB8" s="44">
        <v>3</v>
      </c>
      <c r="AC8" s="26">
        <f t="shared" si="15"/>
        <v>145</v>
      </c>
      <c r="AD8" s="2" t="s">
        <v>19</v>
      </c>
      <c r="AE8" s="2"/>
      <c r="AF8" s="27">
        <f t="shared" si="7"/>
        <v>0.785398163397448</v>
      </c>
      <c r="AG8" s="27">
        <f>VLOOKUP(AF8,技能面积和击中数量!$C:$D,2,TRUE)</f>
        <v>1</v>
      </c>
      <c r="AH8" s="2"/>
      <c r="AI8" s="27">
        <f t="shared" si="8"/>
        <v>0</v>
      </c>
      <c r="AJ8" s="2" t="s">
        <v>20</v>
      </c>
      <c r="AK8" s="2"/>
      <c r="AL8" s="2"/>
      <c r="AM8" s="2">
        <f t="shared" si="9"/>
        <v>0</v>
      </c>
      <c r="AN8" s="2">
        <f>VLOOKUP(AM8,技能面积和击中数量!$C:$D,2,TRUE)</f>
        <v>0</v>
      </c>
      <c r="AO8" s="2"/>
      <c r="AP8" s="39">
        <f t="shared" si="10"/>
        <v>0</v>
      </c>
      <c r="AQ8" s="2" t="s">
        <v>20</v>
      </c>
      <c r="AR8" s="2"/>
      <c r="AS8" s="2"/>
      <c r="AT8" s="2">
        <f t="shared" si="11"/>
        <v>1</v>
      </c>
      <c r="AU8" s="2">
        <f>VLOOKUP(AT8,技能面积和击中数量!$C:$D,2,TRUE)</f>
        <v>1.2544</v>
      </c>
      <c r="AV8" s="2"/>
      <c r="AW8" s="39">
        <f t="shared" si="12"/>
        <v>0</v>
      </c>
      <c r="AX8" s="2" t="s">
        <v>20</v>
      </c>
      <c r="AY8" s="2"/>
      <c r="AZ8" s="2"/>
      <c r="BA8" s="2">
        <f t="shared" si="13"/>
        <v>1</v>
      </c>
      <c r="BB8" s="2">
        <f>VLOOKUP(BA8,技能面积和击中数量!$C:$D,2,TRUE)</f>
        <v>1.2544</v>
      </c>
      <c r="BC8" s="2"/>
      <c r="BD8" s="39">
        <f t="shared" si="14"/>
        <v>0</v>
      </c>
    </row>
    <row r="9" customHeight="1" spans="1:56">
      <c r="A9" s="14"/>
      <c r="B9" s="25" t="s">
        <v>18</v>
      </c>
      <c r="C9" s="3">
        <v>5</v>
      </c>
      <c r="D9" s="3">
        <v>2</v>
      </c>
      <c r="E9" s="26">
        <f t="shared" si="0"/>
        <v>10</v>
      </c>
      <c r="F9" s="2" t="s">
        <v>19</v>
      </c>
      <c r="G9" s="2"/>
      <c r="H9" s="27">
        <f t="shared" si="1"/>
        <v>0.785398163397448</v>
      </c>
      <c r="I9" s="27">
        <f>VLOOKUP(H9,技能面积和击中数量!$C:$D,2,TRUE)</f>
        <v>1</v>
      </c>
      <c r="J9" s="2"/>
      <c r="K9" s="27">
        <f t="shared" si="2"/>
        <v>0</v>
      </c>
      <c r="L9" s="2" t="s">
        <v>20</v>
      </c>
      <c r="M9" s="2"/>
      <c r="N9" s="2"/>
      <c r="O9" s="2">
        <f t="shared" si="3"/>
        <v>1</v>
      </c>
      <c r="P9" s="2">
        <f>VLOOKUP(O9,技能面积和击中数量!$C:$D,2,TRUE)</f>
        <v>1.2544</v>
      </c>
      <c r="Q9" s="2"/>
      <c r="R9" s="39">
        <f t="shared" si="4"/>
        <v>0</v>
      </c>
      <c r="T9" s="2" t="s">
        <v>18</v>
      </c>
      <c r="U9" s="2"/>
      <c r="V9" s="2"/>
      <c r="W9" s="27">
        <f t="shared" si="5"/>
        <v>0</v>
      </c>
      <c r="X9" s="2" t="s">
        <v>19</v>
      </c>
      <c r="Y9" s="3">
        <v>4.5</v>
      </c>
      <c r="Z9" s="27">
        <f t="shared" si="6"/>
        <v>50.0198163397448</v>
      </c>
      <c r="AA9" s="27">
        <f>VLOOKUP(Z9,技能面积和击中数量!$C:$D,2,TRUE)</f>
        <v>48.1423823999993</v>
      </c>
      <c r="AB9" s="44">
        <v>3</v>
      </c>
      <c r="AC9" s="26">
        <f t="shared" si="15"/>
        <v>145</v>
      </c>
      <c r="AD9" s="2" t="s">
        <v>19</v>
      </c>
      <c r="AE9" s="2"/>
      <c r="AF9" s="27">
        <f t="shared" si="7"/>
        <v>0.785398163397448</v>
      </c>
      <c r="AG9" s="27">
        <f>VLOOKUP(AF9,技能面积和击中数量!$C:$D,2,TRUE)</f>
        <v>1</v>
      </c>
      <c r="AH9" s="2"/>
      <c r="AI9" s="27">
        <f t="shared" si="8"/>
        <v>0</v>
      </c>
      <c r="AJ9" s="2" t="s">
        <v>20</v>
      </c>
      <c r="AK9" s="2"/>
      <c r="AL9" s="2"/>
      <c r="AM9" s="2">
        <f t="shared" si="9"/>
        <v>0</v>
      </c>
      <c r="AN9" s="2">
        <f>VLOOKUP(AM9,技能面积和击中数量!$C:$D,2,TRUE)</f>
        <v>0</v>
      </c>
      <c r="AO9" s="2"/>
      <c r="AP9" s="39">
        <f t="shared" si="10"/>
        <v>0</v>
      </c>
      <c r="AQ9" s="2" t="s">
        <v>20</v>
      </c>
      <c r="AR9" s="2"/>
      <c r="AS9" s="2"/>
      <c r="AT9" s="2">
        <f t="shared" si="11"/>
        <v>1</v>
      </c>
      <c r="AU9" s="2">
        <f>VLOOKUP(AT9,技能面积和击中数量!$C:$D,2,TRUE)</f>
        <v>1.2544</v>
      </c>
      <c r="AV9" s="2"/>
      <c r="AW9" s="39">
        <f t="shared" si="12"/>
        <v>0</v>
      </c>
      <c r="AX9" s="2" t="s">
        <v>20</v>
      </c>
      <c r="AY9" s="2"/>
      <c r="AZ9" s="2"/>
      <c r="BA9" s="2">
        <f t="shared" si="13"/>
        <v>1</v>
      </c>
      <c r="BB9" s="2">
        <f>VLOOKUP(BA9,技能面积和击中数量!$C:$D,2,TRUE)</f>
        <v>1.2544</v>
      </c>
      <c r="BC9" s="2"/>
      <c r="BD9" s="39">
        <f t="shared" si="14"/>
        <v>0</v>
      </c>
    </row>
    <row r="10" customHeight="1" spans="1:56">
      <c r="A10" s="14"/>
      <c r="B10" s="25" t="s">
        <v>18</v>
      </c>
      <c r="C10" s="3">
        <v>5</v>
      </c>
      <c r="D10" s="3">
        <v>3</v>
      </c>
      <c r="E10" s="26">
        <f t="shared" si="0"/>
        <v>15</v>
      </c>
      <c r="F10" s="2" t="s">
        <v>19</v>
      </c>
      <c r="G10" s="2"/>
      <c r="H10" s="27">
        <f t="shared" si="1"/>
        <v>0.785398163397448</v>
      </c>
      <c r="I10" s="27">
        <f>VLOOKUP(H10,技能面积和击中数量!$C:$D,2,TRUE)</f>
        <v>1</v>
      </c>
      <c r="J10" s="2"/>
      <c r="K10" s="27">
        <f t="shared" si="2"/>
        <v>0</v>
      </c>
      <c r="L10" s="2" t="s">
        <v>20</v>
      </c>
      <c r="M10" s="2"/>
      <c r="N10" s="2"/>
      <c r="O10" s="2">
        <f t="shared" si="3"/>
        <v>1</v>
      </c>
      <c r="P10" s="2">
        <f>VLOOKUP(O10,技能面积和击中数量!$C:$D,2,TRUE)</f>
        <v>1.2544</v>
      </c>
      <c r="Q10" s="2"/>
      <c r="R10" s="39">
        <f t="shared" si="4"/>
        <v>0</v>
      </c>
      <c r="T10" s="2" t="s">
        <v>18</v>
      </c>
      <c r="U10" s="2"/>
      <c r="V10" s="2"/>
      <c r="W10" s="27">
        <f t="shared" si="5"/>
        <v>0</v>
      </c>
      <c r="X10" s="2" t="s">
        <v>19</v>
      </c>
      <c r="Y10" s="3">
        <v>4.5</v>
      </c>
      <c r="Z10" s="27">
        <f t="shared" si="6"/>
        <v>50.0198163397448</v>
      </c>
      <c r="AA10" s="27">
        <f>VLOOKUP(Z10,技能面积和击中数量!$C:$D,2,TRUE)</f>
        <v>48.1423823999993</v>
      </c>
      <c r="AB10" s="44">
        <v>3</v>
      </c>
      <c r="AC10" s="26">
        <f t="shared" si="15"/>
        <v>145</v>
      </c>
      <c r="AD10" s="2" t="s">
        <v>19</v>
      </c>
      <c r="AE10" s="2"/>
      <c r="AF10" s="27">
        <f t="shared" si="7"/>
        <v>0.785398163397448</v>
      </c>
      <c r="AG10" s="27">
        <f>VLOOKUP(AF10,技能面积和击中数量!$C:$D,2,TRUE)</f>
        <v>1</v>
      </c>
      <c r="AH10" s="2"/>
      <c r="AI10" s="27">
        <f t="shared" si="8"/>
        <v>0</v>
      </c>
      <c r="AJ10" s="2" t="s">
        <v>20</v>
      </c>
      <c r="AK10" s="2"/>
      <c r="AL10" s="2"/>
      <c r="AM10" s="2">
        <f t="shared" si="9"/>
        <v>0</v>
      </c>
      <c r="AN10" s="2">
        <f>VLOOKUP(AM10,技能面积和击中数量!$C:$D,2,TRUE)</f>
        <v>0</v>
      </c>
      <c r="AO10" s="2"/>
      <c r="AP10" s="39">
        <f t="shared" si="10"/>
        <v>0</v>
      </c>
      <c r="AQ10" s="2" t="s">
        <v>20</v>
      </c>
      <c r="AR10" s="2"/>
      <c r="AS10" s="2"/>
      <c r="AT10" s="2">
        <f t="shared" si="11"/>
        <v>1</v>
      </c>
      <c r="AU10" s="2">
        <f>VLOOKUP(AT10,技能面积和击中数量!$C:$D,2,TRUE)</f>
        <v>1.2544</v>
      </c>
      <c r="AV10" s="2"/>
      <c r="AW10" s="39">
        <f t="shared" si="12"/>
        <v>0</v>
      </c>
      <c r="AX10" s="2" t="s">
        <v>20</v>
      </c>
      <c r="AY10" s="2"/>
      <c r="AZ10" s="2"/>
      <c r="BA10" s="2">
        <f t="shared" si="13"/>
        <v>1</v>
      </c>
      <c r="BB10" s="2">
        <f>VLOOKUP(BA10,技能面积和击中数量!$C:$D,2,TRUE)</f>
        <v>1.2544</v>
      </c>
      <c r="BC10" s="2"/>
      <c r="BD10" s="39">
        <f t="shared" si="14"/>
        <v>0</v>
      </c>
    </row>
    <row r="11" s="10" customFormat="1" customHeight="1" spans="1:56">
      <c r="A11" s="28"/>
      <c r="B11" s="29" t="s">
        <v>18</v>
      </c>
      <c r="C11" s="30">
        <v>7</v>
      </c>
      <c r="D11" s="30">
        <v>3</v>
      </c>
      <c r="E11" s="31">
        <f t="shared" si="0"/>
        <v>21</v>
      </c>
      <c r="F11" s="32" t="s">
        <v>19</v>
      </c>
      <c r="G11" s="32"/>
      <c r="H11" s="33">
        <f t="shared" si="1"/>
        <v>0.785398163397448</v>
      </c>
      <c r="I11" s="33">
        <f>VLOOKUP(H11,技能面积和击中数量!$C:$D,2,TRUE)</f>
        <v>1</v>
      </c>
      <c r="J11" s="32"/>
      <c r="K11" s="33">
        <f t="shared" si="2"/>
        <v>0</v>
      </c>
      <c r="L11" s="32" t="s">
        <v>20</v>
      </c>
      <c r="M11" s="32"/>
      <c r="N11" s="32"/>
      <c r="O11" s="32">
        <f t="shared" si="3"/>
        <v>1</v>
      </c>
      <c r="P11" s="32">
        <f>VLOOKUP(O11,技能面积和击中数量!$C:$D,2,TRUE)</f>
        <v>1.2544</v>
      </c>
      <c r="Q11" s="32"/>
      <c r="R11" s="40">
        <f t="shared" si="4"/>
        <v>0</v>
      </c>
      <c r="S11" s="32"/>
      <c r="T11" s="32" t="s">
        <v>18</v>
      </c>
      <c r="U11" s="32"/>
      <c r="V11" s="32"/>
      <c r="W11" s="33">
        <f t="shared" si="5"/>
        <v>0</v>
      </c>
      <c r="X11" s="32" t="s">
        <v>19</v>
      </c>
      <c r="Y11" s="30">
        <v>4.5</v>
      </c>
      <c r="Z11" s="33">
        <f t="shared" si="6"/>
        <v>50.0198163397448</v>
      </c>
      <c r="AA11" s="33">
        <f>VLOOKUP(Z11,技能面积和击中数量!$C:$D,2,TRUE)</f>
        <v>48.1423823999993</v>
      </c>
      <c r="AB11" s="45">
        <v>3</v>
      </c>
      <c r="AC11" s="31">
        <f t="shared" si="15"/>
        <v>145</v>
      </c>
      <c r="AD11" s="32" t="s">
        <v>19</v>
      </c>
      <c r="AE11" s="32"/>
      <c r="AF11" s="33">
        <f t="shared" si="7"/>
        <v>0.785398163397448</v>
      </c>
      <c r="AG11" s="33">
        <f>VLOOKUP(AF11,技能面积和击中数量!$C:$D,2,TRUE)</f>
        <v>1</v>
      </c>
      <c r="AH11" s="32"/>
      <c r="AI11" s="33">
        <f t="shared" si="8"/>
        <v>0</v>
      </c>
      <c r="AJ11" s="32" t="s">
        <v>20</v>
      </c>
      <c r="AK11" s="32"/>
      <c r="AL11" s="32"/>
      <c r="AM11" s="32">
        <f t="shared" si="9"/>
        <v>0</v>
      </c>
      <c r="AN11" s="32">
        <f>VLOOKUP(AM11,技能面积和击中数量!$C:$D,2,TRUE)</f>
        <v>0</v>
      </c>
      <c r="AO11" s="32"/>
      <c r="AP11" s="40">
        <f t="shared" si="10"/>
        <v>0</v>
      </c>
      <c r="AQ11" s="32" t="s">
        <v>20</v>
      </c>
      <c r="AR11" s="32"/>
      <c r="AS11" s="32"/>
      <c r="AT11" s="32">
        <f t="shared" si="11"/>
        <v>1</v>
      </c>
      <c r="AU11" s="32">
        <f>VLOOKUP(AT11,技能面积和击中数量!$C:$D,2,TRUE)</f>
        <v>1.2544</v>
      </c>
      <c r="AV11" s="32"/>
      <c r="AW11" s="40">
        <f t="shared" si="12"/>
        <v>0</v>
      </c>
      <c r="AX11" s="32" t="s">
        <v>20</v>
      </c>
      <c r="AY11" s="32"/>
      <c r="AZ11" s="32"/>
      <c r="BA11" s="32">
        <f t="shared" si="13"/>
        <v>1</v>
      </c>
      <c r="BB11" s="32">
        <f>VLOOKUP(BA11,技能面积和击中数量!$C:$D,2,TRUE)</f>
        <v>1.2544</v>
      </c>
      <c r="BC11" s="32"/>
      <c r="BD11" s="40">
        <f t="shared" si="14"/>
        <v>0</v>
      </c>
    </row>
    <row r="12" s="9" customFormat="1" customHeight="1" spans="1:56">
      <c r="A12" s="19" t="s">
        <v>38</v>
      </c>
      <c r="B12" s="20" t="s">
        <v>18</v>
      </c>
      <c r="C12" s="21">
        <v>4</v>
      </c>
      <c r="D12" s="21">
        <v>1</v>
      </c>
      <c r="E12" s="22">
        <f t="shared" si="0"/>
        <v>4</v>
      </c>
      <c r="F12" s="23" t="s">
        <v>19</v>
      </c>
      <c r="G12" s="23"/>
      <c r="H12" s="24">
        <f t="shared" si="1"/>
        <v>0.785398163397448</v>
      </c>
      <c r="I12" s="24">
        <f>VLOOKUP(H12,技能面积和击中数量!$C:$D,2,TRUE)</f>
        <v>1</v>
      </c>
      <c r="J12" s="23"/>
      <c r="K12" s="24">
        <f t="shared" si="2"/>
        <v>0</v>
      </c>
      <c r="L12" s="23" t="s">
        <v>20</v>
      </c>
      <c r="M12" s="23"/>
      <c r="N12" s="23"/>
      <c r="O12" s="23">
        <f t="shared" si="3"/>
        <v>1</v>
      </c>
      <c r="P12" s="23">
        <f>VLOOKUP(O12,技能面积和击中数量!$C:$D,2,TRUE)</f>
        <v>1.2544</v>
      </c>
      <c r="Q12" s="23"/>
      <c r="R12" s="38">
        <f t="shared" si="4"/>
        <v>0</v>
      </c>
      <c r="S12" s="23"/>
      <c r="T12" s="23" t="s">
        <v>18</v>
      </c>
      <c r="U12" s="23"/>
      <c r="V12" s="23"/>
      <c r="W12" s="24">
        <f t="shared" si="5"/>
        <v>0</v>
      </c>
      <c r="X12" s="23" t="s">
        <v>19</v>
      </c>
      <c r="Y12" s="23"/>
      <c r="Z12" s="24">
        <f t="shared" si="6"/>
        <v>0</v>
      </c>
      <c r="AA12" s="24">
        <f>VLOOKUP(Z12,技能面积和击中数量!$C:$D,2,TRUE)</f>
        <v>0</v>
      </c>
      <c r="AB12" s="24"/>
      <c r="AC12" s="24">
        <f t="shared" si="15"/>
        <v>0</v>
      </c>
      <c r="AD12" s="23" t="s">
        <v>19</v>
      </c>
      <c r="AE12" s="23"/>
      <c r="AF12" s="24">
        <f t="shared" si="7"/>
        <v>0.785398163397448</v>
      </c>
      <c r="AG12" s="24">
        <f>VLOOKUP(AF12,技能面积和击中数量!$C:$D,2,TRUE)</f>
        <v>1</v>
      </c>
      <c r="AH12" s="23"/>
      <c r="AI12" s="24">
        <f t="shared" si="8"/>
        <v>0</v>
      </c>
      <c r="AJ12" s="23" t="s">
        <v>20</v>
      </c>
      <c r="AK12" s="23"/>
      <c r="AL12" s="23"/>
      <c r="AM12" s="23">
        <f t="shared" si="9"/>
        <v>0</v>
      </c>
      <c r="AN12" s="23">
        <f>VLOOKUP(AM12,技能面积和击中数量!$C:$D,2,TRUE)</f>
        <v>0</v>
      </c>
      <c r="AO12" s="23"/>
      <c r="AP12" s="38">
        <f t="shared" si="10"/>
        <v>0</v>
      </c>
      <c r="AQ12" s="23" t="s">
        <v>20</v>
      </c>
      <c r="AR12" s="21">
        <v>4.49</v>
      </c>
      <c r="AS12" s="21">
        <v>3.85</v>
      </c>
      <c r="AT12" s="23">
        <f t="shared" si="11"/>
        <v>26.6265</v>
      </c>
      <c r="AU12" s="23">
        <f>VLOOKUP(AT12,技能面积和击中数量!$C:$D,2,TRUE)</f>
        <v>26.1088459199999</v>
      </c>
      <c r="AV12" s="21">
        <v>1</v>
      </c>
      <c r="AW12" s="41">
        <f t="shared" si="12"/>
        <v>27</v>
      </c>
      <c r="AX12" s="23" t="s">
        <v>20</v>
      </c>
      <c r="AY12" s="23"/>
      <c r="AZ12" s="23"/>
      <c r="BA12" s="23">
        <f t="shared" si="13"/>
        <v>1</v>
      </c>
      <c r="BB12" s="23">
        <f>VLOOKUP(BA12,技能面积和击中数量!$C:$D,2,TRUE)</f>
        <v>1.2544</v>
      </c>
      <c r="BC12" s="23"/>
      <c r="BD12" s="38">
        <f t="shared" si="14"/>
        <v>0</v>
      </c>
    </row>
    <row r="13" customHeight="1" spans="1:56">
      <c r="A13" s="14"/>
      <c r="B13" s="25" t="s">
        <v>18</v>
      </c>
      <c r="C13" s="3">
        <v>4</v>
      </c>
      <c r="D13" s="3">
        <v>2</v>
      </c>
      <c r="E13" s="26">
        <f t="shared" si="0"/>
        <v>8</v>
      </c>
      <c r="F13" s="2" t="s">
        <v>19</v>
      </c>
      <c r="G13" s="2"/>
      <c r="H13" s="27">
        <f t="shared" si="1"/>
        <v>0.785398163397448</v>
      </c>
      <c r="I13" s="27">
        <f>VLOOKUP(H13,技能面积和击中数量!$C:$D,2,TRUE)</f>
        <v>1</v>
      </c>
      <c r="J13" s="2"/>
      <c r="K13" s="27">
        <f t="shared" si="2"/>
        <v>0</v>
      </c>
      <c r="L13" s="2" t="s">
        <v>20</v>
      </c>
      <c r="M13" s="2"/>
      <c r="N13" s="2"/>
      <c r="O13" s="2">
        <f t="shared" si="3"/>
        <v>1</v>
      </c>
      <c r="P13" s="2">
        <f>VLOOKUP(O13,技能面积和击中数量!$C:$D,2,TRUE)</f>
        <v>1.2544</v>
      </c>
      <c r="Q13" s="2"/>
      <c r="R13" s="39">
        <f t="shared" si="4"/>
        <v>0</v>
      </c>
      <c r="T13" s="2" t="s">
        <v>18</v>
      </c>
      <c r="U13" s="2"/>
      <c r="V13" s="2"/>
      <c r="W13" s="27">
        <f t="shared" si="5"/>
        <v>0</v>
      </c>
      <c r="X13" s="2" t="s">
        <v>19</v>
      </c>
      <c r="Y13" s="2"/>
      <c r="Z13" s="27">
        <f t="shared" si="6"/>
        <v>0</v>
      </c>
      <c r="AA13" s="27">
        <f>VLOOKUP(Z13,技能面积和击中数量!$C:$D,2,TRUE)</f>
        <v>0</v>
      </c>
      <c r="AB13" s="27"/>
      <c r="AC13" s="27">
        <f t="shared" si="15"/>
        <v>0</v>
      </c>
      <c r="AD13" s="2" t="s">
        <v>19</v>
      </c>
      <c r="AE13" s="2"/>
      <c r="AF13" s="27">
        <f t="shared" si="7"/>
        <v>0.785398163397448</v>
      </c>
      <c r="AG13" s="27">
        <f>VLOOKUP(AF13,技能面积和击中数量!$C:$D,2,TRUE)</f>
        <v>1</v>
      </c>
      <c r="AH13" s="2"/>
      <c r="AI13" s="27">
        <f t="shared" si="8"/>
        <v>0</v>
      </c>
      <c r="AJ13" s="2" t="s">
        <v>20</v>
      </c>
      <c r="AK13" s="2"/>
      <c r="AL13" s="2"/>
      <c r="AM13" s="2">
        <f t="shared" si="9"/>
        <v>0</v>
      </c>
      <c r="AN13" s="2">
        <f>VLOOKUP(AM13,技能面积和击中数量!$C:$D,2,TRUE)</f>
        <v>0</v>
      </c>
      <c r="AO13" s="2"/>
      <c r="AP13" s="39">
        <f t="shared" si="10"/>
        <v>0</v>
      </c>
      <c r="AQ13" s="2" t="s">
        <v>20</v>
      </c>
      <c r="AR13" s="3">
        <v>5.03</v>
      </c>
      <c r="AS13" s="3">
        <v>4.31</v>
      </c>
      <c r="AT13" s="2">
        <f t="shared" si="11"/>
        <v>32.0193</v>
      </c>
      <c r="AU13" s="2">
        <f>VLOOKUP(AT13,技能面积和击中数量!$C:$D,2,TRUE)</f>
        <v>30.7725263999998</v>
      </c>
      <c r="AV13" s="3">
        <v>1</v>
      </c>
      <c r="AW13" s="37">
        <f t="shared" si="12"/>
        <v>31</v>
      </c>
      <c r="AX13" s="2" t="s">
        <v>20</v>
      </c>
      <c r="AY13" s="2"/>
      <c r="AZ13" s="2"/>
      <c r="BA13" s="2">
        <f t="shared" si="13"/>
        <v>1</v>
      </c>
      <c r="BB13" s="2">
        <f>VLOOKUP(BA13,技能面积和击中数量!$C:$D,2,TRUE)</f>
        <v>1.2544</v>
      </c>
      <c r="BC13" s="2"/>
      <c r="BD13" s="39">
        <f t="shared" si="14"/>
        <v>0</v>
      </c>
    </row>
    <row r="14" customHeight="1" spans="1:56">
      <c r="A14" s="14"/>
      <c r="B14" s="25" t="s">
        <v>18</v>
      </c>
      <c r="C14" s="3">
        <v>6</v>
      </c>
      <c r="D14" s="3">
        <v>2</v>
      </c>
      <c r="E14" s="26">
        <f t="shared" si="0"/>
        <v>12</v>
      </c>
      <c r="F14" s="2" t="s">
        <v>19</v>
      </c>
      <c r="G14" s="2"/>
      <c r="H14" s="27">
        <f t="shared" si="1"/>
        <v>0.785398163397448</v>
      </c>
      <c r="I14" s="27">
        <f>VLOOKUP(H14,技能面积和击中数量!$C:$D,2,TRUE)</f>
        <v>1</v>
      </c>
      <c r="J14" s="2"/>
      <c r="K14" s="27">
        <f t="shared" si="2"/>
        <v>0</v>
      </c>
      <c r="L14" s="2" t="s">
        <v>20</v>
      </c>
      <c r="M14" s="2"/>
      <c r="N14" s="2"/>
      <c r="O14" s="2">
        <f t="shared" si="3"/>
        <v>1</v>
      </c>
      <c r="P14" s="2">
        <f>VLOOKUP(O14,技能面积和击中数量!$C:$D,2,TRUE)</f>
        <v>1.2544</v>
      </c>
      <c r="Q14" s="2"/>
      <c r="R14" s="39">
        <f t="shared" si="4"/>
        <v>0</v>
      </c>
      <c r="T14" s="2" t="s">
        <v>18</v>
      </c>
      <c r="U14" s="2"/>
      <c r="V14" s="2"/>
      <c r="W14" s="27">
        <f t="shared" si="5"/>
        <v>0</v>
      </c>
      <c r="X14" s="2" t="s">
        <v>19</v>
      </c>
      <c r="Y14" s="2"/>
      <c r="Z14" s="27">
        <f t="shared" si="6"/>
        <v>0</v>
      </c>
      <c r="AA14" s="27">
        <f>VLOOKUP(Z14,技能面积和击中数量!$C:$D,2,TRUE)</f>
        <v>0</v>
      </c>
      <c r="AB14" s="27"/>
      <c r="AC14" s="27">
        <f t="shared" si="15"/>
        <v>0</v>
      </c>
      <c r="AD14" s="2" t="s">
        <v>19</v>
      </c>
      <c r="AE14" s="2"/>
      <c r="AF14" s="27">
        <f t="shared" si="7"/>
        <v>0.785398163397448</v>
      </c>
      <c r="AG14" s="27">
        <f>VLOOKUP(AF14,技能面积和击中数量!$C:$D,2,TRUE)</f>
        <v>1</v>
      </c>
      <c r="AH14" s="2"/>
      <c r="AI14" s="27">
        <f t="shared" si="8"/>
        <v>0</v>
      </c>
      <c r="AJ14" s="2" t="s">
        <v>20</v>
      </c>
      <c r="AK14" s="2"/>
      <c r="AL14" s="2"/>
      <c r="AM14" s="2">
        <f t="shared" si="9"/>
        <v>0</v>
      </c>
      <c r="AN14" s="2">
        <f>VLOOKUP(AM14,技能面积和击中数量!$C:$D,2,TRUE)</f>
        <v>0</v>
      </c>
      <c r="AO14" s="2"/>
      <c r="AP14" s="39">
        <f t="shared" si="10"/>
        <v>0</v>
      </c>
      <c r="AQ14" s="2" t="s">
        <v>20</v>
      </c>
      <c r="AR14" s="3">
        <v>5.75</v>
      </c>
      <c r="AS14" s="3">
        <v>4.93</v>
      </c>
      <c r="AT14" s="2">
        <f t="shared" si="11"/>
        <v>40.0275</v>
      </c>
      <c r="AU14" s="2">
        <f>VLOOKUP(AT14,技能面积和击中数量!$C:$D,2,TRUE)</f>
        <v>38.3249663999996</v>
      </c>
      <c r="AV14" s="3">
        <v>1</v>
      </c>
      <c r="AW14" s="37">
        <f t="shared" si="12"/>
        <v>39</v>
      </c>
      <c r="AX14" s="2" t="s">
        <v>20</v>
      </c>
      <c r="AY14" s="2"/>
      <c r="AZ14" s="2"/>
      <c r="BA14" s="2">
        <f t="shared" si="13"/>
        <v>1</v>
      </c>
      <c r="BB14" s="2">
        <f>VLOOKUP(BA14,技能面积和击中数量!$C:$D,2,TRUE)</f>
        <v>1.2544</v>
      </c>
      <c r="BC14" s="2"/>
      <c r="BD14" s="39">
        <f t="shared" si="14"/>
        <v>0</v>
      </c>
    </row>
    <row r="15" customHeight="1" spans="1:56">
      <c r="A15" s="14"/>
      <c r="B15" s="25" t="s">
        <v>18</v>
      </c>
      <c r="C15" s="3">
        <v>6</v>
      </c>
      <c r="D15" s="3">
        <v>3</v>
      </c>
      <c r="E15" s="26">
        <f t="shared" si="0"/>
        <v>18</v>
      </c>
      <c r="F15" s="2" t="s">
        <v>19</v>
      </c>
      <c r="G15" s="2"/>
      <c r="H15" s="27">
        <f t="shared" si="1"/>
        <v>0.785398163397448</v>
      </c>
      <c r="I15" s="27">
        <f>VLOOKUP(H15,技能面积和击中数量!$C:$D,2,TRUE)</f>
        <v>1</v>
      </c>
      <c r="J15" s="2"/>
      <c r="K15" s="27">
        <f t="shared" si="2"/>
        <v>0</v>
      </c>
      <c r="L15" s="2" t="s">
        <v>20</v>
      </c>
      <c r="M15" s="2"/>
      <c r="N15" s="2"/>
      <c r="O15" s="2">
        <f t="shared" si="3"/>
        <v>1</v>
      </c>
      <c r="P15" s="2">
        <f>VLOOKUP(O15,技能面积和击中数量!$C:$D,2,TRUE)</f>
        <v>1.2544</v>
      </c>
      <c r="Q15" s="2"/>
      <c r="R15" s="39">
        <f t="shared" si="4"/>
        <v>0</v>
      </c>
      <c r="T15" s="2" t="s">
        <v>18</v>
      </c>
      <c r="U15" s="2"/>
      <c r="V15" s="2"/>
      <c r="W15" s="27">
        <f t="shared" si="5"/>
        <v>0</v>
      </c>
      <c r="X15" s="2" t="s">
        <v>19</v>
      </c>
      <c r="Y15" s="2"/>
      <c r="Z15" s="27">
        <f t="shared" si="6"/>
        <v>0</v>
      </c>
      <c r="AA15" s="27">
        <f>VLOOKUP(Z15,技能面积和击中数量!$C:$D,2,TRUE)</f>
        <v>0</v>
      </c>
      <c r="AB15" s="27"/>
      <c r="AC15" s="27">
        <f t="shared" si="15"/>
        <v>0</v>
      </c>
      <c r="AD15" s="2" t="s">
        <v>19</v>
      </c>
      <c r="AE15" s="2"/>
      <c r="AF15" s="27">
        <f t="shared" si="7"/>
        <v>0.785398163397448</v>
      </c>
      <c r="AG15" s="27">
        <f>VLOOKUP(AF15,技能面积和击中数量!$C:$D,2,TRUE)</f>
        <v>1</v>
      </c>
      <c r="AH15" s="2"/>
      <c r="AI15" s="27">
        <f t="shared" si="8"/>
        <v>0</v>
      </c>
      <c r="AJ15" s="2" t="s">
        <v>20</v>
      </c>
      <c r="AK15" s="2"/>
      <c r="AL15" s="2"/>
      <c r="AM15" s="2">
        <f t="shared" si="9"/>
        <v>0</v>
      </c>
      <c r="AN15" s="2">
        <f>VLOOKUP(AM15,技能面积和击中数量!$C:$D,2,TRUE)</f>
        <v>0</v>
      </c>
      <c r="AO15" s="2"/>
      <c r="AP15" s="39">
        <f t="shared" si="10"/>
        <v>0</v>
      </c>
      <c r="AQ15" s="2" t="s">
        <v>20</v>
      </c>
      <c r="AR15" s="3">
        <v>6.29</v>
      </c>
      <c r="AS15" s="3">
        <v>5.39</v>
      </c>
      <c r="AT15" s="2">
        <f t="shared" si="11"/>
        <v>46.5831</v>
      </c>
      <c r="AU15" s="2">
        <f>VLOOKUP(AT15,技能面积和击中数量!$C:$D,2,TRUE)</f>
        <v>44.8232399999993</v>
      </c>
      <c r="AV15" s="3">
        <v>1</v>
      </c>
      <c r="AW15" s="37">
        <f t="shared" si="12"/>
        <v>45</v>
      </c>
      <c r="AX15" s="2" t="s">
        <v>20</v>
      </c>
      <c r="AY15" s="2"/>
      <c r="AZ15" s="2"/>
      <c r="BA15" s="2">
        <f t="shared" si="13"/>
        <v>1</v>
      </c>
      <c r="BB15" s="2">
        <f>VLOOKUP(BA15,技能面积和击中数量!$C:$D,2,TRUE)</f>
        <v>1.2544</v>
      </c>
      <c r="BC15" s="2"/>
      <c r="BD15" s="39">
        <f t="shared" si="14"/>
        <v>0</v>
      </c>
    </row>
    <row r="16" s="10" customFormat="1" customHeight="1" spans="1:56">
      <c r="A16" s="28"/>
      <c r="B16" s="29" t="s">
        <v>18</v>
      </c>
      <c r="C16" s="30">
        <v>8</v>
      </c>
      <c r="D16" s="30">
        <v>3</v>
      </c>
      <c r="E16" s="31">
        <f t="shared" si="0"/>
        <v>24</v>
      </c>
      <c r="F16" s="32" t="s">
        <v>19</v>
      </c>
      <c r="G16" s="32"/>
      <c r="H16" s="33">
        <f t="shared" si="1"/>
        <v>0.785398163397448</v>
      </c>
      <c r="I16" s="33">
        <f>VLOOKUP(H16,技能面积和击中数量!$C:$D,2,TRUE)</f>
        <v>1</v>
      </c>
      <c r="J16" s="32"/>
      <c r="K16" s="33">
        <f t="shared" si="2"/>
        <v>0</v>
      </c>
      <c r="L16" s="32" t="s">
        <v>20</v>
      </c>
      <c r="M16" s="32"/>
      <c r="N16" s="32"/>
      <c r="O16" s="32">
        <f t="shared" si="3"/>
        <v>1</v>
      </c>
      <c r="P16" s="32">
        <f>VLOOKUP(O16,技能面积和击中数量!$C:$D,2,TRUE)</f>
        <v>1.2544</v>
      </c>
      <c r="Q16" s="32"/>
      <c r="R16" s="40">
        <f t="shared" si="4"/>
        <v>0</v>
      </c>
      <c r="S16" s="32"/>
      <c r="T16" s="32" t="s">
        <v>18</v>
      </c>
      <c r="U16" s="32"/>
      <c r="V16" s="32"/>
      <c r="W16" s="33">
        <f t="shared" si="5"/>
        <v>0</v>
      </c>
      <c r="X16" s="32" t="s">
        <v>19</v>
      </c>
      <c r="Y16" s="32"/>
      <c r="Z16" s="33">
        <f t="shared" si="6"/>
        <v>0</v>
      </c>
      <c r="AA16" s="33">
        <f>VLOOKUP(Z16,技能面积和击中数量!$C:$D,2,TRUE)</f>
        <v>0</v>
      </c>
      <c r="AB16" s="33"/>
      <c r="AC16" s="33">
        <f t="shared" si="15"/>
        <v>0</v>
      </c>
      <c r="AD16" s="32" t="s">
        <v>19</v>
      </c>
      <c r="AE16" s="32"/>
      <c r="AF16" s="33">
        <f t="shared" si="7"/>
        <v>0.785398163397448</v>
      </c>
      <c r="AG16" s="33">
        <f>VLOOKUP(AF16,技能面积和击中数量!$C:$D,2,TRUE)</f>
        <v>1</v>
      </c>
      <c r="AH16" s="32"/>
      <c r="AI16" s="33">
        <f t="shared" si="8"/>
        <v>0</v>
      </c>
      <c r="AJ16" s="32" t="s">
        <v>20</v>
      </c>
      <c r="AK16" s="32"/>
      <c r="AL16" s="32"/>
      <c r="AM16" s="32">
        <f t="shared" si="9"/>
        <v>0</v>
      </c>
      <c r="AN16" s="32">
        <f>VLOOKUP(AM16,技能面积和击中数量!$C:$D,2,TRUE)</f>
        <v>0</v>
      </c>
      <c r="AO16" s="32"/>
      <c r="AP16" s="40">
        <f t="shared" si="10"/>
        <v>0</v>
      </c>
      <c r="AQ16" s="32" t="s">
        <v>20</v>
      </c>
      <c r="AR16" s="30">
        <v>7</v>
      </c>
      <c r="AS16" s="30">
        <v>6</v>
      </c>
      <c r="AT16" s="32">
        <f t="shared" si="11"/>
        <v>56</v>
      </c>
      <c r="AU16" s="32">
        <f>VLOOKUP(AT16,技能面积和击中数量!$C:$D,2,TRUE)</f>
        <v>53.852601599999</v>
      </c>
      <c r="AV16" s="30">
        <v>1</v>
      </c>
      <c r="AW16" s="42">
        <f t="shared" si="12"/>
        <v>54</v>
      </c>
      <c r="AX16" s="32" t="s">
        <v>20</v>
      </c>
      <c r="AY16" s="32"/>
      <c r="AZ16" s="32"/>
      <c r="BA16" s="32">
        <f t="shared" si="13"/>
        <v>1</v>
      </c>
      <c r="BB16" s="32">
        <f>VLOOKUP(BA16,技能面积和击中数量!$C:$D,2,TRUE)</f>
        <v>1.2544</v>
      </c>
      <c r="BC16" s="32"/>
      <c r="BD16" s="40">
        <f t="shared" si="14"/>
        <v>0</v>
      </c>
    </row>
    <row r="17" s="9" customFormat="1" customHeight="1" spans="1:56">
      <c r="A17" s="19" t="s">
        <v>39</v>
      </c>
      <c r="B17" s="20" t="s">
        <v>18</v>
      </c>
      <c r="C17" s="23"/>
      <c r="D17" s="23">
        <v>1</v>
      </c>
      <c r="E17" s="24">
        <f t="shared" si="0"/>
        <v>0</v>
      </c>
      <c r="F17" s="23" t="s">
        <v>19</v>
      </c>
      <c r="G17" s="21">
        <v>0.6</v>
      </c>
      <c r="H17" s="24">
        <f t="shared" si="1"/>
        <v>3.80132711084365</v>
      </c>
      <c r="I17" s="24">
        <f>VLOOKUP(H17,技能面积和击中数量!$C:$D,2,TRUE)</f>
        <v>4.78192</v>
      </c>
      <c r="J17" s="21">
        <v>1</v>
      </c>
      <c r="K17" s="24">
        <f t="shared" si="2"/>
        <v>5</v>
      </c>
      <c r="L17" s="23" t="s">
        <v>20</v>
      </c>
      <c r="M17" s="23"/>
      <c r="N17" s="23"/>
      <c r="O17" s="19">
        <f t="shared" si="3"/>
        <v>1</v>
      </c>
      <c r="P17" s="19">
        <f>MIN(VLOOKUP(O17,技能面积和击中数量!$C:$D,2,TRUE),C17)</f>
        <v>1.2544</v>
      </c>
      <c r="Q17" s="23"/>
      <c r="R17" s="41">
        <f t="shared" si="4"/>
        <v>0</v>
      </c>
      <c r="S17" s="23"/>
      <c r="T17" s="23" t="s">
        <v>18</v>
      </c>
      <c r="U17" s="23"/>
      <c r="V17" s="23"/>
      <c r="W17" s="24">
        <f t="shared" si="5"/>
        <v>0</v>
      </c>
      <c r="X17" s="23" t="s">
        <v>19</v>
      </c>
      <c r="Y17" s="23"/>
      <c r="Z17" s="24">
        <f t="shared" si="6"/>
        <v>0</v>
      </c>
      <c r="AA17" s="24">
        <f>VLOOKUP(Z17,技能面积和击中数量!$C:$D,2,TRUE)</f>
        <v>0</v>
      </c>
      <c r="AB17" s="24"/>
      <c r="AC17" s="24">
        <f t="shared" si="15"/>
        <v>0</v>
      </c>
      <c r="AD17" s="23" t="s">
        <v>19</v>
      </c>
      <c r="AE17" s="21">
        <v>5</v>
      </c>
      <c r="AF17" s="24">
        <f t="shared" si="7"/>
        <v>95.0331777710912</v>
      </c>
      <c r="AG17" s="24">
        <f>VLOOKUP(AF17,技能面积和击中数量!$C:$D,2,TRUE)</f>
        <v>91.475999999998</v>
      </c>
      <c r="AH17" s="21">
        <v>1</v>
      </c>
      <c r="AI17" s="22">
        <f t="shared" si="8"/>
        <v>92</v>
      </c>
      <c r="AJ17" s="23" t="s">
        <v>20</v>
      </c>
      <c r="AK17" s="23"/>
      <c r="AL17" s="23"/>
      <c r="AM17" s="23">
        <f t="shared" si="9"/>
        <v>0</v>
      </c>
      <c r="AN17" s="23">
        <f>VLOOKUP(AM17,技能面积和击中数量!$C:$D,2,TRUE)</f>
        <v>0</v>
      </c>
      <c r="AO17" s="23"/>
      <c r="AP17" s="38">
        <f t="shared" si="10"/>
        <v>0</v>
      </c>
      <c r="AQ17" s="23" t="s">
        <v>20</v>
      </c>
      <c r="AR17" s="23">
        <v>4</v>
      </c>
      <c r="AS17" s="23">
        <v>8</v>
      </c>
      <c r="AT17" s="23">
        <f t="shared" si="11"/>
        <v>45</v>
      </c>
      <c r="AU17" s="23">
        <f>VLOOKUP(AT17,技能面积和击中数量!$C:$D,2,TRUE)</f>
        <v>43.2081215999993</v>
      </c>
      <c r="AV17" s="21">
        <v>6</v>
      </c>
      <c r="AW17" s="38">
        <f t="shared" si="12"/>
        <v>260</v>
      </c>
      <c r="AX17" s="23" t="s">
        <v>20</v>
      </c>
      <c r="AY17" s="23"/>
      <c r="AZ17" s="23"/>
      <c r="BA17" s="23">
        <f t="shared" si="13"/>
        <v>1</v>
      </c>
      <c r="BB17" s="23">
        <f>VLOOKUP(BA17,技能面积和击中数量!$C:$D,2,TRUE)</f>
        <v>1.2544</v>
      </c>
      <c r="BC17" s="23"/>
      <c r="BD17" s="38">
        <f t="shared" si="14"/>
        <v>0</v>
      </c>
    </row>
    <row r="18" customHeight="1" spans="1:56">
      <c r="A18" s="14"/>
      <c r="B18" s="25" t="s">
        <v>18</v>
      </c>
      <c r="C18" s="2"/>
      <c r="D18" s="2">
        <v>2</v>
      </c>
      <c r="E18" s="27">
        <f t="shared" si="0"/>
        <v>0</v>
      </c>
      <c r="F18" s="2" t="s">
        <v>19</v>
      </c>
      <c r="G18" s="3">
        <v>0.6</v>
      </c>
      <c r="H18" s="27">
        <f t="shared" si="1"/>
        <v>3.80132711084365</v>
      </c>
      <c r="I18" s="27">
        <f>VLOOKUP(H18,技能面积和击中数量!$C:$D,2,TRUE)</f>
        <v>4.78192</v>
      </c>
      <c r="J18" s="3">
        <v>1</v>
      </c>
      <c r="K18" s="27">
        <f t="shared" si="2"/>
        <v>10</v>
      </c>
      <c r="L18" s="2" t="s">
        <v>20</v>
      </c>
      <c r="M18" s="2"/>
      <c r="N18" s="2"/>
      <c r="O18" s="14">
        <f t="shared" si="3"/>
        <v>1</v>
      </c>
      <c r="P18" s="14">
        <f>MIN(VLOOKUP(O18,技能面积和击中数量!$C:$D,2,TRUE),C18)</f>
        <v>1.2544</v>
      </c>
      <c r="Q18" s="2"/>
      <c r="R18" s="37">
        <f t="shared" si="4"/>
        <v>0</v>
      </c>
      <c r="T18" s="2" t="s">
        <v>18</v>
      </c>
      <c r="U18" s="2"/>
      <c r="V18" s="2"/>
      <c r="W18" s="27">
        <f t="shared" si="5"/>
        <v>0</v>
      </c>
      <c r="X18" s="2" t="s">
        <v>19</v>
      </c>
      <c r="Y18" s="2"/>
      <c r="Z18" s="27">
        <f t="shared" si="6"/>
        <v>0</v>
      </c>
      <c r="AA18" s="27">
        <f>VLOOKUP(Z18,技能面积和击中数量!$C:$D,2,TRUE)</f>
        <v>0</v>
      </c>
      <c r="AB18" s="27"/>
      <c r="AC18" s="27">
        <f t="shared" si="15"/>
        <v>0</v>
      </c>
      <c r="AD18" s="2" t="s">
        <v>19</v>
      </c>
      <c r="AE18" s="3">
        <v>5</v>
      </c>
      <c r="AF18" s="27">
        <f t="shared" si="7"/>
        <v>95.0331777710912</v>
      </c>
      <c r="AG18" s="27">
        <f>VLOOKUP(AF18,技能面积和击中数量!$C:$D,2,TRUE)</f>
        <v>91.475999999998</v>
      </c>
      <c r="AH18" s="3">
        <v>1</v>
      </c>
      <c r="AI18" s="26">
        <f t="shared" si="8"/>
        <v>92</v>
      </c>
      <c r="AJ18" s="2" t="s">
        <v>20</v>
      </c>
      <c r="AK18" s="2"/>
      <c r="AL18" s="2"/>
      <c r="AM18" s="2">
        <f t="shared" si="9"/>
        <v>0</v>
      </c>
      <c r="AN18" s="2">
        <f>VLOOKUP(AM18,技能面积和击中数量!$C:$D,2,TRUE)</f>
        <v>0</v>
      </c>
      <c r="AO18" s="2"/>
      <c r="AP18" s="39">
        <f t="shared" si="10"/>
        <v>0</v>
      </c>
      <c r="AQ18" s="2" t="s">
        <v>20</v>
      </c>
      <c r="AR18" s="2">
        <v>4</v>
      </c>
      <c r="AS18" s="2">
        <v>8</v>
      </c>
      <c r="AT18" s="2">
        <f t="shared" si="11"/>
        <v>45</v>
      </c>
      <c r="AU18" s="2">
        <f>VLOOKUP(AT18,技能面积和击中数量!$C:$D,2,TRUE)</f>
        <v>43.2081215999993</v>
      </c>
      <c r="AV18" s="3">
        <v>6</v>
      </c>
      <c r="AW18" s="39">
        <f t="shared" si="12"/>
        <v>260</v>
      </c>
      <c r="AX18" s="2" t="s">
        <v>20</v>
      </c>
      <c r="AY18" s="2"/>
      <c r="AZ18" s="2"/>
      <c r="BA18" s="2">
        <f t="shared" si="13"/>
        <v>1</v>
      </c>
      <c r="BB18" s="2">
        <f>VLOOKUP(BA18,技能面积和击中数量!$C:$D,2,TRUE)</f>
        <v>1.2544</v>
      </c>
      <c r="BC18" s="2"/>
      <c r="BD18" s="39">
        <f t="shared" si="14"/>
        <v>0</v>
      </c>
    </row>
    <row r="19" customHeight="1" spans="1:56">
      <c r="A19" s="14"/>
      <c r="B19" s="25" t="s">
        <v>18</v>
      </c>
      <c r="C19" s="2"/>
      <c r="D19" s="2">
        <v>2</v>
      </c>
      <c r="E19" s="27">
        <f t="shared" si="0"/>
        <v>0</v>
      </c>
      <c r="F19" s="2" t="s">
        <v>19</v>
      </c>
      <c r="G19" s="3">
        <v>0.9</v>
      </c>
      <c r="H19" s="27">
        <f t="shared" si="1"/>
        <v>6.15752160103599</v>
      </c>
      <c r="I19" s="27">
        <f>VLOOKUP(H19,技能面积和击中数量!$C:$D,2,TRUE)</f>
        <v>7.36671088000001</v>
      </c>
      <c r="J19" s="3">
        <v>1</v>
      </c>
      <c r="K19" s="27">
        <f t="shared" si="2"/>
        <v>15</v>
      </c>
      <c r="L19" s="2" t="s">
        <v>20</v>
      </c>
      <c r="M19" s="2"/>
      <c r="N19" s="2"/>
      <c r="O19" s="14">
        <f t="shared" si="3"/>
        <v>1</v>
      </c>
      <c r="P19" s="14">
        <f>MIN(VLOOKUP(O19,技能面积和击中数量!$C:$D,2,TRUE),C19)</f>
        <v>1.2544</v>
      </c>
      <c r="Q19" s="2"/>
      <c r="R19" s="37">
        <f t="shared" si="4"/>
        <v>0</v>
      </c>
      <c r="T19" s="2" t="s">
        <v>18</v>
      </c>
      <c r="U19" s="2"/>
      <c r="V19" s="2"/>
      <c r="W19" s="27">
        <f t="shared" si="5"/>
        <v>0</v>
      </c>
      <c r="X19" s="2" t="s">
        <v>19</v>
      </c>
      <c r="Y19" s="2"/>
      <c r="Z19" s="27">
        <f t="shared" si="6"/>
        <v>0</v>
      </c>
      <c r="AA19" s="27">
        <f>VLOOKUP(Z19,技能面积和击中数量!$C:$D,2,TRUE)</f>
        <v>0</v>
      </c>
      <c r="AB19" s="27"/>
      <c r="AC19" s="27">
        <f t="shared" si="15"/>
        <v>0</v>
      </c>
      <c r="AD19" s="2" t="s">
        <v>19</v>
      </c>
      <c r="AE19" s="3">
        <v>5</v>
      </c>
      <c r="AF19" s="27">
        <f t="shared" si="7"/>
        <v>95.0331777710912</v>
      </c>
      <c r="AG19" s="27">
        <f>VLOOKUP(AF19,技能面积和击中数量!$C:$D,2,TRUE)</f>
        <v>91.475999999998</v>
      </c>
      <c r="AH19" s="3">
        <v>1</v>
      </c>
      <c r="AI19" s="26">
        <f t="shared" si="8"/>
        <v>92</v>
      </c>
      <c r="AJ19" s="2" t="s">
        <v>20</v>
      </c>
      <c r="AK19" s="2"/>
      <c r="AL19" s="2"/>
      <c r="AM19" s="2">
        <f t="shared" si="9"/>
        <v>0</v>
      </c>
      <c r="AN19" s="2">
        <f>VLOOKUP(AM19,技能面积和击中数量!$C:$D,2,TRUE)</f>
        <v>0</v>
      </c>
      <c r="AO19" s="2"/>
      <c r="AP19" s="39">
        <f t="shared" si="10"/>
        <v>0</v>
      </c>
      <c r="AQ19" s="2" t="s">
        <v>20</v>
      </c>
      <c r="AR19" s="2">
        <v>4</v>
      </c>
      <c r="AS19" s="2">
        <v>8</v>
      </c>
      <c r="AT19" s="2">
        <f t="shared" si="11"/>
        <v>45</v>
      </c>
      <c r="AU19" s="2">
        <f>VLOOKUP(AT19,技能面积和击中数量!$C:$D,2,TRUE)</f>
        <v>43.2081215999993</v>
      </c>
      <c r="AV19" s="3">
        <v>6</v>
      </c>
      <c r="AW19" s="39">
        <f t="shared" si="12"/>
        <v>260</v>
      </c>
      <c r="AX19" s="2" t="s">
        <v>20</v>
      </c>
      <c r="AY19" s="2"/>
      <c r="AZ19" s="2"/>
      <c r="BA19" s="2">
        <f t="shared" si="13"/>
        <v>1</v>
      </c>
      <c r="BB19" s="2">
        <f>VLOOKUP(BA19,技能面积和击中数量!$C:$D,2,TRUE)</f>
        <v>1.2544</v>
      </c>
      <c r="BC19" s="2"/>
      <c r="BD19" s="39">
        <f t="shared" si="14"/>
        <v>0</v>
      </c>
    </row>
    <row r="20" customHeight="1" spans="1:56">
      <c r="A20" s="14"/>
      <c r="B20" s="25" t="s">
        <v>18</v>
      </c>
      <c r="C20" s="2"/>
      <c r="D20" s="2">
        <v>3</v>
      </c>
      <c r="E20" s="27">
        <f t="shared" si="0"/>
        <v>0</v>
      </c>
      <c r="F20" s="2" t="s">
        <v>19</v>
      </c>
      <c r="G20" s="3">
        <v>0.9</v>
      </c>
      <c r="H20" s="27">
        <f t="shared" si="1"/>
        <v>6.15752160103599</v>
      </c>
      <c r="I20" s="27">
        <f>VLOOKUP(H20,技能面积和击中数量!$C:$D,2,TRUE)</f>
        <v>7.36671088000001</v>
      </c>
      <c r="J20" s="3">
        <v>1</v>
      </c>
      <c r="K20" s="27">
        <f t="shared" si="2"/>
        <v>23</v>
      </c>
      <c r="L20" s="2" t="s">
        <v>20</v>
      </c>
      <c r="M20" s="2"/>
      <c r="N20" s="2"/>
      <c r="O20" s="14">
        <f t="shared" si="3"/>
        <v>1</v>
      </c>
      <c r="P20" s="14">
        <f>MIN(VLOOKUP(O20,技能面积和击中数量!$C:$D,2,TRUE),C20)</f>
        <v>1.2544</v>
      </c>
      <c r="Q20" s="2"/>
      <c r="R20" s="37">
        <f t="shared" si="4"/>
        <v>0</v>
      </c>
      <c r="T20" s="2" t="s">
        <v>18</v>
      </c>
      <c r="U20" s="2"/>
      <c r="V20" s="2"/>
      <c r="W20" s="27">
        <f t="shared" si="5"/>
        <v>0</v>
      </c>
      <c r="X20" s="2" t="s">
        <v>19</v>
      </c>
      <c r="Y20" s="2"/>
      <c r="Z20" s="27">
        <f t="shared" si="6"/>
        <v>0</v>
      </c>
      <c r="AA20" s="27">
        <f>VLOOKUP(Z20,技能面积和击中数量!$C:$D,2,TRUE)</f>
        <v>0</v>
      </c>
      <c r="AB20" s="27"/>
      <c r="AC20" s="27">
        <f t="shared" si="15"/>
        <v>0</v>
      </c>
      <c r="AD20" s="2" t="s">
        <v>19</v>
      </c>
      <c r="AE20" s="3">
        <v>5</v>
      </c>
      <c r="AF20" s="27">
        <f t="shared" si="7"/>
        <v>95.0331777710912</v>
      </c>
      <c r="AG20" s="27">
        <f>VLOOKUP(AF20,技能面积和击中数量!$C:$D,2,TRUE)</f>
        <v>91.475999999998</v>
      </c>
      <c r="AH20" s="3">
        <v>1</v>
      </c>
      <c r="AI20" s="26">
        <f t="shared" si="8"/>
        <v>92</v>
      </c>
      <c r="AJ20" s="2" t="s">
        <v>20</v>
      </c>
      <c r="AK20" s="2"/>
      <c r="AL20" s="2"/>
      <c r="AM20" s="2">
        <f t="shared" si="9"/>
        <v>0</v>
      </c>
      <c r="AN20" s="2">
        <f>VLOOKUP(AM20,技能面积和击中数量!$C:$D,2,TRUE)</f>
        <v>0</v>
      </c>
      <c r="AO20" s="2"/>
      <c r="AP20" s="39">
        <f t="shared" si="10"/>
        <v>0</v>
      </c>
      <c r="AQ20" s="2" t="s">
        <v>20</v>
      </c>
      <c r="AR20" s="2">
        <v>4</v>
      </c>
      <c r="AS20" s="2">
        <v>8</v>
      </c>
      <c r="AT20" s="2">
        <f t="shared" si="11"/>
        <v>45</v>
      </c>
      <c r="AU20" s="2">
        <f>VLOOKUP(AT20,技能面积和击中数量!$C:$D,2,TRUE)</f>
        <v>43.2081215999993</v>
      </c>
      <c r="AV20" s="3">
        <v>6</v>
      </c>
      <c r="AW20" s="39">
        <f t="shared" si="12"/>
        <v>260</v>
      </c>
      <c r="AX20" s="2" t="s">
        <v>20</v>
      </c>
      <c r="AY20" s="2"/>
      <c r="AZ20" s="2"/>
      <c r="BA20" s="2">
        <f t="shared" si="13"/>
        <v>1</v>
      </c>
      <c r="BB20" s="2">
        <f>VLOOKUP(BA20,技能面积和击中数量!$C:$D,2,TRUE)</f>
        <v>1.2544</v>
      </c>
      <c r="BC20" s="2"/>
      <c r="BD20" s="39">
        <f t="shared" si="14"/>
        <v>0</v>
      </c>
    </row>
    <row r="21" s="10" customFormat="1" customHeight="1" spans="1:56">
      <c r="A21" s="28"/>
      <c r="B21" s="29" t="s">
        <v>18</v>
      </c>
      <c r="C21" s="32"/>
      <c r="D21" s="32">
        <v>3</v>
      </c>
      <c r="E21" s="33">
        <f t="shared" si="0"/>
        <v>0</v>
      </c>
      <c r="F21" s="32" t="s">
        <v>19</v>
      </c>
      <c r="G21" s="30">
        <v>1.2</v>
      </c>
      <c r="H21" s="33">
        <f t="shared" si="1"/>
        <v>9.0792027688745</v>
      </c>
      <c r="I21" s="33">
        <f>VLOOKUP(H21,技能面积和击中数量!$C:$D,2,TRUE)</f>
        <v>10.47845968</v>
      </c>
      <c r="J21" s="30">
        <v>1</v>
      </c>
      <c r="K21" s="33">
        <f t="shared" si="2"/>
        <v>32</v>
      </c>
      <c r="L21" s="32" t="s">
        <v>20</v>
      </c>
      <c r="M21" s="32"/>
      <c r="N21" s="32"/>
      <c r="O21" s="28">
        <f t="shared" si="3"/>
        <v>1</v>
      </c>
      <c r="P21" s="28">
        <f>MIN(VLOOKUP(O21,技能面积和击中数量!$C:$D,2,TRUE),C21)</f>
        <v>1.2544</v>
      </c>
      <c r="Q21" s="32"/>
      <c r="R21" s="42">
        <f t="shared" si="4"/>
        <v>0</v>
      </c>
      <c r="S21" s="32"/>
      <c r="T21" s="32" t="s">
        <v>18</v>
      </c>
      <c r="U21" s="32"/>
      <c r="V21" s="32"/>
      <c r="W21" s="33">
        <f t="shared" si="5"/>
        <v>0</v>
      </c>
      <c r="X21" s="32" t="s">
        <v>19</v>
      </c>
      <c r="Y21" s="32"/>
      <c r="Z21" s="33">
        <f t="shared" si="6"/>
        <v>0</v>
      </c>
      <c r="AA21" s="33">
        <f>VLOOKUP(Z21,技能面积和击中数量!$C:$D,2,TRUE)</f>
        <v>0</v>
      </c>
      <c r="AB21" s="33"/>
      <c r="AC21" s="33">
        <f t="shared" si="15"/>
        <v>0</v>
      </c>
      <c r="AD21" s="32" t="s">
        <v>19</v>
      </c>
      <c r="AE21" s="30">
        <v>5</v>
      </c>
      <c r="AF21" s="33">
        <f t="shared" si="7"/>
        <v>95.0331777710912</v>
      </c>
      <c r="AG21" s="33">
        <f>VLOOKUP(AF21,技能面积和击中数量!$C:$D,2,TRUE)</f>
        <v>91.475999999998</v>
      </c>
      <c r="AH21" s="30">
        <v>1</v>
      </c>
      <c r="AI21" s="31">
        <f t="shared" si="8"/>
        <v>92</v>
      </c>
      <c r="AJ21" s="32" t="s">
        <v>20</v>
      </c>
      <c r="AK21" s="32"/>
      <c r="AL21" s="32"/>
      <c r="AM21" s="32">
        <f t="shared" si="9"/>
        <v>0</v>
      </c>
      <c r="AN21" s="32">
        <f>VLOOKUP(AM21,技能面积和击中数量!$C:$D,2,TRUE)</f>
        <v>0</v>
      </c>
      <c r="AO21" s="32"/>
      <c r="AP21" s="40">
        <f t="shared" si="10"/>
        <v>0</v>
      </c>
      <c r="AQ21" s="32" t="s">
        <v>20</v>
      </c>
      <c r="AR21" s="32">
        <v>4</v>
      </c>
      <c r="AS21" s="32">
        <v>8</v>
      </c>
      <c r="AT21" s="32">
        <f t="shared" si="11"/>
        <v>45</v>
      </c>
      <c r="AU21" s="32">
        <f>VLOOKUP(AT21,技能面积和击中数量!$C:$D,2,TRUE)</f>
        <v>43.2081215999993</v>
      </c>
      <c r="AV21" s="30">
        <v>6</v>
      </c>
      <c r="AW21" s="40">
        <f t="shared" si="12"/>
        <v>260</v>
      </c>
      <c r="AX21" s="32" t="s">
        <v>20</v>
      </c>
      <c r="AY21" s="32"/>
      <c r="AZ21" s="32"/>
      <c r="BA21" s="32">
        <f t="shared" si="13"/>
        <v>1</v>
      </c>
      <c r="BB21" s="32">
        <f>VLOOKUP(BA21,技能面积和击中数量!$C:$D,2,TRUE)</f>
        <v>1.2544</v>
      </c>
      <c r="BC21" s="32"/>
      <c r="BD21" s="40">
        <f t="shared" si="14"/>
        <v>0</v>
      </c>
    </row>
    <row r="22" s="9" customFormat="1" customHeight="1" spans="1:56">
      <c r="A22" s="19" t="s">
        <v>40</v>
      </c>
      <c r="B22" s="20" t="s">
        <v>18</v>
      </c>
      <c r="C22" s="23"/>
      <c r="D22" s="23">
        <v>1</v>
      </c>
      <c r="E22" s="22">
        <f t="shared" si="0"/>
        <v>0</v>
      </c>
      <c r="F22" s="23" t="s">
        <v>19</v>
      </c>
      <c r="G22" s="21">
        <v>0.5</v>
      </c>
      <c r="H22" s="24">
        <f t="shared" si="1"/>
        <v>3.14159265358979</v>
      </c>
      <c r="I22" s="24">
        <f>VLOOKUP(H22,技能面积和击中数量!$C:$D,2,TRUE)</f>
        <v>4</v>
      </c>
      <c r="J22" s="21">
        <v>1</v>
      </c>
      <c r="K22" s="24">
        <f t="shared" si="2"/>
        <v>4</v>
      </c>
      <c r="L22" s="23" t="s">
        <v>20</v>
      </c>
      <c r="M22" s="23"/>
      <c r="N22" s="23"/>
      <c r="O22" s="23">
        <f t="shared" si="3"/>
        <v>1</v>
      </c>
      <c r="P22" s="23">
        <f>VLOOKUP(O22,技能面积和击中数量!$C:$D,2,TRUE)</f>
        <v>1.2544</v>
      </c>
      <c r="Q22" s="23"/>
      <c r="R22" s="38">
        <f t="shared" si="4"/>
        <v>0</v>
      </c>
      <c r="S22" s="23"/>
      <c r="T22" s="23" t="s">
        <v>18</v>
      </c>
      <c r="U22" s="23"/>
      <c r="V22" s="23"/>
      <c r="W22" s="24">
        <f t="shared" si="5"/>
        <v>0</v>
      </c>
      <c r="X22" s="23" t="s">
        <v>19</v>
      </c>
      <c r="Y22" s="21">
        <v>5</v>
      </c>
      <c r="Z22" s="24">
        <f t="shared" si="6"/>
        <v>66.5131777710913</v>
      </c>
      <c r="AA22" s="24">
        <f>VLOOKUP(Z22,技能面积和击中数量!$C:$D,2,TRUE)</f>
        <v>63.9878399999989</v>
      </c>
      <c r="AB22" s="43">
        <v>3</v>
      </c>
      <c r="AC22" s="24">
        <f t="shared" si="15"/>
        <v>192</v>
      </c>
      <c r="AD22" s="23" t="s">
        <v>19</v>
      </c>
      <c r="AE22" s="23"/>
      <c r="AF22" s="24">
        <f t="shared" si="7"/>
        <v>0.785398163397448</v>
      </c>
      <c r="AG22" s="24">
        <f>VLOOKUP(AF22,技能面积和击中数量!$C:$D,2,TRUE)</f>
        <v>1</v>
      </c>
      <c r="AH22" s="23"/>
      <c r="AI22" s="24">
        <f t="shared" si="8"/>
        <v>0</v>
      </c>
      <c r="AJ22" s="23" t="s">
        <v>20</v>
      </c>
      <c r="AK22" s="23"/>
      <c r="AL22" s="23"/>
      <c r="AM22" s="23">
        <f t="shared" si="9"/>
        <v>0</v>
      </c>
      <c r="AN22" s="23">
        <f>VLOOKUP(AM22,技能面积和击中数量!$C:$D,2,TRUE)</f>
        <v>0</v>
      </c>
      <c r="AO22" s="23"/>
      <c r="AP22" s="38">
        <f t="shared" si="10"/>
        <v>0</v>
      </c>
      <c r="AQ22" s="23" t="s">
        <v>20</v>
      </c>
      <c r="AR22" s="21">
        <v>5</v>
      </c>
      <c r="AS22" s="21">
        <v>5</v>
      </c>
      <c r="AT22" s="19">
        <f t="shared" si="11"/>
        <v>36</v>
      </c>
      <c r="AU22" s="19">
        <f>VLOOKUP(AT22,技能面积和击中数量!$C:$D,2,TRUE)</f>
        <v>34.5473855999996</v>
      </c>
      <c r="AV22" s="21">
        <v>1</v>
      </c>
      <c r="AW22" s="41">
        <f t="shared" si="12"/>
        <v>35</v>
      </c>
      <c r="AX22" s="23" t="s">
        <v>20</v>
      </c>
      <c r="AY22" s="21"/>
      <c r="AZ22" s="21"/>
      <c r="BA22" s="19">
        <f t="shared" si="13"/>
        <v>1</v>
      </c>
      <c r="BB22" s="19">
        <f>VLOOKUP(BA22,技能面积和击中数量!$C:$D,2,TRUE)</f>
        <v>1.2544</v>
      </c>
      <c r="BC22" s="21"/>
      <c r="BD22" s="41">
        <f t="shared" si="14"/>
        <v>0</v>
      </c>
    </row>
    <row r="23" customHeight="1" spans="1:56">
      <c r="A23" s="14"/>
      <c r="B23" s="25" t="s">
        <v>18</v>
      </c>
      <c r="C23" s="2"/>
      <c r="D23" s="2">
        <v>2</v>
      </c>
      <c r="E23" s="26">
        <f t="shared" si="0"/>
        <v>0</v>
      </c>
      <c r="F23" s="2" t="s">
        <v>19</v>
      </c>
      <c r="G23" s="3">
        <v>0.5</v>
      </c>
      <c r="H23" s="27">
        <f t="shared" si="1"/>
        <v>3.14159265358979</v>
      </c>
      <c r="I23" s="27">
        <f>VLOOKUP(H23,技能面积和击中数量!$C:$D,2,TRUE)</f>
        <v>4</v>
      </c>
      <c r="J23" s="3">
        <v>1</v>
      </c>
      <c r="K23" s="27">
        <f t="shared" si="2"/>
        <v>8</v>
      </c>
      <c r="L23" s="2" t="s">
        <v>20</v>
      </c>
      <c r="M23" s="2"/>
      <c r="N23" s="2"/>
      <c r="O23" s="2">
        <f t="shared" si="3"/>
        <v>1</v>
      </c>
      <c r="P23" s="2">
        <f>VLOOKUP(O23,技能面积和击中数量!$C:$D,2,TRUE)</f>
        <v>1.2544</v>
      </c>
      <c r="Q23" s="2"/>
      <c r="R23" s="39">
        <f t="shared" si="4"/>
        <v>0</v>
      </c>
      <c r="T23" s="2" t="s">
        <v>18</v>
      </c>
      <c r="U23" s="2"/>
      <c r="V23" s="2"/>
      <c r="W23" s="27">
        <f t="shared" si="5"/>
        <v>0</v>
      </c>
      <c r="X23" s="2" t="s">
        <v>19</v>
      </c>
      <c r="Y23" s="3">
        <v>5</v>
      </c>
      <c r="Z23" s="27">
        <f t="shared" si="6"/>
        <v>66.5131777710913</v>
      </c>
      <c r="AA23" s="27">
        <f>VLOOKUP(Z23,技能面积和击中数量!$C:$D,2,TRUE)</f>
        <v>63.9878399999989</v>
      </c>
      <c r="AB23" s="44">
        <v>3</v>
      </c>
      <c r="AC23" s="27">
        <f t="shared" si="15"/>
        <v>192</v>
      </c>
      <c r="AD23" s="2" t="s">
        <v>19</v>
      </c>
      <c r="AE23" s="2"/>
      <c r="AF23" s="27">
        <f t="shared" si="7"/>
        <v>0.785398163397448</v>
      </c>
      <c r="AG23" s="27">
        <f>VLOOKUP(AF23,技能面积和击中数量!$C:$D,2,TRUE)</f>
        <v>1</v>
      </c>
      <c r="AH23" s="2"/>
      <c r="AI23" s="27">
        <f t="shared" si="8"/>
        <v>0</v>
      </c>
      <c r="AJ23" s="2" t="s">
        <v>20</v>
      </c>
      <c r="AK23" s="2"/>
      <c r="AL23" s="2"/>
      <c r="AM23" s="2">
        <f t="shared" si="9"/>
        <v>0</v>
      </c>
      <c r="AN23" s="2">
        <f>VLOOKUP(AM23,技能面积和击中数量!$C:$D,2,TRUE)</f>
        <v>0</v>
      </c>
      <c r="AO23" s="2"/>
      <c r="AP23" s="39">
        <f t="shared" si="10"/>
        <v>0</v>
      </c>
      <c r="AQ23" s="2" t="s">
        <v>20</v>
      </c>
      <c r="AR23" s="3">
        <v>5</v>
      </c>
      <c r="AS23" s="3">
        <v>5</v>
      </c>
      <c r="AT23" s="14">
        <f t="shared" si="11"/>
        <v>36</v>
      </c>
      <c r="AU23" s="14">
        <f>VLOOKUP(AT23,技能面积和击中数量!$C:$D,2,TRUE)</f>
        <v>34.5473855999996</v>
      </c>
      <c r="AV23" s="3">
        <v>1</v>
      </c>
      <c r="AW23" s="37">
        <f t="shared" si="12"/>
        <v>35</v>
      </c>
      <c r="AX23" s="2" t="s">
        <v>20</v>
      </c>
      <c r="AY23" s="3"/>
      <c r="AZ23" s="3"/>
      <c r="BA23" s="14">
        <f t="shared" si="13"/>
        <v>1</v>
      </c>
      <c r="BB23" s="14">
        <f>VLOOKUP(BA23,技能面积和击中数量!$C:$D,2,TRUE)</f>
        <v>1.2544</v>
      </c>
      <c r="BC23" s="3"/>
      <c r="BD23" s="37">
        <f t="shared" si="14"/>
        <v>0</v>
      </c>
    </row>
    <row r="24" customHeight="1" spans="1:56">
      <c r="A24" s="14"/>
      <c r="B24" s="25" t="s">
        <v>18</v>
      </c>
      <c r="C24" s="2"/>
      <c r="D24" s="2">
        <v>2</v>
      </c>
      <c r="E24" s="26">
        <f t="shared" si="0"/>
        <v>0</v>
      </c>
      <c r="F24" s="2" t="s">
        <v>19</v>
      </c>
      <c r="G24" s="3">
        <v>0.7</v>
      </c>
      <c r="H24" s="27">
        <f t="shared" si="1"/>
        <v>4.5238934211693</v>
      </c>
      <c r="I24" s="27">
        <f>VLOOKUP(H24,技能面积和击中数量!$C:$D,2,TRUE)</f>
        <v>5.53525168</v>
      </c>
      <c r="J24" s="3">
        <v>1</v>
      </c>
      <c r="K24" s="27">
        <f t="shared" si="2"/>
        <v>12</v>
      </c>
      <c r="L24" s="2" t="s">
        <v>20</v>
      </c>
      <c r="M24" s="2"/>
      <c r="N24" s="2"/>
      <c r="O24" s="2">
        <f t="shared" si="3"/>
        <v>1</v>
      </c>
      <c r="P24" s="2">
        <f>VLOOKUP(O24,技能面积和击中数量!$C:$D,2,TRUE)</f>
        <v>1.2544</v>
      </c>
      <c r="Q24" s="2"/>
      <c r="R24" s="39">
        <f t="shared" si="4"/>
        <v>0</v>
      </c>
      <c r="T24" s="2" t="s">
        <v>18</v>
      </c>
      <c r="U24" s="2"/>
      <c r="V24" s="2"/>
      <c r="W24" s="27">
        <f t="shared" si="5"/>
        <v>0</v>
      </c>
      <c r="X24" s="2" t="s">
        <v>19</v>
      </c>
      <c r="Y24" s="3">
        <v>5</v>
      </c>
      <c r="Z24" s="27">
        <f t="shared" si="6"/>
        <v>66.5131777710913</v>
      </c>
      <c r="AA24" s="27">
        <f>VLOOKUP(Z24,技能面积和击中数量!$C:$D,2,TRUE)</f>
        <v>63.9878399999989</v>
      </c>
      <c r="AB24" s="44">
        <v>3</v>
      </c>
      <c r="AC24" s="27">
        <f t="shared" si="15"/>
        <v>192</v>
      </c>
      <c r="AD24" s="2" t="s">
        <v>19</v>
      </c>
      <c r="AE24" s="2"/>
      <c r="AF24" s="27">
        <f t="shared" si="7"/>
        <v>0.785398163397448</v>
      </c>
      <c r="AG24" s="27">
        <f>VLOOKUP(AF24,技能面积和击中数量!$C:$D,2,TRUE)</f>
        <v>1</v>
      </c>
      <c r="AH24" s="2"/>
      <c r="AI24" s="27">
        <f t="shared" si="8"/>
        <v>0</v>
      </c>
      <c r="AJ24" s="2" t="s">
        <v>20</v>
      </c>
      <c r="AK24" s="2"/>
      <c r="AL24" s="2"/>
      <c r="AM24" s="2">
        <f t="shared" si="9"/>
        <v>0</v>
      </c>
      <c r="AN24" s="2">
        <f>VLOOKUP(AM24,技能面积和击中数量!$C:$D,2,TRUE)</f>
        <v>0</v>
      </c>
      <c r="AO24" s="2"/>
      <c r="AP24" s="39">
        <f t="shared" si="10"/>
        <v>0</v>
      </c>
      <c r="AQ24" s="2" t="s">
        <v>20</v>
      </c>
      <c r="AR24" s="3">
        <v>5</v>
      </c>
      <c r="AS24" s="3">
        <v>5</v>
      </c>
      <c r="AT24" s="14">
        <f t="shared" si="11"/>
        <v>36</v>
      </c>
      <c r="AU24" s="14">
        <f>VLOOKUP(AT24,技能面积和击中数量!$C:$D,2,TRUE)</f>
        <v>34.5473855999996</v>
      </c>
      <c r="AV24" s="3">
        <v>1</v>
      </c>
      <c r="AW24" s="37">
        <f t="shared" si="12"/>
        <v>35</v>
      </c>
      <c r="AX24" s="2" t="s">
        <v>20</v>
      </c>
      <c r="AY24" s="3"/>
      <c r="AZ24" s="3"/>
      <c r="BA24" s="14">
        <f t="shared" si="13"/>
        <v>1</v>
      </c>
      <c r="BB24" s="14">
        <f>VLOOKUP(BA24,技能面积和击中数量!$C:$D,2,TRUE)</f>
        <v>1.2544</v>
      </c>
      <c r="BC24" s="3"/>
      <c r="BD24" s="37">
        <f t="shared" si="14"/>
        <v>0</v>
      </c>
    </row>
    <row r="25" customHeight="1" spans="1:56">
      <c r="A25" s="14"/>
      <c r="B25" s="25" t="s">
        <v>18</v>
      </c>
      <c r="C25" s="2"/>
      <c r="D25" s="2">
        <v>3</v>
      </c>
      <c r="E25" s="26">
        <f t="shared" si="0"/>
        <v>0</v>
      </c>
      <c r="F25" s="2" t="s">
        <v>19</v>
      </c>
      <c r="G25" s="3">
        <v>0.7</v>
      </c>
      <c r="H25" s="27">
        <f t="shared" si="1"/>
        <v>4.5238934211693</v>
      </c>
      <c r="I25" s="27">
        <f>VLOOKUP(H25,技能面积和击中数量!$C:$D,2,TRUE)</f>
        <v>5.53525168</v>
      </c>
      <c r="J25" s="3">
        <v>1</v>
      </c>
      <c r="K25" s="27">
        <f t="shared" si="2"/>
        <v>17</v>
      </c>
      <c r="L25" s="2" t="s">
        <v>20</v>
      </c>
      <c r="M25" s="2"/>
      <c r="N25" s="2"/>
      <c r="O25" s="2">
        <f t="shared" si="3"/>
        <v>1</v>
      </c>
      <c r="P25" s="2">
        <f>VLOOKUP(O25,技能面积和击中数量!$C:$D,2,TRUE)</f>
        <v>1.2544</v>
      </c>
      <c r="Q25" s="2"/>
      <c r="R25" s="39">
        <f t="shared" si="4"/>
        <v>0</v>
      </c>
      <c r="T25" s="2" t="s">
        <v>18</v>
      </c>
      <c r="U25" s="2"/>
      <c r="V25" s="2"/>
      <c r="W25" s="27">
        <f t="shared" si="5"/>
        <v>0</v>
      </c>
      <c r="X25" s="2" t="s">
        <v>19</v>
      </c>
      <c r="Y25" s="3">
        <v>5</v>
      </c>
      <c r="Z25" s="27">
        <f t="shared" si="6"/>
        <v>66.5131777710913</v>
      </c>
      <c r="AA25" s="27">
        <f>VLOOKUP(Z25,技能面积和击中数量!$C:$D,2,TRUE)</f>
        <v>63.9878399999989</v>
      </c>
      <c r="AB25" s="44">
        <v>3</v>
      </c>
      <c r="AC25" s="27">
        <f t="shared" si="15"/>
        <v>192</v>
      </c>
      <c r="AD25" s="2" t="s">
        <v>19</v>
      </c>
      <c r="AE25" s="2"/>
      <c r="AF25" s="27">
        <f t="shared" si="7"/>
        <v>0.785398163397448</v>
      </c>
      <c r="AG25" s="27">
        <f>VLOOKUP(AF25,技能面积和击中数量!$C:$D,2,TRUE)</f>
        <v>1</v>
      </c>
      <c r="AH25" s="2"/>
      <c r="AI25" s="27">
        <f t="shared" si="8"/>
        <v>0</v>
      </c>
      <c r="AJ25" s="2" t="s">
        <v>20</v>
      </c>
      <c r="AK25" s="2"/>
      <c r="AL25" s="2"/>
      <c r="AM25" s="2">
        <f t="shared" si="9"/>
        <v>0</v>
      </c>
      <c r="AN25" s="2">
        <f>VLOOKUP(AM25,技能面积和击中数量!$C:$D,2,TRUE)</f>
        <v>0</v>
      </c>
      <c r="AO25" s="2"/>
      <c r="AP25" s="39">
        <f t="shared" si="10"/>
        <v>0</v>
      </c>
      <c r="AQ25" s="2" t="s">
        <v>20</v>
      </c>
      <c r="AR25" s="3">
        <v>5</v>
      </c>
      <c r="AS25" s="3">
        <v>5</v>
      </c>
      <c r="AT25" s="14">
        <f t="shared" si="11"/>
        <v>36</v>
      </c>
      <c r="AU25" s="14">
        <f>VLOOKUP(AT25,技能面积和击中数量!$C:$D,2,TRUE)</f>
        <v>34.5473855999996</v>
      </c>
      <c r="AV25" s="3">
        <v>1</v>
      </c>
      <c r="AW25" s="37">
        <f t="shared" si="12"/>
        <v>35</v>
      </c>
      <c r="AX25" s="2" t="s">
        <v>20</v>
      </c>
      <c r="AY25" s="3"/>
      <c r="AZ25" s="3"/>
      <c r="BA25" s="14">
        <f t="shared" si="13"/>
        <v>1</v>
      </c>
      <c r="BB25" s="14">
        <f>VLOOKUP(BA25,技能面积和击中数量!$C:$D,2,TRUE)</f>
        <v>1.2544</v>
      </c>
      <c r="BC25" s="3"/>
      <c r="BD25" s="37">
        <f t="shared" si="14"/>
        <v>0</v>
      </c>
    </row>
    <row r="26" s="10" customFormat="1" customHeight="1" spans="1:56">
      <c r="A26" s="28"/>
      <c r="B26" s="29" t="s">
        <v>18</v>
      </c>
      <c r="C26" s="32"/>
      <c r="D26" s="32">
        <v>3</v>
      </c>
      <c r="E26" s="31">
        <f t="shared" si="0"/>
        <v>0</v>
      </c>
      <c r="F26" s="32" t="s">
        <v>19</v>
      </c>
      <c r="G26" s="30">
        <v>0.9</v>
      </c>
      <c r="H26" s="33">
        <f t="shared" si="1"/>
        <v>6.15752160103599</v>
      </c>
      <c r="I26" s="33">
        <f>VLOOKUP(H26,技能面积和击中数量!$C:$D,2,TRUE)</f>
        <v>7.36671088000001</v>
      </c>
      <c r="J26" s="30">
        <v>1</v>
      </c>
      <c r="K26" s="33">
        <f t="shared" si="2"/>
        <v>23</v>
      </c>
      <c r="L26" s="32" t="s">
        <v>20</v>
      </c>
      <c r="M26" s="32"/>
      <c r="N26" s="32"/>
      <c r="O26" s="32">
        <f t="shared" si="3"/>
        <v>1</v>
      </c>
      <c r="P26" s="32">
        <f>VLOOKUP(O26,技能面积和击中数量!$C:$D,2,TRUE)</f>
        <v>1.2544</v>
      </c>
      <c r="Q26" s="32"/>
      <c r="R26" s="40">
        <f t="shared" si="4"/>
        <v>0</v>
      </c>
      <c r="S26" s="32"/>
      <c r="T26" s="32" t="s">
        <v>18</v>
      </c>
      <c r="U26" s="32"/>
      <c r="V26" s="32"/>
      <c r="W26" s="33">
        <f t="shared" si="5"/>
        <v>0</v>
      </c>
      <c r="X26" s="32" t="s">
        <v>19</v>
      </c>
      <c r="Y26" s="30">
        <v>5</v>
      </c>
      <c r="Z26" s="33">
        <f t="shared" si="6"/>
        <v>66.5131777710913</v>
      </c>
      <c r="AA26" s="33">
        <f>VLOOKUP(Z26,技能面积和击中数量!$C:$D,2,TRUE)</f>
        <v>63.9878399999989</v>
      </c>
      <c r="AB26" s="45">
        <v>3</v>
      </c>
      <c r="AC26" s="33">
        <f t="shared" si="15"/>
        <v>192</v>
      </c>
      <c r="AD26" s="32" t="s">
        <v>19</v>
      </c>
      <c r="AE26" s="32"/>
      <c r="AF26" s="33">
        <f t="shared" si="7"/>
        <v>0.785398163397448</v>
      </c>
      <c r="AG26" s="33">
        <f>VLOOKUP(AF26,技能面积和击中数量!$C:$D,2,TRUE)</f>
        <v>1</v>
      </c>
      <c r="AH26" s="32"/>
      <c r="AI26" s="33">
        <f t="shared" si="8"/>
        <v>0</v>
      </c>
      <c r="AJ26" s="32" t="s">
        <v>20</v>
      </c>
      <c r="AK26" s="32"/>
      <c r="AL26" s="32"/>
      <c r="AM26" s="32">
        <f t="shared" si="9"/>
        <v>0</v>
      </c>
      <c r="AN26" s="32">
        <f>VLOOKUP(AM26,技能面积和击中数量!$C:$D,2,TRUE)</f>
        <v>0</v>
      </c>
      <c r="AO26" s="32"/>
      <c r="AP26" s="40">
        <f t="shared" si="10"/>
        <v>0</v>
      </c>
      <c r="AQ26" s="32" t="s">
        <v>20</v>
      </c>
      <c r="AR26" s="30">
        <v>5</v>
      </c>
      <c r="AS26" s="30">
        <v>5</v>
      </c>
      <c r="AT26" s="28">
        <f t="shared" si="11"/>
        <v>36</v>
      </c>
      <c r="AU26" s="28">
        <f>VLOOKUP(AT26,技能面积和击中数量!$C:$D,2,TRUE)</f>
        <v>34.5473855999996</v>
      </c>
      <c r="AV26" s="30">
        <v>1</v>
      </c>
      <c r="AW26" s="42">
        <f t="shared" si="12"/>
        <v>35</v>
      </c>
      <c r="AX26" s="32" t="s">
        <v>20</v>
      </c>
      <c r="AY26" s="30"/>
      <c r="AZ26" s="30"/>
      <c r="BA26" s="28">
        <f t="shared" si="13"/>
        <v>1</v>
      </c>
      <c r="BB26" s="28">
        <f>VLOOKUP(BA26,技能面积和击中数量!$C:$D,2,TRUE)</f>
        <v>1.2544</v>
      </c>
      <c r="BC26" s="30"/>
      <c r="BD26" s="42">
        <f t="shared" si="14"/>
        <v>0</v>
      </c>
    </row>
    <row r="27" customHeight="1" spans="1:1">
      <c r="A27" s="34"/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J27"/>
  <sheetViews>
    <sheetView workbookViewId="0">
      <pane xSplit="1" topLeftCell="B1" activePane="topRight" state="frozen"/>
      <selection/>
      <selection pane="topRight" activeCell="AE15" sqref="AE15"/>
    </sheetView>
    <sheetView workbookViewId="1">
      <selection activeCell="Y14" sqref="Y14"/>
    </sheetView>
  </sheetViews>
  <sheetFormatPr defaultColWidth="10" defaultRowHeight="16.5" customHeight="1"/>
  <cols>
    <col min="1" max="1" width="6.625" style="2" customWidth="1"/>
    <col min="2" max="2" width="12.125" style="11" customWidth="1"/>
    <col min="3" max="3" width="9.00833333333333" style="12" customWidth="1"/>
    <col min="4" max="4" width="10" style="12"/>
    <col min="5" max="5" width="11.25" style="13" customWidth="1"/>
    <col min="6" max="6" width="12.125" style="12" customWidth="1"/>
    <col min="7" max="7" width="9.00833333333333" style="12" customWidth="1"/>
    <col min="8" max="8" width="9.00833333333333" style="13" customWidth="1"/>
    <col min="9" max="9" width="13.125" style="13" customWidth="1"/>
    <col min="10" max="10" width="9.00833333333333" style="13" customWidth="1"/>
    <col min="11" max="11" width="11.25" style="13" customWidth="1"/>
    <col min="12" max="12" width="12.125" style="12" customWidth="1"/>
    <col min="13" max="15" width="10" style="14"/>
    <col min="16" max="16" width="14.875" style="14" customWidth="1"/>
    <col min="17" max="17" width="10" style="14"/>
    <col min="18" max="18" width="11.25" style="15" customWidth="1"/>
    <col min="19" max="19" width="11.25" style="2" customWidth="1"/>
    <col min="20" max="20" width="12.125" style="12" customWidth="1"/>
    <col min="21" max="21" width="9.00833333333333" style="12" customWidth="1"/>
    <col min="22" max="22" width="10" style="12"/>
    <col min="23" max="23" width="11.25" style="13" customWidth="1"/>
    <col min="24" max="24" width="12.125" style="13" customWidth="1"/>
    <col min="25" max="25" width="11.25" style="13" customWidth="1"/>
    <col min="26" max="26" width="13.125" style="13" customWidth="1"/>
    <col min="27" max="29" width="11.25" style="13" customWidth="1"/>
    <col min="30" max="30" width="12.125" style="12" customWidth="1"/>
    <col min="31" max="31" width="9.00833333333333" style="12" customWidth="1"/>
    <col min="32" max="32" width="9.00833333333333" style="13" customWidth="1"/>
    <col min="33" max="33" width="13.125" style="13" customWidth="1"/>
    <col min="34" max="34" width="9.00833333333333" style="13" customWidth="1"/>
    <col min="35" max="35" width="11.25" style="13" customWidth="1"/>
    <col min="36" max="36" width="12.125" style="12" customWidth="1"/>
    <col min="37" max="38" width="10" style="14"/>
    <col min="39" max="39" width="13.125" style="14" customWidth="1"/>
    <col min="40" max="40" width="14.875" style="14" customWidth="1"/>
    <col min="41" max="41" width="10" style="14"/>
    <col min="42" max="42" width="11.25" style="15" customWidth="1"/>
    <col min="43" max="43" width="12.125" style="12" customWidth="1"/>
    <col min="44" max="46" width="10" style="14"/>
    <col min="47" max="47" width="14.875" style="14" customWidth="1"/>
    <col min="48" max="48" width="10" style="14"/>
    <col min="49" max="49" width="11.25" style="15" customWidth="1"/>
    <col min="50" max="50" width="12.125" style="12" customWidth="1"/>
    <col min="51" max="53" width="10" style="14"/>
    <col min="54" max="54" width="14.875" style="14" customWidth="1"/>
    <col min="55" max="55" width="10" style="14"/>
    <col min="56" max="56" width="11.25" style="15" customWidth="1"/>
    <col min="57" max="61" width="10" style="16"/>
    <col min="62" max="62" width="12.625" style="16"/>
    <col min="63" max="16384" width="10" style="16"/>
  </cols>
  <sheetData>
    <row r="1" customHeight="1" spans="1:56">
      <c r="A1" s="2" t="s">
        <v>4</v>
      </c>
      <c r="B1" s="11" t="s">
        <v>5</v>
      </c>
      <c r="C1" s="17" t="s">
        <v>6</v>
      </c>
      <c r="D1" s="17" t="s">
        <v>7</v>
      </c>
      <c r="E1" s="18" t="s">
        <v>8</v>
      </c>
      <c r="F1" s="12" t="s">
        <v>5</v>
      </c>
      <c r="G1" s="17" t="s">
        <v>9</v>
      </c>
      <c r="H1" s="13" t="s">
        <v>2</v>
      </c>
      <c r="I1" s="13" t="s">
        <v>10</v>
      </c>
      <c r="J1" s="35" t="s">
        <v>11</v>
      </c>
      <c r="K1" s="18" t="s">
        <v>8</v>
      </c>
      <c r="L1" s="12" t="s">
        <v>5</v>
      </c>
      <c r="M1" s="3" t="s">
        <v>12</v>
      </c>
      <c r="N1" s="3" t="s">
        <v>13</v>
      </c>
      <c r="O1" s="14" t="s">
        <v>2</v>
      </c>
      <c r="P1" s="14" t="s">
        <v>14</v>
      </c>
      <c r="Q1" s="3" t="s">
        <v>15</v>
      </c>
      <c r="R1" s="37" t="s">
        <v>8</v>
      </c>
      <c r="T1" s="12" t="s">
        <v>5</v>
      </c>
      <c r="U1" s="17" t="s">
        <v>6</v>
      </c>
      <c r="V1" s="17" t="s">
        <v>7</v>
      </c>
      <c r="W1" s="18" t="s">
        <v>8</v>
      </c>
      <c r="X1" s="12" t="s">
        <v>5</v>
      </c>
      <c r="Y1" s="17" t="s">
        <v>9</v>
      </c>
      <c r="Z1" s="13" t="s">
        <v>16</v>
      </c>
      <c r="AA1" s="13" t="s">
        <v>10</v>
      </c>
      <c r="AB1" s="35" t="s">
        <v>35</v>
      </c>
      <c r="AC1" s="18" t="s">
        <v>8</v>
      </c>
      <c r="AD1" s="12" t="s">
        <v>5</v>
      </c>
      <c r="AE1" s="17" t="s">
        <v>9</v>
      </c>
      <c r="AF1" s="13" t="s">
        <v>2</v>
      </c>
      <c r="AG1" s="13" t="s">
        <v>10</v>
      </c>
      <c r="AH1" s="35" t="s">
        <v>11</v>
      </c>
      <c r="AI1" s="18" t="s">
        <v>8</v>
      </c>
      <c r="AJ1" s="12" t="s">
        <v>5</v>
      </c>
      <c r="AK1" s="3" t="s">
        <v>12</v>
      </c>
      <c r="AL1" s="3" t="s">
        <v>13</v>
      </c>
      <c r="AM1" s="14" t="s">
        <v>16</v>
      </c>
      <c r="AN1" s="14" t="s">
        <v>14</v>
      </c>
      <c r="AO1" s="3" t="s">
        <v>15</v>
      </c>
      <c r="AP1" s="37" t="s">
        <v>8</v>
      </c>
      <c r="AQ1" s="12" t="s">
        <v>5</v>
      </c>
      <c r="AR1" s="3" t="s">
        <v>12</v>
      </c>
      <c r="AS1" s="3" t="s">
        <v>13</v>
      </c>
      <c r="AT1" s="14" t="s">
        <v>2</v>
      </c>
      <c r="AU1" s="14" t="s">
        <v>14</v>
      </c>
      <c r="AV1" s="3" t="s">
        <v>15</v>
      </c>
      <c r="AW1" s="37" t="s">
        <v>8</v>
      </c>
      <c r="AX1" s="12" t="s">
        <v>5</v>
      </c>
      <c r="AY1" s="3" t="s">
        <v>12</v>
      </c>
      <c r="AZ1" s="3" t="s">
        <v>13</v>
      </c>
      <c r="BA1" s="14" t="s">
        <v>2</v>
      </c>
      <c r="BB1" s="14" t="s">
        <v>14</v>
      </c>
      <c r="BC1" s="3" t="s">
        <v>15</v>
      </c>
      <c r="BD1" s="37" t="s">
        <v>8</v>
      </c>
    </row>
    <row r="2" s="9" customFormat="1" customHeight="1" spans="1:56">
      <c r="A2" s="19" t="s">
        <v>41</v>
      </c>
      <c r="B2" s="20" t="s">
        <v>18</v>
      </c>
      <c r="C2" s="21">
        <v>3</v>
      </c>
      <c r="D2" s="21">
        <v>2</v>
      </c>
      <c r="E2" s="22">
        <f t="shared" ref="E2:E26" si="0">D2*C2</f>
        <v>6</v>
      </c>
      <c r="F2" s="23" t="s">
        <v>19</v>
      </c>
      <c r="G2" s="23"/>
      <c r="H2" s="24">
        <f t="shared" ref="H2:H26" si="1">PI()*(G2+0.5)^2</f>
        <v>0.785398163397448</v>
      </c>
      <c r="I2" s="24">
        <f>VLOOKUP(H2,技能面积和击中数量!$C:$D,2,TRUE)</f>
        <v>1</v>
      </c>
      <c r="J2" s="23"/>
      <c r="K2" s="24">
        <f t="shared" ref="K2:K26" si="2">ROUNDUP(I2*J2*D2,0)</f>
        <v>0</v>
      </c>
      <c r="L2" s="23" t="s">
        <v>20</v>
      </c>
      <c r="M2" s="23"/>
      <c r="N2" s="23"/>
      <c r="O2" s="23">
        <f t="shared" ref="O2:O26" si="3">(M2+1)*(N2+1)</f>
        <v>1</v>
      </c>
      <c r="P2" s="23">
        <f>VLOOKUP(O2,技能面积和击中数量!$C:$D,2,TRUE)</f>
        <v>1.2544</v>
      </c>
      <c r="Q2" s="23"/>
      <c r="R2" s="38">
        <f t="shared" ref="R2:R26" si="4">ROUNDUP(P2*Q2*D2,0)</f>
        <v>0</v>
      </c>
      <c r="S2" s="23"/>
      <c r="T2" s="23" t="s">
        <v>18</v>
      </c>
      <c r="U2" s="21">
        <v>4</v>
      </c>
      <c r="V2" s="21">
        <v>3</v>
      </c>
      <c r="W2" s="22">
        <f t="shared" ref="W2:W26" si="5">V2*U2</f>
        <v>12</v>
      </c>
      <c r="X2" s="23" t="s">
        <v>19</v>
      </c>
      <c r="Y2" s="23"/>
      <c r="Z2" s="24">
        <f t="shared" ref="Z2:Z26" si="6">MAX(PI()*(Y2+0.5)^2-4.6*6.2,0)</f>
        <v>0</v>
      </c>
      <c r="AA2" s="24">
        <f>VLOOKUP(Z2,技能面积和击中数量!$C:$D,2,TRUE)</f>
        <v>0</v>
      </c>
      <c r="AB2" s="24"/>
      <c r="AC2" s="24">
        <f t="shared" ref="AC2:AC26" si="7">ROUNDUP(AA2*AB2,0)</f>
        <v>0</v>
      </c>
      <c r="AD2" s="23" t="s">
        <v>19</v>
      </c>
      <c r="AE2" s="23"/>
      <c r="AF2" s="24">
        <f t="shared" ref="AF2:AF26" si="8">PI()*(AE2+0.5)^2</f>
        <v>0.785398163397448</v>
      </c>
      <c r="AG2" s="24">
        <f>VLOOKUP(AF2,技能面积和击中数量!$C:$D,2,TRUE)</f>
        <v>1</v>
      </c>
      <c r="AH2" s="23"/>
      <c r="AI2" s="24">
        <f t="shared" ref="AI2:AI26" si="9">ROUNDUP(AG2*AH2,0)</f>
        <v>0</v>
      </c>
      <c r="AJ2" s="23" t="s">
        <v>20</v>
      </c>
      <c r="AK2" s="23"/>
      <c r="AL2" s="23"/>
      <c r="AM2" s="23">
        <f t="shared" ref="AM2:AM26" si="10">MAX((AK2+1)*(AL2+1)-4.6*6.2,0)</f>
        <v>0</v>
      </c>
      <c r="AN2" s="23">
        <f>VLOOKUP(AM2,技能面积和击中数量!$C:$D,2,TRUE)</f>
        <v>0</v>
      </c>
      <c r="AO2" s="23"/>
      <c r="AP2" s="38">
        <f t="shared" ref="AP2:AP26" si="11">ROUNDUP(AN2*AO2,0)</f>
        <v>0</v>
      </c>
      <c r="AQ2" s="23" t="s">
        <v>20</v>
      </c>
      <c r="AR2" s="23"/>
      <c r="AS2" s="23"/>
      <c r="AT2" s="23">
        <f t="shared" ref="AT2:AT26" si="12">(AR2+1)*(AS2+1)</f>
        <v>1</v>
      </c>
      <c r="AU2" s="23">
        <f>VLOOKUP(AT2,技能面积和击中数量!$C:$D,2,TRUE)</f>
        <v>1.2544</v>
      </c>
      <c r="AV2" s="23"/>
      <c r="AW2" s="38">
        <f t="shared" ref="AW2:AW26" si="13">ROUNDUP(AU2*AV2,0)</f>
        <v>0</v>
      </c>
      <c r="AX2" s="23" t="s">
        <v>20</v>
      </c>
      <c r="AY2" s="23"/>
      <c r="AZ2" s="23"/>
      <c r="BA2" s="23">
        <f t="shared" ref="BA2:BA26" si="14">(AY2+1)*(AZ2+1)</f>
        <v>1</v>
      </c>
      <c r="BB2" s="23">
        <f>VLOOKUP(BA2,技能面积和击中数量!$C:$D,2,TRUE)</f>
        <v>1.2544</v>
      </c>
      <c r="BC2" s="23"/>
      <c r="BD2" s="38">
        <f t="shared" ref="BD2:BD26" si="15">ROUNDUP(BB2*BC2,0)</f>
        <v>0</v>
      </c>
    </row>
    <row r="3" customHeight="1" spans="1:56">
      <c r="A3" s="14"/>
      <c r="B3" s="25" t="s">
        <v>18</v>
      </c>
      <c r="C3" s="3">
        <v>3</v>
      </c>
      <c r="D3" s="3">
        <v>4</v>
      </c>
      <c r="E3" s="26">
        <f t="shared" si="0"/>
        <v>12</v>
      </c>
      <c r="F3" s="2" t="s">
        <v>19</v>
      </c>
      <c r="G3" s="2"/>
      <c r="H3" s="27">
        <f t="shared" si="1"/>
        <v>0.785398163397448</v>
      </c>
      <c r="I3" s="27">
        <f>VLOOKUP(H3,技能面积和击中数量!$C:$D,2,TRUE)</f>
        <v>1</v>
      </c>
      <c r="J3" s="2"/>
      <c r="K3" s="27">
        <f t="shared" si="2"/>
        <v>0</v>
      </c>
      <c r="L3" s="2" t="s">
        <v>20</v>
      </c>
      <c r="M3" s="2"/>
      <c r="N3" s="2"/>
      <c r="O3" s="2">
        <f t="shared" si="3"/>
        <v>1</v>
      </c>
      <c r="P3" s="2">
        <f>VLOOKUP(O3,技能面积和击中数量!$C:$D,2,TRUE)</f>
        <v>1.2544</v>
      </c>
      <c r="Q3" s="2"/>
      <c r="R3" s="39">
        <f t="shared" si="4"/>
        <v>0</v>
      </c>
      <c r="T3" s="2" t="s">
        <v>18</v>
      </c>
      <c r="U3" s="3">
        <v>4</v>
      </c>
      <c r="V3" s="3">
        <v>4</v>
      </c>
      <c r="W3" s="26">
        <f t="shared" si="5"/>
        <v>16</v>
      </c>
      <c r="X3" s="2" t="s">
        <v>19</v>
      </c>
      <c r="Y3" s="2"/>
      <c r="Z3" s="27">
        <f t="shared" si="6"/>
        <v>0</v>
      </c>
      <c r="AA3" s="27">
        <f>VLOOKUP(Z3,技能面积和击中数量!$C:$D,2,TRUE)</f>
        <v>0</v>
      </c>
      <c r="AB3" s="27"/>
      <c r="AC3" s="27">
        <f t="shared" si="7"/>
        <v>0</v>
      </c>
      <c r="AD3" s="2" t="s">
        <v>19</v>
      </c>
      <c r="AE3" s="2"/>
      <c r="AF3" s="27">
        <f t="shared" si="8"/>
        <v>0.785398163397448</v>
      </c>
      <c r="AG3" s="27">
        <f>VLOOKUP(AF3,技能面积和击中数量!$C:$D,2,TRUE)</f>
        <v>1</v>
      </c>
      <c r="AH3" s="2"/>
      <c r="AI3" s="27">
        <f t="shared" si="9"/>
        <v>0</v>
      </c>
      <c r="AJ3" s="2" t="s">
        <v>20</v>
      </c>
      <c r="AK3" s="2"/>
      <c r="AL3" s="2"/>
      <c r="AM3" s="2">
        <f t="shared" si="10"/>
        <v>0</v>
      </c>
      <c r="AN3" s="2">
        <f>VLOOKUP(AM3,技能面积和击中数量!$C:$D,2,TRUE)</f>
        <v>0</v>
      </c>
      <c r="AO3" s="2"/>
      <c r="AP3" s="39">
        <f t="shared" si="11"/>
        <v>0</v>
      </c>
      <c r="AQ3" s="2" t="s">
        <v>20</v>
      </c>
      <c r="AR3" s="2"/>
      <c r="AS3" s="2"/>
      <c r="AT3" s="2">
        <f t="shared" si="12"/>
        <v>1</v>
      </c>
      <c r="AU3" s="2">
        <f>VLOOKUP(AT3,技能面积和击中数量!$C:$D,2,TRUE)</f>
        <v>1.2544</v>
      </c>
      <c r="AV3" s="2"/>
      <c r="AW3" s="39">
        <f t="shared" si="13"/>
        <v>0</v>
      </c>
      <c r="AX3" s="2" t="s">
        <v>20</v>
      </c>
      <c r="AY3" s="2"/>
      <c r="AZ3" s="2"/>
      <c r="BA3" s="2">
        <f t="shared" si="14"/>
        <v>1</v>
      </c>
      <c r="BB3" s="2">
        <f>VLOOKUP(BA3,技能面积和击中数量!$C:$D,2,TRUE)</f>
        <v>1.2544</v>
      </c>
      <c r="BC3" s="2"/>
      <c r="BD3" s="39">
        <f t="shared" si="15"/>
        <v>0</v>
      </c>
    </row>
    <row r="4" customHeight="1" spans="1:56">
      <c r="A4" s="14"/>
      <c r="B4" s="25" t="s">
        <v>18</v>
      </c>
      <c r="C4" s="3">
        <v>5</v>
      </c>
      <c r="D4" s="3">
        <v>4</v>
      </c>
      <c r="E4" s="26">
        <f t="shared" si="0"/>
        <v>20</v>
      </c>
      <c r="F4" s="2" t="s">
        <v>19</v>
      </c>
      <c r="G4" s="2"/>
      <c r="H4" s="27">
        <f t="shared" si="1"/>
        <v>0.785398163397448</v>
      </c>
      <c r="I4" s="27">
        <f>VLOOKUP(H4,技能面积和击中数量!$C:$D,2,TRUE)</f>
        <v>1</v>
      </c>
      <c r="J4" s="2"/>
      <c r="K4" s="27">
        <f t="shared" si="2"/>
        <v>0</v>
      </c>
      <c r="L4" s="2" t="s">
        <v>20</v>
      </c>
      <c r="M4" s="2"/>
      <c r="N4" s="2"/>
      <c r="O4" s="2">
        <f t="shared" si="3"/>
        <v>1</v>
      </c>
      <c r="P4" s="2">
        <f>VLOOKUP(O4,技能面积和击中数量!$C:$D,2,TRUE)</f>
        <v>1.2544</v>
      </c>
      <c r="Q4" s="2"/>
      <c r="R4" s="39">
        <f t="shared" si="4"/>
        <v>0</v>
      </c>
      <c r="T4" s="2" t="s">
        <v>18</v>
      </c>
      <c r="U4" s="3">
        <v>8</v>
      </c>
      <c r="V4" s="3">
        <v>4</v>
      </c>
      <c r="W4" s="26">
        <f t="shared" si="5"/>
        <v>32</v>
      </c>
      <c r="X4" s="2" t="s">
        <v>19</v>
      </c>
      <c r="Y4" s="2"/>
      <c r="Z4" s="27">
        <f t="shared" si="6"/>
        <v>0</v>
      </c>
      <c r="AA4" s="27">
        <f>VLOOKUP(Z4,技能面积和击中数量!$C:$D,2,TRUE)</f>
        <v>0</v>
      </c>
      <c r="AB4" s="27"/>
      <c r="AC4" s="27">
        <f t="shared" si="7"/>
        <v>0</v>
      </c>
      <c r="AD4" s="2" t="s">
        <v>19</v>
      </c>
      <c r="AE4" s="2"/>
      <c r="AF4" s="27">
        <f t="shared" si="8"/>
        <v>0.785398163397448</v>
      </c>
      <c r="AG4" s="27">
        <f>VLOOKUP(AF4,技能面积和击中数量!$C:$D,2,TRUE)</f>
        <v>1</v>
      </c>
      <c r="AH4" s="2"/>
      <c r="AI4" s="27">
        <f t="shared" si="9"/>
        <v>0</v>
      </c>
      <c r="AJ4" s="2" t="s">
        <v>20</v>
      </c>
      <c r="AK4" s="2"/>
      <c r="AL4" s="2"/>
      <c r="AM4" s="2">
        <f t="shared" si="10"/>
        <v>0</v>
      </c>
      <c r="AN4" s="2">
        <f>VLOOKUP(AM4,技能面积和击中数量!$C:$D,2,TRUE)</f>
        <v>0</v>
      </c>
      <c r="AO4" s="2"/>
      <c r="AP4" s="39">
        <f t="shared" si="11"/>
        <v>0</v>
      </c>
      <c r="AQ4" s="2" t="s">
        <v>20</v>
      </c>
      <c r="AR4" s="2"/>
      <c r="AS4" s="2"/>
      <c r="AT4" s="2">
        <f t="shared" si="12"/>
        <v>1</v>
      </c>
      <c r="AU4" s="2">
        <f>VLOOKUP(AT4,技能面积和击中数量!$C:$D,2,TRUE)</f>
        <v>1.2544</v>
      </c>
      <c r="AV4" s="2"/>
      <c r="AW4" s="39">
        <f t="shared" si="13"/>
        <v>0</v>
      </c>
      <c r="AX4" s="2" t="s">
        <v>20</v>
      </c>
      <c r="AY4" s="2"/>
      <c r="AZ4" s="2"/>
      <c r="BA4" s="2">
        <f t="shared" si="14"/>
        <v>1</v>
      </c>
      <c r="BB4" s="2">
        <f>VLOOKUP(BA4,技能面积和击中数量!$C:$D,2,TRUE)</f>
        <v>1.2544</v>
      </c>
      <c r="BC4" s="2"/>
      <c r="BD4" s="39">
        <f t="shared" si="15"/>
        <v>0</v>
      </c>
    </row>
    <row r="5" customHeight="1" spans="1:56">
      <c r="A5" s="14"/>
      <c r="B5" s="25" t="s">
        <v>18</v>
      </c>
      <c r="C5" s="3">
        <v>5</v>
      </c>
      <c r="D5" s="3">
        <v>6</v>
      </c>
      <c r="E5" s="26">
        <f t="shared" si="0"/>
        <v>30</v>
      </c>
      <c r="F5" s="2" t="s">
        <v>19</v>
      </c>
      <c r="G5" s="2"/>
      <c r="H5" s="27">
        <f t="shared" si="1"/>
        <v>0.785398163397448</v>
      </c>
      <c r="I5" s="27">
        <f>VLOOKUP(H5,技能面积和击中数量!$C:$D,2,TRUE)</f>
        <v>1</v>
      </c>
      <c r="J5" s="2"/>
      <c r="K5" s="27">
        <f t="shared" si="2"/>
        <v>0</v>
      </c>
      <c r="L5" s="2" t="s">
        <v>20</v>
      </c>
      <c r="M5" s="2"/>
      <c r="N5" s="2"/>
      <c r="O5" s="2">
        <f t="shared" si="3"/>
        <v>1</v>
      </c>
      <c r="P5" s="2">
        <f>VLOOKUP(O5,技能面积和击中数量!$C:$D,2,TRUE)</f>
        <v>1.2544</v>
      </c>
      <c r="Q5" s="2"/>
      <c r="R5" s="39">
        <f t="shared" si="4"/>
        <v>0</v>
      </c>
      <c r="T5" s="2" t="s">
        <v>18</v>
      </c>
      <c r="U5" s="3">
        <v>8</v>
      </c>
      <c r="V5" s="3">
        <v>5</v>
      </c>
      <c r="W5" s="26">
        <f t="shared" si="5"/>
        <v>40</v>
      </c>
      <c r="X5" s="2" t="s">
        <v>19</v>
      </c>
      <c r="Y5" s="2"/>
      <c r="Z5" s="27">
        <f t="shared" si="6"/>
        <v>0</v>
      </c>
      <c r="AA5" s="27">
        <f>VLOOKUP(Z5,技能面积和击中数量!$C:$D,2,TRUE)</f>
        <v>0</v>
      </c>
      <c r="AB5" s="27"/>
      <c r="AC5" s="27">
        <f t="shared" si="7"/>
        <v>0</v>
      </c>
      <c r="AD5" s="2" t="s">
        <v>19</v>
      </c>
      <c r="AE5" s="2"/>
      <c r="AF5" s="27">
        <f t="shared" si="8"/>
        <v>0.785398163397448</v>
      </c>
      <c r="AG5" s="27">
        <f>VLOOKUP(AF5,技能面积和击中数量!$C:$D,2,TRUE)</f>
        <v>1</v>
      </c>
      <c r="AH5" s="2"/>
      <c r="AI5" s="27">
        <f t="shared" si="9"/>
        <v>0</v>
      </c>
      <c r="AJ5" s="2" t="s">
        <v>20</v>
      </c>
      <c r="AK5" s="2"/>
      <c r="AL5" s="2"/>
      <c r="AM5" s="2">
        <f t="shared" si="10"/>
        <v>0</v>
      </c>
      <c r="AN5" s="2">
        <f>VLOOKUP(AM5,技能面积和击中数量!$C:$D,2,TRUE)</f>
        <v>0</v>
      </c>
      <c r="AO5" s="2"/>
      <c r="AP5" s="39">
        <f t="shared" si="11"/>
        <v>0</v>
      </c>
      <c r="AQ5" s="2" t="s">
        <v>20</v>
      </c>
      <c r="AR5" s="2"/>
      <c r="AS5" s="2"/>
      <c r="AT5" s="2">
        <f t="shared" si="12"/>
        <v>1</v>
      </c>
      <c r="AU5" s="2">
        <f>VLOOKUP(AT5,技能面积和击中数量!$C:$D,2,TRUE)</f>
        <v>1.2544</v>
      </c>
      <c r="AV5" s="2"/>
      <c r="AW5" s="39">
        <f t="shared" si="13"/>
        <v>0</v>
      </c>
      <c r="AX5" s="2" t="s">
        <v>20</v>
      </c>
      <c r="AY5" s="2"/>
      <c r="AZ5" s="2"/>
      <c r="BA5" s="2">
        <f t="shared" si="14"/>
        <v>1</v>
      </c>
      <c r="BB5" s="2">
        <f>VLOOKUP(BA5,技能面积和击中数量!$C:$D,2,TRUE)</f>
        <v>1.2544</v>
      </c>
      <c r="BC5" s="2"/>
      <c r="BD5" s="39">
        <f t="shared" si="15"/>
        <v>0</v>
      </c>
    </row>
    <row r="6" s="10" customFormat="1" customHeight="1" spans="1:56">
      <c r="A6" s="28"/>
      <c r="B6" s="29" t="s">
        <v>18</v>
      </c>
      <c r="C6" s="30">
        <v>7</v>
      </c>
      <c r="D6" s="30">
        <v>6</v>
      </c>
      <c r="E6" s="31">
        <f t="shared" si="0"/>
        <v>42</v>
      </c>
      <c r="F6" s="32" t="s">
        <v>19</v>
      </c>
      <c r="G6" s="32"/>
      <c r="H6" s="33">
        <f t="shared" si="1"/>
        <v>0.785398163397448</v>
      </c>
      <c r="I6" s="33">
        <f>VLOOKUP(H6,技能面积和击中数量!$C:$D,2,TRUE)</f>
        <v>1</v>
      </c>
      <c r="J6" s="32"/>
      <c r="K6" s="33">
        <f t="shared" si="2"/>
        <v>0</v>
      </c>
      <c r="L6" s="32" t="s">
        <v>20</v>
      </c>
      <c r="M6" s="32"/>
      <c r="N6" s="32"/>
      <c r="O6" s="32">
        <f t="shared" si="3"/>
        <v>1</v>
      </c>
      <c r="P6" s="32">
        <f>VLOOKUP(O6,技能面积和击中数量!$C:$D,2,TRUE)</f>
        <v>1.2544</v>
      </c>
      <c r="Q6" s="32"/>
      <c r="R6" s="40">
        <f t="shared" si="4"/>
        <v>0</v>
      </c>
      <c r="S6" s="32"/>
      <c r="T6" s="32" t="s">
        <v>18</v>
      </c>
      <c r="U6" s="30">
        <v>12</v>
      </c>
      <c r="V6" s="30">
        <v>5</v>
      </c>
      <c r="W6" s="31">
        <f t="shared" si="5"/>
        <v>60</v>
      </c>
      <c r="X6" s="32" t="s">
        <v>19</v>
      </c>
      <c r="Y6" s="32"/>
      <c r="Z6" s="33">
        <f t="shared" si="6"/>
        <v>0</v>
      </c>
      <c r="AA6" s="33">
        <f>VLOOKUP(Z6,技能面积和击中数量!$C:$D,2,TRUE)</f>
        <v>0</v>
      </c>
      <c r="AB6" s="33"/>
      <c r="AC6" s="33">
        <f t="shared" si="7"/>
        <v>0</v>
      </c>
      <c r="AD6" s="32" t="s">
        <v>19</v>
      </c>
      <c r="AE6" s="32"/>
      <c r="AF6" s="33">
        <f t="shared" si="8"/>
        <v>0.785398163397448</v>
      </c>
      <c r="AG6" s="33">
        <f>VLOOKUP(AF6,技能面积和击中数量!$C:$D,2,TRUE)</f>
        <v>1</v>
      </c>
      <c r="AH6" s="32"/>
      <c r="AI6" s="33">
        <f t="shared" si="9"/>
        <v>0</v>
      </c>
      <c r="AJ6" s="32" t="s">
        <v>20</v>
      </c>
      <c r="AK6" s="32"/>
      <c r="AL6" s="32"/>
      <c r="AM6" s="32">
        <f t="shared" si="10"/>
        <v>0</v>
      </c>
      <c r="AN6" s="32">
        <f>VLOOKUP(AM6,技能面积和击中数量!$C:$D,2,TRUE)</f>
        <v>0</v>
      </c>
      <c r="AO6" s="32"/>
      <c r="AP6" s="40">
        <f t="shared" si="11"/>
        <v>0</v>
      </c>
      <c r="AQ6" s="32" t="s">
        <v>20</v>
      </c>
      <c r="AR6" s="32"/>
      <c r="AS6" s="32"/>
      <c r="AT6" s="32">
        <f t="shared" si="12"/>
        <v>1</v>
      </c>
      <c r="AU6" s="32">
        <f>VLOOKUP(AT6,技能面积和击中数量!$C:$D,2,TRUE)</f>
        <v>1.2544</v>
      </c>
      <c r="AV6" s="32"/>
      <c r="AW6" s="40">
        <f t="shared" si="13"/>
        <v>0</v>
      </c>
      <c r="AX6" s="32" t="s">
        <v>20</v>
      </c>
      <c r="AY6" s="32"/>
      <c r="AZ6" s="32"/>
      <c r="BA6" s="32">
        <f t="shared" si="14"/>
        <v>1</v>
      </c>
      <c r="BB6" s="32">
        <f>VLOOKUP(BA6,技能面积和击中数量!$C:$D,2,TRUE)</f>
        <v>1.2544</v>
      </c>
      <c r="BC6" s="32"/>
      <c r="BD6" s="40">
        <f t="shared" si="15"/>
        <v>0</v>
      </c>
    </row>
    <row r="7" s="9" customFormat="1" customHeight="1" spans="1:62">
      <c r="A7" s="19" t="s">
        <v>42</v>
      </c>
      <c r="B7" s="20" t="s">
        <v>18</v>
      </c>
      <c r="C7" s="23"/>
      <c r="D7" s="21">
        <v>3</v>
      </c>
      <c r="E7" s="22">
        <f t="shared" si="0"/>
        <v>0</v>
      </c>
      <c r="F7" s="23" t="s">
        <v>19</v>
      </c>
      <c r="G7" s="23"/>
      <c r="H7" s="24">
        <f t="shared" si="1"/>
        <v>0.785398163397448</v>
      </c>
      <c r="I7" s="24">
        <f>VLOOKUP(H7,技能面积和击中数量!$C:$D,2,TRUE)</f>
        <v>1</v>
      </c>
      <c r="J7" s="23"/>
      <c r="K7" s="24">
        <f t="shared" si="2"/>
        <v>0</v>
      </c>
      <c r="L7" s="23" t="s">
        <v>20</v>
      </c>
      <c r="M7" s="21">
        <f t="shared" ref="M7:M11" si="16">4.5-2.2</f>
        <v>2.3</v>
      </c>
      <c r="N7" s="21">
        <v>0.2</v>
      </c>
      <c r="O7" s="23">
        <f t="shared" si="3"/>
        <v>3.96</v>
      </c>
      <c r="P7" s="23">
        <f>VLOOKUP(O7,技能面积和击中数量!$C:$D,2,TRUE)</f>
        <v>4.94534656</v>
      </c>
      <c r="Q7" s="23">
        <v>1</v>
      </c>
      <c r="R7" s="38">
        <f t="shared" si="4"/>
        <v>15</v>
      </c>
      <c r="S7" s="23"/>
      <c r="T7" s="23" t="s">
        <v>18</v>
      </c>
      <c r="U7" s="23"/>
      <c r="V7" s="23"/>
      <c r="W7" s="24">
        <f t="shared" si="5"/>
        <v>0</v>
      </c>
      <c r="X7" s="23" t="s">
        <v>19</v>
      </c>
      <c r="Y7" s="23"/>
      <c r="Z7" s="24">
        <f t="shared" si="6"/>
        <v>0</v>
      </c>
      <c r="AA7" s="24">
        <f>VLOOKUP(Z7,技能面积和击中数量!$C:$D,2,TRUE)</f>
        <v>0</v>
      </c>
      <c r="AB7" s="24"/>
      <c r="AC7" s="24">
        <f t="shared" si="7"/>
        <v>0</v>
      </c>
      <c r="AD7" s="23" t="s">
        <v>19</v>
      </c>
      <c r="AE7" s="21">
        <v>0.5</v>
      </c>
      <c r="AF7" s="24">
        <f t="shared" si="8"/>
        <v>3.14159265358979</v>
      </c>
      <c r="AG7" s="24">
        <f>VLOOKUP(AF7,技能面积和击中数量!$C:$D,2,TRUE)</f>
        <v>4</v>
      </c>
      <c r="AH7" s="43">
        <v>1</v>
      </c>
      <c r="AI7" s="22">
        <f t="shared" si="9"/>
        <v>4</v>
      </c>
      <c r="AJ7" s="23" t="s">
        <v>20</v>
      </c>
      <c r="AK7" s="23"/>
      <c r="AL7" s="23"/>
      <c r="AM7" s="23">
        <f t="shared" si="10"/>
        <v>0</v>
      </c>
      <c r="AN7" s="23">
        <f>VLOOKUP(AM7,技能面积和击中数量!$C:$D,2,TRUE)</f>
        <v>0</v>
      </c>
      <c r="AO7" s="23"/>
      <c r="AP7" s="38">
        <f t="shared" si="11"/>
        <v>0</v>
      </c>
      <c r="AQ7" s="23" t="s">
        <v>20</v>
      </c>
      <c r="AR7" s="21">
        <v>1.8</v>
      </c>
      <c r="AS7" s="21">
        <v>0.2</v>
      </c>
      <c r="AT7" s="23">
        <f t="shared" si="12"/>
        <v>3.36</v>
      </c>
      <c r="AU7" s="23">
        <f>VLOOKUP(AT7,技能面积和击中数量!$C:$D,2,TRUE)</f>
        <v>4.22832304</v>
      </c>
      <c r="AV7" s="21">
        <v>2</v>
      </c>
      <c r="AW7" s="41">
        <f t="shared" si="13"/>
        <v>9</v>
      </c>
      <c r="AX7" s="23" t="s">
        <v>20</v>
      </c>
      <c r="AY7" s="23"/>
      <c r="AZ7" s="23"/>
      <c r="BA7" s="23">
        <f t="shared" si="14"/>
        <v>1</v>
      </c>
      <c r="BB7" s="23">
        <f>VLOOKUP(BA7,技能面积和击中数量!$C:$D,2,TRUE)</f>
        <v>1.2544</v>
      </c>
      <c r="BC7" s="23"/>
      <c r="BD7" s="38">
        <f t="shared" si="15"/>
        <v>0</v>
      </c>
      <c r="BF7" s="9">
        <v>0.4</v>
      </c>
      <c r="BG7" s="9">
        <f>BF7*AI7</f>
        <v>1.6</v>
      </c>
      <c r="BH7" s="9">
        <v>2.5</v>
      </c>
      <c r="BI7" s="9">
        <f>BH7*AW7</f>
        <v>22.5</v>
      </c>
      <c r="BJ7" s="9">
        <f>SUM(BG7,BI7)/SUM(AI7,AW7)</f>
        <v>1.85384615384615</v>
      </c>
    </row>
    <row r="8" customHeight="1" spans="1:62">
      <c r="A8" s="14"/>
      <c r="B8" s="25" t="s">
        <v>18</v>
      </c>
      <c r="C8" s="2"/>
      <c r="D8" s="3">
        <v>4</v>
      </c>
      <c r="E8" s="26">
        <f t="shared" si="0"/>
        <v>0</v>
      </c>
      <c r="F8" s="2" t="s">
        <v>19</v>
      </c>
      <c r="G8" s="2"/>
      <c r="H8" s="27">
        <f t="shared" si="1"/>
        <v>0.785398163397448</v>
      </c>
      <c r="I8" s="27">
        <f>VLOOKUP(H8,技能面积和击中数量!$C:$D,2,TRUE)</f>
        <v>1</v>
      </c>
      <c r="J8" s="2"/>
      <c r="K8" s="27">
        <f t="shared" si="2"/>
        <v>0</v>
      </c>
      <c r="L8" s="2" t="s">
        <v>20</v>
      </c>
      <c r="M8" s="36">
        <f t="shared" si="16"/>
        <v>2.3</v>
      </c>
      <c r="N8" s="3">
        <v>0.2</v>
      </c>
      <c r="O8" s="2">
        <f t="shared" si="3"/>
        <v>3.96</v>
      </c>
      <c r="P8" s="2">
        <f>VLOOKUP(O8,技能面积和击中数量!$C:$D,2,TRUE)</f>
        <v>4.94534656</v>
      </c>
      <c r="Q8" s="2">
        <v>1</v>
      </c>
      <c r="R8" s="39">
        <f t="shared" si="4"/>
        <v>20</v>
      </c>
      <c r="T8" s="2" t="s">
        <v>18</v>
      </c>
      <c r="U8" s="2"/>
      <c r="V8" s="2"/>
      <c r="W8" s="27">
        <f t="shared" si="5"/>
        <v>0</v>
      </c>
      <c r="X8" s="2" t="s">
        <v>19</v>
      </c>
      <c r="Y8" s="2"/>
      <c r="Z8" s="27">
        <f t="shared" si="6"/>
        <v>0</v>
      </c>
      <c r="AA8" s="27">
        <f>VLOOKUP(Z8,技能面积和击中数量!$C:$D,2,TRUE)</f>
        <v>0</v>
      </c>
      <c r="AB8" s="27"/>
      <c r="AC8" s="27">
        <f t="shared" si="7"/>
        <v>0</v>
      </c>
      <c r="AD8" s="2" t="s">
        <v>19</v>
      </c>
      <c r="AE8" s="3">
        <v>1</v>
      </c>
      <c r="AF8" s="27">
        <f t="shared" si="8"/>
        <v>7.06858347057703</v>
      </c>
      <c r="AG8" s="27">
        <f>VLOOKUP(AF8,技能面积和击中数量!$C:$D,2,TRUE)</f>
        <v>8.35823248000001</v>
      </c>
      <c r="AH8" s="44">
        <v>1</v>
      </c>
      <c r="AI8" s="26">
        <f t="shared" si="9"/>
        <v>9</v>
      </c>
      <c r="AJ8" s="2" t="s">
        <v>20</v>
      </c>
      <c r="AK8" s="2"/>
      <c r="AL8" s="2"/>
      <c r="AM8" s="2">
        <f t="shared" si="10"/>
        <v>0</v>
      </c>
      <c r="AN8" s="2">
        <f>VLOOKUP(AM8,技能面积和击中数量!$C:$D,2,TRUE)</f>
        <v>0</v>
      </c>
      <c r="AO8" s="2"/>
      <c r="AP8" s="39">
        <f t="shared" si="11"/>
        <v>0</v>
      </c>
      <c r="AQ8" s="2" t="s">
        <v>20</v>
      </c>
      <c r="AR8" s="3">
        <v>2.3</v>
      </c>
      <c r="AS8" s="3">
        <v>0.4</v>
      </c>
      <c r="AT8" s="2">
        <f t="shared" si="12"/>
        <v>4.62</v>
      </c>
      <c r="AU8" s="2">
        <f>VLOOKUP(AT8,技能面积和击中数量!$C:$D,2,TRUE)</f>
        <v>5.70881872</v>
      </c>
      <c r="AV8" s="3">
        <v>2</v>
      </c>
      <c r="AW8" s="37">
        <f t="shared" si="13"/>
        <v>12</v>
      </c>
      <c r="AX8" s="2" t="s">
        <v>20</v>
      </c>
      <c r="AY8" s="2"/>
      <c r="AZ8" s="2"/>
      <c r="BA8" s="2">
        <f t="shared" si="14"/>
        <v>1</v>
      </c>
      <c r="BB8" s="2">
        <f>VLOOKUP(BA8,技能面积和击中数量!$C:$D,2,TRUE)</f>
        <v>1.2544</v>
      </c>
      <c r="BC8" s="2"/>
      <c r="BD8" s="39">
        <f t="shared" si="15"/>
        <v>0</v>
      </c>
      <c r="BF8" s="16">
        <v>0.4</v>
      </c>
      <c r="BG8" s="16">
        <f>BF8*AI8</f>
        <v>3.6</v>
      </c>
      <c r="BH8" s="16">
        <v>2.5</v>
      </c>
      <c r="BI8" s="16">
        <f>BH8*AW8</f>
        <v>30</v>
      </c>
      <c r="BJ8" s="16">
        <f>SUM(BG8,BI8)/SUM(AI8,AW8)</f>
        <v>1.6</v>
      </c>
    </row>
    <row r="9" customHeight="1" spans="1:62">
      <c r="A9" s="14"/>
      <c r="B9" s="25" t="s">
        <v>18</v>
      </c>
      <c r="C9" s="2"/>
      <c r="D9" s="3">
        <v>4</v>
      </c>
      <c r="E9" s="26">
        <f t="shared" si="0"/>
        <v>0</v>
      </c>
      <c r="F9" s="2" t="s">
        <v>19</v>
      </c>
      <c r="G9" s="2"/>
      <c r="H9" s="27">
        <f t="shared" si="1"/>
        <v>0.785398163397448</v>
      </c>
      <c r="I9" s="27">
        <f>VLOOKUP(H9,技能面积和击中数量!$C:$D,2,TRUE)</f>
        <v>1</v>
      </c>
      <c r="J9" s="2"/>
      <c r="K9" s="27">
        <f t="shared" si="2"/>
        <v>0</v>
      </c>
      <c r="L9" s="2" t="s">
        <v>20</v>
      </c>
      <c r="M9" s="3">
        <f t="shared" si="16"/>
        <v>2.3</v>
      </c>
      <c r="N9" s="3">
        <v>0.7</v>
      </c>
      <c r="O9" s="2">
        <f t="shared" si="3"/>
        <v>5.61</v>
      </c>
      <c r="P9" s="2">
        <f>VLOOKUP(O9,技能面积和击中数量!$C:$D,2,TRUE)</f>
        <v>6.79540624000001</v>
      </c>
      <c r="Q9" s="2">
        <v>1</v>
      </c>
      <c r="R9" s="39">
        <f t="shared" si="4"/>
        <v>28</v>
      </c>
      <c r="T9" s="2" t="s">
        <v>18</v>
      </c>
      <c r="U9" s="2"/>
      <c r="V9" s="2"/>
      <c r="W9" s="27">
        <f t="shared" si="5"/>
        <v>0</v>
      </c>
      <c r="X9" s="2" t="s">
        <v>19</v>
      </c>
      <c r="Y9" s="2"/>
      <c r="Z9" s="27">
        <f t="shared" si="6"/>
        <v>0</v>
      </c>
      <c r="AA9" s="27">
        <f>VLOOKUP(Z9,技能面积和击中数量!$C:$D,2,TRUE)</f>
        <v>0</v>
      </c>
      <c r="AB9" s="27"/>
      <c r="AC9" s="27">
        <f t="shared" si="7"/>
        <v>0</v>
      </c>
      <c r="AD9" s="2" t="s">
        <v>19</v>
      </c>
      <c r="AE9" s="3">
        <v>1.9</v>
      </c>
      <c r="AF9" s="27">
        <f t="shared" si="8"/>
        <v>18.0955736846772</v>
      </c>
      <c r="AG9" s="27">
        <f>VLOOKUP(AF9,技能面积和击中数量!$C:$D,2,TRUE)</f>
        <v>19.16928</v>
      </c>
      <c r="AH9" s="44">
        <v>1</v>
      </c>
      <c r="AI9" s="26">
        <f t="shared" si="9"/>
        <v>20</v>
      </c>
      <c r="AJ9" s="2" t="s">
        <v>20</v>
      </c>
      <c r="AK9" s="2"/>
      <c r="AL9" s="2"/>
      <c r="AM9" s="2">
        <f t="shared" si="10"/>
        <v>0</v>
      </c>
      <c r="AN9" s="2">
        <f>VLOOKUP(AM9,技能面积和击中数量!$C:$D,2,TRUE)</f>
        <v>0</v>
      </c>
      <c r="AO9" s="2"/>
      <c r="AP9" s="39">
        <f t="shared" si="11"/>
        <v>0</v>
      </c>
      <c r="AQ9" s="2" t="s">
        <v>20</v>
      </c>
      <c r="AR9" s="3">
        <v>2.8</v>
      </c>
      <c r="AS9" s="3">
        <v>0.6</v>
      </c>
      <c r="AT9" s="2">
        <f t="shared" si="12"/>
        <v>6.08</v>
      </c>
      <c r="AU9" s="2">
        <f>VLOOKUP(AT9,技能面积和击中数量!$C:$D,2,TRUE)</f>
        <v>7.36671088000001</v>
      </c>
      <c r="AV9" s="3">
        <v>2</v>
      </c>
      <c r="AW9" s="37">
        <f t="shared" si="13"/>
        <v>15</v>
      </c>
      <c r="AX9" s="2" t="s">
        <v>20</v>
      </c>
      <c r="AY9" s="2"/>
      <c r="AZ9" s="2"/>
      <c r="BA9" s="2">
        <f t="shared" si="14"/>
        <v>1</v>
      </c>
      <c r="BB9" s="2">
        <f>VLOOKUP(BA9,技能面积和击中数量!$C:$D,2,TRUE)</f>
        <v>1.2544</v>
      </c>
      <c r="BC9" s="2"/>
      <c r="BD9" s="39">
        <f t="shared" si="15"/>
        <v>0</v>
      </c>
      <c r="BF9" s="16">
        <v>0.4</v>
      </c>
      <c r="BG9" s="16">
        <f>BF9*AI9</f>
        <v>8</v>
      </c>
      <c r="BH9" s="16">
        <v>2.5</v>
      </c>
      <c r="BI9" s="16">
        <f>BH9*AW9</f>
        <v>37.5</v>
      </c>
      <c r="BJ9" s="16">
        <f>SUM(BG9,BI9)/SUM(AI9,AW9)</f>
        <v>1.3</v>
      </c>
    </row>
    <row r="10" customHeight="1" spans="1:62">
      <c r="A10" s="14"/>
      <c r="B10" s="25" t="s">
        <v>18</v>
      </c>
      <c r="C10" s="2"/>
      <c r="D10" s="3">
        <v>5</v>
      </c>
      <c r="E10" s="26">
        <f t="shared" si="0"/>
        <v>0</v>
      </c>
      <c r="F10" s="2" t="s">
        <v>19</v>
      </c>
      <c r="G10" s="2"/>
      <c r="H10" s="27">
        <f t="shared" si="1"/>
        <v>0.785398163397448</v>
      </c>
      <c r="I10" s="27">
        <f>VLOOKUP(H10,技能面积和击中数量!$C:$D,2,TRUE)</f>
        <v>1</v>
      </c>
      <c r="J10" s="2"/>
      <c r="K10" s="27">
        <f t="shared" si="2"/>
        <v>0</v>
      </c>
      <c r="L10" s="2" t="s">
        <v>20</v>
      </c>
      <c r="M10" s="3">
        <f t="shared" si="16"/>
        <v>2.3</v>
      </c>
      <c r="N10" s="3">
        <v>0.7</v>
      </c>
      <c r="O10" s="2">
        <f t="shared" si="3"/>
        <v>5.61</v>
      </c>
      <c r="P10" s="2">
        <f>VLOOKUP(O10,技能面积和击中数量!$C:$D,2,TRUE)</f>
        <v>6.79540624000001</v>
      </c>
      <c r="Q10" s="2">
        <v>1</v>
      </c>
      <c r="R10" s="39">
        <f t="shared" si="4"/>
        <v>34</v>
      </c>
      <c r="T10" s="2" t="s">
        <v>18</v>
      </c>
      <c r="U10" s="2"/>
      <c r="V10" s="2"/>
      <c r="W10" s="27">
        <f t="shared" si="5"/>
        <v>0</v>
      </c>
      <c r="X10" s="2" t="s">
        <v>19</v>
      </c>
      <c r="Y10" s="2"/>
      <c r="Z10" s="27">
        <f t="shared" si="6"/>
        <v>0</v>
      </c>
      <c r="AA10" s="27">
        <f>VLOOKUP(Z10,技能面积和击中数量!$C:$D,2,TRUE)</f>
        <v>0</v>
      </c>
      <c r="AB10" s="27"/>
      <c r="AC10" s="27">
        <f t="shared" si="7"/>
        <v>0</v>
      </c>
      <c r="AD10" s="2" t="s">
        <v>19</v>
      </c>
      <c r="AE10" s="3">
        <v>2.7</v>
      </c>
      <c r="AF10" s="27">
        <f t="shared" si="8"/>
        <v>32.1699087727595</v>
      </c>
      <c r="AG10" s="27">
        <f>VLOOKUP(AF10,技能面积和击中数量!$C:$D,2,TRUE)</f>
        <v>30.9657599999998</v>
      </c>
      <c r="AH10" s="44">
        <v>1</v>
      </c>
      <c r="AI10" s="26">
        <f t="shared" si="9"/>
        <v>31</v>
      </c>
      <c r="AJ10" s="2" t="s">
        <v>20</v>
      </c>
      <c r="AK10" s="2"/>
      <c r="AL10" s="2"/>
      <c r="AM10" s="2">
        <f t="shared" si="10"/>
        <v>0</v>
      </c>
      <c r="AN10" s="2">
        <f>VLOOKUP(AM10,技能面积和击中数量!$C:$D,2,TRUE)</f>
        <v>0</v>
      </c>
      <c r="AO10" s="2"/>
      <c r="AP10" s="39">
        <f t="shared" si="11"/>
        <v>0</v>
      </c>
      <c r="AQ10" s="2" t="s">
        <v>20</v>
      </c>
      <c r="AR10" s="3">
        <v>3.3</v>
      </c>
      <c r="AS10" s="3">
        <v>0.8</v>
      </c>
      <c r="AT10" s="2">
        <f t="shared" si="12"/>
        <v>7.74</v>
      </c>
      <c r="AU10" s="2">
        <f>VLOOKUP(AT10,技能面积和击中数量!$C:$D,2,TRUE)</f>
        <v>9.08024832</v>
      </c>
      <c r="AV10" s="3">
        <v>2</v>
      </c>
      <c r="AW10" s="37">
        <f t="shared" si="13"/>
        <v>19</v>
      </c>
      <c r="AX10" s="2" t="s">
        <v>20</v>
      </c>
      <c r="AY10" s="2"/>
      <c r="AZ10" s="2"/>
      <c r="BA10" s="2">
        <f t="shared" si="14"/>
        <v>1</v>
      </c>
      <c r="BB10" s="2">
        <f>VLOOKUP(BA10,技能面积和击中数量!$C:$D,2,TRUE)</f>
        <v>1.2544</v>
      </c>
      <c r="BC10" s="2"/>
      <c r="BD10" s="39">
        <f t="shared" si="15"/>
        <v>0</v>
      </c>
      <c r="BF10" s="16">
        <v>0.4</v>
      </c>
      <c r="BG10" s="16">
        <f>BF10*AI10</f>
        <v>12.4</v>
      </c>
      <c r="BH10" s="16">
        <v>2.5</v>
      </c>
      <c r="BI10" s="16">
        <f>BH10*AW10</f>
        <v>47.5</v>
      </c>
      <c r="BJ10" s="16">
        <f>SUM(BG10,BI10)/SUM(AI10,AW10)</f>
        <v>1.198</v>
      </c>
    </row>
    <row r="11" s="10" customFormat="1" customHeight="1" spans="1:62">
      <c r="A11" s="28"/>
      <c r="B11" s="29" t="s">
        <v>18</v>
      </c>
      <c r="C11" s="32"/>
      <c r="D11" s="30">
        <v>5</v>
      </c>
      <c r="E11" s="31">
        <f t="shared" si="0"/>
        <v>0</v>
      </c>
      <c r="F11" s="32" t="s">
        <v>19</v>
      </c>
      <c r="G11" s="32"/>
      <c r="H11" s="33">
        <f t="shared" si="1"/>
        <v>0.785398163397448</v>
      </c>
      <c r="I11" s="33">
        <f>VLOOKUP(H11,技能面积和击中数量!$C:$D,2,TRUE)</f>
        <v>1</v>
      </c>
      <c r="J11" s="32"/>
      <c r="K11" s="33">
        <f t="shared" si="2"/>
        <v>0</v>
      </c>
      <c r="L11" s="32" t="s">
        <v>20</v>
      </c>
      <c r="M11" s="30">
        <f t="shared" si="16"/>
        <v>2.3</v>
      </c>
      <c r="N11" s="30">
        <v>2</v>
      </c>
      <c r="O11" s="32">
        <f t="shared" si="3"/>
        <v>9.9</v>
      </c>
      <c r="P11" s="32">
        <f>VLOOKUP(O11,技能面积和击中数量!$C:$D,2,TRUE)</f>
        <v>11.37368016</v>
      </c>
      <c r="Q11" s="32">
        <v>1</v>
      </c>
      <c r="R11" s="40">
        <f t="shared" si="4"/>
        <v>57</v>
      </c>
      <c r="S11" s="32"/>
      <c r="T11" s="32" t="s">
        <v>18</v>
      </c>
      <c r="U11" s="32"/>
      <c r="V11" s="32"/>
      <c r="W11" s="33">
        <f t="shared" si="5"/>
        <v>0</v>
      </c>
      <c r="X11" s="32" t="s">
        <v>19</v>
      </c>
      <c r="Y11" s="32"/>
      <c r="Z11" s="33">
        <f t="shared" si="6"/>
        <v>0</v>
      </c>
      <c r="AA11" s="33">
        <f>VLOOKUP(Z11,技能面积和击中数量!$C:$D,2,TRUE)</f>
        <v>0</v>
      </c>
      <c r="AB11" s="33"/>
      <c r="AC11" s="33">
        <f t="shared" si="7"/>
        <v>0</v>
      </c>
      <c r="AD11" s="32" t="s">
        <v>19</v>
      </c>
      <c r="AE11" s="30">
        <v>3.5</v>
      </c>
      <c r="AF11" s="33">
        <f t="shared" si="8"/>
        <v>50.2654824574367</v>
      </c>
      <c r="AG11" s="33">
        <f>VLOOKUP(AF11,技能面积和击中数量!$C:$D,2,TRUE)</f>
        <v>48.3839999999993</v>
      </c>
      <c r="AH11" s="45">
        <v>1</v>
      </c>
      <c r="AI11" s="31">
        <f t="shared" si="9"/>
        <v>49</v>
      </c>
      <c r="AJ11" s="32" t="s">
        <v>20</v>
      </c>
      <c r="AK11" s="32"/>
      <c r="AL11" s="32"/>
      <c r="AM11" s="32">
        <f t="shared" si="10"/>
        <v>0</v>
      </c>
      <c r="AN11" s="32">
        <f>VLOOKUP(AM11,技能面积和击中数量!$C:$D,2,TRUE)</f>
        <v>0</v>
      </c>
      <c r="AO11" s="32"/>
      <c r="AP11" s="40">
        <f t="shared" si="11"/>
        <v>0</v>
      </c>
      <c r="AQ11" s="32" t="s">
        <v>20</v>
      </c>
      <c r="AR11" s="30">
        <v>3.8</v>
      </c>
      <c r="AS11" s="30">
        <v>1.2</v>
      </c>
      <c r="AT11" s="32">
        <f t="shared" si="12"/>
        <v>10.56</v>
      </c>
      <c r="AU11" s="32">
        <f>VLOOKUP(AT11,技能面积和击中数量!$C:$D,2,TRUE)</f>
        <v>12.06139824</v>
      </c>
      <c r="AV11" s="30">
        <v>2</v>
      </c>
      <c r="AW11" s="42">
        <f t="shared" si="13"/>
        <v>25</v>
      </c>
      <c r="AX11" s="32" t="s">
        <v>20</v>
      </c>
      <c r="AY11" s="32"/>
      <c r="AZ11" s="32"/>
      <c r="BA11" s="32">
        <f t="shared" si="14"/>
        <v>1</v>
      </c>
      <c r="BB11" s="32">
        <f>VLOOKUP(BA11,技能面积和击中数量!$C:$D,2,TRUE)</f>
        <v>1.2544</v>
      </c>
      <c r="BC11" s="32"/>
      <c r="BD11" s="40">
        <f t="shared" si="15"/>
        <v>0</v>
      </c>
      <c r="BF11" s="10">
        <v>0.4</v>
      </c>
      <c r="BG11" s="10">
        <f>BF11*AI11</f>
        <v>19.6</v>
      </c>
      <c r="BH11" s="10">
        <v>2.5</v>
      </c>
      <c r="BI11" s="10">
        <f>BH11*AW11</f>
        <v>62.5</v>
      </c>
      <c r="BJ11" s="10">
        <f>SUM(BG11,BI11)/SUM(AI11,AW11)</f>
        <v>1.10945945945946</v>
      </c>
    </row>
    <row r="12" s="9" customFormat="1" customHeight="1" spans="1:56">
      <c r="A12" s="19" t="s">
        <v>43</v>
      </c>
      <c r="B12" s="20" t="s">
        <v>18</v>
      </c>
      <c r="C12" s="23"/>
      <c r="D12" s="21">
        <v>1</v>
      </c>
      <c r="E12" s="22">
        <f t="shared" si="0"/>
        <v>0</v>
      </c>
      <c r="F12" s="23" t="s">
        <v>19</v>
      </c>
      <c r="G12" s="23"/>
      <c r="H12" s="24">
        <f t="shared" si="1"/>
        <v>0.785398163397448</v>
      </c>
      <c r="I12" s="24">
        <f>VLOOKUP(H12,技能面积和击中数量!$C:$D,2,TRUE)</f>
        <v>1</v>
      </c>
      <c r="J12" s="23"/>
      <c r="K12" s="24">
        <f t="shared" si="2"/>
        <v>0</v>
      </c>
      <c r="L12" s="23" t="s">
        <v>20</v>
      </c>
      <c r="M12" s="21">
        <v>4.2</v>
      </c>
      <c r="N12" s="21">
        <v>0.2</v>
      </c>
      <c r="O12" s="23">
        <f t="shared" si="3"/>
        <v>6.24</v>
      </c>
      <c r="P12" s="23">
        <f>VLOOKUP(O12,技能面积和击中数量!$C:$D,2,TRUE)</f>
        <v>7.46368000000001</v>
      </c>
      <c r="Q12" s="23">
        <v>1</v>
      </c>
      <c r="R12" s="38">
        <f t="shared" si="4"/>
        <v>8</v>
      </c>
      <c r="S12" s="23"/>
      <c r="T12" s="23" t="s">
        <v>18</v>
      </c>
      <c r="U12" s="23"/>
      <c r="V12" s="23"/>
      <c r="W12" s="24">
        <f t="shared" si="5"/>
        <v>0</v>
      </c>
      <c r="X12" s="23" t="s">
        <v>19</v>
      </c>
      <c r="Y12" s="23"/>
      <c r="Z12" s="24">
        <f t="shared" si="6"/>
        <v>0</v>
      </c>
      <c r="AA12" s="24">
        <f>VLOOKUP(Z12,技能面积和击中数量!$C:$D,2,TRUE)</f>
        <v>0</v>
      </c>
      <c r="AB12" s="24"/>
      <c r="AC12" s="24">
        <f t="shared" si="7"/>
        <v>0</v>
      </c>
      <c r="AD12" s="23" t="s">
        <v>19</v>
      </c>
      <c r="AE12" s="21">
        <v>1.55</v>
      </c>
      <c r="AF12" s="24">
        <f t="shared" si="8"/>
        <v>13.2025431267111</v>
      </c>
      <c r="AG12" s="24">
        <f>VLOOKUP(AF12,技能面积和击中数量!$C:$D,2,TRUE)</f>
        <v>14.69194</v>
      </c>
      <c r="AH12" s="21">
        <v>1</v>
      </c>
      <c r="AI12" s="22">
        <f t="shared" si="9"/>
        <v>15</v>
      </c>
      <c r="AJ12" s="23" t="s">
        <v>20</v>
      </c>
      <c r="AK12" s="23"/>
      <c r="AL12" s="23"/>
      <c r="AM12" s="23">
        <f t="shared" si="10"/>
        <v>0</v>
      </c>
      <c r="AN12" s="23">
        <f>VLOOKUP(AM12,技能面积和击中数量!$C:$D,2,TRUE)</f>
        <v>0</v>
      </c>
      <c r="AO12" s="23"/>
      <c r="AP12" s="38">
        <f t="shared" si="11"/>
        <v>0</v>
      </c>
      <c r="AQ12" s="23" t="s">
        <v>20</v>
      </c>
      <c r="AR12" s="21"/>
      <c r="AS12" s="21"/>
      <c r="AT12" s="23">
        <f t="shared" si="12"/>
        <v>1</v>
      </c>
      <c r="AU12" s="23">
        <f>VLOOKUP(AT12,技能面积和击中数量!$C:$D,2,TRUE)</f>
        <v>1.2544</v>
      </c>
      <c r="AV12" s="21"/>
      <c r="AW12" s="41">
        <v>1</v>
      </c>
      <c r="AX12" s="23" t="s">
        <v>20</v>
      </c>
      <c r="AY12" s="23"/>
      <c r="AZ12" s="23"/>
      <c r="BA12" s="23">
        <f t="shared" si="14"/>
        <v>1</v>
      </c>
      <c r="BB12" s="23">
        <f>VLOOKUP(BA12,技能面积和击中数量!$C:$D,2,TRUE)</f>
        <v>1.2544</v>
      </c>
      <c r="BC12" s="23"/>
      <c r="BD12" s="38">
        <f t="shared" si="15"/>
        <v>0</v>
      </c>
    </row>
    <row r="13" customHeight="1" spans="1:56">
      <c r="A13" s="14"/>
      <c r="B13" s="25" t="s">
        <v>18</v>
      </c>
      <c r="C13" s="2"/>
      <c r="D13" s="3">
        <v>2</v>
      </c>
      <c r="E13" s="26">
        <f t="shared" si="0"/>
        <v>0</v>
      </c>
      <c r="F13" s="2" t="s">
        <v>19</v>
      </c>
      <c r="G13" s="2"/>
      <c r="H13" s="27">
        <f t="shared" si="1"/>
        <v>0.785398163397448</v>
      </c>
      <c r="I13" s="27">
        <f>VLOOKUP(H13,技能面积和击中数量!$C:$D,2,TRUE)</f>
        <v>1</v>
      </c>
      <c r="J13" s="2"/>
      <c r="K13" s="27">
        <f t="shared" si="2"/>
        <v>0</v>
      </c>
      <c r="L13" s="2" t="s">
        <v>20</v>
      </c>
      <c r="M13" s="3">
        <v>4.2</v>
      </c>
      <c r="N13" s="3">
        <v>0.2</v>
      </c>
      <c r="O13" s="2">
        <f t="shared" si="3"/>
        <v>6.24</v>
      </c>
      <c r="P13" s="2">
        <f>VLOOKUP(O13,技能面积和击中数量!$C:$D,2,TRUE)</f>
        <v>7.46368000000001</v>
      </c>
      <c r="Q13" s="2">
        <v>1</v>
      </c>
      <c r="R13" s="39">
        <f t="shared" si="4"/>
        <v>15</v>
      </c>
      <c r="T13" s="2" t="s">
        <v>18</v>
      </c>
      <c r="U13" s="2"/>
      <c r="V13" s="2"/>
      <c r="W13" s="27">
        <f t="shared" si="5"/>
        <v>0</v>
      </c>
      <c r="X13" s="2" t="s">
        <v>19</v>
      </c>
      <c r="Y13" s="2"/>
      <c r="Z13" s="27">
        <f t="shared" si="6"/>
        <v>0</v>
      </c>
      <c r="AA13" s="27">
        <f>VLOOKUP(Z13,技能面积和击中数量!$C:$D,2,TRUE)</f>
        <v>0</v>
      </c>
      <c r="AB13" s="27"/>
      <c r="AC13" s="27">
        <f t="shared" si="7"/>
        <v>0</v>
      </c>
      <c r="AD13" s="2" t="s">
        <v>19</v>
      </c>
      <c r="AE13" s="3">
        <v>1.55</v>
      </c>
      <c r="AF13" s="27">
        <f t="shared" si="8"/>
        <v>13.2025431267111</v>
      </c>
      <c r="AG13" s="27">
        <f>VLOOKUP(AF13,技能面积和击中数量!$C:$D,2,TRUE)</f>
        <v>14.69194</v>
      </c>
      <c r="AH13" s="3">
        <v>2</v>
      </c>
      <c r="AI13" s="26">
        <f t="shared" si="9"/>
        <v>30</v>
      </c>
      <c r="AJ13" s="2" t="s">
        <v>20</v>
      </c>
      <c r="AK13" s="2"/>
      <c r="AL13" s="2"/>
      <c r="AM13" s="2">
        <f t="shared" si="10"/>
        <v>0</v>
      </c>
      <c r="AN13" s="2">
        <f>VLOOKUP(AM13,技能面积和击中数量!$C:$D,2,TRUE)</f>
        <v>0</v>
      </c>
      <c r="AO13" s="2"/>
      <c r="AP13" s="39">
        <f t="shared" si="11"/>
        <v>0</v>
      </c>
      <c r="AQ13" s="2" t="s">
        <v>20</v>
      </c>
      <c r="AR13" s="3"/>
      <c r="AS13" s="3"/>
      <c r="AT13" s="2">
        <f t="shared" si="12"/>
        <v>1</v>
      </c>
      <c r="AU13" s="2">
        <f>VLOOKUP(AT13,技能面积和击中数量!$C:$D,2,TRUE)</f>
        <v>1.2544</v>
      </c>
      <c r="AV13" s="3"/>
      <c r="AW13" s="37">
        <v>1</v>
      </c>
      <c r="AX13" s="2" t="s">
        <v>20</v>
      </c>
      <c r="AY13" s="2"/>
      <c r="AZ13" s="2"/>
      <c r="BA13" s="2">
        <f t="shared" si="14"/>
        <v>1</v>
      </c>
      <c r="BB13" s="2">
        <f>VLOOKUP(BA13,技能面积和击中数量!$C:$D,2,TRUE)</f>
        <v>1.2544</v>
      </c>
      <c r="BC13" s="2"/>
      <c r="BD13" s="39">
        <f t="shared" si="15"/>
        <v>0</v>
      </c>
    </row>
    <row r="14" customHeight="1" spans="1:56">
      <c r="A14" s="14"/>
      <c r="B14" s="25" t="s">
        <v>18</v>
      </c>
      <c r="C14" s="2"/>
      <c r="D14" s="3">
        <v>3</v>
      </c>
      <c r="E14" s="26">
        <f t="shared" si="0"/>
        <v>0</v>
      </c>
      <c r="F14" s="2" t="s">
        <v>19</v>
      </c>
      <c r="G14" s="2"/>
      <c r="H14" s="27">
        <f t="shared" si="1"/>
        <v>0.785398163397448</v>
      </c>
      <c r="I14" s="27">
        <f>VLOOKUP(H14,技能面积和击中数量!$C:$D,2,TRUE)</f>
        <v>1</v>
      </c>
      <c r="J14" s="2"/>
      <c r="K14" s="27">
        <f t="shared" si="2"/>
        <v>0</v>
      </c>
      <c r="L14" s="2" t="s">
        <v>20</v>
      </c>
      <c r="M14" s="3">
        <v>4.2</v>
      </c>
      <c r="N14" s="3">
        <v>0.4</v>
      </c>
      <c r="O14" s="2">
        <f t="shared" si="3"/>
        <v>7.28</v>
      </c>
      <c r="P14" s="2">
        <f>VLOOKUP(O14,技能面积和击中数量!$C:$D,2,TRUE)</f>
        <v>8.66492416</v>
      </c>
      <c r="Q14" s="2">
        <v>1</v>
      </c>
      <c r="R14" s="39">
        <f t="shared" si="4"/>
        <v>26</v>
      </c>
      <c r="T14" s="2" t="s">
        <v>18</v>
      </c>
      <c r="U14" s="2"/>
      <c r="V14" s="2"/>
      <c r="W14" s="27">
        <f t="shared" si="5"/>
        <v>0</v>
      </c>
      <c r="X14" s="2" t="s">
        <v>19</v>
      </c>
      <c r="Y14" s="2"/>
      <c r="Z14" s="27">
        <f t="shared" si="6"/>
        <v>0</v>
      </c>
      <c r="AA14" s="27">
        <f>VLOOKUP(Z14,技能面积和击中数量!$C:$D,2,TRUE)</f>
        <v>0</v>
      </c>
      <c r="AB14" s="27"/>
      <c r="AC14" s="27">
        <f t="shared" si="7"/>
        <v>0</v>
      </c>
      <c r="AD14" s="2" t="s">
        <v>19</v>
      </c>
      <c r="AE14" s="3">
        <v>1.55</v>
      </c>
      <c r="AF14" s="27">
        <f t="shared" si="8"/>
        <v>13.2025431267111</v>
      </c>
      <c r="AG14" s="27">
        <f>VLOOKUP(AF14,技能面积和击中数量!$C:$D,2,TRUE)</f>
        <v>14.69194</v>
      </c>
      <c r="AH14" s="3">
        <v>3</v>
      </c>
      <c r="AI14" s="26">
        <f t="shared" si="9"/>
        <v>45</v>
      </c>
      <c r="AJ14" s="2" t="s">
        <v>20</v>
      </c>
      <c r="AK14" s="2"/>
      <c r="AL14" s="2"/>
      <c r="AM14" s="2">
        <f t="shared" si="10"/>
        <v>0</v>
      </c>
      <c r="AN14" s="2">
        <f>VLOOKUP(AM14,技能面积和击中数量!$C:$D,2,TRUE)</f>
        <v>0</v>
      </c>
      <c r="AO14" s="2"/>
      <c r="AP14" s="39">
        <f t="shared" si="11"/>
        <v>0</v>
      </c>
      <c r="AQ14" s="2" t="s">
        <v>20</v>
      </c>
      <c r="AR14" s="3"/>
      <c r="AS14" s="3"/>
      <c r="AT14" s="2">
        <f t="shared" si="12"/>
        <v>1</v>
      </c>
      <c r="AU14" s="2">
        <f>VLOOKUP(AT14,技能面积和击中数量!$C:$D,2,TRUE)</f>
        <v>1.2544</v>
      </c>
      <c r="AV14" s="3"/>
      <c r="AW14" s="37">
        <v>1</v>
      </c>
      <c r="AX14" s="2" t="s">
        <v>20</v>
      </c>
      <c r="AY14" s="2"/>
      <c r="AZ14" s="2"/>
      <c r="BA14" s="2">
        <f t="shared" si="14"/>
        <v>1</v>
      </c>
      <c r="BB14" s="2">
        <f>VLOOKUP(BA14,技能面积和击中数量!$C:$D,2,TRUE)</f>
        <v>1.2544</v>
      </c>
      <c r="BC14" s="2"/>
      <c r="BD14" s="39">
        <f t="shared" si="15"/>
        <v>0</v>
      </c>
    </row>
    <row r="15" customHeight="1" spans="1:56">
      <c r="A15" s="14"/>
      <c r="B15" s="25" t="s">
        <v>18</v>
      </c>
      <c r="C15" s="2"/>
      <c r="D15" s="3">
        <v>4</v>
      </c>
      <c r="E15" s="26">
        <f t="shared" si="0"/>
        <v>0</v>
      </c>
      <c r="F15" s="2" t="s">
        <v>19</v>
      </c>
      <c r="G15" s="2"/>
      <c r="H15" s="27">
        <f t="shared" si="1"/>
        <v>0.785398163397448</v>
      </c>
      <c r="I15" s="27">
        <f>VLOOKUP(H15,技能面积和击中数量!$C:$D,2,TRUE)</f>
        <v>1</v>
      </c>
      <c r="J15" s="2"/>
      <c r="K15" s="27">
        <f t="shared" si="2"/>
        <v>0</v>
      </c>
      <c r="L15" s="2" t="s">
        <v>20</v>
      </c>
      <c r="M15" s="3">
        <v>4.2</v>
      </c>
      <c r="N15" s="3">
        <v>0.4</v>
      </c>
      <c r="O15" s="2">
        <f t="shared" si="3"/>
        <v>7.28</v>
      </c>
      <c r="P15" s="2">
        <f>VLOOKUP(O15,技能面积和击中数量!$C:$D,2,TRUE)</f>
        <v>8.66492416</v>
      </c>
      <c r="Q15" s="2">
        <v>1</v>
      </c>
      <c r="R15" s="39">
        <f t="shared" si="4"/>
        <v>35</v>
      </c>
      <c r="T15" s="2" t="s">
        <v>18</v>
      </c>
      <c r="U15" s="2"/>
      <c r="V15" s="2"/>
      <c r="W15" s="27">
        <f t="shared" si="5"/>
        <v>0</v>
      </c>
      <c r="X15" s="2" t="s">
        <v>19</v>
      </c>
      <c r="Y15" s="2"/>
      <c r="Z15" s="27">
        <f t="shared" si="6"/>
        <v>0</v>
      </c>
      <c r="AA15" s="27">
        <f>VLOOKUP(Z15,技能面积和击中数量!$C:$D,2,TRUE)</f>
        <v>0</v>
      </c>
      <c r="AB15" s="27"/>
      <c r="AC15" s="27">
        <f t="shared" si="7"/>
        <v>0</v>
      </c>
      <c r="AD15" s="2" t="s">
        <v>19</v>
      </c>
      <c r="AE15" s="3">
        <v>1.55</v>
      </c>
      <c r="AF15" s="27">
        <f t="shared" si="8"/>
        <v>13.2025431267111</v>
      </c>
      <c r="AG15" s="27">
        <f>VLOOKUP(AF15,技能面积和击中数量!$C:$D,2,TRUE)</f>
        <v>14.69194</v>
      </c>
      <c r="AH15" s="3">
        <v>4</v>
      </c>
      <c r="AI15" s="26">
        <f t="shared" si="9"/>
        <v>59</v>
      </c>
      <c r="AJ15" s="2" t="s">
        <v>20</v>
      </c>
      <c r="AK15" s="2"/>
      <c r="AL15" s="2"/>
      <c r="AM15" s="2">
        <f t="shared" si="10"/>
        <v>0</v>
      </c>
      <c r="AN15" s="2">
        <f>VLOOKUP(AM15,技能面积和击中数量!$C:$D,2,TRUE)</f>
        <v>0</v>
      </c>
      <c r="AO15" s="2"/>
      <c r="AP15" s="39">
        <f t="shared" si="11"/>
        <v>0</v>
      </c>
      <c r="AQ15" s="2" t="s">
        <v>20</v>
      </c>
      <c r="AR15" s="3"/>
      <c r="AS15" s="3"/>
      <c r="AT15" s="2">
        <f t="shared" si="12"/>
        <v>1</v>
      </c>
      <c r="AU15" s="2">
        <f>VLOOKUP(AT15,技能面积和击中数量!$C:$D,2,TRUE)</f>
        <v>1.2544</v>
      </c>
      <c r="AV15" s="3"/>
      <c r="AW15" s="37">
        <v>1</v>
      </c>
      <c r="AX15" s="2" t="s">
        <v>20</v>
      </c>
      <c r="AY15" s="2"/>
      <c r="AZ15" s="2"/>
      <c r="BA15" s="2">
        <f t="shared" si="14"/>
        <v>1</v>
      </c>
      <c r="BB15" s="2">
        <f>VLOOKUP(BA15,技能面积和击中数量!$C:$D,2,TRUE)</f>
        <v>1.2544</v>
      </c>
      <c r="BC15" s="2"/>
      <c r="BD15" s="39">
        <f t="shared" si="15"/>
        <v>0</v>
      </c>
    </row>
    <row r="16" s="10" customFormat="1" customHeight="1" spans="1:56">
      <c r="A16" s="28"/>
      <c r="B16" s="29" t="s">
        <v>18</v>
      </c>
      <c r="C16" s="32"/>
      <c r="D16" s="30">
        <v>5</v>
      </c>
      <c r="E16" s="31">
        <f t="shared" si="0"/>
        <v>0</v>
      </c>
      <c r="F16" s="32" t="s">
        <v>19</v>
      </c>
      <c r="G16" s="32"/>
      <c r="H16" s="33">
        <f t="shared" si="1"/>
        <v>0.785398163397448</v>
      </c>
      <c r="I16" s="33">
        <f>VLOOKUP(H16,技能面积和击中数量!$C:$D,2,TRUE)</f>
        <v>1</v>
      </c>
      <c r="J16" s="32"/>
      <c r="K16" s="33">
        <f t="shared" si="2"/>
        <v>0</v>
      </c>
      <c r="L16" s="32" t="s">
        <v>20</v>
      </c>
      <c r="M16" s="30">
        <v>4.2</v>
      </c>
      <c r="N16" s="30">
        <v>1</v>
      </c>
      <c r="O16" s="32">
        <f t="shared" si="3"/>
        <v>10.4</v>
      </c>
      <c r="P16" s="32">
        <f>VLOOKUP(O16,技能面积和击中数量!$C:$D,2,TRUE)</f>
        <v>11.83065232</v>
      </c>
      <c r="Q16" s="32">
        <v>1</v>
      </c>
      <c r="R16" s="40">
        <f t="shared" si="4"/>
        <v>60</v>
      </c>
      <c r="S16" s="32"/>
      <c r="T16" s="32" t="s">
        <v>18</v>
      </c>
      <c r="U16" s="32"/>
      <c r="V16" s="32"/>
      <c r="W16" s="33">
        <f t="shared" si="5"/>
        <v>0</v>
      </c>
      <c r="X16" s="32" t="s">
        <v>19</v>
      </c>
      <c r="Y16" s="32"/>
      <c r="Z16" s="33">
        <f t="shared" si="6"/>
        <v>0</v>
      </c>
      <c r="AA16" s="33">
        <f>VLOOKUP(Z16,技能面积和击中数量!$C:$D,2,TRUE)</f>
        <v>0</v>
      </c>
      <c r="AB16" s="33"/>
      <c r="AC16" s="33">
        <f t="shared" si="7"/>
        <v>0</v>
      </c>
      <c r="AD16" s="32" t="s">
        <v>19</v>
      </c>
      <c r="AE16" s="30">
        <v>1.55</v>
      </c>
      <c r="AF16" s="33">
        <f t="shared" si="8"/>
        <v>13.2025431267111</v>
      </c>
      <c r="AG16" s="33">
        <f>VLOOKUP(AF16,技能面积和击中数量!$C:$D,2,TRUE)</f>
        <v>14.69194</v>
      </c>
      <c r="AH16" s="30">
        <v>5</v>
      </c>
      <c r="AI16" s="31">
        <f t="shared" si="9"/>
        <v>74</v>
      </c>
      <c r="AJ16" s="32" t="s">
        <v>20</v>
      </c>
      <c r="AK16" s="32"/>
      <c r="AL16" s="32"/>
      <c r="AM16" s="32">
        <f t="shared" si="10"/>
        <v>0</v>
      </c>
      <c r="AN16" s="32">
        <f>VLOOKUP(AM16,技能面积和击中数量!$C:$D,2,TRUE)</f>
        <v>0</v>
      </c>
      <c r="AO16" s="32"/>
      <c r="AP16" s="40">
        <f t="shared" si="11"/>
        <v>0</v>
      </c>
      <c r="AQ16" s="32" t="s">
        <v>20</v>
      </c>
      <c r="AR16" s="30"/>
      <c r="AS16" s="30"/>
      <c r="AT16" s="32">
        <f t="shared" si="12"/>
        <v>1</v>
      </c>
      <c r="AU16" s="32">
        <f>VLOOKUP(AT16,技能面积和击中数量!$C:$D,2,TRUE)</f>
        <v>1.2544</v>
      </c>
      <c r="AV16" s="30"/>
      <c r="AW16" s="42">
        <v>1</v>
      </c>
      <c r="AX16" s="32" t="s">
        <v>20</v>
      </c>
      <c r="AY16" s="32"/>
      <c r="AZ16" s="32"/>
      <c r="BA16" s="32">
        <f t="shared" si="14"/>
        <v>1</v>
      </c>
      <c r="BB16" s="32">
        <f>VLOOKUP(BA16,技能面积和击中数量!$C:$D,2,TRUE)</f>
        <v>1.2544</v>
      </c>
      <c r="BC16" s="32"/>
      <c r="BD16" s="40">
        <f t="shared" si="15"/>
        <v>0</v>
      </c>
    </row>
    <row r="17" s="9" customFormat="1" customHeight="1" spans="1:56">
      <c r="A17" s="19" t="s">
        <v>44</v>
      </c>
      <c r="B17" s="20" t="s">
        <v>18</v>
      </c>
      <c r="C17" s="21">
        <v>3</v>
      </c>
      <c r="D17" s="21">
        <v>3</v>
      </c>
      <c r="E17" s="24">
        <f t="shared" si="0"/>
        <v>9</v>
      </c>
      <c r="F17" s="23" t="s">
        <v>19</v>
      </c>
      <c r="G17" s="21"/>
      <c r="H17" s="24">
        <f t="shared" si="1"/>
        <v>0.785398163397448</v>
      </c>
      <c r="I17" s="24">
        <f>VLOOKUP(H17,技能面积和击中数量!$C:$D,2,TRUE)</f>
        <v>1</v>
      </c>
      <c r="J17" s="21"/>
      <c r="K17" s="24">
        <f t="shared" si="2"/>
        <v>0</v>
      </c>
      <c r="L17" s="23" t="s">
        <v>20</v>
      </c>
      <c r="M17" s="23"/>
      <c r="N17" s="23"/>
      <c r="O17" s="19">
        <f t="shared" si="3"/>
        <v>1</v>
      </c>
      <c r="P17" s="19">
        <f>MIN(VLOOKUP(O17,技能面积和击中数量!$C:$D,2,TRUE),C17)</f>
        <v>1.2544</v>
      </c>
      <c r="Q17" s="23"/>
      <c r="R17" s="41">
        <f t="shared" si="4"/>
        <v>0</v>
      </c>
      <c r="S17" s="23"/>
      <c r="T17" s="23" t="s">
        <v>18</v>
      </c>
      <c r="U17" s="23"/>
      <c r="V17" s="23"/>
      <c r="W17" s="24">
        <f t="shared" si="5"/>
        <v>0</v>
      </c>
      <c r="X17" s="23" t="s">
        <v>19</v>
      </c>
      <c r="Y17" s="23"/>
      <c r="Z17" s="24">
        <f t="shared" si="6"/>
        <v>0</v>
      </c>
      <c r="AA17" s="24">
        <f>VLOOKUP(Z17,技能面积和击中数量!$C:$D,2,TRUE)</f>
        <v>0</v>
      </c>
      <c r="AB17" s="24"/>
      <c r="AC17" s="24">
        <f t="shared" si="7"/>
        <v>0</v>
      </c>
      <c r="AD17" s="23" t="s">
        <v>19</v>
      </c>
      <c r="AE17" s="21">
        <v>0.8</v>
      </c>
      <c r="AF17" s="24">
        <f t="shared" si="8"/>
        <v>5.30929158456675</v>
      </c>
      <c r="AG17" s="24">
        <f>VLOOKUP(AF17,技能面积和击中数量!$C:$D,2,TRUE)</f>
        <v>6.51664</v>
      </c>
      <c r="AH17" s="21">
        <v>3</v>
      </c>
      <c r="AI17" s="22">
        <f t="shared" si="9"/>
        <v>20</v>
      </c>
      <c r="AJ17" s="23" t="s">
        <v>20</v>
      </c>
      <c r="AK17" s="23"/>
      <c r="AL17" s="23"/>
      <c r="AM17" s="23">
        <f t="shared" si="10"/>
        <v>0</v>
      </c>
      <c r="AN17" s="23">
        <f>VLOOKUP(AM17,技能面积和击中数量!$C:$D,2,TRUE)</f>
        <v>0</v>
      </c>
      <c r="AO17" s="23"/>
      <c r="AP17" s="38">
        <f t="shared" si="11"/>
        <v>0</v>
      </c>
      <c r="AQ17" s="23" t="s">
        <v>20</v>
      </c>
      <c r="AR17" s="23">
        <v>4</v>
      </c>
      <c r="AS17" s="23">
        <v>8</v>
      </c>
      <c r="AT17" s="23">
        <f t="shared" si="12"/>
        <v>45</v>
      </c>
      <c r="AU17" s="23">
        <f>VLOOKUP(AT17,技能面积和击中数量!$C:$D,2,TRUE)</f>
        <v>43.2081215999993</v>
      </c>
      <c r="AV17" s="21">
        <v>6</v>
      </c>
      <c r="AW17" s="38">
        <f t="shared" si="13"/>
        <v>260</v>
      </c>
      <c r="AX17" s="23" t="s">
        <v>20</v>
      </c>
      <c r="AY17" s="23"/>
      <c r="AZ17" s="23"/>
      <c r="BA17" s="23">
        <f t="shared" si="14"/>
        <v>1</v>
      </c>
      <c r="BB17" s="23">
        <f>VLOOKUP(BA17,技能面积和击中数量!$C:$D,2,TRUE)</f>
        <v>1.2544</v>
      </c>
      <c r="BC17" s="23"/>
      <c r="BD17" s="38">
        <f t="shared" si="15"/>
        <v>0</v>
      </c>
    </row>
    <row r="18" customHeight="1" spans="1:56">
      <c r="A18" s="14"/>
      <c r="B18" s="25" t="s">
        <v>18</v>
      </c>
      <c r="C18" s="3">
        <v>3</v>
      </c>
      <c r="D18" s="3">
        <v>4</v>
      </c>
      <c r="E18" s="27">
        <f t="shared" si="0"/>
        <v>12</v>
      </c>
      <c r="F18" s="2" t="s">
        <v>19</v>
      </c>
      <c r="G18" s="3"/>
      <c r="H18" s="27">
        <f t="shared" si="1"/>
        <v>0.785398163397448</v>
      </c>
      <c r="I18" s="27">
        <f>VLOOKUP(H18,技能面积和击中数量!$C:$D,2,TRUE)</f>
        <v>1</v>
      </c>
      <c r="J18" s="3"/>
      <c r="K18" s="27">
        <f t="shared" si="2"/>
        <v>0</v>
      </c>
      <c r="L18" s="2" t="s">
        <v>20</v>
      </c>
      <c r="M18" s="2"/>
      <c r="N18" s="2"/>
      <c r="O18" s="14">
        <f t="shared" si="3"/>
        <v>1</v>
      </c>
      <c r="P18" s="14">
        <f>MIN(VLOOKUP(O18,技能面积和击中数量!$C:$D,2,TRUE),C18)</f>
        <v>1.2544</v>
      </c>
      <c r="Q18" s="2"/>
      <c r="R18" s="37">
        <f t="shared" si="4"/>
        <v>0</v>
      </c>
      <c r="T18" s="2" t="s">
        <v>18</v>
      </c>
      <c r="U18" s="2"/>
      <c r="V18" s="2"/>
      <c r="W18" s="27">
        <f t="shared" si="5"/>
        <v>0</v>
      </c>
      <c r="X18" s="2" t="s">
        <v>19</v>
      </c>
      <c r="Y18" s="2"/>
      <c r="Z18" s="27">
        <f t="shared" si="6"/>
        <v>0</v>
      </c>
      <c r="AA18" s="27">
        <f>VLOOKUP(Z18,技能面积和击中数量!$C:$D,2,TRUE)</f>
        <v>0</v>
      </c>
      <c r="AB18" s="27"/>
      <c r="AC18" s="27">
        <f t="shared" si="7"/>
        <v>0</v>
      </c>
      <c r="AD18" s="2" t="s">
        <v>19</v>
      </c>
      <c r="AE18" s="3">
        <v>1.15</v>
      </c>
      <c r="AF18" s="27">
        <f t="shared" si="8"/>
        <v>8.55298599939821</v>
      </c>
      <c r="AG18" s="27">
        <f>VLOOKUP(AF18,技能面积和击中数量!$C:$D,2,TRUE)</f>
        <v>9.93215488</v>
      </c>
      <c r="AH18" s="3">
        <v>3</v>
      </c>
      <c r="AI18" s="26">
        <f t="shared" si="9"/>
        <v>30</v>
      </c>
      <c r="AJ18" s="2" t="s">
        <v>20</v>
      </c>
      <c r="AK18" s="2"/>
      <c r="AL18" s="2"/>
      <c r="AM18" s="2">
        <f t="shared" si="10"/>
        <v>0</v>
      </c>
      <c r="AN18" s="2">
        <f>VLOOKUP(AM18,技能面积和击中数量!$C:$D,2,TRUE)</f>
        <v>0</v>
      </c>
      <c r="AO18" s="2"/>
      <c r="AP18" s="39">
        <f t="shared" si="11"/>
        <v>0</v>
      </c>
      <c r="AQ18" s="2" t="s">
        <v>20</v>
      </c>
      <c r="AR18" s="2">
        <v>4</v>
      </c>
      <c r="AS18" s="2">
        <v>8</v>
      </c>
      <c r="AT18" s="2">
        <f t="shared" si="12"/>
        <v>45</v>
      </c>
      <c r="AU18" s="2">
        <f>VLOOKUP(AT18,技能面积和击中数量!$C:$D,2,TRUE)</f>
        <v>43.2081215999993</v>
      </c>
      <c r="AV18" s="3">
        <v>6</v>
      </c>
      <c r="AW18" s="39">
        <f t="shared" si="13"/>
        <v>260</v>
      </c>
      <c r="AX18" s="2" t="s">
        <v>20</v>
      </c>
      <c r="AY18" s="2"/>
      <c r="AZ18" s="2"/>
      <c r="BA18" s="2">
        <f t="shared" si="14"/>
        <v>1</v>
      </c>
      <c r="BB18" s="2">
        <f>VLOOKUP(BA18,技能面积和击中数量!$C:$D,2,TRUE)</f>
        <v>1.2544</v>
      </c>
      <c r="BC18" s="2"/>
      <c r="BD18" s="39">
        <f t="shared" si="15"/>
        <v>0</v>
      </c>
    </row>
    <row r="19" customHeight="1" spans="1:56">
      <c r="A19" s="14"/>
      <c r="B19" s="25" t="s">
        <v>18</v>
      </c>
      <c r="C19" s="3">
        <v>5</v>
      </c>
      <c r="D19" s="3">
        <v>4</v>
      </c>
      <c r="E19" s="27">
        <f t="shared" si="0"/>
        <v>20</v>
      </c>
      <c r="F19" s="2" t="s">
        <v>19</v>
      </c>
      <c r="G19" s="3"/>
      <c r="H19" s="27">
        <f t="shared" si="1"/>
        <v>0.785398163397448</v>
      </c>
      <c r="I19" s="27">
        <f>VLOOKUP(H19,技能面积和击中数量!$C:$D,2,TRUE)</f>
        <v>1</v>
      </c>
      <c r="J19" s="3"/>
      <c r="K19" s="27">
        <f t="shared" si="2"/>
        <v>0</v>
      </c>
      <c r="L19" s="2" t="s">
        <v>20</v>
      </c>
      <c r="M19" s="2"/>
      <c r="N19" s="2"/>
      <c r="O19" s="14">
        <f t="shared" si="3"/>
        <v>1</v>
      </c>
      <c r="P19" s="14">
        <f>MIN(VLOOKUP(O19,技能面积和击中数量!$C:$D,2,TRUE),C19)</f>
        <v>1.2544</v>
      </c>
      <c r="Q19" s="2"/>
      <c r="R19" s="37">
        <f t="shared" si="4"/>
        <v>0</v>
      </c>
      <c r="T19" s="2" t="s">
        <v>18</v>
      </c>
      <c r="U19" s="2"/>
      <c r="V19" s="2"/>
      <c r="W19" s="27">
        <f t="shared" si="5"/>
        <v>0</v>
      </c>
      <c r="X19" s="2" t="s">
        <v>19</v>
      </c>
      <c r="Y19" s="2"/>
      <c r="Z19" s="27">
        <f t="shared" si="6"/>
        <v>0</v>
      </c>
      <c r="AA19" s="27">
        <f>VLOOKUP(Z19,技能面积和击中数量!$C:$D,2,TRUE)</f>
        <v>0</v>
      </c>
      <c r="AB19" s="27"/>
      <c r="AC19" s="27">
        <f t="shared" si="7"/>
        <v>0</v>
      </c>
      <c r="AD19" s="2" t="s">
        <v>19</v>
      </c>
      <c r="AE19" s="3">
        <v>1.15</v>
      </c>
      <c r="AF19" s="27">
        <f t="shared" si="8"/>
        <v>8.55298599939821</v>
      </c>
      <c r="AG19" s="27">
        <f>VLOOKUP(AF19,技能面积和击中数量!$C:$D,2,TRUE)</f>
        <v>9.93215488</v>
      </c>
      <c r="AH19" s="3">
        <v>4</v>
      </c>
      <c r="AI19" s="26">
        <f t="shared" si="9"/>
        <v>40</v>
      </c>
      <c r="AJ19" s="2" t="s">
        <v>20</v>
      </c>
      <c r="AK19" s="2"/>
      <c r="AL19" s="2"/>
      <c r="AM19" s="2">
        <f t="shared" si="10"/>
        <v>0</v>
      </c>
      <c r="AN19" s="2">
        <f>VLOOKUP(AM19,技能面积和击中数量!$C:$D,2,TRUE)</f>
        <v>0</v>
      </c>
      <c r="AO19" s="2"/>
      <c r="AP19" s="39">
        <f t="shared" si="11"/>
        <v>0</v>
      </c>
      <c r="AQ19" s="2" t="s">
        <v>20</v>
      </c>
      <c r="AR19" s="2">
        <v>4</v>
      </c>
      <c r="AS19" s="2">
        <v>8</v>
      </c>
      <c r="AT19" s="2">
        <f t="shared" si="12"/>
        <v>45</v>
      </c>
      <c r="AU19" s="2">
        <f>VLOOKUP(AT19,技能面积和击中数量!$C:$D,2,TRUE)</f>
        <v>43.2081215999993</v>
      </c>
      <c r="AV19" s="3">
        <v>6</v>
      </c>
      <c r="AW19" s="39">
        <f t="shared" si="13"/>
        <v>260</v>
      </c>
      <c r="AX19" s="2" t="s">
        <v>20</v>
      </c>
      <c r="AY19" s="2"/>
      <c r="AZ19" s="2"/>
      <c r="BA19" s="2">
        <f t="shared" si="14"/>
        <v>1</v>
      </c>
      <c r="BB19" s="2">
        <f>VLOOKUP(BA19,技能面积和击中数量!$C:$D,2,TRUE)</f>
        <v>1.2544</v>
      </c>
      <c r="BC19" s="2"/>
      <c r="BD19" s="39">
        <f t="shared" si="15"/>
        <v>0</v>
      </c>
    </row>
    <row r="20" customHeight="1" spans="1:56">
      <c r="A20" s="14"/>
      <c r="B20" s="25" t="s">
        <v>18</v>
      </c>
      <c r="C20" s="3">
        <v>5</v>
      </c>
      <c r="D20" s="3">
        <v>5</v>
      </c>
      <c r="E20" s="27">
        <f t="shared" si="0"/>
        <v>25</v>
      </c>
      <c r="F20" s="2" t="s">
        <v>19</v>
      </c>
      <c r="G20" s="3"/>
      <c r="H20" s="27">
        <f t="shared" si="1"/>
        <v>0.785398163397448</v>
      </c>
      <c r="I20" s="27">
        <f>VLOOKUP(H20,技能面积和击中数量!$C:$D,2,TRUE)</f>
        <v>1</v>
      </c>
      <c r="J20" s="3"/>
      <c r="K20" s="27">
        <f t="shared" si="2"/>
        <v>0</v>
      </c>
      <c r="L20" s="2" t="s">
        <v>20</v>
      </c>
      <c r="M20" s="2"/>
      <c r="N20" s="2"/>
      <c r="O20" s="14">
        <f t="shared" si="3"/>
        <v>1</v>
      </c>
      <c r="P20" s="14">
        <f>MIN(VLOOKUP(O20,技能面积和击中数量!$C:$D,2,TRUE),C20)</f>
        <v>1.2544</v>
      </c>
      <c r="Q20" s="2"/>
      <c r="R20" s="37">
        <f t="shared" si="4"/>
        <v>0</v>
      </c>
      <c r="T20" s="2" t="s">
        <v>18</v>
      </c>
      <c r="U20" s="2"/>
      <c r="V20" s="2"/>
      <c r="W20" s="27">
        <f t="shared" si="5"/>
        <v>0</v>
      </c>
      <c r="X20" s="2" t="s">
        <v>19</v>
      </c>
      <c r="Y20" s="2"/>
      <c r="Z20" s="27">
        <f t="shared" si="6"/>
        <v>0</v>
      </c>
      <c r="AA20" s="27">
        <f>VLOOKUP(Z20,技能面积和击中数量!$C:$D,2,TRUE)</f>
        <v>0</v>
      </c>
      <c r="AB20" s="27"/>
      <c r="AC20" s="27">
        <f t="shared" si="7"/>
        <v>0</v>
      </c>
      <c r="AD20" s="2" t="s">
        <v>19</v>
      </c>
      <c r="AE20" s="3">
        <v>1.85</v>
      </c>
      <c r="AF20" s="27">
        <f t="shared" si="8"/>
        <v>17.3494454294496</v>
      </c>
      <c r="AG20" s="27">
        <f>VLOOKUP(AF20,技能面积和击中数量!$C:$D,2,TRUE)</f>
        <v>18.38049408</v>
      </c>
      <c r="AH20" s="3">
        <v>4</v>
      </c>
      <c r="AI20" s="26">
        <f t="shared" si="9"/>
        <v>74</v>
      </c>
      <c r="AJ20" s="2" t="s">
        <v>20</v>
      </c>
      <c r="AK20" s="2"/>
      <c r="AL20" s="2"/>
      <c r="AM20" s="2">
        <f t="shared" si="10"/>
        <v>0</v>
      </c>
      <c r="AN20" s="2">
        <f>VLOOKUP(AM20,技能面积和击中数量!$C:$D,2,TRUE)</f>
        <v>0</v>
      </c>
      <c r="AO20" s="2"/>
      <c r="AP20" s="39">
        <f t="shared" si="11"/>
        <v>0</v>
      </c>
      <c r="AQ20" s="2" t="s">
        <v>20</v>
      </c>
      <c r="AR20" s="2">
        <v>4</v>
      </c>
      <c r="AS20" s="2">
        <v>8</v>
      </c>
      <c r="AT20" s="2">
        <f t="shared" si="12"/>
        <v>45</v>
      </c>
      <c r="AU20" s="2">
        <f>VLOOKUP(AT20,技能面积和击中数量!$C:$D,2,TRUE)</f>
        <v>43.2081215999993</v>
      </c>
      <c r="AV20" s="3">
        <v>6</v>
      </c>
      <c r="AW20" s="39">
        <f t="shared" si="13"/>
        <v>260</v>
      </c>
      <c r="AX20" s="2" t="s">
        <v>20</v>
      </c>
      <c r="AY20" s="2"/>
      <c r="AZ20" s="2"/>
      <c r="BA20" s="2">
        <f t="shared" si="14"/>
        <v>1</v>
      </c>
      <c r="BB20" s="2">
        <f>VLOOKUP(BA20,技能面积和击中数量!$C:$D,2,TRUE)</f>
        <v>1.2544</v>
      </c>
      <c r="BC20" s="2"/>
      <c r="BD20" s="39">
        <f t="shared" si="15"/>
        <v>0</v>
      </c>
    </row>
    <row r="21" s="10" customFormat="1" customHeight="1" spans="1:56">
      <c r="A21" s="28"/>
      <c r="B21" s="29" t="s">
        <v>18</v>
      </c>
      <c r="C21" s="30">
        <v>9</v>
      </c>
      <c r="D21" s="30">
        <v>5</v>
      </c>
      <c r="E21" s="33">
        <f t="shared" si="0"/>
        <v>45</v>
      </c>
      <c r="F21" s="32" t="s">
        <v>19</v>
      </c>
      <c r="G21" s="30"/>
      <c r="H21" s="33">
        <f t="shared" si="1"/>
        <v>0.785398163397448</v>
      </c>
      <c r="I21" s="33">
        <f>VLOOKUP(H21,技能面积和击中数量!$C:$D,2,TRUE)</f>
        <v>1</v>
      </c>
      <c r="J21" s="30"/>
      <c r="K21" s="33">
        <f t="shared" si="2"/>
        <v>0</v>
      </c>
      <c r="L21" s="32" t="s">
        <v>20</v>
      </c>
      <c r="M21" s="32"/>
      <c r="N21" s="32"/>
      <c r="O21" s="28">
        <f t="shared" si="3"/>
        <v>1</v>
      </c>
      <c r="P21" s="28">
        <f>MIN(VLOOKUP(O21,技能面积和击中数量!$C:$D,2,TRUE),C21)</f>
        <v>1.2544</v>
      </c>
      <c r="Q21" s="32"/>
      <c r="R21" s="42">
        <f t="shared" si="4"/>
        <v>0</v>
      </c>
      <c r="S21" s="32"/>
      <c r="T21" s="32" t="s">
        <v>18</v>
      </c>
      <c r="U21" s="32"/>
      <c r="V21" s="32"/>
      <c r="W21" s="33">
        <f t="shared" si="5"/>
        <v>0</v>
      </c>
      <c r="X21" s="32" t="s">
        <v>19</v>
      </c>
      <c r="Y21" s="32"/>
      <c r="Z21" s="33">
        <f t="shared" si="6"/>
        <v>0</v>
      </c>
      <c r="AA21" s="33">
        <f>VLOOKUP(Z21,技能面积和击中数量!$C:$D,2,TRUE)</f>
        <v>0</v>
      </c>
      <c r="AB21" s="33"/>
      <c r="AC21" s="33">
        <f t="shared" si="7"/>
        <v>0</v>
      </c>
      <c r="AD21" s="32" t="s">
        <v>19</v>
      </c>
      <c r="AE21" s="30">
        <v>1.85</v>
      </c>
      <c r="AF21" s="33">
        <f t="shared" si="8"/>
        <v>17.3494454294496</v>
      </c>
      <c r="AG21" s="33">
        <f>VLOOKUP(AF21,技能面积和击中数量!$C:$D,2,TRUE)</f>
        <v>18.38049408</v>
      </c>
      <c r="AH21" s="30">
        <v>5</v>
      </c>
      <c r="AI21" s="31">
        <f t="shared" si="9"/>
        <v>92</v>
      </c>
      <c r="AJ21" s="32" t="s">
        <v>20</v>
      </c>
      <c r="AK21" s="32"/>
      <c r="AL21" s="32"/>
      <c r="AM21" s="32">
        <f t="shared" si="10"/>
        <v>0</v>
      </c>
      <c r="AN21" s="32">
        <f>VLOOKUP(AM21,技能面积和击中数量!$C:$D,2,TRUE)</f>
        <v>0</v>
      </c>
      <c r="AO21" s="32"/>
      <c r="AP21" s="40">
        <f t="shared" si="11"/>
        <v>0</v>
      </c>
      <c r="AQ21" s="32" t="s">
        <v>20</v>
      </c>
      <c r="AR21" s="32">
        <v>4</v>
      </c>
      <c r="AS21" s="32">
        <v>8</v>
      </c>
      <c r="AT21" s="32">
        <f t="shared" si="12"/>
        <v>45</v>
      </c>
      <c r="AU21" s="32">
        <f>VLOOKUP(AT21,技能面积和击中数量!$C:$D,2,TRUE)</f>
        <v>43.2081215999993</v>
      </c>
      <c r="AV21" s="30">
        <v>6</v>
      </c>
      <c r="AW21" s="40">
        <f t="shared" si="13"/>
        <v>260</v>
      </c>
      <c r="AX21" s="32" t="s">
        <v>20</v>
      </c>
      <c r="AY21" s="32"/>
      <c r="AZ21" s="32"/>
      <c r="BA21" s="32">
        <f t="shared" si="14"/>
        <v>1</v>
      </c>
      <c r="BB21" s="32">
        <f>VLOOKUP(BA21,技能面积和击中数量!$C:$D,2,TRUE)</f>
        <v>1.2544</v>
      </c>
      <c r="BC21" s="32"/>
      <c r="BD21" s="40">
        <f t="shared" si="15"/>
        <v>0</v>
      </c>
    </row>
    <row r="22" s="9" customFormat="1" customHeight="1" spans="1:56">
      <c r="A22" s="19" t="s">
        <v>45</v>
      </c>
      <c r="B22" s="20" t="s">
        <v>18</v>
      </c>
      <c r="C22" s="21">
        <v>2</v>
      </c>
      <c r="D22" s="21">
        <v>2</v>
      </c>
      <c r="E22" s="22">
        <f t="shared" si="0"/>
        <v>4</v>
      </c>
      <c r="F22" s="23" t="s">
        <v>19</v>
      </c>
      <c r="G22" s="21"/>
      <c r="H22" s="24">
        <f t="shared" si="1"/>
        <v>0.785398163397448</v>
      </c>
      <c r="I22" s="24">
        <f>VLOOKUP(H22,技能面积和击中数量!$C:$D,2,TRUE)</f>
        <v>1</v>
      </c>
      <c r="J22" s="21">
        <v>1</v>
      </c>
      <c r="K22" s="24">
        <f t="shared" si="2"/>
        <v>2</v>
      </c>
      <c r="L22" s="23" t="s">
        <v>20</v>
      </c>
      <c r="M22" s="23"/>
      <c r="N22" s="23"/>
      <c r="O22" s="23">
        <f t="shared" si="3"/>
        <v>1</v>
      </c>
      <c r="P22" s="23">
        <f>VLOOKUP(O22,技能面积和击中数量!$C:$D,2,TRUE)</f>
        <v>1.2544</v>
      </c>
      <c r="Q22" s="23"/>
      <c r="R22" s="38">
        <f t="shared" si="4"/>
        <v>0</v>
      </c>
      <c r="S22" s="23"/>
      <c r="T22" s="23" t="s">
        <v>18</v>
      </c>
      <c r="U22" s="23"/>
      <c r="V22" s="23"/>
      <c r="W22" s="24">
        <f t="shared" si="5"/>
        <v>0</v>
      </c>
      <c r="X22" s="23" t="s">
        <v>19</v>
      </c>
      <c r="Y22" s="21">
        <v>5</v>
      </c>
      <c r="Z22" s="24">
        <f t="shared" si="6"/>
        <v>66.5131777710913</v>
      </c>
      <c r="AA22" s="24">
        <f>VLOOKUP(Z22,技能面积和击中数量!$C:$D,2,TRUE)</f>
        <v>63.9878399999989</v>
      </c>
      <c r="AB22" s="43">
        <v>2</v>
      </c>
      <c r="AC22" s="24">
        <f t="shared" si="7"/>
        <v>128</v>
      </c>
      <c r="AD22" s="23" t="s">
        <v>19</v>
      </c>
      <c r="AE22" s="23"/>
      <c r="AF22" s="24">
        <f t="shared" si="8"/>
        <v>0.785398163397448</v>
      </c>
      <c r="AG22" s="24">
        <f>VLOOKUP(AF22,技能面积和击中数量!$C:$D,2,TRUE)</f>
        <v>1</v>
      </c>
      <c r="AH22" s="23"/>
      <c r="AI22" s="24">
        <f t="shared" si="9"/>
        <v>0</v>
      </c>
      <c r="AJ22" s="23" t="s">
        <v>20</v>
      </c>
      <c r="AK22" s="23"/>
      <c r="AL22" s="23"/>
      <c r="AM22" s="23">
        <f t="shared" si="10"/>
        <v>0</v>
      </c>
      <c r="AN22" s="23">
        <f>VLOOKUP(AM22,技能面积和击中数量!$C:$D,2,TRUE)</f>
        <v>0</v>
      </c>
      <c r="AO22" s="23"/>
      <c r="AP22" s="38">
        <f t="shared" si="11"/>
        <v>0</v>
      </c>
      <c r="AQ22" s="23" t="s">
        <v>20</v>
      </c>
      <c r="AR22" s="21">
        <v>9</v>
      </c>
      <c r="AS22" s="21">
        <v>0.8</v>
      </c>
      <c r="AT22" s="19">
        <f t="shared" si="12"/>
        <v>18</v>
      </c>
      <c r="AU22" s="19">
        <f>VLOOKUP(AT22,技能面积和击中数量!$C:$D,2,TRUE)</f>
        <v>19.03728688</v>
      </c>
      <c r="AV22" s="21">
        <v>1</v>
      </c>
      <c r="AW22" s="41">
        <f t="shared" si="13"/>
        <v>20</v>
      </c>
      <c r="AX22" s="23" t="s">
        <v>20</v>
      </c>
      <c r="AY22" s="21"/>
      <c r="AZ22" s="21"/>
      <c r="BA22" s="19">
        <f t="shared" si="14"/>
        <v>1</v>
      </c>
      <c r="BB22" s="19">
        <f>VLOOKUP(BA22,技能面积和击中数量!$C:$D,2,TRUE)</f>
        <v>1.2544</v>
      </c>
      <c r="BC22" s="21"/>
      <c r="BD22" s="41">
        <f t="shared" si="15"/>
        <v>0</v>
      </c>
    </row>
    <row r="23" customHeight="1" spans="1:56">
      <c r="A23" s="14"/>
      <c r="B23" s="25" t="s">
        <v>18</v>
      </c>
      <c r="C23" s="3">
        <v>2</v>
      </c>
      <c r="D23" s="3">
        <v>4</v>
      </c>
      <c r="E23" s="26">
        <f t="shared" si="0"/>
        <v>8</v>
      </c>
      <c r="F23" s="2" t="s">
        <v>19</v>
      </c>
      <c r="G23" s="3"/>
      <c r="H23" s="27">
        <f t="shared" si="1"/>
        <v>0.785398163397448</v>
      </c>
      <c r="I23" s="27">
        <f>VLOOKUP(H23,技能面积和击中数量!$C:$D,2,TRUE)</f>
        <v>1</v>
      </c>
      <c r="J23" s="3">
        <v>1</v>
      </c>
      <c r="K23" s="27">
        <f t="shared" si="2"/>
        <v>4</v>
      </c>
      <c r="L23" s="2" t="s">
        <v>20</v>
      </c>
      <c r="M23" s="2"/>
      <c r="N23" s="2"/>
      <c r="O23" s="2">
        <f t="shared" si="3"/>
        <v>1</v>
      </c>
      <c r="P23" s="2">
        <f>VLOOKUP(O23,技能面积和击中数量!$C:$D,2,TRUE)</f>
        <v>1.2544</v>
      </c>
      <c r="Q23" s="2"/>
      <c r="R23" s="39">
        <f t="shared" si="4"/>
        <v>0</v>
      </c>
      <c r="T23" s="2" t="s">
        <v>18</v>
      </c>
      <c r="U23" s="2"/>
      <c r="V23" s="2"/>
      <c r="W23" s="27">
        <f t="shared" si="5"/>
        <v>0</v>
      </c>
      <c r="X23" s="2" t="s">
        <v>19</v>
      </c>
      <c r="Y23" s="3">
        <v>5</v>
      </c>
      <c r="Z23" s="27">
        <f t="shared" si="6"/>
        <v>66.5131777710913</v>
      </c>
      <c r="AA23" s="27">
        <f>VLOOKUP(Z23,技能面积和击中数量!$C:$D,2,TRUE)</f>
        <v>63.9878399999989</v>
      </c>
      <c r="AB23" s="44">
        <v>2</v>
      </c>
      <c r="AC23" s="27">
        <f t="shared" si="7"/>
        <v>128</v>
      </c>
      <c r="AD23" s="2" t="s">
        <v>19</v>
      </c>
      <c r="AE23" s="2"/>
      <c r="AF23" s="27">
        <f t="shared" si="8"/>
        <v>0.785398163397448</v>
      </c>
      <c r="AG23" s="27">
        <f>VLOOKUP(AF23,技能面积和击中数量!$C:$D,2,TRUE)</f>
        <v>1</v>
      </c>
      <c r="AH23" s="2"/>
      <c r="AI23" s="27">
        <f t="shared" si="9"/>
        <v>0</v>
      </c>
      <c r="AJ23" s="2" t="s">
        <v>20</v>
      </c>
      <c r="AK23" s="2"/>
      <c r="AL23" s="2"/>
      <c r="AM23" s="2">
        <f t="shared" si="10"/>
        <v>0</v>
      </c>
      <c r="AN23" s="2">
        <f>VLOOKUP(AM23,技能面积和击中数量!$C:$D,2,TRUE)</f>
        <v>0</v>
      </c>
      <c r="AO23" s="2"/>
      <c r="AP23" s="39">
        <f t="shared" si="11"/>
        <v>0</v>
      </c>
      <c r="AQ23" s="2" t="s">
        <v>20</v>
      </c>
      <c r="AR23" s="3">
        <v>9</v>
      </c>
      <c r="AS23" s="3">
        <v>1.2</v>
      </c>
      <c r="AT23" s="14">
        <f t="shared" si="12"/>
        <v>22</v>
      </c>
      <c r="AU23" s="14">
        <f>VLOOKUP(AT23,技能面积和击中数量!$C:$D,2,TRUE)</f>
        <v>22.39193088</v>
      </c>
      <c r="AV23" s="3">
        <v>1</v>
      </c>
      <c r="AW23" s="37">
        <f t="shared" si="13"/>
        <v>23</v>
      </c>
      <c r="AX23" s="2" t="s">
        <v>20</v>
      </c>
      <c r="AY23" s="3"/>
      <c r="AZ23" s="3"/>
      <c r="BA23" s="14">
        <f t="shared" si="14"/>
        <v>1</v>
      </c>
      <c r="BB23" s="14">
        <f>VLOOKUP(BA23,技能面积和击中数量!$C:$D,2,TRUE)</f>
        <v>1.2544</v>
      </c>
      <c r="BC23" s="3"/>
      <c r="BD23" s="37">
        <f t="shared" si="15"/>
        <v>0</v>
      </c>
    </row>
    <row r="24" customHeight="1" spans="1:56">
      <c r="A24" s="14"/>
      <c r="B24" s="25" t="s">
        <v>18</v>
      </c>
      <c r="C24" s="3">
        <v>4</v>
      </c>
      <c r="D24" s="3">
        <v>4</v>
      </c>
      <c r="E24" s="26">
        <f t="shared" si="0"/>
        <v>16</v>
      </c>
      <c r="F24" s="2" t="s">
        <v>19</v>
      </c>
      <c r="G24" s="3"/>
      <c r="H24" s="27">
        <f t="shared" si="1"/>
        <v>0.785398163397448</v>
      </c>
      <c r="I24" s="27">
        <f>VLOOKUP(H24,技能面积和击中数量!$C:$D,2,TRUE)</f>
        <v>1</v>
      </c>
      <c r="J24" s="3">
        <v>1</v>
      </c>
      <c r="K24" s="27">
        <f t="shared" si="2"/>
        <v>4</v>
      </c>
      <c r="L24" s="2" t="s">
        <v>20</v>
      </c>
      <c r="M24" s="2"/>
      <c r="N24" s="2"/>
      <c r="O24" s="2">
        <f t="shared" si="3"/>
        <v>1</v>
      </c>
      <c r="P24" s="2">
        <f>VLOOKUP(O24,技能面积和击中数量!$C:$D,2,TRUE)</f>
        <v>1.2544</v>
      </c>
      <c r="Q24" s="2"/>
      <c r="R24" s="39">
        <f t="shared" si="4"/>
        <v>0</v>
      </c>
      <c r="T24" s="2" t="s">
        <v>18</v>
      </c>
      <c r="U24" s="2"/>
      <c r="V24" s="2"/>
      <c r="W24" s="27">
        <f t="shared" si="5"/>
        <v>0</v>
      </c>
      <c r="X24" s="2" t="s">
        <v>19</v>
      </c>
      <c r="Y24" s="3">
        <v>5</v>
      </c>
      <c r="Z24" s="27">
        <f t="shared" si="6"/>
        <v>66.5131777710913</v>
      </c>
      <c r="AA24" s="27">
        <f>VLOOKUP(Z24,技能面积和击中数量!$C:$D,2,TRUE)</f>
        <v>63.9878399999989</v>
      </c>
      <c r="AB24" s="44">
        <v>2</v>
      </c>
      <c r="AC24" s="27">
        <f t="shared" si="7"/>
        <v>128</v>
      </c>
      <c r="AD24" s="2" t="s">
        <v>19</v>
      </c>
      <c r="AE24" s="2"/>
      <c r="AF24" s="27">
        <f t="shared" si="8"/>
        <v>0.785398163397448</v>
      </c>
      <c r="AG24" s="27">
        <f>VLOOKUP(AF24,技能面积和击中数量!$C:$D,2,TRUE)</f>
        <v>1</v>
      </c>
      <c r="AH24" s="2"/>
      <c r="AI24" s="27">
        <f t="shared" si="9"/>
        <v>0</v>
      </c>
      <c r="AJ24" s="2" t="s">
        <v>20</v>
      </c>
      <c r="AK24" s="2"/>
      <c r="AL24" s="2"/>
      <c r="AM24" s="2">
        <f t="shared" si="10"/>
        <v>0</v>
      </c>
      <c r="AN24" s="2">
        <f>VLOOKUP(AM24,技能面积和击中数量!$C:$D,2,TRUE)</f>
        <v>0</v>
      </c>
      <c r="AO24" s="2"/>
      <c r="AP24" s="39">
        <f t="shared" si="11"/>
        <v>0</v>
      </c>
      <c r="AQ24" s="2" t="s">
        <v>20</v>
      </c>
      <c r="AR24" s="3">
        <v>9</v>
      </c>
      <c r="AS24" s="3">
        <v>1.2</v>
      </c>
      <c r="AT24" s="14">
        <f t="shared" si="12"/>
        <v>22</v>
      </c>
      <c r="AU24" s="14">
        <f>VLOOKUP(AT24,技能面积和击中数量!$C:$D,2,TRUE)</f>
        <v>22.39193088</v>
      </c>
      <c r="AV24" s="3">
        <v>2</v>
      </c>
      <c r="AW24" s="37">
        <f t="shared" si="13"/>
        <v>45</v>
      </c>
      <c r="AX24" s="2" t="s">
        <v>20</v>
      </c>
      <c r="AY24" s="3"/>
      <c r="AZ24" s="3"/>
      <c r="BA24" s="14">
        <f t="shared" si="14"/>
        <v>1</v>
      </c>
      <c r="BB24" s="14">
        <f>VLOOKUP(BA24,技能面积和击中数量!$C:$D,2,TRUE)</f>
        <v>1.2544</v>
      </c>
      <c r="BC24" s="3"/>
      <c r="BD24" s="37">
        <f t="shared" si="15"/>
        <v>0</v>
      </c>
    </row>
    <row r="25" customHeight="1" spans="1:56">
      <c r="A25" s="14"/>
      <c r="B25" s="25" t="s">
        <v>18</v>
      </c>
      <c r="C25" s="3">
        <v>4</v>
      </c>
      <c r="D25" s="3">
        <v>6</v>
      </c>
      <c r="E25" s="26">
        <f t="shared" si="0"/>
        <v>24</v>
      </c>
      <c r="F25" s="2" t="s">
        <v>19</v>
      </c>
      <c r="G25" s="3"/>
      <c r="H25" s="27">
        <f t="shared" si="1"/>
        <v>0.785398163397448</v>
      </c>
      <c r="I25" s="27">
        <f>VLOOKUP(H25,技能面积和击中数量!$C:$D,2,TRUE)</f>
        <v>1</v>
      </c>
      <c r="J25" s="3">
        <v>1</v>
      </c>
      <c r="K25" s="27">
        <f t="shared" si="2"/>
        <v>6</v>
      </c>
      <c r="L25" s="2" t="s">
        <v>20</v>
      </c>
      <c r="M25" s="2"/>
      <c r="N25" s="2"/>
      <c r="O25" s="2">
        <f t="shared" si="3"/>
        <v>1</v>
      </c>
      <c r="P25" s="2">
        <f>VLOOKUP(O25,技能面积和击中数量!$C:$D,2,TRUE)</f>
        <v>1.2544</v>
      </c>
      <c r="Q25" s="2"/>
      <c r="R25" s="39">
        <f t="shared" si="4"/>
        <v>0</v>
      </c>
      <c r="T25" s="2" t="s">
        <v>18</v>
      </c>
      <c r="U25" s="2"/>
      <c r="V25" s="2"/>
      <c r="W25" s="27">
        <f t="shared" si="5"/>
        <v>0</v>
      </c>
      <c r="X25" s="2" t="s">
        <v>19</v>
      </c>
      <c r="Y25" s="3">
        <v>5</v>
      </c>
      <c r="Z25" s="27">
        <f t="shared" si="6"/>
        <v>66.5131777710913</v>
      </c>
      <c r="AA25" s="27">
        <f>VLOOKUP(Z25,技能面积和击中数量!$C:$D,2,TRUE)</f>
        <v>63.9878399999989</v>
      </c>
      <c r="AB25" s="44">
        <v>2</v>
      </c>
      <c r="AC25" s="27">
        <f t="shared" si="7"/>
        <v>128</v>
      </c>
      <c r="AD25" s="2" t="s">
        <v>19</v>
      </c>
      <c r="AE25" s="2"/>
      <c r="AF25" s="27">
        <f t="shared" si="8"/>
        <v>0.785398163397448</v>
      </c>
      <c r="AG25" s="27">
        <f>VLOOKUP(AF25,技能面积和击中数量!$C:$D,2,TRUE)</f>
        <v>1</v>
      </c>
      <c r="AH25" s="2"/>
      <c r="AI25" s="27">
        <f t="shared" si="9"/>
        <v>0</v>
      </c>
      <c r="AJ25" s="2" t="s">
        <v>20</v>
      </c>
      <c r="AK25" s="2"/>
      <c r="AL25" s="2"/>
      <c r="AM25" s="2">
        <f t="shared" si="10"/>
        <v>0</v>
      </c>
      <c r="AN25" s="2">
        <f>VLOOKUP(AM25,技能面积和击中数量!$C:$D,2,TRUE)</f>
        <v>0</v>
      </c>
      <c r="AO25" s="2"/>
      <c r="AP25" s="39">
        <f t="shared" si="11"/>
        <v>0</v>
      </c>
      <c r="AQ25" s="2" t="s">
        <v>20</v>
      </c>
      <c r="AR25" s="3">
        <v>9</v>
      </c>
      <c r="AS25" s="3">
        <v>1.7</v>
      </c>
      <c r="AT25" s="14">
        <f t="shared" si="12"/>
        <v>27</v>
      </c>
      <c r="AU25" s="14">
        <f>VLOOKUP(AT25,技能面积和击中数量!$C:$D,2,TRUE)</f>
        <v>26.3865486399999</v>
      </c>
      <c r="AV25" s="3">
        <v>2</v>
      </c>
      <c r="AW25" s="37">
        <f t="shared" si="13"/>
        <v>53</v>
      </c>
      <c r="AX25" s="2" t="s">
        <v>20</v>
      </c>
      <c r="AY25" s="3"/>
      <c r="AZ25" s="3"/>
      <c r="BA25" s="14">
        <f t="shared" si="14"/>
        <v>1</v>
      </c>
      <c r="BB25" s="14">
        <f>VLOOKUP(BA25,技能面积和击中数量!$C:$D,2,TRUE)</f>
        <v>1.2544</v>
      </c>
      <c r="BC25" s="3"/>
      <c r="BD25" s="37">
        <f t="shared" si="15"/>
        <v>0</v>
      </c>
    </row>
    <row r="26" s="10" customFormat="1" customHeight="1" spans="1:56">
      <c r="A26" s="28"/>
      <c r="B26" s="29" t="s">
        <v>18</v>
      </c>
      <c r="C26" s="30">
        <v>8</v>
      </c>
      <c r="D26" s="30">
        <v>6</v>
      </c>
      <c r="E26" s="31">
        <f t="shared" si="0"/>
        <v>48</v>
      </c>
      <c r="F26" s="32" t="s">
        <v>19</v>
      </c>
      <c r="G26" s="30"/>
      <c r="H26" s="33">
        <f t="shared" si="1"/>
        <v>0.785398163397448</v>
      </c>
      <c r="I26" s="33">
        <f>VLOOKUP(H26,技能面积和击中数量!$C:$D,2,TRUE)</f>
        <v>1</v>
      </c>
      <c r="J26" s="30">
        <v>1</v>
      </c>
      <c r="K26" s="33">
        <f t="shared" si="2"/>
        <v>6</v>
      </c>
      <c r="L26" s="32" t="s">
        <v>20</v>
      </c>
      <c r="M26" s="32"/>
      <c r="N26" s="32"/>
      <c r="O26" s="32">
        <f t="shared" si="3"/>
        <v>1</v>
      </c>
      <c r="P26" s="32">
        <f>VLOOKUP(O26,技能面积和击中数量!$C:$D,2,TRUE)</f>
        <v>1.2544</v>
      </c>
      <c r="Q26" s="32"/>
      <c r="R26" s="40">
        <f t="shared" si="4"/>
        <v>0</v>
      </c>
      <c r="S26" s="32"/>
      <c r="T26" s="32" t="s">
        <v>18</v>
      </c>
      <c r="U26" s="32"/>
      <c r="V26" s="32"/>
      <c r="W26" s="33">
        <f t="shared" si="5"/>
        <v>0</v>
      </c>
      <c r="X26" s="32" t="s">
        <v>19</v>
      </c>
      <c r="Y26" s="30">
        <v>5</v>
      </c>
      <c r="Z26" s="33">
        <f t="shared" si="6"/>
        <v>66.5131777710913</v>
      </c>
      <c r="AA26" s="33">
        <f>VLOOKUP(Z26,技能面积和击中数量!$C:$D,2,TRUE)</f>
        <v>63.9878399999989</v>
      </c>
      <c r="AB26" s="45">
        <v>2</v>
      </c>
      <c r="AC26" s="33">
        <f t="shared" si="7"/>
        <v>128</v>
      </c>
      <c r="AD26" s="32" t="s">
        <v>19</v>
      </c>
      <c r="AE26" s="32"/>
      <c r="AF26" s="33">
        <f t="shared" si="8"/>
        <v>0.785398163397448</v>
      </c>
      <c r="AG26" s="33">
        <f>VLOOKUP(AF26,技能面积和击中数量!$C:$D,2,TRUE)</f>
        <v>1</v>
      </c>
      <c r="AH26" s="32"/>
      <c r="AI26" s="33">
        <f t="shared" si="9"/>
        <v>0</v>
      </c>
      <c r="AJ26" s="32" t="s">
        <v>20</v>
      </c>
      <c r="AK26" s="32"/>
      <c r="AL26" s="32"/>
      <c r="AM26" s="32">
        <f t="shared" si="10"/>
        <v>0</v>
      </c>
      <c r="AN26" s="32">
        <f>VLOOKUP(AM26,技能面积和击中数量!$C:$D,2,TRUE)</f>
        <v>0</v>
      </c>
      <c r="AO26" s="32"/>
      <c r="AP26" s="40">
        <f t="shared" si="11"/>
        <v>0</v>
      </c>
      <c r="AQ26" s="32" t="s">
        <v>20</v>
      </c>
      <c r="AR26" s="30">
        <v>9</v>
      </c>
      <c r="AS26" s="30">
        <v>3.05</v>
      </c>
      <c r="AT26" s="28">
        <f t="shared" si="12"/>
        <v>40.5</v>
      </c>
      <c r="AU26" s="28">
        <f>VLOOKUP(AT26,技能面积和击中数量!$C:$D,2,TRUE)</f>
        <v>38.9736143999996</v>
      </c>
      <c r="AV26" s="30">
        <v>2</v>
      </c>
      <c r="AW26" s="42">
        <f t="shared" si="13"/>
        <v>78</v>
      </c>
      <c r="AX26" s="32" t="s">
        <v>20</v>
      </c>
      <c r="AY26" s="30"/>
      <c r="AZ26" s="30"/>
      <c r="BA26" s="28">
        <f t="shared" si="14"/>
        <v>1</v>
      </c>
      <c r="BB26" s="28">
        <f>VLOOKUP(BA26,技能面积和击中数量!$C:$D,2,TRUE)</f>
        <v>1.2544</v>
      </c>
      <c r="BC26" s="30"/>
      <c r="BD26" s="42">
        <f t="shared" si="15"/>
        <v>0</v>
      </c>
    </row>
    <row r="27" customHeight="1" spans="1:1">
      <c r="A27" s="34"/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workbookViewId="0">
      <selection activeCell="AR16" sqref="AR16"/>
    </sheetView>
    <sheetView workbookViewId="1">
      <selection activeCell="A1" sqref="A1"/>
    </sheetView>
  </sheetViews>
  <sheetFormatPr defaultColWidth="9" defaultRowHeight="16.5"/>
  <cols>
    <col min="1" max="4" width="4.625" style="2" customWidth="1"/>
    <col min="5" max="6" width="7.875" style="2" customWidth="1"/>
    <col min="7" max="12" width="7.875" style="1" customWidth="1"/>
    <col min="13" max="14" width="6.25" style="1" hidden="1" customWidth="1"/>
    <col min="15" max="26" width="6.625" style="1" hidden="1" customWidth="1"/>
    <col min="27" max="30" width="8.625" style="1" hidden="1" customWidth="1"/>
    <col min="31" max="31" width="8.625" style="1" customWidth="1"/>
    <col min="32" max="35" width="7.875" style="2" customWidth="1"/>
    <col min="36" max="36" width="13.75" style="1" customWidth="1"/>
    <col min="37" max="37" width="9" style="2"/>
    <col min="38" max="38" width="9.00833333333333" style="2" customWidth="1"/>
    <col min="39" max="39" width="9" style="1"/>
    <col min="40" max="40" width="11.25" style="1" customWidth="1"/>
    <col min="41" max="41" width="9" style="1"/>
    <col min="42" max="42" width="9.00833333333333" style="1" customWidth="1"/>
    <col min="43" max="44" width="12.625" style="1"/>
  </cols>
  <sheetData>
    <row r="1" spans="1:44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2" t="s">
        <v>64</v>
      </c>
      <c r="T1" s="2" t="s">
        <v>65</v>
      </c>
      <c r="U1" s="2" t="s">
        <v>66</v>
      </c>
      <c r="V1" s="2" t="s">
        <v>67</v>
      </c>
      <c r="W1" s="2" t="s">
        <v>68</v>
      </c>
      <c r="X1" s="2" t="s">
        <v>69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76</v>
      </c>
      <c r="AF1" s="2" t="s">
        <v>77</v>
      </c>
      <c r="AG1" s="2" t="s">
        <v>78</v>
      </c>
      <c r="AH1" s="2" t="s">
        <v>79</v>
      </c>
      <c r="AI1" s="2" t="s">
        <v>80</v>
      </c>
      <c r="AK1" s="2" t="s">
        <v>81</v>
      </c>
      <c r="AL1" s="2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</row>
    <row r="2" spans="1:44">
      <c r="A2" s="2">
        <v>1</v>
      </c>
      <c r="B2" s="2">
        <v>1</v>
      </c>
      <c r="C2" s="2">
        <v>0</v>
      </c>
      <c r="D2" s="2">
        <v>0</v>
      </c>
      <c r="E2" s="2">
        <v>1.3</v>
      </c>
      <c r="F2" s="2">
        <f t="shared" ref="F2:F6" si="0">E2*(1-(C2+(1-1/(1+D2))))</f>
        <v>1.3</v>
      </c>
      <c r="G2" s="2">
        <v>4</v>
      </c>
      <c r="H2" s="2">
        <v>29</v>
      </c>
      <c r="I2" s="2">
        <v>72</v>
      </c>
      <c r="J2" s="2">
        <f t="shared" ref="J2:J6" si="1">ROUNDUP(1000/I2,0)</f>
        <v>14</v>
      </c>
      <c r="K2" s="2">
        <v>1.45</v>
      </c>
      <c r="L2" s="2">
        <v>2</v>
      </c>
      <c r="M2" s="2">
        <v>100</v>
      </c>
      <c r="N2" s="2">
        <v>20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4">
        <v>1</v>
      </c>
      <c r="V2" s="4">
        <v>0.2</v>
      </c>
      <c r="W2" s="4">
        <v>2</v>
      </c>
      <c r="X2" s="4">
        <v>1.5</v>
      </c>
      <c r="Y2" s="4">
        <v>1</v>
      </c>
      <c r="Z2" s="4">
        <v>0.65</v>
      </c>
      <c r="AA2" s="2">
        <f>((M2^2*K2)/(N2*5+M2+1)*(1+ROUNDDOWN(Q2/[1]战斗模型!$C$31,1)*[1]战斗模型!$C$32*AVERAGE([1]战斗模型!$C$35,W2))+ROUNDDOWN(T2/[1]战斗模型!$C$31,1)*[1]战斗模型!$C$32*M2*Z2)*(1+ROUNDDOWN(O2/[1]战斗模型!$C$31,1)*[1]战斗模型!$C$32*U2)*(1+ROUNDDOWN(P2/[1]战斗模型!$C$31,1)*[1]战斗模型!$C$32*V2)*B2</f>
        <v>72.1393034825871</v>
      </c>
      <c r="AB2" s="2">
        <f>((M2^2*L2)*(1+ROUNDDOWN(R2/[1]战斗模型!$C$31,1)*[1]战斗模型!$C$32*X2)/(N2*5+M2+1)*(1+ROUNDDOWN(Q2/[1]战斗模型!$C$31,1)*[1]战斗模型!$C$32*AVERAGE([1]战斗模型!$C$35,W2))+ROUNDDOWN(T2/[1]战斗模型!$C$31,1)*[1]战斗模型!$C$32*M2*Z2)*(1+ROUNDDOWN(O2/[1]战斗模型!$C$31,1)*[1]战斗模型!$C$32*U2)*(1+ROUNDDOWN(P2/[1]战斗模型!$C$31,1)*[1]战斗模型!$C$32*V2)*B2</f>
        <v>99.5024875621891</v>
      </c>
      <c r="AC2" s="2">
        <f t="shared" ref="AC2:AC6" si="2">AA2*G2</f>
        <v>288.557213930348</v>
      </c>
      <c r="AD2" s="2">
        <f t="shared" ref="AD2:AD6" si="3">AB2*H2</f>
        <v>2885.57213930348</v>
      </c>
      <c r="AE2" s="2">
        <f t="shared" ref="AE2:AE6" si="4">(AC2*J2+AD2)/(J2+1)/F2</f>
        <v>355.147340221967</v>
      </c>
      <c r="AF2" s="5">
        <f t="shared" ref="AF2:AF6" si="5">(AC2*J2)/(J2+1)/F2/AE2</f>
        <v>0.583333333333333</v>
      </c>
      <c r="AG2" s="5">
        <f t="shared" ref="AG2:AG6" si="6">AD2/(J2+1)/F2/AE2</f>
        <v>0.416666666666667</v>
      </c>
      <c r="AH2" s="2">
        <f>AE2/AE$2</f>
        <v>1</v>
      </c>
      <c r="AI2" s="2">
        <f t="shared" ref="AI2:AI6" si="7">(AH2-1)/8</f>
        <v>0</v>
      </c>
      <c r="AK2" s="2">
        <v>0</v>
      </c>
      <c r="AL2" s="2">
        <f>AE2-$AE$2</f>
        <v>0</v>
      </c>
      <c r="AN2" s="1">
        <f t="shared" ref="AN2:AN6" si="8">K2*G2*J2</f>
        <v>81.2</v>
      </c>
      <c r="AO2" s="1">
        <f t="shared" ref="AO2:AO6" si="9">L2*H2</f>
        <v>58</v>
      </c>
      <c r="AP2" s="1">
        <f t="shared" ref="AP2:AP6" si="10">(AN2+AO2)/(J2+1)/F2</f>
        <v>7.13846153846154</v>
      </c>
      <c r="AQ2" s="1">
        <f t="shared" ref="AQ2:AQ7" si="11">AP2*$AR$9</f>
        <v>8.4981684981685</v>
      </c>
      <c r="AR2" s="1">
        <f t="shared" ref="AR2:AR7" si="12">AP2*$AR$11</f>
        <v>7.64835164835165</v>
      </c>
    </row>
    <row r="3" spans="1:44">
      <c r="A3" s="2">
        <v>2</v>
      </c>
      <c r="B3" s="2">
        <f>B$2</f>
        <v>1</v>
      </c>
      <c r="C3" s="2">
        <f>$C$2</f>
        <v>0</v>
      </c>
      <c r="D3" s="2">
        <f>$D$2</f>
        <v>0</v>
      </c>
      <c r="E3" s="2">
        <f>E$2</f>
        <v>1.3</v>
      </c>
      <c r="F3" s="2">
        <f t="shared" si="0"/>
        <v>1.3</v>
      </c>
      <c r="G3" s="2">
        <v>8</v>
      </c>
      <c r="H3" s="2">
        <v>58</v>
      </c>
      <c r="I3" s="2">
        <f>I2*(1-A3*I7)</f>
        <v>72</v>
      </c>
      <c r="J3" s="2">
        <f t="shared" si="1"/>
        <v>14</v>
      </c>
      <c r="K3" s="2">
        <f t="shared" ref="K3:Z3" si="13">K$2</f>
        <v>1.45</v>
      </c>
      <c r="L3" s="2">
        <f t="shared" si="13"/>
        <v>2</v>
      </c>
      <c r="M3" s="2">
        <f>M2+M$7</f>
        <v>100</v>
      </c>
      <c r="N3" s="2">
        <f>$N$2</f>
        <v>20</v>
      </c>
      <c r="O3" s="2">
        <f t="shared" si="13"/>
        <v>0</v>
      </c>
      <c r="P3" s="2">
        <f t="shared" si="13"/>
        <v>0</v>
      </c>
      <c r="Q3" s="2">
        <f t="shared" si="13"/>
        <v>0</v>
      </c>
      <c r="R3" s="2">
        <f t="shared" si="13"/>
        <v>0</v>
      </c>
      <c r="S3" s="2">
        <f t="shared" si="13"/>
        <v>0</v>
      </c>
      <c r="T3" s="2">
        <f t="shared" si="13"/>
        <v>0</v>
      </c>
      <c r="U3" s="4">
        <f t="shared" si="13"/>
        <v>1</v>
      </c>
      <c r="V3" s="4">
        <f t="shared" si="13"/>
        <v>0.2</v>
      </c>
      <c r="W3" s="4">
        <f t="shared" si="13"/>
        <v>2</v>
      </c>
      <c r="X3" s="4">
        <f t="shared" si="13"/>
        <v>1.5</v>
      </c>
      <c r="Y3" s="4">
        <f t="shared" si="13"/>
        <v>1</v>
      </c>
      <c r="Z3" s="4">
        <f t="shared" si="13"/>
        <v>0.65</v>
      </c>
      <c r="AA3" s="2">
        <f>((M3^2*K3)/(N3*5+M3+1)*(1+ROUNDDOWN(Q3/[1]战斗模型!$C$31,1)*[1]战斗模型!$C$32*AVERAGE([1]战斗模型!$C$35,W3))+ROUNDDOWN(T3/[1]战斗模型!$C$31,1)*[1]战斗模型!$C$32*M3*Z3)*(1+ROUNDDOWN(O3/[1]战斗模型!$C$31,1)*[1]战斗模型!$C$32*U3)*(1+ROUNDDOWN(P3/[1]战斗模型!$C$31,1)*[1]战斗模型!$C$32*V3)*B3</f>
        <v>72.1393034825871</v>
      </c>
      <c r="AB3" s="2">
        <f>((M3^2*L3)*(1+ROUNDDOWN(R3/[1]战斗模型!$C$31,1)*[1]战斗模型!$C$32*X3)/(N3*5+M3+1)*(1+ROUNDDOWN(Q3/[1]战斗模型!$C$31,1)*[1]战斗模型!$C$32*AVERAGE([1]战斗模型!$C$35,W3))+ROUNDDOWN(T3/[1]战斗模型!$C$31,1)*[1]战斗模型!$C$32*M3*Z3)*(1+ROUNDDOWN(O3/[1]战斗模型!$C$31,1)*[1]战斗模型!$C$32*U3)*(1+ROUNDDOWN(P3/[1]战斗模型!$C$31,1)*[1]战斗模型!$C$32*V3)*B3</f>
        <v>99.5024875621891</v>
      </c>
      <c r="AC3" s="2">
        <f t="shared" si="2"/>
        <v>577.114427860697</v>
      </c>
      <c r="AD3" s="2">
        <f t="shared" si="3"/>
        <v>5771.14427860697</v>
      </c>
      <c r="AE3" s="2">
        <f t="shared" si="4"/>
        <v>710.294680443934</v>
      </c>
      <c r="AF3" s="5">
        <f t="shared" si="5"/>
        <v>0.583333333333333</v>
      </c>
      <c r="AG3" s="5">
        <f t="shared" si="6"/>
        <v>0.416666666666667</v>
      </c>
      <c r="AH3" s="2">
        <f>AE3/AE$2</f>
        <v>2</v>
      </c>
      <c r="AI3" s="2">
        <f t="shared" si="7"/>
        <v>0.125</v>
      </c>
      <c r="AK3" s="2">
        <v>1</v>
      </c>
      <c r="AL3" s="2">
        <f>(AE3-$AE$2)/AK3</f>
        <v>355.147340221967</v>
      </c>
      <c r="AN3" s="1">
        <f t="shared" si="8"/>
        <v>162.4</v>
      </c>
      <c r="AO3" s="1">
        <f t="shared" si="9"/>
        <v>116</v>
      </c>
      <c r="AP3" s="1">
        <f t="shared" si="10"/>
        <v>14.2769230769231</v>
      </c>
      <c r="AQ3" s="1">
        <f t="shared" si="11"/>
        <v>16.996336996337</v>
      </c>
      <c r="AR3" s="1">
        <f t="shared" si="12"/>
        <v>15.2967032967033</v>
      </c>
    </row>
    <row r="4" spans="1:44">
      <c r="A4" s="2">
        <v>3</v>
      </c>
      <c r="B4" s="2">
        <f>B$2</f>
        <v>1</v>
      </c>
      <c r="C4" s="2">
        <f>$C$2</f>
        <v>0</v>
      </c>
      <c r="D4" s="2">
        <f>$D$2</f>
        <v>0</v>
      </c>
      <c r="E4" s="2">
        <f>E$2</f>
        <v>1.3</v>
      </c>
      <c r="F4" s="2">
        <f t="shared" si="0"/>
        <v>1.3</v>
      </c>
      <c r="G4" s="2">
        <v>12</v>
      </c>
      <c r="H4" s="2">
        <v>108</v>
      </c>
      <c r="I4" s="2">
        <f>I2*(1-A4*I7)</f>
        <v>72</v>
      </c>
      <c r="J4" s="2">
        <f t="shared" si="1"/>
        <v>14</v>
      </c>
      <c r="K4" s="2">
        <f t="shared" ref="K4:Z4" si="14">K$2</f>
        <v>1.45</v>
      </c>
      <c r="L4" s="2">
        <f t="shared" si="14"/>
        <v>2</v>
      </c>
      <c r="M4" s="2">
        <f>M3+M$7</f>
        <v>100</v>
      </c>
      <c r="N4" s="2">
        <f>$N$2</f>
        <v>20</v>
      </c>
      <c r="O4" s="2">
        <f t="shared" si="14"/>
        <v>0</v>
      </c>
      <c r="P4" s="2">
        <f t="shared" si="14"/>
        <v>0</v>
      </c>
      <c r="Q4" s="2">
        <f t="shared" si="14"/>
        <v>0</v>
      </c>
      <c r="R4" s="2">
        <f t="shared" si="14"/>
        <v>0</v>
      </c>
      <c r="S4" s="2">
        <f t="shared" si="14"/>
        <v>0</v>
      </c>
      <c r="T4" s="2">
        <f t="shared" si="14"/>
        <v>0</v>
      </c>
      <c r="U4" s="4">
        <f t="shared" si="14"/>
        <v>1</v>
      </c>
      <c r="V4" s="4">
        <f t="shared" si="14"/>
        <v>0.2</v>
      </c>
      <c r="W4" s="4">
        <f t="shared" si="14"/>
        <v>2</v>
      </c>
      <c r="X4" s="4">
        <f t="shared" si="14"/>
        <v>1.5</v>
      </c>
      <c r="Y4" s="4">
        <f t="shared" si="14"/>
        <v>1</v>
      </c>
      <c r="Z4" s="4">
        <f t="shared" si="14"/>
        <v>0.65</v>
      </c>
      <c r="AA4" s="2">
        <f>((M4^2*K4)/(N4*5+M4+1)*(1+ROUNDDOWN(Q4/[1]战斗模型!$C$31,1)*[1]战斗模型!$C$32*AVERAGE([1]战斗模型!$C$35,W4))+ROUNDDOWN(T4/[1]战斗模型!$C$31,1)*[1]战斗模型!$C$32*M4*Z4)*(1+ROUNDDOWN(O4/[1]战斗模型!$C$31,1)*[1]战斗模型!$C$32*U4)*(1+ROUNDDOWN(P4/[1]战斗模型!$C$31,1)*[1]战斗模型!$C$32*V4)*B4</f>
        <v>72.1393034825871</v>
      </c>
      <c r="AB4" s="2">
        <f>((M4^2*L4)*(1+ROUNDDOWN(R4/[1]战斗模型!$C$31,1)*[1]战斗模型!$C$32*X4)/(N4*5+M4+1)*(1+ROUNDDOWN(Q4/[1]战斗模型!$C$31,1)*[1]战斗模型!$C$32*AVERAGE([1]战斗模型!$C$35,W4))+ROUNDDOWN(T4/[1]战斗模型!$C$31,1)*[1]战斗模型!$C$32*M4*Z4)*(1+ROUNDDOWN(O4/[1]战斗模型!$C$31,1)*[1]战斗模型!$C$32*U4)*(1+ROUNDDOWN(P4/[1]战斗模型!$C$31,1)*[1]战斗模型!$C$32*V4)*B4</f>
        <v>99.5024875621891</v>
      </c>
      <c r="AC4" s="2">
        <f t="shared" si="2"/>
        <v>865.671641791045</v>
      </c>
      <c r="AD4" s="2">
        <f t="shared" si="3"/>
        <v>10746.2686567164</v>
      </c>
      <c r="AE4" s="2">
        <f t="shared" si="4"/>
        <v>1172.59854573287</v>
      </c>
      <c r="AF4" s="5">
        <f t="shared" si="5"/>
        <v>0.530026109660574</v>
      </c>
      <c r="AG4" s="5">
        <f t="shared" si="6"/>
        <v>0.469973890339426</v>
      </c>
      <c r="AH4" s="2">
        <f>AE4/AE$2</f>
        <v>3.30172413793103</v>
      </c>
      <c r="AI4" s="2">
        <f t="shared" si="7"/>
        <v>0.287715517241379</v>
      </c>
      <c r="AK4" s="2">
        <v>2</v>
      </c>
      <c r="AL4" s="2">
        <f>(AE4-$AE$2)/AK4</f>
        <v>408.725602755454</v>
      </c>
      <c r="AN4" s="1">
        <f t="shared" si="8"/>
        <v>243.6</v>
      </c>
      <c r="AO4" s="1">
        <f t="shared" si="9"/>
        <v>216</v>
      </c>
      <c r="AP4" s="1">
        <f t="shared" si="10"/>
        <v>23.5692307692308</v>
      </c>
      <c r="AQ4" s="1">
        <f t="shared" si="11"/>
        <v>28.0586080586081</v>
      </c>
      <c r="AR4" s="1">
        <f t="shared" si="12"/>
        <v>25.2527472527473</v>
      </c>
    </row>
    <row r="5" spans="1:44">
      <c r="A5" s="2">
        <v>4</v>
      </c>
      <c r="B5" s="2">
        <f>B$2</f>
        <v>1</v>
      </c>
      <c r="C5" s="2">
        <f>$C$2</f>
        <v>0</v>
      </c>
      <c r="D5" s="2">
        <f>$D$2</f>
        <v>0</v>
      </c>
      <c r="E5" s="2">
        <f>E$2</f>
        <v>1.3</v>
      </c>
      <c r="F5" s="2">
        <f t="shared" si="0"/>
        <v>1.3</v>
      </c>
      <c r="G5" s="2">
        <v>18</v>
      </c>
      <c r="H5" s="2">
        <v>166</v>
      </c>
      <c r="I5" s="2">
        <f>I2*(1-A5*I7)</f>
        <v>72</v>
      </c>
      <c r="J5" s="2">
        <f t="shared" si="1"/>
        <v>14</v>
      </c>
      <c r="K5" s="2">
        <f t="shared" ref="K5:Z5" si="15">K$2</f>
        <v>1.45</v>
      </c>
      <c r="L5" s="2">
        <f t="shared" si="15"/>
        <v>2</v>
      </c>
      <c r="M5" s="2">
        <f>M4+M$7</f>
        <v>100</v>
      </c>
      <c r="N5" s="2">
        <f>$N$2</f>
        <v>20</v>
      </c>
      <c r="O5" s="2">
        <f t="shared" si="15"/>
        <v>0</v>
      </c>
      <c r="P5" s="2">
        <f t="shared" si="15"/>
        <v>0</v>
      </c>
      <c r="Q5" s="2">
        <f t="shared" si="15"/>
        <v>0</v>
      </c>
      <c r="R5" s="2">
        <f t="shared" si="15"/>
        <v>0</v>
      </c>
      <c r="S5" s="2">
        <f t="shared" si="15"/>
        <v>0</v>
      </c>
      <c r="T5" s="2">
        <f t="shared" si="15"/>
        <v>0</v>
      </c>
      <c r="U5" s="4">
        <f t="shared" si="15"/>
        <v>1</v>
      </c>
      <c r="V5" s="4">
        <f t="shared" si="15"/>
        <v>0.2</v>
      </c>
      <c r="W5" s="4">
        <f t="shared" si="15"/>
        <v>2</v>
      </c>
      <c r="X5" s="4">
        <f t="shared" si="15"/>
        <v>1.5</v>
      </c>
      <c r="Y5" s="4">
        <f t="shared" si="15"/>
        <v>1</v>
      </c>
      <c r="Z5" s="4">
        <f t="shared" si="15"/>
        <v>0.65</v>
      </c>
      <c r="AA5" s="2">
        <f>((M5^2*K5)/(N5*5+M5+1)*(1+ROUNDDOWN(Q5/[1]战斗模型!$C$31,1)*[1]战斗模型!$C$32*AVERAGE([1]战斗模型!$C$35,W5))+ROUNDDOWN(T5/[1]战斗模型!$C$31,1)*[1]战斗模型!$C$32*M5*Z5)*(1+ROUNDDOWN(O5/[1]战斗模型!$C$31,1)*[1]战斗模型!$C$32*U5)*(1+ROUNDDOWN(P5/[1]战斗模型!$C$31,1)*[1]战斗模型!$C$32*V5)*B5</f>
        <v>72.1393034825871</v>
      </c>
      <c r="AB5" s="2">
        <f>((M5^2*L5)*(1+ROUNDDOWN(R5/[1]战斗模型!$C$31,1)*[1]战斗模型!$C$32*X5)/(N5*5+M5+1)*(1+ROUNDDOWN(Q5/[1]战斗模型!$C$31,1)*[1]战斗模型!$C$32*AVERAGE([1]战斗模型!$C$35,W5))+ROUNDDOWN(T5/[1]战斗模型!$C$31,1)*[1]战斗模型!$C$32*M5*Z5)*(1+ROUNDDOWN(O5/[1]战斗模型!$C$31,1)*[1]战斗模型!$C$32*U5)*(1+ROUNDDOWN(P5/[1]战斗模型!$C$31,1)*[1]战斗模型!$C$32*V5)*B5</f>
        <v>99.5024875621891</v>
      </c>
      <c r="AC5" s="2">
        <f t="shared" si="2"/>
        <v>1298.50746268657</v>
      </c>
      <c r="AD5" s="2">
        <f t="shared" si="3"/>
        <v>16517.4129353234</v>
      </c>
      <c r="AE5" s="2">
        <f t="shared" si="4"/>
        <v>1779.30858527873</v>
      </c>
      <c r="AF5" s="5">
        <f t="shared" si="5"/>
        <v>0.523946085460281</v>
      </c>
      <c r="AG5" s="5">
        <f t="shared" si="6"/>
        <v>0.476053914539719</v>
      </c>
      <c r="AH5" s="2">
        <f>AE5/AE$2</f>
        <v>5.01005747126437</v>
      </c>
      <c r="AI5" s="2">
        <f t="shared" si="7"/>
        <v>0.501257183908046</v>
      </c>
      <c r="AK5" s="2">
        <v>3</v>
      </c>
      <c r="AL5" s="2">
        <f>(AE5-$AE$2)/AK5</f>
        <v>474.720415018922</v>
      </c>
      <c r="AN5" s="1">
        <f t="shared" si="8"/>
        <v>365.4</v>
      </c>
      <c r="AO5" s="1">
        <f t="shared" si="9"/>
        <v>332</v>
      </c>
      <c r="AP5" s="1">
        <f t="shared" si="10"/>
        <v>35.7641025641026</v>
      </c>
      <c r="AQ5" s="1">
        <f t="shared" si="11"/>
        <v>42.5763125763126</v>
      </c>
      <c r="AR5" s="1">
        <f t="shared" si="12"/>
        <v>38.3186813186814</v>
      </c>
    </row>
    <row r="6" spans="1:44">
      <c r="A6" s="2">
        <v>5</v>
      </c>
      <c r="B6" s="2">
        <f>B$2</f>
        <v>1</v>
      </c>
      <c r="C6" s="2">
        <f>$C$2</f>
        <v>0</v>
      </c>
      <c r="D6" s="2">
        <f>$D$2</f>
        <v>0</v>
      </c>
      <c r="E6" s="2">
        <f>E$2</f>
        <v>1.3</v>
      </c>
      <c r="F6" s="2">
        <f t="shared" si="0"/>
        <v>1.3</v>
      </c>
      <c r="G6" s="2">
        <v>24</v>
      </c>
      <c r="H6" s="2">
        <v>244</v>
      </c>
      <c r="I6" s="2">
        <f>I2*(1-A6*I7)</f>
        <v>72</v>
      </c>
      <c r="J6" s="2">
        <f t="shared" si="1"/>
        <v>14</v>
      </c>
      <c r="K6" s="2">
        <f t="shared" ref="K6:Z6" si="16">K$2</f>
        <v>1.45</v>
      </c>
      <c r="L6" s="2">
        <f t="shared" si="16"/>
        <v>2</v>
      </c>
      <c r="M6" s="2">
        <f>M5+M$7</f>
        <v>100</v>
      </c>
      <c r="N6" s="2">
        <f>$N$2</f>
        <v>20</v>
      </c>
      <c r="O6" s="2">
        <f t="shared" si="16"/>
        <v>0</v>
      </c>
      <c r="P6" s="2">
        <f t="shared" si="16"/>
        <v>0</v>
      </c>
      <c r="Q6" s="2">
        <f t="shared" si="16"/>
        <v>0</v>
      </c>
      <c r="R6" s="2">
        <f t="shared" si="16"/>
        <v>0</v>
      </c>
      <c r="S6" s="2">
        <f t="shared" si="16"/>
        <v>0</v>
      </c>
      <c r="T6" s="2">
        <f t="shared" si="16"/>
        <v>0</v>
      </c>
      <c r="U6" s="4">
        <f t="shared" si="16"/>
        <v>1</v>
      </c>
      <c r="V6" s="4">
        <f t="shared" si="16"/>
        <v>0.2</v>
      </c>
      <c r="W6" s="4">
        <f t="shared" si="16"/>
        <v>2</v>
      </c>
      <c r="X6" s="4">
        <f t="shared" si="16"/>
        <v>1.5</v>
      </c>
      <c r="Y6" s="4">
        <f t="shared" si="16"/>
        <v>1</v>
      </c>
      <c r="Z6" s="4">
        <f t="shared" si="16"/>
        <v>0.65</v>
      </c>
      <c r="AA6" s="2">
        <f>((M6^2*K6)/(N6*5+M6+1)*(1+ROUNDDOWN(Q6/[1]战斗模型!$C$31,1)*[1]战斗模型!$C$32*AVERAGE([1]战斗模型!$C$35,W6))+ROUNDDOWN(T6/[1]战斗模型!$C$31,1)*[1]战斗模型!$C$32*M6*Z6)*(1+ROUNDDOWN(O6/[1]战斗模型!$C$31,1)*[1]战斗模型!$C$32*U6)*(1+ROUNDDOWN(P6/[1]战斗模型!$C$31,1)*[1]战斗模型!$C$32*V6)*B6</f>
        <v>72.1393034825871</v>
      </c>
      <c r="AB6" s="2">
        <f>((M6^2*L6)*(1+ROUNDDOWN(R6/[1]战斗模型!$C$31,1)*[1]战斗模型!$C$32*X6)/(N6*5+M6+1)*(1+ROUNDDOWN(Q6/[1]战斗模型!$C$31,1)*[1]战斗模型!$C$32*AVERAGE([1]战斗模型!$C$35,W6))+ROUNDDOWN(T6/[1]战斗模型!$C$31,1)*[1]战斗模型!$C$32*M6*Z6)*(1+ROUNDDOWN(O6/[1]战斗模型!$C$31,1)*[1]战斗模型!$C$32*U6)*(1+ROUNDDOWN(P6/[1]战斗模型!$C$31,1)*[1]战斗模型!$C$32*V6)*B6</f>
        <v>99.5024875621891</v>
      </c>
      <c r="AC6" s="2">
        <f t="shared" si="2"/>
        <v>1731.34328358209</v>
      </c>
      <c r="AD6" s="2">
        <f t="shared" si="3"/>
        <v>24278.6069651741</v>
      </c>
      <c r="AE6" s="2">
        <f t="shared" si="4"/>
        <v>2488.07245822171</v>
      </c>
      <c r="AF6" s="5">
        <f t="shared" si="5"/>
        <v>0.499589827727646</v>
      </c>
      <c r="AG6" s="5">
        <f t="shared" si="6"/>
        <v>0.500410172272354</v>
      </c>
      <c r="AH6" s="6">
        <f>AE6/AE$2</f>
        <v>7.00574712643678</v>
      </c>
      <c r="AI6" s="2">
        <f t="shared" si="7"/>
        <v>0.750718390804598</v>
      </c>
      <c r="AK6" s="2">
        <v>4</v>
      </c>
      <c r="AL6" s="2">
        <f>(AE6-$AE$2)/AK6</f>
        <v>533.231279499936</v>
      </c>
      <c r="AN6" s="1">
        <f t="shared" si="8"/>
        <v>487.2</v>
      </c>
      <c r="AO6" s="1">
        <f t="shared" si="9"/>
        <v>488</v>
      </c>
      <c r="AP6" s="1">
        <f t="shared" si="10"/>
        <v>50.0102564102564</v>
      </c>
      <c r="AQ6" s="1">
        <f t="shared" si="11"/>
        <v>59.5360195360195</v>
      </c>
      <c r="AR6" s="1">
        <f t="shared" si="12"/>
        <v>53.5824175824176</v>
      </c>
    </row>
    <row r="7" spans="7:44">
      <c r="G7" s="2"/>
      <c r="H7" s="2"/>
      <c r="I7" s="2"/>
      <c r="J7" s="2"/>
      <c r="K7" s="2"/>
      <c r="L7" s="2"/>
      <c r="M7" s="2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P7" s="1">
        <f>SUM(AP2:AP6)</f>
        <v>130.758974358974</v>
      </c>
      <c r="AQ7" s="1">
        <f t="shared" si="11"/>
        <v>155.665445665445</v>
      </c>
      <c r="AR7" s="1">
        <f t="shared" si="12"/>
        <v>140.098901098901</v>
      </c>
    </row>
    <row r="8" spans="1:42">
      <c r="A8" s="2" t="s">
        <v>85</v>
      </c>
      <c r="B8" s="2" t="s">
        <v>47</v>
      </c>
      <c r="C8" s="2" t="s">
        <v>48</v>
      </c>
      <c r="D8" s="2" t="s">
        <v>49</v>
      </c>
      <c r="E8" s="2" t="s">
        <v>50</v>
      </c>
      <c r="F8" s="2" t="s">
        <v>51</v>
      </c>
      <c r="G8" s="2" t="s">
        <v>52</v>
      </c>
      <c r="H8" s="2" t="s">
        <v>53</v>
      </c>
      <c r="I8" s="2" t="s">
        <v>54</v>
      </c>
      <c r="J8" s="2" t="s">
        <v>55</v>
      </c>
      <c r="K8" s="2" t="s">
        <v>56</v>
      </c>
      <c r="L8" s="2" t="s">
        <v>57</v>
      </c>
      <c r="M8" s="2" t="s">
        <v>58</v>
      </c>
      <c r="N8" s="2" t="s">
        <v>59</v>
      </c>
      <c r="O8" s="2" t="s">
        <v>60</v>
      </c>
      <c r="P8" s="2" t="s">
        <v>61</v>
      </c>
      <c r="Q8" s="2" t="s">
        <v>62</v>
      </c>
      <c r="R8" s="2" t="s">
        <v>63</v>
      </c>
      <c r="S8" s="2" t="s">
        <v>64</v>
      </c>
      <c r="T8" s="2" t="s">
        <v>65</v>
      </c>
      <c r="U8" s="2" t="s">
        <v>66</v>
      </c>
      <c r="V8" s="2" t="s">
        <v>67</v>
      </c>
      <c r="W8" s="2" t="s">
        <v>68</v>
      </c>
      <c r="X8" s="2" t="s">
        <v>69</v>
      </c>
      <c r="Y8" s="2" t="s">
        <v>70</v>
      </c>
      <c r="Z8" s="2" t="s">
        <v>71</v>
      </c>
      <c r="AA8" s="2" t="s">
        <v>72</v>
      </c>
      <c r="AB8" s="2" t="s">
        <v>73</v>
      </c>
      <c r="AC8" s="2" t="s">
        <v>74</v>
      </c>
      <c r="AD8" s="2" t="s">
        <v>75</v>
      </c>
      <c r="AE8" s="2" t="s">
        <v>76</v>
      </c>
      <c r="AF8" s="2" t="s">
        <v>77</v>
      </c>
      <c r="AG8" s="2" t="s">
        <v>78</v>
      </c>
      <c r="AH8" s="2" t="s">
        <v>79</v>
      </c>
      <c r="AI8" s="2" t="s">
        <v>80</v>
      </c>
      <c r="AK8" s="2" t="s">
        <v>81</v>
      </c>
      <c r="AL8" s="2" t="s">
        <v>82</v>
      </c>
      <c r="AN8" s="1" t="s">
        <v>83</v>
      </c>
      <c r="AO8" s="1" t="s">
        <v>84</v>
      </c>
      <c r="AP8" s="1" t="s">
        <v>88</v>
      </c>
    </row>
    <row r="9" spans="1:44">
      <c r="A9" s="2">
        <v>1</v>
      </c>
      <c r="B9" s="2">
        <v>1</v>
      </c>
      <c r="C9" s="2">
        <f>$C$2</f>
        <v>0</v>
      </c>
      <c r="D9" s="2">
        <f>$D$2</f>
        <v>0</v>
      </c>
      <c r="E9" s="2">
        <v>1.6</v>
      </c>
      <c r="F9" s="2">
        <f t="shared" ref="F9:F13" si="17">E9*(1-(C9+(1-1/(1+D9))))</f>
        <v>1.6</v>
      </c>
      <c r="G9" s="2">
        <v>3</v>
      </c>
      <c r="H9" s="2">
        <v>26</v>
      </c>
      <c r="I9" s="2">
        <v>84</v>
      </c>
      <c r="J9" s="2">
        <f t="shared" ref="J9:J13" si="18">ROUNDUP(1000/I9,0)</f>
        <v>12</v>
      </c>
      <c r="K9" s="2">
        <v>3</v>
      </c>
      <c r="L9" s="2">
        <v>1.55</v>
      </c>
      <c r="M9" s="2">
        <f t="shared" ref="M9:T9" si="19">M2</f>
        <v>100</v>
      </c>
      <c r="N9" s="2">
        <f>$N$2</f>
        <v>20</v>
      </c>
      <c r="O9" s="2">
        <f t="shared" si="19"/>
        <v>0</v>
      </c>
      <c r="P9" s="2">
        <f t="shared" si="19"/>
        <v>0</v>
      </c>
      <c r="Q9" s="2">
        <f t="shared" si="19"/>
        <v>0</v>
      </c>
      <c r="R9" s="2">
        <f t="shared" si="19"/>
        <v>0</v>
      </c>
      <c r="S9" s="2">
        <f t="shared" si="19"/>
        <v>0</v>
      </c>
      <c r="T9" s="2">
        <f t="shared" si="19"/>
        <v>0</v>
      </c>
      <c r="U9" s="4">
        <f t="shared" ref="U9:Z9" si="20">U$2</f>
        <v>1</v>
      </c>
      <c r="V9" s="4">
        <f t="shared" si="20"/>
        <v>0.2</v>
      </c>
      <c r="W9" s="4">
        <f t="shared" si="20"/>
        <v>2</v>
      </c>
      <c r="X9" s="4">
        <f t="shared" si="20"/>
        <v>1.5</v>
      </c>
      <c r="Y9" s="4">
        <f t="shared" si="20"/>
        <v>1</v>
      </c>
      <c r="Z9" s="4">
        <f t="shared" si="20"/>
        <v>0.65</v>
      </c>
      <c r="AA9" s="2">
        <f>((M9^2*K9)/(N9*5+M9+1)*(1+ROUNDDOWN(Q9/[1]战斗模型!$C$31,1)*[1]战斗模型!$C$32*AVERAGE([1]战斗模型!$C$35,W9))+ROUNDDOWN(T9/[1]战斗模型!$C$31,1)*[1]战斗模型!$C$32*M9*Z9)*(1+ROUNDDOWN(O9/[1]战斗模型!$C$31,1)*[1]战斗模型!$C$32*U9)*(1+ROUNDDOWN(P9/[1]战斗模型!$C$31,1)*[1]战斗模型!$C$32*V9)*B9</f>
        <v>149.253731343284</v>
      </c>
      <c r="AB9" s="2">
        <f>((M9^2*L9)*(1+ROUNDDOWN(R9/[1]战斗模型!$C$31,1)*[1]战斗模型!$C$32*X9)/(N9*5+M9+1)*(1+ROUNDDOWN(Q9/[1]战斗模型!$C$31,1)*[1]战斗模型!$C$32*AVERAGE([1]战斗模型!$C$35,W9))+ROUNDDOWN(T9/[1]战斗模型!$C$31,1)*[1]战斗模型!$C$32*M9*Z9)*(1+ROUNDDOWN(O9/[1]战斗模型!$C$31,1)*[1]战斗模型!$C$32*U9)*(1+ROUNDDOWN(P9/[1]战斗模型!$C$31,1)*[1]战斗模型!$C$32*V9)*B9</f>
        <v>77.1144278606965</v>
      </c>
      <c r="AC9" s="2">
        <f t="shared" ref="AC9:AC13" si="21">AA9*G9</f>
        <v>447.761194029851</v>
      </c>
      <c r="AD9" s="2">
        <f t="shared" ref="AD9:AD13" si="22">AB9*H9</f>
        <v>2004.97512437811</v>
      </c>
      <c r="AE9" s="2">
        <f t="shared" ref="AE9:AE13" si="23">(AC9*J9+AD9)/(J9+1)/F9</f>
        <v>354.716800612323</v>
      </c>
      <c r="AF9" s="5">
        <f t="shared" ref="AF9:AF13" si="24">(AC9*J9)/(J9+1)/F9/AE9</f>
        <v>0.728253540121376</v>
      </c>
      <c r="AG9" s="5">
        <f t="shared" ref="AG9:AG13" si="25">AD9/(J9+1)/F9/AE9</f>
        <v>0.271746459878624</v>
      </c>
      <c r="AH9" s="2">
        <f t="shared" ref="AH9:AH13" si="26">AE9/AE$9</f>
        <v>1</v>
      </c>
      <c r="AI9" s="2">
        <f t="shared" ref="AI9:AI13" si="27">(AH9-1)/8</f>
        <v>0</v>
      </c>
      <c r="AK9" s="2">
        <f t="shared" ref="AK9:AK13" si="28">AK2</f>
        <v>0</v>
      </c>
      <c r="AL9" s="2">
        <f>AE9-$AE$9</f>
        <v>0</v>
      </c>
      <c r="AN9" s="1">
        <f t="shared" ref="AN9:AN13" si="29">K9*G9*J9</f>
        <v>108</v>
      </c>
      <c r="AO9" s="1">
        <f t="shared" ref="AO9:AO13" si="30">L9*H9</f>
        <v>40.3</v>
      </c>
      <c r="AP9" s="1">
        <f t="shared" ref="AP9:AP13" si="31">(AN9+AO9)/(J9+1)/F9</f>
        <v>7.12980769230769</v>
      </c>
      <c r="AQ9" s="7">
        <v>1</v>
      </c>
      <c r="AR9" s="1">
        <f>AQ9/AQ10</f>
        <v>1.19047619047619</v>
      </c>
    </row>
    <row r="10" spans="1:43">
      <c r="A10" s="2">
        <v>2</v>
      </c>
      <c r="B10" s="2">
        <f t="shared" ref="B10:B13" si="32">B$9</f>
        <v>1</v>
      </c>
      <c r="C10" s="2">
        <f>$C$2</f>
        <v>0</v>
      </c>
      <c r="D10" s="2">
        <f>$D$2</f>
        <v>0</v>
      </c>
      <c r="E10" s="2">
        <f t="shared" ref="E10:E13" si="33">E$9</f>
        <v>1.6</v>
      </c>
      <c r="F10" s="2">
        <f t="shared" si="17"/>
        <v>1.6</v>
      </c>
      <c r="G10" s="2">
        <v>6</v>
      </c>
      <c r="H10" s="2">
        <v>52</v>
      </c>
      <c r="I10" s="2">
        <f>I9*(1-A10*I14)</f>
        <v>84</v>
      </c>
      <c r="J10" s="2">
        <f t="shared" si="18"/>
        <v>12</v>
      </c>
      <c r="K10" s="2">
        <f t="shared" ref="K10:T10" si="34">K$9</f>
        <v>3</v>
      </c>
      <c r="L10" s="2">
        <f t="shared" si="34"/>
        <v>1.55</v>
      </c>
      <c r="M10" s="2">
        <f t="shared" ref="M10:M13" si="35">M3</f>
        <v>100</v>
      </c>
      <c r="N10" s="2">
        <f>$N$2</f>
        <v>20</v>
      </c>
      <c r="O10" s="2">
        <f t="shared" si="34"/>
        <v>0</v>
      </c>
      <c r="P10" s="2">
        <f t="shared" si="34"/>
        <v>0</v>
      </c>
      <c r="Q10" s="2">
        <f t="shared" si="34"/>
        <v>0</v>
      </c>
      <c r="R10" s="2">
        <f t="shared" si="34"/>
        <v>0</v>
      </c>
      <c r="S10" s="2">
        <f t="shared" si="34"/>
        <v>0</v>
      </c>
      <c r="T10" s="2">
        <f t="shared" si="34"/>
        <v>0</v>
      </c>
      <c r="U10" s="4">
        <f t="shared" ref="U10:Z10" si="36">U$2</f>
        <v>1</v>
      </c>
      <c r="V10" s="4">
        <f t="shared" si="36"/>
        <v>0.2</v>
      </c>
      <c r="W10" s="4">
        <f t="shared" si="36"/>
        <v>2</v>
      </c>
      <c r="X10" s="4">
        <f t="shared" si="36"/>
        <v>1.5</v>
      </c>
      <c r="Y10" s="4">
        <f t="shared" si="36"/>
        <v>1</v>
      </c>
      <c r="Z10" s="4">
        <f t="shared" si="36"/>
        <v>0.65</v>
      </c>
      <c r="AA10" s="2">
        <f>((M10^2*K10)/(N10*5+M10+1)*(1+ROUNDDOWN(Q10/[1]战斗模型!$C$31,1)*[1]战斗模型!$C$32*AVERAGE([1]战斗模型!$C$35,W10))+ROUNDDOWN(T10/[1]战斗模型!$C$31,1)*[1]战斗模型!$C$32*M10*Z10)*(1+ROUNDDOWN(O10/[1]战斗模型!$C$31,1)*[1]战斗模型!$C$32*U10)*(1+ROUNDDOWN(P10/[1]战斗模型!$C$31,1)*[1]战斗模型!$C$32*V10)*B10</f>
        <v>149.253731343284</v>
      </c>
      <c r="AB10" s="2">
        <f>((M10^2*L10)*(1+ROUNDDOWN(R10/[1]战斗模型!$C$31,1)*[1]战斗模型!$C$32*X10)/(N10*5+M10+1)*(1+ROUNDDOWN(Q10/[1]战斗模型!$C$31,1)*[1]战斗模型!$C$32*AVERAGE([1]战斗模型!$C$35,W10))+ROUNDDOWN(T10/[1]战斗模型!$C$31,1)*[1]战斗模型!$C$32*M10*Z10)*(1+ROUNDDOWN(O10/[1]战斗模型!$C$31,1)*[1]战斗模型!$C$32*U10)*(1+ROUNDDOWN(P10/[1]战斗模型!$C$31,1)*[1]战斗模型!$C$32*V10)*B10</f>
        <v>77.1144278606965</v>
      </c>
      <c r="AC10" s="2">
        <f t="shared" si="21"/>
        <v>895.522388059702</v>
      </c>
      <c r="AD10" s="2">
        <f t="shared" si="22"/>
        <v>4009.95024875622</v>
      </c>
      <c r="AE10" s="2">
        <f t="shared" si="23"/>
        <v>709.433601224646</v>
      </c>
      <c r="AF10" s="5">
        <f t="shared" si="24"/>
        <v>0.728253540121376</v>
      </c>
      <c r="AG10" s="5">
        <f t="shared" si="25"/>
        <v>0.271746459878624</v>
      </c>
      <c r="AH10" s="2">
        <f t="shared" si="26"/>
        <v>2</v>
      </c>
      <c r="AI10" s="2">
        <f t="shared" si="27"/>
        <v>0.125</v>
      </c>
      <c r="AJ10" s="2"/>
      <c r="AK10" s="2">
        <f t="shared" si="28"/>
        <v>1</v>
      </c>
      <c r="AL10" s="2">
        <f t="shared" ref="AL10:AL13" si="37">(AE10-$AE$9)/AK10</f>
        <v>354.716800612323</v>
      </c>
      <c r="AN10" s="1">
        <f t="shared" si="29"/>
        <v>216</v>
      </c>
      <c r="AO10" s="1">
        <f t="shared" si="30"/>
        <v>80.6</v>
      </c>
      <c r="AP10" s="1">
        <f t="shared" si="31"/>
        <v>14.2596153846154</v>
      </c>
      <c r="AQ10" s="8">
        <v>0.84</v>
      </c>
    </row>
    <row r="11" spans="1:44">
      <c r="A11" s="2">
        <v>3</v>
      </c>
      <c r="B11" s="2">
        <f t="shared" si="32"/>
        <v>1</v>
      </c>
      <c r="C11" s="2">
        <f>$C$2</f>
        <v>0</v>
      </c>
      <c r="D11" s="2">
        <f>$D$2</f>
        <v>0</v>
      </c>
      <c r="E11" s="2">
        <f t="shared" si="33"/>
        <v>1.6</v>
      </c>
      <c r="F11" s="2">
        <f t="shared" si="17"/>
        <v>1.6</v>
      </c>
      <c r="G11" s="2">
        <v>10</v>
      </c>
      <c r="H11" s="2">
        <v>84</v>
      </c>
      <c r="I11" s="2">
        <f>I9*(1-A11*I14)</f>
        <v>84</v>
      </c>
      <c r="J11" s="2">
        <f t="shared" si="18"/>
        <v>12</v>
      </c>
      <c r="K11" s="2">
        <f t="shared" ref="K11:T11" si="38">K$9</f>
        <v>3</v>
      </c>
      <c r="L11" s="2">
        <f t="shared" si="38"/>
        <v>1.55</v>
      </c>
      <c r="M11" s="2">
        <f t="shared" si="35"/>
        <v>100</v>
      </c>
      <c r="N11" s="2">
        <f>$N$2</f>
        <v>20</v>
      </c>
      <c r="O11" s="2">
        <f t="shared" si="38"/>
        <v>0</v>
      </c>
      <c r="P11" s="2">
        <f t="shared" si="38"/>
        <v>0</v>
      </c>
      <c r="Q11" s="2">
        <f t="shared" si="38"/>
        <v>0</v>
      </c>
      <c r="R11" s="2">
        <f t="shared" si="38"/>
        <v>0</v>
      </c>
      <c r="S11" s="2">
        <f t="shared" si="38"/>
        <v>0</v>
      </c>
      <c r="T11" s="2">
        <f t="shared" si="38"/>
        <v>0</v>
      </c>
      <c r="U11" s="4">
        <f t="shared" ref="U11:Z11" si="39">U$2</f>
        <v>1</v>
      </c>
      <c r="V11" s="4">
        <f t="shared" si="39"/>
        <v>0.2</v>
      </c>
      <c r="W11" s="4">
        <f t="shared" si="39"/>
        <v>2</v>
      </c>
      <c r="X11" s="4">
        <f t="shared" si="39"/>
        <v>1.5</v>
      </c>
      <c r="Y11" s="4">
        <f t="shared" si="39"/>
        <v>1</v>
      </c>
      <c r="Z11" s="4">
        <f t="shared" si="39"/>
        <v>0.65</v>
      </c>
      <c r="AA11" s="2">
        <f>((M11^2*K11)/(N11*5+M11+1)*(1+ROUNDDOWN(Q11/[1]战斗模型!$C$31,1)*[1]战斗模型!$C$32*AVERAGE([1]战斗模型!$C$35,W11))+ROUNDDOWN(T11/[1]战斗模型!$C$31,1)*[1]战斗模型!$C$32*M11*Z11)*(1+ROUNDDOWN(O11/[1]战斗模型!$C$31,1)*[1]战斗模型!$C$32*U11)*(1+ROUNDDOWN(P11/[1]战斗模型!$C$31,1)*[1]战斗模型!$C$32*V11)*B11</f>
        <v>149.253731343284</v>
      </c>
      <c r="AB11" s="2">
        <f>((M11^2*L11)*(1+ROUNDDOWN(R11/[1]战斗模型!$C$31,1)*[1]战斗模型!$C$32*X11)/(N11*5+M11+1)*(1+ROUNDDOWN(Q11/[1]战斗模型!$C$31,1)*[1]战斗模型!$C$32*AVERAGE([1]战斗模型!$C$35,W11))+ROUNDDOWN(T11/[1]战斗模型!$C$31,1)*[1]战斗模型!$C$32*M11*Z11)*(1+ROUNDDOWN(O11/[1]战斗模型!$C$31,1)*[1]战斗模型!$C$32*U11)*(1+ROUNDDOWN(P11/[1]战斗模型!$C$31,1)*[1]战斗模型!$C$32*V11)*B11</f>
        <v>77.1144278606965</v>
      </c>
      <c r="AC11" s="2">
        <f t="shared" si="21"/>
        <v>1492.53731343284</v>
      </c>
      <c r="AD11" s="2">
        <f t="shared" si="22"/>
        <v>6477.61194029851</v>
      </c>
      <c r="AE11" s="2">
        <f t="shared" si="23"/>
        <v>1172.50287026406</v>
      </c>
      <c r="AF11" s="5">
        <f t="shared" si="24"/>
        <v>0.734394124847001</v>
      </c>
      <c r="AG11" s="5">
        <f t="shared" si="25"/>
        <v>0.265605875152999</v>
      </c>
      <c r="AH11" s="2">
        <f t="shared" si="26"/>
        <v>3.30546190155091</v>
      </c>
      <c r="AI11" s="2">
        <f t="shared" si="27"/>
        <v>0.288182737693864</v>
      </c>
      <c r="AJ11" s="2"/>
      <c r="AK11" s="2">
        <f t="shared" si="28"/>
        <v>2</v>
      </c>
      <c r="AL11" s="2">
        <f t="shared" si="37"/>
        <v>408.893034825871</v>
      </c>
      <c r="AN11" s="1">
        <f t="shared" si="29"/>
        <v>360</v>
      </c>
      <c r="AO11" s="1">
        <f t="shared" si="30"/>
        <v>130.2</v>
      </c>
      <c r="AP11" s="1">
        <f t="shared" si="31"/>
        <v>23.5673076923077</v>
      </c>
      <c r="AQ11" s="8">
        <v>0.9</v>
      </c>
      <c r="AR11" s="1">
        <f>AQ11/AQ10</f>
        <v>1.07142857142857</v>
      </c>
    </row>
    <row r="12" spans="1:42">
      <c r="A12" s="2">
        <v>4</v>
      </c>
      <c r="B12" s="2">
        <f t="shared" si="32"/>
        <v>1</v>
      </c>
      <c r="C12" s="2">
        <f>$C$2</f>
        <v>0</v>
      </c>
      <c r="D12" s="2">
        <f>$D$2</f>
        <v>0</v>
      </c>
      <c r="E12" s="2">
        <f t="shared" si="33"/>
        <v>1.6</v>
      </c>
      <c r="F12" s="2">
        <f t="shared" si="17"/>
        <v>1.6</v>
      </c>
      <c r="G12" s="2">
        <v>15</v>
      </c>
      <c r="H12" s="2">
        <v>129</v>
      </c>
      <c r="I12" s="2">
        <f>I9*(1-A12*I14)</f>
        <v>84</v>
      </c>
      <c r="J12" s="2">
        <f t="shared" si="18"/>
        <v>12</v>
      </c>
      <c r="K12" s="2">
        <f t="shared" ref="K12:T12" si="40">K$9</f>
        <v>3</v>
      </c>
      <c r="L12" s="2">
        <f t="shared" si="40"/>
        <v>1.55</v>
      </c>
      <c r="M12" s="2">
        <f t="shared" si="35"/>
        <v>100</v>
      </c>
      <c r="N12" s="2">
        <f>$N$2</f>
        <v>20</v>
      </c>
      <c r="O12" s="2">
        <f t="shared" si="40"/>
        <v>0</v>
      </c>
      <c r="P12" s="2">
        <f t="shared" si="40"/>
        <v>0</v>
      </c>
      <c r="Q12" s="2">
        <f t="shared" si="40"/>
        <v>0</v>
      </c>
      <c r="R12" s="2">
        <f t="shared" si="40"/>
        <v>0</v>
      </c>
      <c r="S12" s="2">
        <f t="shared" si="40"/>
        <v>0</v>
      </c>
      <c r="T12" s="2">
        <f t="shared" si="40"/>
        <v>0</v>
      </c>
      <c r="U12" s="4">
        <f t="shared" ref="U12:Z12" si="41">U$2</f>
        <v>1</v>
      </c>
      <c r="V12" s="4">
        <f t="shared" si="41"/>
        <v>0.2</v>
      </c>
      <c r="W12" s="4">
        <f t="shared" si="41"/>
        <v>2</v>
      </c>
      <c r="X12" s="4">
        <f t="shared" si="41"/>
        <v>1.5</v>
      </c>
      <c r="Y12" s="4">
        <f t="shared" si="41"/>
        <v>1</v>
      </c>
      <c r="Z12" s="4">
        <f t="shared" si="41"/>
        <v>0.65</v>
      </c>
      <c r="AA12" s="2">
        <f>((M12^2*K12)/(N12*5+M12+1)*(1+ROUNDDOWN(Q12/[1]战斗模型!$C$31,1)*[1]战斗模型!$C$32*AVERAGE([1]战斗模型!$C$35,W12))+ROUNDDOWN(T12/[1]战斗模型!$C$31,1)*[1]战斗模型!$C$32*M12*Z12)*(1+ROUNDDOWN(O12/[1]战斗模型!$C$31,1)*[1]战斗模型!$C$32*U12)*(1+ROUNDDOWN(P12/[1]战斗模型!$C$31,1)*[1]战斗模型!$C$32*V12)*B12</f>
        <v>149.253731343284</v>
      </c>
      <c r="AB12" s="2">
        <f>((M12^2*L12)*(1+ROUNDDOWN(R12/[1]战斗模型!$C$31,1)*[1]战斗模型!$C$32*X12)/(N12*5+M12+1)*(1+ROUNDDOWN(Q12/[1]战斗模型!$C$31,1)*[1]战斗模型!$C$32*AVERAGE([1]战斗模型!$C$35,W12))+ROUNDDOWN(T12/[1]战斗模型!$C$31,1)*[1]战斗模型!$C$32*M12*Z12)*(1+ROUNDDOWN(O12/[1]战斗模型!$C$31,1)*[1]战斗模型!$C$32*U12)*(1+ROUNDDOWN(P12/[1]战斗模型!$C$31,1)*[1]战斗模型!$C$32*V12)*B12</f>
        <v>77.1144278606965</v>
      </c>
      <c r="AC12" s="2">
        <f t="shared" si="21"/>
        <v>2238.80597014925</v>
      </c>
      <c r="AD12" s="2">
        <f t="shared" si="22"/>
        <v>9947.76119402985</v>
      </c>
      <c r="AE12" s="2">
        <f t="shared" si="23"/>
        <v>1769.87657864524</v>
      </c>
      <c r="AF12" s="5">
        <f t="shared" si="24"/>
        <v>0.729779039124265</v>
      </c>
      <c r="AG12" s="5">
        <f t="shared" si="25"/>
        <v>0.270220960875735</v>
      </c>
      <c r="AH12" s="2">
        <f t="shared" si="26"/>
        <v>4.98954821308159</v>
      </c>
      <c r="AI12" s="2">
        <f t="shared" si="27"/>
        <v>0.498693526635199</v>
      </c>
      <c r="AJ12" s="2"/>
      <c r="AK12" s="2">
        <f t="shared" si="28"/>
        <v>3</v>
      </c>
      <c r="AL12" s="2">
        <f t="shared" si="37"/>
        <v>471.719926010971</v>
      </c>
      <c r="AN12" s="1">
        <f t="shared" si="29"/>
        <v>540</v>
      </c>
      <c r="AO12" s="1">
        <f t="shared" si="30"/>
        <v>199.95</v>
      </c>
      <c r="AP12" s="1">
        <f t="shared" si="31"/>
        <v>35.5745192307692</v>
      </c>
    </row>
    <row r="13" spans="1:42">
      <c r="A13" s="2">
        <v>5</v>
      </c>
      <c r="B13" s="2">
        <f t="shared" si="32"/>
        <v>1</v>
      </c>
      <c r="C13" s="2">
        <f>$C$2</f>
        <v>0</v>
      </c>
      <c r="D13" s="2">
        <f>$D$2</f>
        <v>0</v>
      </c>
      <c r="E13" s="2">
        <f t="shared" si="33"/>
        <v>1.6</v>
      </c>
      <c r="F13" s="2">
        <f t="shared" si="17"/>
        <v>1.6</v>
      </c>
      <c r="G13" s="2">
        <v>21</v>
      </c>
      <c r="H13" s="2">
        <v>186</v>
      </c>
      <c r="I13" s="2">
        <f>I9*(1-A13*I14)</f>
        <v>84</v>
      </c>
      <c r="J13" s="2">
        <f t="shared" si="18"/>
        <v>12</v>
      </c>
      <c r="K13" s="2">
        <f t="shared" ref="K13:T13" si="42">K$9</f>
        <v>3</v>
      </c>
      <c r="L13" s="2">
        <f t="shared" si="42"/>
        <v>1.55</v>
      </c>
      <c r="M13" s="2">
        <f t="shared" si="35"/>
        <v>100</v>
      </c>
      <c r="N13" s="2">
        <f>$N$2</f>
        <v>20</v>
      </c>
      <c r="O13" s="2">
        <f t="shared" si="42"/>
        <v>0</v>
      </c>
      <c r="P13" s="2">
        <f t="shared" si="42"/>
        <v>0</v>
      </c>
      <c r="Q13" s="2">
        <f t="shared" si="42"/>
        <v>0</v>
      </c>
      <c r="R13" s="2">
        <f t="shared" si="42"/>
        <v>0</v>
      </c>
      <c r="S13" s="2">
        <f t="shared" si="42"/>
        <v>0</v>
      </c>
      <c r="T13" s="2">
        <f t="shared" si="42"/>
        <v>0</v>
      </c>
      <c r="U13" s="4">
        <f t="shared" ref="U13:Z13" si="43">U$2</f>
        <v>1</v>
      </c>
      <c r="V13" s="4">
        <f t="shared" si="43"/>
        <v>0.2</v>
      </c>
      <c r="W13" s="4">
        <f t="shared" si="43"/>
        <v>2</v>
      </c>
      <c r="X13" s="4">
        <f t="shared" si="43"/>
        <v>1.5</v>
      </c>
      <c r="Y13" s="4">
        <f t="shared" si="43"/>
        <v>1</v>
      </c>
      <c r="Z13" s="4">
        <f t="shared" si="43"/>
        <v>0.65</v>
      </c>
      <c r="AA13" s="2">
        <f>((M13^2*K13)/(N13*5+M13+1)*(1+ROUNDDOWN(Q13/[1]战斗模型!$C$31,1)*[1]战斗模型!$C$32*AVERAGE([1]战斗模型!$C$35,W13))+ROUNDDOWN(T13/[1]战斗模型!$C$31,1)*[1]战斗模型!$C$32*M13*Z13)*(1+ROUNDDOWN(O13/[1]战斗模型!$C$31,1)*[1]战斗模型!$C$32*U13)*(1+ROUNDDOWN(P13/[1]战斗模型!$C$31,1)*[1]战斗模型!$C$32*V13)*B13</f>
        <v>149.253731343284</v>
      </c>
      <c r="AB13" s="2">
        <f>((M13^2*L13)*(1+ROUNDDOWN(R13/[1]战斗模型!$C$31,1)*[1]战斗模型!$C$32*X13)/(N13*5+M13+1)*(1+ROUNDDOWN(Q13/[1]战斗模型!$C$31,1)*[1]战斗模型!$C$32*AVERAGE([1]战斗模型!$C$35,W13))+ROUNDDOWN(T13/[1]战斗模型!$C$31,1)*[1]战斗模型!$C$32*M13*Z13)*(1+ROUNDDOWN(O13/[1]战斗模型!$C$31,1)*[1]战斗模型!$C$32*U13)*(1+ROUNDDOWN(P13/[1]战斗模型!$C$31,1)*[1]战斗模型!$C$32*V13)*B13</f>
        <v>77.1144278606965</v>
      </c>
      <c r="AC13" s="2">
        <f t="shared" si="21"/>
        <v>3134.32835820896</v>
      </c>
      <c r="AD13" s="2">
        <f t="shared" si="22"/>
        <v>14343.2835820896</v>
      </c>
      <c r="AE13" s="2">
        <f t="shared" si="23"/>
        <v>2497.84730195178</v>
      </c>
      <c r="AF13" s="5">
        <f t="shared" si="24"/>
        <v>0.723929905199655</v>
      </c>
      <c r="AG13" s="5">
        <f t="shared" si="25"/>
        <v>0.276070094800345</v>
      </c>
      <c r="AH13" s="6">
        <f t="shared" si="26"/>
        <v>7.04180714767363</v>
      </c>
      <c r="AI13" s="2">
        <f t="shared" si="27"/>
        <v>0.755225893459204</v>
      </c>
      <c r="AJ13" s="2"/>
      <c r="AK13" s="2">
        <f t="shared" si="28"/>
        <v>4</v>
      </c>
      <c r="AL13" s="2">
        <f t="shared" si="37"/>
        <v>535.782625334864</v>
      </c>
      <c r="AN13" s="1">
        <f t="shared" si="29"/>
        <v>756</v>
      </c>
      <c r="AO13" s="1">
        <f t="shared" si="30"/>
        <v>288.3</v>
      </c>
      <c r="AP13" s="1">
        <f t="shared" si="31"/>
        <v>50.2067307692308</v>
      </c>
    </row>
    <row r="14" spans="1:42">
      <c r="A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P14" s="1">
        <f>SUM(AP9:AP13)</f>
        <v>130.737980769231</v>
      </c>
    </row>
    <row r="15" spans="1:42">
      <c r="A15" s="2" t="s">
        <v>86</v>
      </c>
      <c r="B15" s="2" t="s">
        <v>47</v>
      </c>
      <c r="C15" s="2" t="s">
        <v>48</v>
      </c>
      <c r="D15" s="2" t="s">
        <v>49</v>
      </c>
      <c r="E15" s="2" t="s">
        <v>50</v>
      </c>
      <c r="F15" s="2" t="s">
        <v>51</v>
      </c>
      <c r="G15" s="2" t="s">
        <v>52</v>
      </c>
      <c r="H15" s="2" t="s">
        <v>53</v>
      </c>
      <c r="I15" s="2" t="s">
        <v>89</v>
      </c>
      <c r="J15" s="2" t="s">
        <v>55</v>
      </c>
      <c r="K15" s="2" t="s">
        <v>56</v>
      </c>
      <c r="L15" s="2" t="s">
        <v>57</v>
      </c>
      <c r="M15" s="2" t="s">
        <v>58</v>
      </c>
      <c r="N15" s="2" t="s">
        <v>59</v>
      </c>
      <c r="O15" s="2" t="s">
        <v>60</v>
      </c>
      <c r="P15" s="2" t="s">
        <v>61</v>
      </c>
      <c r="Q15" s="2" t="s">
        <v>62</v>
      </c>
      <c r="R15" s="2" t="s">
        <v>63</v>
      </c>
      <c r="S15" s="2" t="s">
        <v>64</v>
      </c>
      <c r="T15" s="2" t="s">
        <v>65</v>
      </c>
      <c r="U15" s="2" t="s">
        <v>66</v>
      </c>
      <c r="V15" s="2" t="s">
        <v>67</v>
      </c>
      <c r="W15" s="2" t="s">
        <v>68</v>
      </c>
      <c r="X15" s="2" t="s">
        <v>69</v>
      </c>
      <c r="Y15" s="2" t="s">
        <v>70</v>
      </c>
      <c r="Z15" s="2" t="s">
        <v>71</v>
      </c>
      <c r="AA15" s="2" t="s">
        <v>72</v>
      </c>
      <c r="AB15" s="2" t="s">
        <v>73</v>
      </c>
      <c r="AC15" s="2" t="s">
        <v>74</v>
      </c>
      <c r="AD15" s="2" t="s">
        <v>75</v>
      </c>
      <c r="AE15" s="2" t="s">
        <v>76</v>
      </c>
      <c r="AF15" s="2" t="s">
        <v>77</v>
      </c>
      <c r="AG15" s="2" t="s">
        <v>78</v>
      </c>
      <c r="AH15" s="2" t="s">
        <v>79</v>
      </c>
      <c r="AI15" s="2" t="s">
        <v>80</v>
      </c>
      <c r="AK15" s="2" t="s">
        <v>81</v>
      </c>
      <c r="AL15" s="2" t="s">
        <v>82</v>
      </c>
      <c r="AN15" s="1" t="s">
        <v>83</v>
      </c>
      <c r="AO15" s="1" t="s">
        <v>84</v>
      </c>
      <c r="AP15" s="1" t="s">
        <v>88</v>
      </c>
    </row>
    <row r="16" spans="1:42">
      <c r="A16" s="2">
        <v>1</v>
      </c>
      <c r="B16" s="2">
        <v>1</v>
      </c>
      <c r="C16" s="2">
        <f>$C$2</f>
        <v>0</v>
      </c>
      <c r="D16" s="2">
        <f>$D$2</f>
        <v>0</v>
      </c>
      <c r="E16" s="2">
        <v>1.4</v>
      </c>
      <c r="F16" s="2">
        <f t="shared" ref="F16:F20" si="44">E16*(1-(C16+(1-1/(1+D16))))</f>
        <v>1.4</v>
      </c>
      <c r="G16" s="2">
        <v>3</v>
      </c>
      <c r="H16" s="2">
        <v>27</v>
      </c>
      <c r="I16" s="2">
        <v>67</v>
      </c>
      <c r="J16" s="2">
        <f t="shared" ref="J16:J20" si="45">ROUNDUP(1000/I16,0)</f>
        <v>15</v>
      </c>
      <c r="K16" s="2">
        <v>0.96</v>
      </c>
      <c r="L16" s="2">
        <v>3</v>
      </c>
      <c r="M16" s="2">
        <f t="shared" ref="M16:T16" si="46">M2</f>
        <v>100</v>
      </c>
      <c r="N16" s="2">
        <f>$N$2</f>
        <v>20</v>
      </c>
      <c r="O16" s="2">
        <f t="shared" si="46"/>
        <v>0</v>
      </c>
      <c r="P16" s="2">
        <f t="shared" si="46"/>
        <v>0</v>
      </c>
      <c r="Q16" s="2">
        <f t="shared" si="46"/>
        <v>0</v>
      </c>
      <c r="R16" s="2">
        <f t="shared" si="46"/>
        <v>0</v>
      </c>
      <c r="S16" s="2">
        <f t="shared" si="46"/>
        <v>0</v>
      </c>
      <c r="T16" s="2">
        <f t="shared" si="46"/>
        <v>0</v>
      </c>
      <c r="U16" s="4">
        <f t="shared" ref="U16:Z16" si="47">U$2</f>
        <v>1</v>
      </c>
      <c r="V16" s="4">
        <f t="shared" si="47"/>
        <v>0.2</v>
      </c>
      <c r="W16" s="4">
        <f t="shared" si="47"/>
        <v>2</v>
      </c>
      <c r="X16" s="4">
        <f t="shared" si="47"/>
        <v>1.5</v>
      </c>
      <c r="Y16" s="4">
        <f t="shared" si="47"/>
        <v>1</v>
      </c>
      <c r="Z16" s="4">
        <f t="shared" si="47"/>
        <v>0.65</v>
      </c>
      <c r="AA16" s="2">
        <f>((M16^2*K16)/(N16*5+M16+1)*(1+ROUNDDOWN(Q16/[1]战斗模型!$C$31,1)*[1]战斗模型!$C$32*AVERAGE([1]战斗模型!$C$35,W16))+ROUNDDOWN(T16/[1]战斗模型!$C$31,1)*[1]战斗模型!$C$32*M16*Z16)*(1+ROUNDDOWN(O16/[1]战斗模型!$C$31,1)*[1]战斗模型!$C$32*U16)*(1+ROUNDDOWN(P16/[1]战斗模型!$C$31,1)*[1]战斗模型!$C$32*V16)*B16</f>
        <v>47.7611940298507</v>
      </c>
      <c r="AB16" s="2">
        <f>((M16^2*L16)*(1+ROUNDDOWN(R16/[1]战斗模型!$C$31,1)*[1]战斗模型!$C$32*X16)/(N16*5+M16+1)*(1+ROUNDDOWN(Q16/[1]战斗模型!$C$31,1)*[1]战斗模型!$C$32*AVERAGE([1]战斗模型!$C$35,W16))+ROUNDDOWN(T16/[1]战斗模型!$C$31,1)*[1]战斗模型!$C$32*M16*Z16)*(1+ROUNDDOWN(O16/[1]战斗模型!$C$31,1)*[1]战斗模型!$C$32*U16)*(1+ROUNDDOWN(P16/[1]战斗模型!$C$31,1)*[1]战斗模型!$C$32*V16)*B16</f>
        <v>149.253731343284</v>
      </c>
      <c r="AC16" s="2">
        <f t="shared" ref="AC16:AC20" si="48">AA16*G16</f>
        <v>143.283582089552</v>
      </c>
      <c r="AD16" s="2">
        <f t="shared" ref="AD16:AD20" si="49">AB16*H16</f>
        <v>4029.85074626866</v>
      </c>
      <c r="AE16" s="2">
        <f t="shared" ref="AE16:AE20" si="50">((ROUNDUP(J16/F16,0)-1)*AC16+AD16)/(ROUNDUP(J16/F16,0)*F16)</f>
        <v>354.719906958713</v>
      </c>
      <c r="AF16" s="5">
        <f t="shared" ref="AF16:AF20" si="51">((ROUNDUP(J16/F16,0)-1)*AC16)/(F16*ROUNDUP(J16/F16,0))/AE16</f>
        <v>0.262295081967213</v>
      </c>
      <c r="AG16" s="5">
        <f t="shared" ref="AG16:AG20" si="52">AD16/(F16*ROUNDUP(J16/F16,0))/AE16</f>
        <v>0.737704918032787</v>
      </c>
      <c r="AH16" s="2">
        <f t="shared" ref="AH16:AH20" si="53">AE16/AE$16</f>
        <v>1</v>
      </c>
      <c r="AI16" s="2">
        <f t="shared" ref="AI16:AI20" si="54">(AH16-1)/8</f>
        <v>0</v>
      </c>
      <c r="AK16" s="2">
        <f t="shared" ref="AK16:AK20" si="55">AK2</f>
        <v>0</v>
      </c>
      <c r="AL16" s="2">
        <f>AE16-$AE$16</f>
        <v>0</v>
      </c>
      <c r="AN16" s="1">
        <f t="shared" ref="AN16:AN20" si="56">(ROUNDUP(J16/F16,0)-1)*K16*G16</f>
        <v>28.8</v>
      </c>
      <c r="AO16" s="1">
        <f t="shared" ref="AO16:AO20" si="57">L16*H16</f>
        <v>81</v>
      </c>
      <c r="AP16" s="1">
        <f t="shared" ref="AP16:AP20" si="58">(AN16+AO16)/(F16*ROUNDUP(J16/F16,0))</f>
        <v>7.12987012987013</v>
      </c>
    </row>
    <row r="17" spans="1:42">
      <c r="A17" s="2">
        <v>2</v>
      </c>
      <c r="B17" s="2">
        <f t="shared" ref="B17:B20" si="59">B$16</f>
        <v>1</v>
      </c>
      <c r="C17" s="2">
        <f>$C$2</f>
        <v>0</v>
      </c>
      <c r="D17" s="2">
        <f>$D$2</f>
        <v>0</v>
      </c>
      <c r="E17" s="2">
        <f t="shared" ref="E17:E20" si="60">E$16</f>
        <v>1.4</v>
      </c>
      <c r="F17" s="2">
        <f t="shared" si="44"/>
        <v>1.4</v>
      </c>
      <c r="G17" s="2">
        <v>6</v>
      </c>
      <c r="H17" s="2">
        <v>54</v>
      </c>
      <c r="I17" s="2">
        <f>I16*(1-A17*I21)</f>
        <v>67</v>
      </c>
      <c r="J17" s="2">
        <f t="shared" si="45"/>
        <v>15</v>
      </c>
      <c r="K17" s="2">
        <f t="shared" ref="K17:T17" si="61">K$16</f>
        <v>0.96</v>
      </c>
      <c r="L17" s="2">
        <f t="shared" si="61"/>
        <v>3</v>
      </c>
      <c r="M17" s="2">
        <f t="shared" ref="M17:M20" si="62">M3</f>
        <v>100</v>
      </c>
      <c r="N17" s="2">
        <f>$N$2</f>
        <v>20</v>
      </c>
      <c r="O17" s="2">
        <f t="shared" si="61"/>
        <v>0</v>
      </c>
      <c r="P17" s="2">
        <f t="shared" si="61"/>
        <v>0</v>
      </c>
      <c r="Q17" s="2">
        <f t="shared" si="61"/>
        <v>0</v>
      </c>
      <c r="R17" s="2">
        <f t="shared" si="61"/>
        <v>0</v>
      </c>
      <c r="S17" s="2">
        <f t="shared" si="61"/>
        <v>0</v>
      </c>
      <c r="T17" s="2">
        <f t="shared" si="61"/>
        <v>0</v>
      </c>
      <c r="U17" s="4">
        <f t="shared" ref="U17:Z17" si="63">U$2</f>
        <v>1</v>
      </c>
      <c r="V17" s="4">
        <f t="shared" si="63"/>
        <v>0.2</v>
      </c>
      <c r="W17" s="4">
        <f t="shared" si="63"/>
        <v>2</v>
      </c>
      <c r="X17" s="4">
        <f t="shared" si="63"/>
        <v>1.5</v>
      </c>
      <c r="Y17" s="4">
        <f t="shared" si="63"/>
        <v>1</v>
      </c>
      <c r="Z17" s="4">
        <f t="shared" si="63"/>
        <v>0.65</v>
      </c>
      <c r="AA17" s="2">
        <f>((M17^2*K17)/(N17*5+M17+1)*(1+ROUNDDOWN(Q17/[1]战斗模型!$C$31,1)*[1]战斗模型!$C$32*AVERAGE([1]战斗模型!$C$35,W17))+ROUNDDOWN(T17/[1]战斗模型!$C$31,1)*[1]战斗模型!$C$32*M17*Z17)*(1+ROUNDDOWN(O17/[1]战斗模型!$C$31,1)*[1]战斗模型!$C$32*U17)*(1+ROUNDDOWN(P17/[1]战斗模型!$C$31,1)*[1]战斗模型!$C$32*V17)*B17</f>
        <v>47.7611940298507</v>
      </c>
      <c r="AB17" s="2">
        <f>((M17^2*L17)*(1+ROUNDDOWN(R17/[1]战斗模型!$C$31,1)*[1]战斗模型!$C$32*X17)/(N17*5+M17+1)*(1+ROUNDDOWN(Q17/[1]战斗模型!$C$31,1)*[1]战斗模型!$C$32*AVERAGE([1]战斗模型!$C$35,W17))+ROUNDDOWN(T17/[1]战斗模型!$C$31,1)*[1]战斗模型!$C$32*M17*Z17)*(1+ROUNDDOWN(O17/[1]战斗模型!$C$31,1)*[1]战斗模型!$C$32*U17)*(1+ROUNDDOWN(P17/[1]战斗模型!$C$31,1)*[1]战斗模型!$C$32*V17)*B17</f>
        <v>149.253731343284</v>
      </c>
      <c r="AC17" s="2">
        <f t="shared" si="48"/>
        <v>286.567164179105</v>
      </c>
      <c r="AD17" s="2">
        <f t="shared" si="49"/>
        <v>8059.70149253731</v>
      </c>
      <c r="AE17" s="2">
        <f t="shared" si="50"/>
        <v>709.439813917426</v>
      </c>
      <c r="AF17" s="5">
        <f t="shared" si="51"/>
        <v>0.262295081967213</v>
      </c>
      <c r="AG17" s="5">
        <f t="shared" si="52"/>
        <v>0.737704918032787</v>
      </c>
      <c r="AH17" s="2">
        <f t="shared" si="53"/>
        <v>2</v>
      </c>
      <c r="AI17" s="2">
        <f t="shared" si="54"/>
        <v>0.125</v>
      </c>
      <c r="AK17" s="2">
        <f t="shared" si="55"/>
        <v>1</v>
      </c>
      <c r="AL17" s="2">
        <f t="shared" ref="AL17:AL20" si="64">(AE17-$AE$16)/AK17</f>
        <v>354.719906958713</v>
      </c>
      <c r="AN17" s="1">
        <f t="shared" si="56"/>
        <v>57.6</v>
      </c>
      <c r="AO17" s="1">
        <f t="shared" si="57"/>
        <v>162</v>
      </c>
      <c r="AP17" s="1">
        <f t="shared" si="58"/>
        <v>14.2597402597403</v>
      </c>
    </row>
    <row r="18" spans="1:42">
      <c r="A18" s="2">
        <v>3</v>
      </c>
      <c r="B18" s="2">
        <f t="shared" si="59"/>
        <v>1</v>
      </c>
      <c r="C18" s="2">
        <f>$C$2</f>
        <v>0</v>
      </c>
      <c r="D18" s="2">
        <f>$D$2</f>
        <v>0</v>
      </c>
      <c r="E18" s="2">
        <f t="shared" si="60"/>
        <v>1.4</v>
      </c>
      <c r="F18" s="2">
        <f t="shared" si="44"/>
        <v>1.4</v>
      </c>
      <c r="G18" s="2">
        <v>10</v>
      </c>
      <c r="H18" s="2">
        <v>89</v>
      </c>
      <c r="I18" s="2">
        <f>I16*(1-A18*I21)</f>
        <v>67</v>
      </c>
      <c r="J18" s="2">
        <f t="shared" si="45"/>
        <v>15</v>
      </c>
      <c r="K18" s="2">
        <f t="shared" ref="K18:T18" si="65">K$16</f>
        <v>0.96</v>
      </c>
      <c r="L18" s="2">
        <f t="shared" si="65"/>
        <v>3</v>
      </c>
      <c r="M18" s="2">
        <f t="shared" si="62"/>
        <v>100</v>
      </c>
      <c r="N18" s="2">
        <f>$N$2</f>
        <v>20</v>
      </c>
      <c r="O18" s="2">
        <f t="shared" si="65"/>
        <v>0</v>
      </c>
      <c r="P18" s="2">
        <f t="shared" si="65"/>
        <v>0</v>
      </c>
      <c r="Q18" s="2">
        <f t="shared" si="65"/>
        <v>0</v>
      </c>
      <c r="R18" s="2">
        <f t="shared" si="65"/>
        <v>0</v>
      </c>
      <c r="S18" s="2">
        <f t="shared" si="65"/>
        <v>0</v>
      </c>
      <c r="T18" s="2">
        <f t="shared" si="65"/>
        <v>0</v>
      </c>
      <c r="U18" s="4">
        <f t="shared" ref="U18:Z18" si="66">U$2</f>
        <v>1</v>
      </c>
      <c r="V18" s="4">
        <f t="shared" si="66"/>
        <v>0.2</v>
      </c>
      <c r="W18" s="4">
        <f t="shared" si="66"/>
        <v>2</v>
      </c>
      <c r="X18" s="4">
        <f t="shared" si="66"/>
        <v>1.5</v>
      </c>
      <c r="Y18" s="4">
        <f t="shared" si="66"/>
        <v>1</v>
      </c>
      <c r="Z18" s="4">
        <f t="shared" si="66"/>
        <v>0.65</v>
      </c>
      <c r="AA18" s="2">
        <f>((M18^2*K18)/(N18*5+M18+1)*(1+ROUNDDOWN(Q18/[1]战斗模型!$C$31,1)*[1]战斗模型!$C$32*AVERAGE([1]战斗模型!$C$35,W18))+ROUNDDOWN(T18/[1]战斗模型!$C$31,1)*[1]战斗模型!$C$32*M18*Z18)*(1+ROUNDDOWN(O18/[1]战斗模型!$C$31,1)*[1]战斗模型!$C$32*U18)*(1+ROUNDDOWN(P18/[1]战斗模型!$C$31,1)*[1]战斗模型!$C$32*V18)*B18</f>
        <v>47.7611940298507</v>
      </c>
      <c r="AB18" s="2">
        <f>((M18^2*L18)*(1+ROUNDDOWN(R18/[1]战斗模型!$C$31,1)*[1]战斗模型!$C$32*X18)/(N18*5+M18+1)*(1+ROUNDDOWN(Q18/[1]战斗模型!$C$31,1)*[1]战斗模型!$C$32*AVERAGE([1]战斗模型!$C$35,W18))+ROUNDDOWN(T18/[1]战斗模型!$C$31,1)*[1]战斗模型!$C$32*M18*Z18)*(1+ROUNDDOWN(O18/[1]战斗模型!$C$31,1)*[1]战斗模型!$C$32*U18)*(1+ROUNDDOWN(P18/[1]战斗模型!$C$31,1)*[1]战斗模型!$C$32*V18)*B18</f>
        <v>149.253731343284</v>
      </c>
      <c r="AC18" s="2">
        <f t="shared" si="48"/>
        <v>477.611940298507</v>
      </c>
      <c r="AD18" s="2">
        <f t="shared" si="49"/>
        <v>13283.5820895522</v>
      </c>
      <c r="AE18" s="2">
        <f t="shared" si="50"/>
        <v>1172.7078891258</v>
      </c>
      <c r="AF18" s="5">
        <f t="shared" si="51"/>
        <v>0.264462809917355</v>
      </c>
      <c r="AG18" s="5">
        <f t="shared" si="52"/>
        <v>0.735537190082645</v>
      </c>
      <c r="AH18" s="2">
        <f t="shared" si="53"/>
        <v>3.30601092896175</v>
      </c>
      <c r="AI18" s="2">
        <f t="shared" si="54"/>
        <v>0.288251366120219</v>
      </c>
      <c r="AK18" s="2">
        <f t="shared" si="55"/>
        <v>2</v>
      </c>
      <c r="AL18" s="2">
        <f t="shared" si="64"/>
        <v>408.993991083543</v>
      </c>
      <c r="AN18" s="1">
        <f t="shared" si="56"/>
        <v>96</v>
      </c>
      <c r="AO18" s="1">
        <f t="shared" si="57"/>
        <v>267</v>
      </c>
      <c r="AP18" s="1">
        <f t="shared" si="58"/>
        <v>23.5714285714286</v>
      </c>
    </row>
    <row r="19" spans="1:42">
      <c r="A19" s="2">
        <v>4</v>
      </c>
      <c r="B19" s="2">
        <f t="shared" si="59"/>
        <v>1</v>
      </c>
      <c r="C19" s="2">
        <f>$C$2</f>
        <v>0</v>
      </c>
      <c r="D19" s="2">
        <f>$D$2</f>
        <v>0</v>
      </c>
      <c r="E19" s="2">
        <f t="shared" si="60"/>
        <v>1.4</v>
      </c>
      <c r="F19" s="2">
        <f t="shared" si="44"/>
        <v>1.4</v>
      </c>
      <c r="G19" s="2">
        <v>15</v>
      </c>
      <c r="H19" s="2">
        <v>135</v>
      </c>
      <c r="I19" s="2">
        <f>I16*(1-A19*I21)</f>
        <v>67</v>
      </c>
      <c r="J19" s="2">
        <f t="shared" si="45"/>
        <v>15</v>
      </c>
      <c r="K19" s="2">
        <f t="shared" ref="K19:T19" si="67">K$16</f>
        <v>0.96</v>
      </c>
      <c r="L19" s="2">
        <f t="shared" si="67"/>
        <v>3</v>
      </c>
      <c r="M19" s="2">
        <f t="shared" si="62"/>
        <v>100</v>
      </c>
      <c r="N19" s="2">
        <f>$N$2</f>
        <v>20</v>
      </c>
      <c r="O19" s="2">
        <f t="shared" si="67"/>
        <v>0</v>
      </c>
      <c r="P19" s="2">
        <f t="shared" si="67"/>
        <v>0</v>
      </c>
      <c r="Q19" s="2">
        <f t="shared" si="67"/>
        <v>0</v>
      </c>
      <c r="R19" s="2">
        <f t="shared" si="67"/>
        <v>0</v>
      </c>
      <c r="S19" s="2">
        <f t="shared" si="67"/>
        <v>0</v>
      </c>
      <c r="T19" s="2">
        <f t="shared" si="67"/>
        <v>0</v>
      </c>
      <c r="U19" s="4">
        <f t="shared" ref="U19:Z19" si="68">U$2</f>
        <v>1</v>
      </c>
      <c r="V19" s="4">
        <f t="shared" si="68"/>
        <v>0.2</v>
      </c>
      <c r="W19" s="4">
        <f t="shared" si="68"/>
        <v>2</v>
      </c>
      <c r="X19" s="4">
        <f t="shared" si="68"/>
        <v>1.5</v>
      </c>
      <c r="Y19" s="4">
        <f t="shared" si="68"/>
        <v>1</v>
      </c>
      <c r="Z19" s="4">
        <f t="shared" si="68"/>
        <v>0.65</v>
      </c>
      <c r="AA19" s="2">
        <f>((M19^2*K19)/(N19*5+M19+1)*(1+ROUNDDOWN(Q19/[1]战斗模型!$C$31,1)*[1]战斗模型!$C$32*AVERAGE([1]战斗模型!$C$35,W19))+ROUNDDOWN(T19/[1]战斗模型!$C$31,1)*[1]战斗模型!$C$32*M19*Z19)*(1+ROUNDDOWN(O19/[1]战斗模型!$C$31,1)*[1]战斗模型!$C$32*U19)*(1+ROUNDDOWN(P19/[1]战斗模型!$C$31,1)*[1]战斗模型!$C$32*V19)*B19</f>
        <v>47.7611940298507</v>
      </c>
      <c r="AB19" s="2">
        <f>((M19^2*L19)*(1+ROUNDDOWN(R19/[1]战斗模型!$C$31,1)*[1]战斗模型!$C$32*X19)/(N19*5+M19+1)*(1+ROUNDDOWN(Q19/[1]战斗模型!$C$31,1)*[1]战斗模型!$C$32*AVERAGE([1]战斗模型!$C$35,W19))+ROUNDDOWN(T19/[1]战斗模型!$C$31,1)*[1]战斗模型!$C$32*M19*Z19)*(1+ROUNDDOWN(O19/[1]战斗模型!$C$31,1)*[1]战斗模型!$C$32*U19)*(1+ROUNDDOWN(P19/[1]战斗模型!$C$31,1)*[1]战斗模型!$C$32*V19)*B19</f>
        <v>149.253731343284</v>
      </c>
      <c r="AC19" s="2">
        <f t="shared" si="48"/>
        <v>716.417910447761</v>
      </c>
      <c r="AD19" s="2">
        <f t="shared" si="49"/>
        <v>20149.2537313433</v>
      </c>
      <c r="AE19" s="2">
        <f t="shared" si="50"/>
        <v>1773.59953479356</v>
      </c>
      <c r="AF19" s="5">
        <f t="shared" si="51"/>
        <v>0.262295081967213</v>
      </c>
      <c r="AG19" s="5">
        <f t="shared" si="52"/>
        <v>0.737704918032787</v>
      </c>
      <c r="AH19" s="2">
        <f t="shared" si="53"/>
        <v>5</v>
      </c>
      <c r="AI19" s="2">
        <f t="shared" si="54"/>
        <v>0.5</v>
      </c>
      <c r="AJ19" s="2"/>
      <c r="AK19" s="2">
        <f t="shared" si="55"/>
        <v>3</v>
      </c>
      <c r="AL19" s="2">
        <f t="shared" si="64"/>
        <v>472.959875944951</v>
      </c>
      <c r="AN19" s="1">
        <f t="shared" si="56"/>
        <v>144</v>
      </c>
      <c r="AO19" s="1">
        <f t="shared" si="57"/>
        <v>405</v>
      </c>
      <c r="AP19" s="1">
        <f t="shared" si="58"/>
        <v>35.6493506493507</v>
      </c>
    </row>
    <row r="20" spans="1:42">
      <c r="A20" s="2">
        <v>5</v>
      </c>
      <c r="B20" s="2">
        <f t="shared" si="59"/>
        <v>1</v>
      </c>
      <c r="C20" s="2">
        <f>$C$2</f>
        <v>0</v>
      </c>
      <c r="D20" s="2">
        <f>$D$2</f>
        <v>0</v>
      </c>
      <c r="E20" s="2">
        <f t="shared" si="60"/>
        <v>1.4</v>
      </c>
      <c r="F20" s="2">
        <f t="shared" si="44"/>
        <v>1.4</v>
      </c>
      <c r="G20" s="2">
        <v>24</v>
      </c>
      <c r="H20" s="2">
        <v>180</v>
      </c>
      <c r="I20" s="2">
        <f>I16*(1-A20*I21)</f>
        <v>67</v>
      </c>
      <c r="J20" s="2">
        <f t="shared" si="45"/>
        <v>15</v>
      </c>
      <c r="K20" s="2">
        <f t="shared" ref="K20:T20" si="69">K$16</f>
        <v>0.96</v>
      </c>
      <c r="L20" s="2">
        <f t="shared" si="69"/>
        <v>3</v>
      </c>
      <c r="M20" s="2">
        <f t="shared" si="62"/>
        <v>100</v>
      </c>
      <c r="N20" s="2">
        <f>$N$2</f>
        <v>20</v>
      </c>
      <c r="O20" s="2">
        <f t="shared" si="69"/>
        <v>0</v>
      </c>
      <c r="P20" s="2">
        <f t="shared" si="69"/>
        <v>0</v>
      </c>
      <c r="Q20" s="2">
        <f t="shared" si="69"/>
        <v>0</v>
      </c>
      <c r="R20" s="2">
        <f t="shared" si="69"/>
        <v>0</v>
      </c>
      <c r="S20" s="2">
        <f t="shared" si="69"/>
        <v>0</v>
      </c>
      <c r="T20" s="2">
        <f t="shared" si="69"/>
        <v>0</v>
      </c>
      <c r="U20" s="4">
        <f t="shared" ref="U20:Z20" si="70">U$2</f>
        <v>1</v>
      </c>
      <c r="V20" s="4">
        <f t="shared" si="70"/>
        <v>0.2</v>
      </c>
      <c r="W20" s="4">
        <f t="shared" si="70"/>
        <v>2</v>
      </c>
      <c r="X20" s="4">
        <f t="shared" si="70"/>
        <v>1.5</v>
      </c>
      <c r="Y20" s="4">
        <f t="shared" si="70"/>
        <v>1</v>
      </c>
      <c r="Z20" s="4">
        <f t="shared" si="70"/>
        <v>0.65</v>
      </c>
      <c r="AA20" s="2">
        <f>((M20^2*K20)/(N20*5+M20+1)*(1+ROUNDDOWN(Q20/[1]战斗模型!$C$31,1)*[1]战斗模型!$C$32*AVERAGE([1]战斗模型!$C$35,W20))+ROUNDDOWN(T20/[1]战斗模型!$C$31,1)*[1]战斗模型!$C$32*M20*Z20)*(1+ROUNDDOWN(O20/[1]战斗模型!$C$31,1)*[1]战斗模型!$C$32*U20)*(1+ROUNDDOWN(P20/[1]战斗模型!$C$31,1)*[1]战斗模型!$C$32*V20)*B20</f>
        <v>47.7611940298507</v>
      </c>
      <c r="AB20" s="2">
        <f>((M20^2*L20)*(1+ROUNDDOWN(R20/[1]战斗模型!$C$31,1)*[1]战斗模型!$C$32*X20)/(N20*5+M20+1)*(1+ROUNDDOWN(Q20/[1]战斗模型!$C$31,1)*[1]战斗模型!$C$32*AVERAGE([1]战斗模型!$C$35,W20))+ROUNDDOWN(T20/[1]战斗模型!$C$31,1)*[1]战斗模型!$C$32*M20*Z20)*(1+ROUNDDOWN(O20/[1]战斗模型!$C$31,1)*[1]战斗模型!$C$32*U20)*(1+ROUNDDOWN(P20/[1]战斗模型!$C$31,1)*[1]战斗模型!$C$32*V20)*B20</f>
        <v>149.253731343284</v>
      </c>
      <c r="AC20" s="2">
        <f t="shared" si="48"/>
        <v>1146.26865671642</v>
      </c>
      <c r="AD20" s="2">
        <f t="shared" si="49"/>
        <v>26865.671641791</v>
      </c>
      <c r="AE20" s="2">
        <f t="shared" si="50"/>
        <v>2488.85442915294</v>
      </c>
      <c r="AF20" s="5">
        <f t="shared" si="51"/>
        <v>0.299065420560748</v>
      </c>
      <c r="AG20" s="5">
        <f t="shared" si="52"/>
        <v>0.700934579439252</v>
      </c>
      <c r="AH20" s="6">
        <f t="shared" si="53"/>
        <v>7.01639344262295</v>
      </c>
      <c r="AI20" s="2">
        <f t="shared" si="54"/>
        <v>0.752049180327869</v>
      </c>
      <c r="AJ20" s="2"/>
      <c r="AK20" s="2">
        <f t="shared" si="55"/>
        <v>4</v>
      </c>
      <c r="AL20" s="2">
        <f t="shared" si="64"/>
        <v>533.533630548556</v>
      </c>
      <c r="AN20" s="1">
        <f t="shared" si="56"/>
        <v>230.4</v>
      </c>
      <c r="AO20" s="1">
        <f t="shared" si="57"/>
        <v>540</v>
      </c>
      <c r="AP20" s="1">
        <f t="shared" si="58"/>
        <v>50.025974025974</v>
      </c>
    </row>
    <row r="21" spans="7:42"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J21" s="2"/>
      <c r="AP21" s="1">
        <f>SUM(AP16:AP20)</f>
        <v>130.636363636364</v>
      </c>
    </row>
    <row r="22" spans="1:42">
      <c r="A22" s="2" t="s">
        <v>90</v>
      </c>
      <c r="B22" s="2" t="s">
        <v>47</v>
      </c>
      <c r="C22" s="2" t="s">
        <v>48</v>
      </c>
      <c r="D22" s="2" t="s">
        <v>49</v>
      </c>
      <c r="E22" s="2" t="s">
        <v>50</v>
      </c>
      <c r="F22" s="2" t="s">
        <v>51</v>
      </c>
      <c r="G22" s="2" t="s">
        <v>52</v>
      </c>
      <c r="H22" s="2" t="s">
        <v>53</v>
      </c>
      <c r="I22" s="2" t="s">
        <v>89</v>
      </c>
      <c r="J22" s="2" t="s">
        <v>55</v>
      </c>
      <c r="K22" s="2" t="s">
        <v>56</v>
      </c>
      <c r="L22" s="2" t="s">
        <v>57</v>
      </c>
      <c r="M22" s="2" t="s">
        <v>58</v>
      </c>
      <c r="N22" s="2" t="s">
        <v>59</v>
      </c>
      <c r="O22" s="2" t="s">
        <v>60</v>
      </c>
      <c r="P22" s="2" t="s">
        <v>61</v>
      </c>
      <c r="Q22" s="2" t="s">
        <v>62</v>
      </c>
      <c r="R22" s="2" t="s">
        <v>63</v>
      </c>
      <c r="S22" s="2" t="s">
        <v>64</v>
      </c>
      <c r="T22" s="2" t="s">
        <v>65</v>
      </c>
      <c r="U22" s="2" t="s">
        <v>66</v>
      </c>
      <c r="V22" s="2" t="s">
        <v>67</v>
      </c>
      <c r="W22" s="2" t="s">
        <v>68</v>
      </c>
      <c r="X22" s="2" t="s">
        <v>69</v>
      </c>
      <c r="Y22" s="2" t="s">
        <v>70</v>
      </c>
      <c r="Z22" s="2" t="s">
        <v>71</v>
      </c>
      <c r="AA22" s="2" t="s">
        <v>72</v>
      </c>
      <c r="AB22" s="2" t="s">
        <v>73</v>
      </c>
      <c r="AC22" s="2" t="s">
        <v>74</v>
      </c>
      <c r="AD22" s="2" t="s">
        <v>75</v>
      </c>
      <c r="AE22" s="2" t="s">
        <v>76</v>
      </c>
      <c r="AF22" s="2" t="s">
        <v>77</v>
      </c>
      <c r="AG22" s="2" t="s">
        <v>78</v>
      </c>
      <c r="AH22" s="2" t="s">
        <v>79</v>
      </c>
      <c r="AI22" s="2" t="s">
        <v>80</v>
      </c>
      <c r="AJ22" s="2"/>
      <c r="AK22" s="2" t="s">
        <v>81</v>
      </c>
      <c r="AL22" s="2" t="s">
        <v>82</v>
      </c>
      <c r="AN22" s="1" t="s">
        <v>83</v>
      </c>
      <c r="AO22" s="1" t="s">
        <v>84</v>
      </c>
      <c r="AP22" s="1" t="s">
        <v>88</v>
      </c>
    </row>
    <row r="23" spans="1:42">
      <c r="A23" s="2">
        <v>1</v>
      </c>
      <c r="B23" s="2">
        <v>1</v>
      </c>
      <c r="C23" s="2">
        <f>$C$2</f>
        <v>0</v>
      </c>
      <c r="D23" s="2">
        <f>$D$2</f>
        <v>0</v>
      </c>
      <c r="E23" s="2">
        <v>1.2</v>
      </c>
      <c r="F23" s="2">
        <f t="shared" ref="F23:F27" si="71">E23*(1-(C23+(1-1/(1+D23))))</f>
        <v>1.2</v>
      </c>
      <c r="G23" s="2">
        <v>4</v>
      </c>
      <c r="H23" s="2">
        <v>65</v>
      </c>
      <c r="I23" s="2">
        <v>50</v>
      </c>
      <c r="J23" s="2">
        <f t="shared" ref="J23:J27" si="72">ROUNDUP(1000/I23,0)</f>
        <v>20</v>
      </c>
      <c r="K23" s="2">
        <v>0.75</v>
      </c>
      <c r="L23" s="2">
        <v>1.5</v>
      </c>
      <c r="M23" s="2">
        <f t="shared" ref="M23:T23" si="73">M2</f>
        <v>100</v>
      </c>
      <c r="N23" s="2">
        <f>$N$2</f>
        <v>20</v>
      </c>
      <c r="O23" s="2">
        <f t="shared" si="73"/>
        <v>0</v>
      </c>
      <c r="P23" s="2">
        <f t="shared" si="73"/>
        <v>0</v>
      </c>
      <c r="Q23" s="2">
        <f t="shared" si="73"/>
        <v>0</v>
      </c>
      <c r="R23" s="2">
        <f t="shared" si="73"/>
        <v>0</v>
      </c>
      <c r="S23" s="2">
        <f t="shared" si="73"/>
        <v>0</v>
      </c>
      <c r="T23" s="2">
        <f t="shared" si="73"/>
        <v>0</v>
      </c>
      <c r="U23" s="4">
        <f t="shared" ref="U23:Z23" si="74">U$2</f>
        <v>1</v>
      </c>
      <c r="V23" s="4">
        <f t="shared" si="74"/>
        <v>0.2</v>
      </c>
      <c r="W23" s="4">
        <f t="shared" si="74"/>
        <v>2</v>
      </c>
      <c r="X23" s="4">
        <f t="shared" si="74"/>
        <v>1.5</v>
      </c>
      <c r="Y23" s="4">
        <f t="shared" si="74"/>
        <v>1</v>
      </c>
      <c r="Z23" s="4">
        <f t="shared" si="74"/>
        <v>0.65</v>
      </c>
      <c r="AA23" s="2">
        <f>((M23^2*K23)/(N23*5+M23+1)*(1+ROUNDDOWN(Q23/[1]战斗模型!$C$31,1)*[1]战斗模型!$C$32*AVERAGE([1]战斗模型!$C$35,W23))+ROUNDDOWN(T23/[1]战斗模型!$C$31,1)*[1]战斗模型!$C$32*M23*Z23)*(1+ROUNDDOWN(O23/[1]战斗模型!$C$31,1)*[1]战斗模型!$C$32*U23)*(1+ROUNDDOWN(P23/[1]战斗模型!$C$31,1)*[1]战斗模型!$C$32*V23)*B23</f>
        <v>37.3134328358209</v>
      </c>
      <c r="AB23" s="2">
        <f>((M23^2*L23)*(1+ROUNDDOWN(R23/[1]战斗模型!$C$31,1)*[1]战斗模型!$C$32*X23)/(N23*5+M23+1)*(1+ROUNDDOWN(Q23/[1]战斗模型!$C$31,1)*[1]战斗模型!$C$32*AVERAGE([1]战斗模型!$C$35,W23))+ROUNDDOWN(T23/[1]战斗模型!$C$31,1)*[1]战斗模型!$C$32*M23*Z23)*(1+ROUNDDOWN(O23/[1]战斗模型!$C$31,1)*[1]战斗模型!$C$32*U23)*(1+ROUNDDOWN(P23/[1]战斗模型!$C$31,1)*[1]战斗模型!$C$32*V23)*B23</f>
        <v>74.6268656716418</v>
      </c>
      <c r="AC23" s="2">
        <f t="shared" ref="AC23:AC27" si="75">AA23*G23</f>
        <v>149.253731343284</v>
      </c>
      <c r="AD23" s="2">
        <f t="shared" ref="AD23:AD27" si="76">AB23*H23</f>
        <v>4850.74626865672</v>
      </c>
      <c r="AE23" s="2">
        <f t="shared" ref="AE23:AE27" si="77">((ROUNDUP(J23/F23,0)-1)*AC23+AD23)/(ROUNDUP(J23/F23,0)*F23)</f>
        <v>354.843429909277</v>
      </c>
      <c r="AF23" s="5">
        <f t="shared" ref="AF23:AF27" si="78">((ROUNDUP(J23/F23,0)-1)*AC23)/(F23*ROUNDUP(J23/F23,0))/AE23</f>
        <v>0.329896907216495</v>
      </c>
      <c r="AG23" s="5">
        <f t="shared" ref="AG23:AG27" si="79">AD23/(F23*ROUNDUP(J23/F23,0))/AE23</f>
        <v>0.670103092783505</v>
      </c>
      <c r="AH23" s="2">
        <f t="shared" ref="AH23:AH27" si="80">AE23/AE$23</f>
        <v>1</v>
      </c>
      <c r="AI23" s="2">
        <f t="shared" ref="AI23:AI27" si="81">(AH23-1)/8</f>
        <v>0</v>
      </c>
      <c r="AJ23" s="2"/>
      <c r="AK23" s="2">
        <f t="shared" ref="AK23:AK27" si="82">AK2</f>
        <v>0</v>
      </c>
      <c r="AL23" s="2">
        <f>AE23-$AE$23</f>
        <v>0</v>
      </c>
      <c r="AN23" s="1">
        <f t="shared" ref="AN23:AN27" si="83">(ROUNDUP(J23/F23,0)-1)*K23*G23</f>
        <v>48</v>
      </c>
      <c r="AO23" s="1">
        <f t="shared" ref="AO23:AO27" si="84">L23*H23</f>
        <v>97.5</v>
      </c>
      <c r="AP23" s="1">
        <f t="shared" ref="AP23:AP27" si="85">(AN23+AO23)/(F23*ROUNDUP(J23/F23,0))</f>
        <v>7.13235294117647</v>
      </c>
    </row>
    <row r="24" spans="1:42">
      <c r="A24" s="2">
        <v>2</v>
      </c>
      <c r="B24" s="2">
        <v>1</v>
      </c>
      <c r="C24" s="2">
        <f>$C$2</f>
        <v>0</v>
      </c>
      <c r="D24" s="2">
        <f>$D$2</f>
        <v>0</v>
      </c>
      <c r="E24" s="2">
        <f t="shared" ref="E24:E27" si="86">E$23</f>
        <v>1.2</v>
      </c>
      <c r="F24" s="2">
        <f t="shared" si="71"/>
        <v>1.2</v>
      </c>
      <c r="G24" s="2">
        <v>8</v>
      </c>
      <c r="H24" s="2">
        <v>86</v>
      </c>
      <c r="I24" s="2">
        <f>I23*(1-A24*I28)</f>
        <v>50</v>
      </c>
      <c r="J24" s="2">
        <f t="shared" si="72"/>
        <v>20</v>
      </c>
      <c r="K24" s="2">
        <f t="shared" ref="K24:T24" si="87">K$23</f>
        <v>0.75</v>
      </c>
      <c r="L24" s="2">
        <f t="shared" si="87"/>
        <v>1.5</v>
      </c>
      <c r="M24" s="2">
        <f t="shared" ref="M24:M27" si="88">M3</f>
        <v>100</v>
      </c>
      <c r="N24" s="2">
        <f>$N$2</f>
        <v>20</v>
      </c>
      <c r="O24" s="2">
        <f t="shared" si="87"/>
        <v>0</v>
      </c>
      <c r="P24" s="2">
        <f t="shared" si="87"/>
        <v>0</v>
      </c>
      <c r="Q24" s="2">
        <f t="shared" si="87"/>
        <v>0</v>
      </c>
      <c r="R24" s="2">
        <f t="shared" si="87"/>
        <v>0</v>
      </c>
      <c r="S24" s="2">
        <f t="shared" si="87"/>
        <v>0</v>
      </c>
      <c r="T24" s="2">
        <f t="shared" si="87"/>
        <v>0</v>
      </c>
      <c r="U24" s="4">
        <f t="shared" ref="U24:Z24" si="89">U$2</f>
        <v>1</v>
      </c>
      <c r="V24" s="4">
        <f t="shared" si="89"/>
        <v>0.2</v>
      </c>
      <c r="W24" s="4">
        <f t="shared" si="89"/>
        <v>2</v>
      </c>
      <c r="X24" s="4">
        <f t="shared" si="89"/>
        <v>1.5</v>
      </c>
      <c r="Y24" s="4">
        <f t="shared" si="89"/>
        <v>1</v>
      </c>
      <c r="Z24" s="4">
        <f t="shared" si="89"/>
        <v>0.65</v>
      </c>
      <c r="AA24" s="2">
        <f>((M24^2*K24)/(N24*5+M24+1)*(1+ROUNDDOWN(Q24/[1]战斗模型!$C$31,1)*[1]战斗模型!$C$32*AVERAGE([1]战斗模型!$C$35,W24))+ROUNDDOWN(T24/[1]战斗模型!$C$31,1)*[1]战斗模型!$C$32*M24*Z24)*(1+ROUNDDOWN(O24/[1]战斗模型!$C$31,1)*[1]战斗模型!$C$32*U24)*(1+ROUNDDOWN(P24/[1]战斗模型!$C$31,1)*[1]战斗模型!$C$32*V24)*B24</f>
        <v>37.3134328358209</v>
      </c>
      <c r="AB24" s="2">
        <f>((M24^2*L24)*(1+ROUNDDOWN(R24/[1]战斗模型!$C$31,1)*[1]战斗模型!$C$32*X24)/(N24*5+M24+1)*(1+ROUNDDOWN(Q24/[1]战斗模型!$C$31,1)*[1]战斗模型!$C$32*AVERAGE([1]战斗模型!$C$35,W24))+ROUNDDOWN(T24/[1]战斗模型!$C$31,1)*[1]战斗模型!$C$32*M24*Z24)*(1+ROUNDDOWN(O24/[1]战斗模型!$C$31,1)*[1]战斗模型!$C$32*U24)*(1+ROUNDDOWN(P24/[1]战斗模型!$C$31,1)*[1]战斗模型!$C$32*V24)*B24</f>
        <v>74.6268656716418</v>
      </c>
      <c r="AC24" s="2">
        <f t="shared" si="75"/>
        <v>298.507462686567</v>
      </c>
      <c r="AD24" s="2">
        <f t="shared" si="76"/>
        <v>6417.91044776119</v>
      </c>
      <c r="AE24" s="2">
        <f t="shared" si="77"/>
        <v>548.726953467954</v>
      </c>
      <c r="AF24" s="5">
        <f t="shared" si="78"/>
        <v>0.426666666666667</v>
      </c>
      <c r="AG24" s="5">
        <f t="shared" si="79"/>
        <v>0.573333333333333</v>
      </c>
      <c r="AH24" s="2">
        <f t="shared" si="80"/>
        <v>1.54639175257732</v>
      </c>
      <c r="AI24" s="2">
        <f t="shared" si="81"/>
        <v>0.0682989690721649</v>
      </c>
      <c r="AJ24" s="2"/>
      <c r="AK24" s="2">
        <f t="shared" si="82"/>
        <v>1</v>
      </c>
      <c r="AL24" s="2">
        <f t="shared" ref="AL24:AL27" si="90">(AE24-$AE$23)/AK24</f>
        <v>193.883523558677</v>
      </c>
      <c r="AN24" s="1">
        <f t="shared" si="83"/>
        <v>96</v>
      </c>
      <c r="AO24" s="1">
        <f t="shared" si="84"/>
        <v>129</v>
      </c>
      <c r="AP24" s="1">
        <f t="shared" si="85"/>
        <v>11.0294117647059</v>
      </c>
    </row>
    <row r="25" spans="1:42">
      <c r="A25" s="2">
        <v>3</v>
      </c>
      <c r="B25" s="2">
        <v>1</v>
      </c>
      <c r="C25" s="2">
        <f>$C$2</f>
        <v>0</v>
      </c>
      <c r="D25" s="2">
        <f>$D$2</f>
        <v>0</v>
      </c>
      <c r="E25" s="2">
        <f t="shared" si="86"/>
        <v>1.2</v>
      </c>
      <c r="F25" s="2">
        <f t="shared" si="71"/>
        <v>1.2</v>
      </c>
      <c r="G25" s="2">
        <v>12</v>
      </c>
      <c r="H25" s="2">
        <v>136</v>
      </c>
      <c r="I25" s="2">
        <f>I23*(1-A25*I28)</f>
        <v>50</v>
      </c>
      <c r="J25" s="2">
        <f t="shared" si="72"/>
        <v>20</v>
      </c>
      <c r="K25" s="2">
        <f t="shared" ref="K25:T25" si="91">K$23</f>
        <v>0.75</v>
      </c>
      <c r="L25" s="2">
        <f t="shared" si="91"/>
        <v>1.5</v>
      </c>
      <c r="M25" s="2">
        <f t="shared" si="88"/>
        <v>100</v>
      </c>
      <c r="N25" s="2">
        <f>$N$2</f>
        <v>20</v>
      </c>
      <c r="O25" s="2">
        <f t="shared" si="91"/>
        <v>0</v>
      </c>
      <c r="P25" s="2">
        <f t="shared" si="91"/>
        <v>0</v>
      </c>
      <c r="Q25" s="2">
        <f t="shared" si="91"/>
        <v>0</v>
      </c>
      <c r="R25" s="2">
        <f t="shared" si="91"/>
        <v>0</v>
      </c>
      <c r="S25" s="2">
        <f t="shared" si="91"/>
        <v>0</v>
      </c>
      <c r="T25" s="2">
        <f t="shared" si="91"/>
        <v>0</v>
      </c>
      <c r="U25" s="4">
        <f t="shared" ref="U25:Z25" si="92">U$2</f>
        <v>1</v>
      </c>
      <c r="V25" s="4">
        <f t="shared" si="92"/>
        <v>0.2</v>
      </c>
      <c r="W25" s="4">
        <f t="shared" si="92"/>
        <v>2</v>
      </c>
      <c r="X25" s="4">
        <f t="shared" si="92"/>
        <v>1.5</v>
      </c>
      <c r="Y25" s="4">
        <f t="shared" si="92"/>
        <v>1</v>
      </c>
      <c r="Z25" s="4">
        <f t="shared" si="92"/>
        <v>0.65</v>
      </c>
      <c r="AA25" s="2">
        <f>((M25^2*K25)/(N25*5+M25+1)*(1+ROUNDDOWN(Q25/[1]战斗模型!$C$31,1)*[1]战斗模型!$C$32*AVERAGE([1]战斗模型!$C$35,W25))+ROUNDDOWN(T25/[1]战斗模型!$C$31,1)*[1]战斗模型!$C$32*M25*Z25)*(1+ROUNDDOWN(O25/[1]战斗模型!$C$31,1)*[1]战斗模型!$C$32*U25)*(1+ROUNDDOWN(P25/[1]战斗模型!$C$31,1)*[1]战斗模型!$C$32*V25)*B25</f>
        <v>37.3134328358209</v>
      </c>
      <c r="AB25" s="2">
        <f>((M25^2*L25)*(1+ROUNDDOWN(R25/[1]战斗模型!$C$31,1)*[1]战斗模型!$C$32*X25)/(N25*5+M25+1)*(1+ROUNDDOWN(Q25/[1]战斗模型!$C$31,1)*[1]战斗模型!$C$32*AVERAGE([1]战斗模型!$C$35,W25))+ROUNDDOWN(T25/[1]战斗模型!$C$31,1)*[1]战斗模型!$C$32*M25*Z25)*(1+ROUNDDOWN(O25/[1]战斗模型!$C$31,1)*[1]战斗模型!$C$32*U25)*(1+ROUNDDOWN(P25/[1]战斗模型!$C$31,1)*[1]战斗模型!$C$32*V25)*B25</f>
        <v>74.6268656716418</v>
      </c>
      <c r="AC25" s="2">
        <f t="shared" si="75"/>
        <v>447.761194029851</v>
      </c>
      <c r="AD25" s="2">
        <f t="shared" si="76"/>
        <v>10149.2537313433</v>
      </c>
      <c r="AE25" s="2">
        <f t="shared" si="77"/>
        <v>848.697688030436</v>
      </c>
      <c r="AF25" s="5">
        <f t="shared" si="78"/>
        <v>0.413793103448276</v>
      </c>
      <c r="AG25" s="5">
        <f t="shared" si="79"/>
        <v>0.586206896551724</v>
      </c>
      <c r="AH25" s="2">
        <f t="shared" si="80"/>
        <v>2.39175257731959</v>
      </c>
      <c r="AI25" s="2">
        <f t="shared" si="81"/>
        <v>0.173969072164948</v>
      </c>
      <c r="AJ25" s="2"/>
      <c r="AK25" s="2">
        <f t="shared" si="82"/>
        <v>2</v>
      </c>
      <c r="AL25" s="2">
        <f t="shared" si="90"/>
        <v>246.927129060579</v>
      </c>
      <c r="AN25" s="1">
        <f t="shared" si="83"/>
        <v>144</v>
      </c>
      <c r="AO25" s="1">
        <f t="shared" si="84"/>
        <v>204</v>
      </c>
      <c r="AP25" s="1">
        <f t="shared" si="85"/>
        <v>17.0588235294118</v>
      </c>
    </row>
    <row r="26" spans="1:42">
      <c r="A26" s="2">
        <v>4</v>
      </c>
      <c r="B26" s="2">
        <v>1</v>
      </c>
      <c r="C26" s="2">
        <f>$C$2</f>
        <v>0</v>
      </c>
      <c r="D26" s="2">
        <f>$D$2</f>
        <v>0</v>
      </c>
      <c r="E26" s="2">
        <f t="shared" si="86"/>
        <v>1.2</v>
      </c>
      <c r="F26" s="2">
        <f t="shared" si="71"/>
        <v>1.2</v>
      </c>
      <c r="G26" s="2">
        <v>18</v>
      </c>
      <c r="H26" s="2">
        <v>210</v>
      </c>
      <c r="I26" s="2">
        <f>I23*(1-A26*I28)</f>
        <v>50</v>
      </c>
      <c r="J26" s="2">
        <f t="shared" si="72"/>
        <v>20</v>
      </c>
      <c r="K26" s="2">
        <f t="shared" ref="K26:T26" si="93">K$23</f>
        <v>0.75</v>
      </c>
      <c r="L26" s="2">
        <f t="shared" si="93"/>
        <v>1.5</v>
      </c>
      <c r="M26" s="2">
        <f t="shared" si="88"/>
        <v>100</v>
      </c>
      <c r="N26" s="2">
        <f>$N$2</f>
        <v>20</v>
      </c>
      <c r="O26" s="2">
        <f t="shared" si="93"/>
        <v>0</v>
      </c>
      <c r="P26" s="2">
        <f t="shared" si="93"/>
        <v>0</v>
      </c>
      <c r="Q26" s="2">
        <f t="shared" si="93"/>
        <v>0</v>
      </c>
      <c r="R26" s="2">
        <f t="shared" si="93"/>
        <v>0</v>
      </c>
      <c r="S26" s="2">
        <f t="shared" si="93"/>
        <v>0</v>
      </c>
      <c r="T26" s="2">
        <f t="shared" si="93"/>
        <v>0</v>
      </c>
      <c r="U26" s="4">
        <f t="shared" ref="U26:Z26" si="94">U$2</f>
        <v>1</v>
      </c>
      <c r="V26" s="4">
        <f t="shared" si="94"/>
        <v>0.2</v>
      </c>
      <c r="W26" s="4">
        <f t="shared" si="94"/>
        <v>2</v>
      </c>
      <c r="X26" s="4">
        <f t="shared" si="94"/>
        <v>1.5</v>
      </c>
      <c r="Y26" s="4">
        <f t="shared" si="94"/>
        <v>1</v>
      </c>
      <c r="Z26" s="4">
        <f t="shared" si="94"/>
        <v>0.65</v>
      </c>
      <c r="AA26" s="2">
        <f>((M26^2*K26)/(N26*5+M26+1)*(1+ROUNDDOWN(Q26/[1]战斗模型!$C$31,1)*[1]战斗模型!$C$32*AVERAGE([1]战斗模型!$C$35,W26))+ROUNDDOWN(T26/[1]战斗模型!$C$31,1)*[1]战斗模型!$C$32*M26*Z26)*(1+ROUNDDOWN(O26/[1]战斗模型!$C$31,1)*[1]战斗模型!$C$32*U26)*(1+ROUNDDOWN(P26/[1]战斗模型!$C$31,1)*[1]战斗模型!$C$32*V26)*B26</f>
        <v>37.3134328358209</v>
      </c>
      <c r="AB26" s="2">
        <f>((M26^2*L26)*(1+ROUNDDOWN(R26/[1]战斗模型!$C$31,1)*[1]战斗模型!$C$32*X26)/(N26*5+M26+1)*(1+ROUNDDOWN(Q26/[1]战斗模型!$C$31,1)*[1]战斗模型!$C$32*AVERAGE([1]战斗模型!$C$35,W26))+ROUNDDOWN(T26/[1]战斗模型!$C$31,1)*[1]战斗模型!$C$32*M26*Z26)*(1+ROUNDDOWN(O26/[1]战斗模型!$C$31,1)*[1]战斗模型!$C$32*U26)*(1+ROUNDDOWN(P26/[1]战斗模型!$C$31,1)*[1]战斗模型!$C$32*V26)*B26</f>
        <v>74.6268656716418</v>
      </c>
      <c r="AC26" s="2">
        <f t="shared" si="75"/>
        <v>671.641791044776</v>
      </c>
      <c r="AD26" s="2">
        <f t="shared" si="76"/>
        <v>15671.6417910448</v>
      </c>
      <c r="AE26" s="2">
        <f t="shared" si="77"/>
        <v>1294.99561018437</v>
      </c>
      <c r="AF26" s="5">
        <f t="shared" si="78"/>
        <v>0.406779661016949</v>
      </c>
      <c r="AG26" s="5">
        <f t="shared" si="79"/>
        <v>0.593220338983051</v>
      </c>
      <c r="AH26" s="2">
        <f t="shared" si="80"/>
        <v>3.64948453608247</v>
      </c>
      <c r="AI26" s="2">
        <f t="shared" si="81"/>
        <v>0.331185567010309</v>
      </c>
      <c r="AJ26" s="2"/>
      <c r="AK26" s="2">
        <f t="shared" si="82"/>
        <v>3</v>
      </c>
      <c r="AL26" s="2">
        <f t="shared" si="90"/>
        <v>313.384060091698</v>
      </c>
      <c r="AN26" s="1">
        <f t="shared" si="83"/>
        <v>216</v>
      </c>
      <c r="AO26" s="1">
        <f t="shared" si="84"/>
        <v>315</v>
      </c>
      <c r="AP26" s="1">
        <f t="shared" si="85"/>
        <v>26.0294117647059</v>
      </c>
    </row>
    <row r="27" spans="1:42">
      <c r="A27" s="2">
        <v>5</v>
      </c>
      <c r="B27" s="2">
        <v>1</v>
      </c>
      <c r="C27" s="2">
        <f>$C$2</f>
        <v>0</v>
      </c>
      <c r="D27" s="2">
        <f>$D$2</f>
        <v>0</v>
      </c>
      <c r="E27" s="2">
        <f t="shared" si="86"/>
        <v>1.2</v>
      </c>
      <c r="F27" s="2">
        <f t="shared" si="71"/>
        <v>1.2</v>
      </c>
      <c r="G27" s="2">
        <v>24</v>
      </c>
      <c r="H27" s="2">
        <v>335</v>
      </c>
      <c r="I27" s="2">
        <f>I23*(1-A27*I28)</f>
        <v>50</v>
      </c>
      <c r="J27" s="2">
        <f t="shared" si="72"/>
        <v>20</v>
      </c>
      <c r="K27" s="2">
        <f t="shared" ref="K27:T27" si="95">K$23</f>
        <v>0.75</v>
      </c>
      <c r="L27" s="2">
        <f t="shared" si="95"/>
        <v>1.5</v>
      </c>
      <c r="M27" s="2">
        <f t="shared" si="88"/>
        <v>100</v>
      </c>
      <c r="N27" s="2">
        <f>$N$2</f>
        <v>20</v>
      </c>
      <c r="O27" s="2">
        <f t="shared" si="95"/>
        <v>0</v>
      </c>
      <c r="P27" s="2">
        <f t="shared" si="95"/>
        <v>0</v>
      </c>
      <c r="Q27" s="2">
        <f t="shared" si="95"/>
        <v>0</v>
      </c>
      <c r="R27" s="2">
        <f t="shared" si="95"/>
        <v>0</v>
      </c>
      <c r="S27" s="2">
        <f t="shared" si="95"/>
        <v>0</v>
      </c>
      <c r="T27" s="2">
        <f t="shared" si="95"/>
        <v>0</v>
      </c>
      <c r="U27" s="4">
        <f t="shared" ref="U27:Z27" si="96">U$2</f>
        <v>1</v>
      </c>
      <c r="V27" s="4">
        <f t="shared" si="96"/>
        <v>0.2</v>
      </c>
      <c r="W27" s="4">
        <f t="shared" si="96"/>
        <v>2</v>
      </c>
      <c r="X27" s="4">
        <f t="shared" si="96"/>
        <v>1.5</v>
      </c>
      <c r="Y27" s="4">
        <f t="shared" si="96"/>
        <v>1</v>
      </c>
      <c r="Z27" s="4">
        <f t="shared" si="96"/>
        <v>0.65</v>
      </c>
      <c r="AA27" s="2">
        <f>((M27^2*K27)/(N27*5+M27+1)*(1+ROUNDDOWN(Q27/[1]战斗模型!$C$31,1)*[1]战斗模型!$C$32*AVERAGE([1]战斗模型!$C$35,W27))+ROUNDDOWN(T27/[1]战斗模型!$C$31,1)*[1]战斗模型!$C$32*M27*Z27)*(1+ROUNDDOWN(O27/[1]战斗模型!$C$31,1)*[1]战斗模型!$C$32*U27)*(1+ROUNDDOWN(P27/[1]战斗模型!$C$31,1)*[1]战斗模型!$C$32*V27)*B27</f>
        <v>37.3134328358209</v>
      </c>
      <c r="AB27" s="2">
        <f>((M27^2*L27)*(1+ROUNDDOWN(R27/[1]战斗模型!$C$31,1)*[1]战斗模型!$C$32*X27)/(N27*5+M27+1)*(1+ROUNDDOWN(Q27/[1]战斗模型!$C$31,1)*[1]战斗模型!$C$32*AVERAGE([1]战斗模型!$C$35,W27))+ROUNDDOWN(T27/[1]战斗模型!$C$31,1)*[1]战斗模型!$C$32*M27*Z27)*(1+ROUNDDOWN(O27/[1]战斗模型!$C$31,1)*[1]战斗模型!$C$32*U27)*(1+ROUNDDOWN(P27/[1]战斗模型!$C$31,1)*[1]战斗模型!$C$32*V27)*B27</f>
        <v>74.6268656716418</v>
      </c>
      <c r="AC27" s="2">
        <f t="shared" si="75"/>
        <v>895.522388059702</v>
      </c>
      <c r="AD27" s="2">
        <f t="shared" si="76"/>
        <v>25000</v>
      </c>
      <c r="AE27" s="2">
        <f t="shared" si="77"/>
        <v>1927.86069651741</v>
      </c>
      <c r="AF27" s="5">
        <f t="shared" si="78"/>
        <v>0.364326375711575</v>
      </c>
      <c r="AG27" s="5">
        <f t="shared" si="79"/>
        <v>0.635673624288425</v>
      </c>
      <c r="AH27" s="6">
        <f t="shared" si="80"/>
        <v>5.43298969072165</v>
      </c>
      <c r="AI27" s="2">
        <f t="shared" si="81"/>
        <v>0.554123711340206</v>
      </c>
      <c r="AK27" s="2">
        <f t="shared" si="82"/>
        <v>4</v>
      </c>
      <c r="AL27" s="2">
        <f t="shared" si="90"/>
        <v>393.254316652034</v>
      </c>
      <c r="AN27" s="1">
        <f t="shared" si="83"/>
        <v>288</v>
      </c>
      <c r="AO27" s="1">
        <f t="shared" si="84"/>
        <v>502.5</v>
      </c>
      <c r="AP27" s="1">
        <f t="shared" si="85"/>
        <v>38.75</v>
      </c>
    </row>
    <row r="28" spans="7:42"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P28" s="1">
        <f>SUM(AP23:AP27)</f>
        <v>100</v>
      </c>
    </row>
    <row r="29" spans="1:42">
      <c r="A29" s="2" t="s">
        <v>87</v>
      </c>
      <c r="B29" s="2" t="s">
        <v>47</v>
      </c>
      <c r="C29" s="2" t="s">
        <v>48</v>
      </c>
      <c r="D29" s="2" t="s">
        <v>49</v>
      </c>
      <c r="E29" s="2" t="s">
        <v>50</v>
      </c>
      <c r="F29" s="2" t="s">
        <v>51</v>
      </c>
      <c r="G29" s="2" t="s">
        <v>52</v>
      </c>
      <c r="H29" s="2" t="s">
        <v>53</v>
      </c>
      <c r="I29" s="2" t="s">
        <v>91</v>
      </c>
      <c r="J29" s="2" t="s">
        <v>92</v>
      </c>
      <c r="K29" s="2" t="s">
        <v>56</v>
      </c>
      <c r="L29" s="2" t="s">
        <v>57</v>
      </c>
      <c r="M29" s="2" t="s">
        <v>58</v>
      </c>
      <c r="N29" s="2" t="s">
        <v>59</v>
      </c>
      <c r="O29" s="2" t="s">
        <v>60</v>
      </c>
      <c r="P29" s="2" t="s">
        <v>61</v>
      </c>
      <c r="Q29" s="2" t="s">
        <v>62</v>
      </c>
      <c r="R29" s="2" t="s">
        <v>63</v>
      </c>
      <c r="S29" s="2" t="s">
        <v>64</v>
      </c>
      <c r="T29" s="2" t="s">
        <v>65</v>
      </c>
      <c r="U29" s="2" t="s">
        <v>66</v>
      </c>
      <c r="V29" s="2" t="s">
        <v>67</v>
      </c>
      <c r="W29" s="2" t="s">
        <v>68</v>
      </c>
      <c r="X29" s="2" t="s">
        <v>69</v>
      </c>
      <c r="Y29" s="2" t="s">
        <v>70</v>
      </c>
      <c r="Z29" s="2" t="s">
        <v>71</v>
      </c>
      <c r="AA29" s="2" t="s">
        <v>72</v>
      </c>
      <c r="AB29" s="2" t="s">
        <v>73</v>
      </c>
      <c r="AC29" s="2" t="s">
        <v>74</v>
      </c>
      <c r="AD29" s="2" t="s">
        <v>75</v>
      </c>
      <c r="AE29" s="2" t="s">
        <v>76</v>
      </c>
      <c r="AF29" s="2" t="s">
        <v>77</v>
      </c>
      <c r="AG29" s="2" t="s">
        <v>78</v>
      </c>
      <c r="AH29" s="2" t="s">
        <v>79</v>
      </c>
      <c r="AI29" s="2" t="s">
        <v>80</v>
      </c>
      <c r="AK29" s="2" t="s">
        <v>81</v>
      </c>
      <c r="AL29" s="2" t="s">
        <v>82</v>
      </c>
      <c r="AN29" s="1" t="s">
        <v>83</v>
      </c>
      <c r="AO29" s="1" t="s">
        <v>84</v>
      </c>
      <c r="AP29" s="1" t="s">
        <v>88</v>
      </c>
    </row>
    <row r="30" spans="1:42">
      <c r="A30" s="2">
        <v>1</v>
      </c>
      <c r="B30" s="2">
        <v>1</v>
      </c>
      <c r="C30" s="2">
        <f>$C$2</f>
        <v>0</v>
      </c>
      <c r="D30" s="2">
        <f>$D$2</f>
        <v>0</v>
      </c>
      <c r="E30" s="2">
        <v>1.1</v>
      </c>
      <c r="F30" s="2">
        <f t="shared" ref="F30:F34" si="97">E30*(1-(C30+(1-1/(1+D30))))</f>
        <v>1.1</v>
      </c>
      <c r="G30" s="2">
        <v>6</v>
      </c>
      <c r="H30" s="2">
        <v>12</v>
      </c>
      <c r="I30" s="2">
        <v>10</v>
      </c>
      <c r="J30" s="2">
        <v>20</v>
      </c>
      <c r="K30" s="2">
        <v>0.92</v>
      </c>
      <c r="L30" s="2">
        <v>1.43</v>
      </c>
      <c r="M30" s="2">
        <f t="shared" ref="M30:T30" si="98">M2</f>
        <v>100</v>
      </c>
      <c r="N30" s="2">
        <f>$N$2</f>
        <v>20</v>
      </c>
      <c r="O30" s="2">
        <f t="shared" si="98"/>
        <v>0</v>
      </c>
      <c r="P30" s="2">
        <f t="shared" si="98"/>
        <v>0</v>
      </c>
      <c r="Q30" s="2">
        <f t="shared" si="98"/>
        <v>0</v>
      </c>
      <c r="R30" s="2">
        <f t="shared" si="98"/>
        <v>0</v>
      </c>
      <c r="S30" s="2">
        <f t="shared" si="98"/>
        <v>0</v>
      </c>
      <c r="T30" s="2">
        <f t="shared" si="98"/>
        <v>0</v>
      </c>
      <c r="U30" s="4">
        <f t="shared" ref="U30:Z30" si="99">U$2</f>
        <v>1</v>
      </c>
      <c r="V30" s="4">
        <f t="shared" si="99"/>
        <v>0.2</v>
      </c>
      <c r="W30" s="4">
        <f t="shared" si="99"/>
        <v>2</v>
      </c>
      <c r="X30" s="4">
        <f t="shared" si="99"/>
        <v>1.5</v>
      </c>
      <c r="Y30" s="4">
        <f t="shared" si="99"/>
        <v>1</v>
      </c>
      <c r="Z30" s="4">
        <f t="shared" si="99"/>
        <v>0.65</v>
      </c>
      <c r="AA30" s="2">
        <f>((M30^2*K30)/(N30*5+M30+1)*(1+ROUNDDOWN(Q30/[1]战斗模型!$C$31,1)*[1]战斗模型!$C$32*AVERAGE([1]战斗模型!$C$35,W30))+ROUNDDOWN(T30/[1]战斗模型!$C$31,1)*[1]战斗模型!$C$32*M30*Z30)*(1+ROUNDDOWN(O30/[1]战斗模型!$C$31,1)*[1]战斗模型!$C$32*U30)*(1+ROUNDDOWN(P30/[1]战斗模型!$C$31,1)*[1]战斗模型!$C$32*V30)*B30</f>
        <v>45.771144278607</v>
      </c>
      <c r="AB30" s="2">
        <f>((M30^2*L30)/(N30*5+M30+1)*(1+ROUNDDOWN(Q30/[1]战斗模型!$C$31,1)*[1]战斗模型!$C$32*AVERAGE([1]战斗模型!$C$35,W30))+ROUNDDOWN(T30/[1]战斗模型!$C$31,1)*[1]战斗模型!$C$32*M30*Z30)*(1+ROUNDDOWN(O30/[1]战斗模型!$C$31,1)*[1]战斗模型!$C$32*U30)*(1+ROUNDDOWN(P30/[1]战斗模型!$C$31,1)*[1]战斗模型!$C$32*V30)*B30</f>
        <v>71.1442786069652</v>
      </c>
      <c r="AC30" s="2">
        <f t="shared" ref="AC30:AC34" si="100">AA30*G30</f>
        <v>274.626865671642</v>
      </c>
      <c r="AD30" s="2">
        <f t="shared" ref="AD30:AD34" si="101">AB30*H30</f>
        <v>853.731343283582</v>
      </c>
      <c r="AE30" s="2">
        <f t="shared" ref="AE30:AE34" si="102">(ROUNDDOWN(I30/F30,0)*AD30+(ROUNDUP(J30/F30,0)-ROUNDDOWN(I30/F30,0))*AC30)/(F30*ROUNDUP(J30/F30,0))</f>
        <v>499.035920874098</v>
      </c>
      <c r="AF30" s="5">
        <f t="shared" ref="AF30:AF34" si="103">(AE30-ROUNDDOWN(I30/F30,0)*(AD30-AC30)/(F30*ROUNDUP(J30/F30,0)))/AE30</f>
        <v>0.500286204922725</v>
      </c>
      <c r="AG30" s="5">
        <f t="shared" ref="AG30:AG34" si="104">ROUNDDOWN(I30/F30,0)*(AD30-AC30)/(F30*ROUNDUP(J30/F30,0))/AE30</f>
        <v>0.499713795077275</v>
      </c>
      <c r="AH30" s="2">
        <f t="shared" ref="AH30:AH34" si="105">AE30/AE$30</f>
        <v>1</v>
      </c>
      <c r="AI30" s="2">
        <f t="shared" ref="AI30:AI34" si="106">(AH30-1)/8</f>
        <v>0</v>
      </c>
      <c r="AK30" s="2">
        <f t="shared" ref="AK30:AK34" si="107">AK2</f>
        <v>0</v>
      </c>
      <c r="AL30" s="2">
        <f>AE30-$AE$30</f>
        <v>0</v>
      </c>
      <c r="AN30" s="1">
        <f t="shared" ref="AN30:AN34" si="108">(ROUNDUP(J30/F30,0)-ROUNDDOWN(I30/F30,0))*G30*K30</f>
        <v>55.2</v>
      </c>
      <c r="AO30" s="1">
        <f t="shared" ref="AO30:AO34" si="109">ROUNDDOWN(I30/F30,0)*H30*L30</f>
        <v>154.44</v>
      </c>
      <c r="AP30" s="1">
        <f t="shared" ref="AP30:AP34" si="110">(AN30+AO30)/(F30*ROUNDUP(J30/F30,0))</f>
        <v>10.0306220095694</v>
      </c>
    </row>
    <row r="31" spans="1:42">
      <c r="A31" s="2">
        <v>2</v>
      </c>
      <c r="B31" s="2">
        <f t="shared" ref="B31:B34" si="111">B$16</f>
        <v>1</v>
      </c>
      <c r="C31" s="2">
        <f>$C$2</f>
        <v>0</v>
      </c>
      <c r="D31" s="2">
        <f>$D$2</f>
        <v>0</v>
      </c>
      <c r="E31" s="2">
        <f t="shared" ref="E31:K31" si="112">E$30</f>
        <v>1.1</v>
      </c>
      <c r="F31" s="2">
        <f t="shared" si="97"/>
        <v>1.1</v>
      </c>
      <c r="G31" s="2">
        <v>8</v>
      </c>
      <c r="H31" s="2">
        <v>16</v>
      </c>
      <c r="I31" s="2">
        <f t="shared" si="112"/>
        <v>10</v>
      </c>
      <c r="J31" s="2">
        <f t="shared" si="112"/>
        <v>20</v>
      </c>
      <c r="K31" s="2">
        <f t="shared" si="112"/>
        <v>0.92</v>
      </c>
      <c r="L31" s="2">
        <f t="shared" ref="L31:L34" si="113">$L$30</f>
        <v>1.43</v>
      </c>
      <c r="M31" s="2">
        <f t="shared" ref="M31:M34" si="114">M3</f>
        <v>100</v>
      </c>
      <c r="N31" s="2">
        <f>$N$2</f>
        <v>20</v>
      </c>
      <c r="O31" s="2">
        <f t="shared" ref="O31:T31" si="115">O$30</f>
        <v>0</v>
      </c>
      <c r="P31" s="2">
        <f t="shared" si="115"/>
        <v>0</v>
      </c>
      <c r="Q31" s="2">
        <f t="shared" si="115"/>
        <v>0</v>
      </c>
      <c r="R31" s="2">
        <f t="shared" si="115"/>
        <v>0</v>
      </c>
      <c r="S31" s="2">
        <f t="shared" si="115"/>
        <v>0</v>
      </c>
      <c r="T31" s="2">
        <f t="shared" si="115"/>
        <v>0</v>
      </c>
      <c r="U31" s="4">
        <f t="shared" ref="U31:Z31" si="116">U$2</f>
        <v>1</v>
      </c>
      <c r="V31" s="4">
        <f t="shared" si="116"/>
        <v>0.2</v>
      </c>
      <c r="W31" s="4">
        <f t="shared" si="116"/>
        <v>2</v>
      </c>
      <c r="X31" s="4">
        <f t="shared" si="116"/>
        <v>1.5</v>
      </c>
      <c r="Y31" s="4">
        <f t="shared" si="116"/>
        <v>1</v>
      </c>
      <c r="Z31" s="4">
        <f t="shared" si="116"/>
        <v>0.65</v>
      </c>
      <c r="AA31" s="2">
        <f>((M31^2*K31)/(N31*5+M31+1)*(1+ROUNDDOWN(Q31/[1]战斗模型!$C$31,1)*[1]战斗模型!$C$32*AVERAGE([1]战斗模型!$C$35,W31))+ROUNDDOWN(T31/[1]战斗模型!$C$31,1)*[1]战斗模型!$C$32*M31*Z31)*(1+ROUNDDOWN(O31/[1]战斗模型!$C$31,1)*[1]战斗模型!$C$32*U31)*(1+ROUNDDOWN(P31/[1]战斗模型!$C$31,1)*[1]战斗模型!$C$32*V31)*B31</f>
        <v>45.771144278607</v>
      </c>
      <c r="AB31" s="2">
        <f>((M31^2*L31)/(N31*5+M31+1)*(1+ROUNDDOWN(Q31/[1]战斗模型!$C$31,1)*[1]战斗模型!$C$32*AVERAGE([1]战斗模型!$C$35,W31))+ROUNDDOWN(T31/[1]战斗模型!$C$31,1)*[1]战斗模型!$C$32*M31*Z31)*(1+ROUNDDOWN(O31/[1]战斗模型!$C$31,1)*[1]战斗模型!$C$32*U31)*(1+ROUNDDOWN(P31/[1]战斗模型!$C$31,1)*[1]战斗模型!$C$32*V31)*B31</f>
        <v>71.1442786069652</v>
      </c>
      <c r="AC31" s="2">
        <f t="shared" si="100"/>
        <v>366.169154228856</v>
      </c>
      <c r="AD31" s="2">
        <f t="shared" si="101"/>
        <v>1138.30845771144</v>
      </c>
      <c r="AE31" s="2">
        <f t="shared" si="102"/>
        <v>665.381227832131</v>
      </c>
      <c r="AF31" s="5">
        <f t="shared" si="103"/>
        <v>0.500286204922725</v>
      </c>
      <c r="AG31" s="5">
        <f t="shared" si="104"/>
        <v>0.499713795077275</v>
      </c>
      <c r="AH31" s="2">
        <f t="shared" si="105"/>
        <v>1.33333333333333</v>
      </c>
      <c r="AI31" s="2">
        <f t="shared" si="106"/>
        <v>0.0416666666666667</v>
      </c>
      <c r="AK31" s="2">
        <f t="shared" si="107"/>
        <v>1</v>
      </c>
      <c r="AL31" s="2">
        <f t="shared" ref="AL31:AL34" si="117">(AE31-$AE$30)/AK31</f>
        <v>166.345306958033</v>
      </c>
      <c r="AN31" s="1">
        <f t="shared" si="108"/>
        <v>73.6</v>
      </c>
      <c r="AO31" s="1">
        <f t="shared" si="109"/>
        <v>205.92</v>
      </c>
      <c r="AP31" s="1">
        <f t="shared" si="110"/>
        <v>13.3741626794258</v>
      </c>
    </row>
    <row r="32" spans="1:42">
      <c r="A32" s="2">
        <v>3</v>
      </c>
      <c r="B32" s="2">
        <f t="shared" si="111"/>
        <v>1</v>
      </c>
      <c r="C32" s="2">
        <f>$C$2</f>
        <v>0</v>
      </c>
      <c r="D32" s="2">
        <f>$D$2</f>
        <v>0</v>
      </c>
      <c r="E32" s="2">
        <f t="shared" ref="E32:K32" si="118">E$30</f>
        <v>1.1</v>
      </c>
      <c r="F32" s="2">
        <f t="shared" si="97"/>
        <v>1.1</v>
      </c>
      <c r="G32" s="2">
        <v>16</v>
      </c>
      <c r="H32" s="2">
        <v>32</v>
      </c>
      <c r="I32" s="2">
        <f t="shared" si="118"/>
        <v>10</v>
      </c>
      <c r="J32" s="2">
        <f t="shared" si="118"/>
        <v>20</v>
      </c>
      <c r="K32" s="2">
        <f t="shared" si="118"/>
        <v>0.92</v>
      </c>
      <c r="L32" s="2">
        <f t="shared" si="113"/>
        <v>1.43</v>
      </c>
      <c r="M32" s="2">
        <f t="shared" si="114"/>
        <v>100</v>
      </c>
      <c r="N32" s="2">
        <f>$N$2</f>
        <v>20</v>
      </c>
      <c r="O32" s="2">
        <f t="shared" ref="O32:T32" si="119">O$30</f>
        <v>0</v>
      </c>
      <c r="P32" s="2">
        <f t="shared" si="119"/>
        <v>0</v>
      </c>
      <c r="Q32" s="2">
        <f t="shared" si="119"/>
        <v>0</v>
      </c>
      <c r="R32" s="2">
        <f t="shared" si="119"/>
        <v>0</v>
      </c>
      <c r="S32" s="2">
        <f t="shared" si="119"/>
        <v>0</v>
      </c>
      <c r="T32" s="2">
        <f t="shared" si="119"/>
        <v>0</v>
      </c>
      <c r="U32" s="4">
        <f t="shared" ref="U32:Z32" si="120">U$2</f>
        <v>1</v>
      </c>
      <c r="V32" s="4">
        <f t="shared" si="120"/>
        <v>0.2</v>
      </c>
      <c r="W32" s="4">
        <f t="shared" si="120"/>
        <v>2</v>
      </c>
      <c r="X32" s="4">
        <f t="shared" si="120"/>
        <v>1.5</v>
      </c>
      <c r="Y32" s="4">
        <f t="shared" si="120"/>
        <v>1</v>
      </c>
      <c r="Z32" s="4">
        <f t="shared" si="120"/>
        <v>0.65</v>
      </c>
      <c r="AA32" s="2">
        <f>((M32^2*K32)/(N32*5+M32+1)*(1+ROUNDDOWN(Q32/[1]战斗模型!$C$31,1)*[1]战斗模型!$C$32*AVERAGE([1]战斗模型!$C$35,W32))+ROUNDDOWN(T32/[1]战斗模型!$C$31,1)*[1]战斗模型!$C$32*M32*Z32)*(1+ROUNDDOWN(O32/[1]战斗模型!$C$31,1)*[1]战斗模型!$C$32*U32)*(1+ROUNDDOWN(P32/[1]战斗模型!$C$31,1)*[1]战斗模型!$C$32*V32)*B32</f>
        <v>45.771144278607</v>
      </c>
      <c r="AB32" s="2">
        <f>((M32^2*L32)/(N32*5+M32+1)*(1+ROUNDDOWN(Q32/[1]战斗模型!$C$31,1)*[1]战斗模型!$C$32*AVERAGE([1]战斗模型!$C$35,W32))+ROUNDDOWN(T32/[1]战斗模型!$C$31,1)*[1]战斗模型!$C$32*M32*Z32)*(1+ROUNDDOWN(O32/[1]战斗模型!$C$31,1)*[1]战斗模型!$C$32*U32)*(1+ROUNDDOWN(P32/[1]战斗模型!$C$31,1)*[1]战斗模型!$C$32*V32)*B32</f>
        <v>71.1442786069652</v>
      </c>
      <c r="AC32" s="2">
        <f t="shared" si="100"/>
        <v>732.338308457711</v>
      </c>
      <c r="AD32" s="2">
        <f t="shared" si="101"/>
        <v>2276.61691542289</v>
      </c>
      <c r="AE32" s="2">
        <f t="shared" si="102"/>
        <v>1330.76245566426</v>
      </c>
      <c r="AF32" s="5">
        <f t="shared" si="103"/>
        <v>0.500286204922725</v>
      </c>
      <c r="AG32" s="5">
        <f t="shared" si="104"/>
        <v>0.499713795077275</v>
      </c>
      <c r="AH32" s="2">
        <f t="shared" si="105"/>
        <v>2.66666666666667</v>
      </c>
      <c r="AI32" s="2">
        <f t="shared" si="106"/>
        <v>0.208333333333333</v>
      </c>
      <c r="AK32" s="2">
        <f t="shared" si="107"/>
        <v>2</v>
      </c>
      <c r="AL32" s="2">
        <f t="shared" si="117"/>
        <v>415.863267395082</v>
      </c>
      <c r="AN32" s="1">
        <f t="shared" si="108"/>
        <v>147.2</v>
      </c>
      <c r="AO32" s="1">
        <f t="shared" si="109"/>
        <v>411.84</v>
      </c>
      <c r="AP32" s="1">
        <f t="shared" si="110"/>
        <v>26.7483253588517</v>
      </c>
    </row>
    <row r="33" spans="1:42">
      <c r="A33" s="2">
        <v>4</v>
      </c>
      <c r="B33" s="2">
        <f t="shared" si="111"/>
        <v>1</v>
      </c>
      <c r="C33" s="2">
        <f>$C$2</f>
        <v>0</v>
      </c>
      <c r="D33" s="2">
        <f>$D$2</f>
        <v>0</v>
      </c>
      <c r="E33" s="2">
        <f t="shared" ref="E33:K33" si="121">E$30</f>
        <v>1.1</v>
      </c>
      <c r="F33" s="2">
        <f t="shared" si="97"/>
        <v>1.1</v>
      </c>
      <c r="G33" s="2">
        <v>20</v>
      </c>
      <c r="H33" s="2">
        <v>40</v>
      </c>
      <c r="I33" s="2">
        <f t="shared" si="121"/>
        <v>10</v>
      </c>
      <c r="J33" s="2">
        <f t="shared" si="121"/>
        <v>20</v>
      </c>
      <c r="K33" s="2">
        <f t="shared" si="121"/>
        <v>0.92</v>
      </c>
      <c r="L33" s="2">
        <f t="shared" si="113"/>
        <v>1.43</v>
      </c>
      <c r="M33" s="2">
        <f t="shared" si="114"/>
        <v>100</v>
      </c>
      <c r="N33" s="2">
        <f>$N$2</f>
        <v>20</v>
      </c>
      <c r="O33" s="2">
        <f t="shared" ref="O33:T33" si="122">O$30</f>
        <v>0</v>
      </c>
      <c r="P33" s="2">
        <f t="shared" si="122"/>
        <v>0</v>
      </c>
      <c r="Q33" s="2">
        <f t="shared" si="122"/>
        <v>0</v>
      </c>
      <c r="R33" s="2">
        <f t="shared" si="122"/>
        <v>0</v>
      </c>
      <c r="S33" s="2">
        <f t="shared" si="122"/>
        <v>0</v>
      </c>
      <c r="T33" s="2">
        <f t="shared" si="122"/>
        <v>0</v>
      </c>
      <c r="U33" s="4">
        <f t="shared" ref="U33:Z33" si="123">U$2</f>
        <v>1</v>
      </c>
      <c r="V33" s="4">
        <f t="shared" si="123"/>
        <v>0.2</v>
      </c>
      <c r="W33" s="4">
        <f t="shared" si="123"/>
        <v>2</v>
      </c>
      <c r="X33" s="4">
        <f t="shared" si="123"/>
        <v>1.5</v>
      </c>
      <c r="Y33" s="4">
        <f t="shared" si="123"/>
        <v>1</v>
      </c>
      <c r="Z33" s="4">
        <f t="shared" si="123"/>
        <v>0.65</v>
      </c>
      <c r="AA33" s="2">
        <f>((M33^2*K33)/(N33*5+M33+1)*(1+ROUNDDOWN(Q33/[1]战斗模型!$C$31,1)*[1]战斗模型!$C$32*AVERAGE([1]战斗模型!$C$35,W33))+ROUNDDOWN(T33/[1]战斗模型!$C$31,1)*[1]战斗模型!$C$32*M33*Z33)*(1+ROUNDDOWN(O33/[1]战斗模型!$C$31,1)*[1]战斗模型!$C$32*U33)*(1+ROUNDDOWN(P33/[1]战斗模型!$C$31,1)*[1]战斗模型!$C$32*V33)*B33</f>
        <v>45.771144278607</v>
      </c>
      <c r="AB33" s="2">
        <f>((M33^2*L33)/(N33*5+M33+1)*(1+ROUNDDOWN(Q33/[1]战斗模型!$C$31,1)*[1]战斗模型!$C$32*AVERAGE([1]战斗模型!$C$35,W33))+ROUNDDOWN(T33/[1]战斗模型!$C$31,1)*[1]战斗模型!$C$32*M33*Z33)*(1+ROUNDDOWN(O33/[1]战斗模型!$C$31,1)*[1]战斗模型!$C$32*U33)*(1+ROUNDDOWN(P33/[1]战斗模型!$C$31,1)*[1]战斗模型!$C$32*V33)*B33</f>
        <v>71.1442786069652</v>
      </c>
      <c r="AC33" s="2">
        <f t="shared" si="100"/>
        <v>915.422885572139</v>
      </c>
      <c r="AD33" s="2">
        <f t="shared" si="101"/>
        <v>2845.77114427861</v>
      </c>
      <c r="AE33" s="2">
        <f t="shared" si="102"/>
        <v>1663.45306958033</v>
      </c>
      <c r="AF33" s="5">
        <f t="shared" si="103"/>
        <v>0.500286204922725</v>
      </c>
      <c r="AG33" s="5">
        <f t="shared" si="104"/>
        <v>0.499713795077275</v>
      </c>
      <c r="AH33" s="2">
        <f t="shared" si="105"/>
        <v>3.33333333333333</v>
      </c>
      <c r="AI33" s="2">
        <f t="shared" si="106"/>
        <v>0.291666666666667</v>
      </c>
      <c r="AK33" s="2">
        <f t="shared" si="107"/>
        <v>3</v>
      </c>
      <c r="AL33" s="2">
        <f t="shared" si="117"/>
        <v>388.139049568743</v>
      </c>
      <c r="AN33" s="1">
        <f t="shared" si="108"/>
        <v>184</v>
      </c>
      <c r="AO33" s="1">
        <f t="shared" si="109"/>
        <v>514.8</v>
      </c>
      <c r="AP33" s="1">
        <f t="shared" si="110"/>
        <v>33.4354066985646</v>
      </c>
    </row>
    <row r="34" spans="1:42">
      <c r="A34" s="2">
        <v>5</v>
      </c>
      <c r="B34" s="2">
        <f t="shared" si="111"/>
        <v>1</v>
      </c>
      <c r="C34" s="2">
        <f>$C$2</f>
        <v>0</v>
      </c>
      <c r="D34" s="2">
        <f>$D$2</f>
        <v>0</v>
      </c>
      <c r="E34" s="2">
        <f t="shared" ref="E34:K34" si="124">E$30</f>
        <v>1.1</v>
      </c>
      <c r="F34" s="2">
        <f t="shared" si="97"/>
        <v>1.1</v>
      </c>
      <c r="G34" s="2">
        <v>30</v>
      </c>
      <c r="H34" s="2">
        <v>60</v>
      </c>
      <c r="I34" s="2">
        <f t="shared" si="124"/>
        <v>10</v>
      </c>
      <c r="J34" s="2">
        <f t="shared" si="124"/>
        <v>20</v>
      </c>
      <c r="K34" s="2">
        <f t="shared" si="124"/>
        <v>0.92</v>
      </c>
      <c r="L34" s="2">
        <f t="shared" si="113"/>
        <v>1.43</v>
      </c>
      <c r="M34" s="2">
        <f t="shared" si="114"/>
        <v>100</v>
      </c>
      <c r="N34" s="2">
        <f>$N$2</f>
        <v>20</v>
      </c>
      <c r="O34" s="2">
        <f t="shared" ref="O34:T34" si="125">O$30</f>
        <v>0</v>
      </c>
      <c r="P34" s="2">
        <f t="shared" si="125"/>
        <v>0</v>
      </c>
      <c r="Q34" s="2">
        <f t="shared" si="125"/>
        <v>0</v>
      </c>
      <c r="R34" s="2">
        <f t="shared" si="125"/>
        <v>0</v>
      </c>
      <c r="S34" s="2">
        <f t="shared" si="125"/>
        <v>0</v>
      </c>
      <c r="T34" s="2">
        <f t="shared" si="125"/>
        <v>0</v>
      </c>
      <c r="U34" s="4">
        <f t="shared" ref="U34:Z34" si="126">U$2</f>
        <v>1</v>
      </c>
      <c r="V34" s="4">
        <f t="shared" si="126"/>
        <v>0.2</v>
      </c>
      <c r="W34" s="4">
        <f t="shared" si="126"/>
        <v>2</v>
      </c>
      <c r="X34" s="4">
        <f t="shared" si="126"/>
        <v>1.5</v>
      </c>
      <c r="Y34" s="4">
        <f t="shared" si="126"/>
        <v>1</v>
      </c>
      <c r="Z34" s="4">
        <f t="shared" si="126"/>
        <v>0.65</v>
      </c>
      <c r="AA34" s="2">
        <f>((M34^2*K34)/(N34*5+M34+1)*(1+ROUNDDOWN(Q34/[1]战斗模型!$C$31,1)*[1]战斗模型!$C$32*AVERAGE([1]战斗模型!$C$35,W34))+ROUNDDOWN(T34/[1]战斗模型!$C$31,1)*[1]战斗模型!$C$32*M34*Z34)*(1+ROUNDDOWN(O34/[1]战斗模型!$C$31,1)*[1]战斗模型!$C$32*U34)*(1+ROUNDDOWN(P34/[1]战斗模型!$C$31,1)*[1]战斗模型!$C$32*V34)*B34</f>
        <v>45.771144278607</v>
      </c>
      <c r="AB34" s="2">
        <f>((M34^2*L34)/(N34*5+M34+1)*(1+ROUNDDOWN(Q34/[1]战斗模型!$C$31,1)*[1]战斗模型!$C$32*AVERAGE([1]战斗模型!$C$35,W34))+ROUNDDOWN(T34/[1]战斗模型!$C$31,1)*[1]战斗模型!$C$32*M34*Z34)*(1+ROUNDDOWN(O34/[1]战斗模型!$C$31,1)*[1]战斗模型!$C$32*U34)*(1+ROUNDDOWN(P34/[1]战斗模型!$C$31,1)*[1]战斗模型!$C$32*V34)*B34</f>
        <v>71.1442786069652</v>
      </c>
      <c r="AC34" s="2">
        <f t="shared" si="100"/>
        <v>1373.13432835821</v>
      </c>
      <c r="AD34" s="2">
        <f t="shared" si="101"/>
        <v>4268.65671641791</v>
      </c>
      <c r="AE34" s="2">
        <f t="shared" si="102"/>
        <v>2495.17960437049</v>
      </c>
      <c r="AF34" s="5">
        <f t="shared" si="103"/>
        <v>0.500286204922725</v>
      </c>
      <c r="AG34" s="5">
        <f t="shared" si="104"/>
        <v>0.499713795077275</v>
      </c>
      <c r="AH34" s="6">
        <f t="shared" si="105"/>
        <v>5</v>
      </c>
      <c r="AI34" s="2">
        <f t="shared" si="106"/>
        <v>0.5</v>
      </c>
      <c r="AK34" s="2">
        <f t="shared" si="107"/>
        <v>4</v>
      </c>
      <c r="AL34" s="2">
        <f t="shared" si="117"/>
        <v>499.035920874098</v>
      </c>
      <c r="AN34" s="1">
        <f t="shared" si="108"/>
        <v>276</v>
      </c>
      <c r="AO34" s="1">
        <f t="shared" si="109"/>
        <v>772.2</v>
      </c>
      <c r="AP34" s="1">
        <f t="shared" si="110"/>
        <v>50.1531100478469</v>
      </c>
    </row>
    <row r="35" spans="7:42"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P35" s="1">
        <f>SUM(AP30:AP34)</f>
        <v>133.741626794258</v>
      </c>
    </row>
    <row r="36" spans="7:31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7:33"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4"/>
      <c r="V37" s="4"/>
      <c r="W37" s="4"/>
      <c r="X37" s="4"/>
      <c r="Y37" s="4"/>
      <c r="Z37" s="4"/>
      <c r="AA37" s="2"/>
      <c r="AB37" s="2"/>
      <c r="AC37" s="2"/>
      <c r="AD37" s="2"/>
      <c r="AE37" s="2"/>
      <c r="AF37" s="5"/>
      <c r="AG37" s="5"/>
    </row>
    <row r="38" spans="7:33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4"/>
      <c r="V38" s="4"/>
      <c r="W38" s="4"/>
      <c r="X38" s="4"/>
      <c r="Y38" s="4"/>
      <c r="Z38" s="4"/>
      <c r="AA38" s="2"/>
      <c r="AB38" s="2"/>
      <c r="AC38" s="2"/>
      <c r="AD38" s="2"/>
      <c r="AE38" s="2"/>
      <c r="AF38" s="5"/>
      <c r="AG38" s="5"/>
    </row>
    <row r="39" spans="7:33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4"/>
      <c r="V39" s="4"/>
      <c r="W39" s="4"/>
      <c r="X39" s="4"/>
      <c r="Y39" s="4"/>
      <c r="Z39" s="4"/>
      <c r="AA39" s="2"/>
      <c r="AB39" s="2"/>
      <c r="AC39" s="2"/>
      <c r="AD39" s="2"/>
      <c r="AE39" s="2"/>
      <c r="AF39" s="5"/>
      <c r="AG39" s="5"/>
    </row>
    <row r="40" spans="7:33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4"/>
      <c r="V40" s="4"/>
      <c r="W40" s="4"/>
      <c r="X40" s="4"/>
      <c r="Y40" s="4"/>
      <c r="Z40" s="4"/>
      <c r="AA40" s="2"/>
      <c r="AB40" s="2"/>
      <c r="AC40" s="2"/>
      <c r="AD40" s="2"/>
      <c r="AE40" s="2"/>
      <c r="AF40" s="5"/>
      <c r="AG40" s="5"/>
    </row>
    <row r="41" spans="7:34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4"/>
      <c r="V41" s="4"/>
      <c r="W41" s="4"/>
      <c r="X41" s="4"/>
      <c r="Y41" s="4"/>
      <c r="Z41" s="4"/>
      <c r="AA41" s="2"/>
      <c r="AB41" s="2"/>
      <c r="AC41" s="2"/>
      <c r="AD41" s="2"/>
      <c r="AE41" s="2"/>
      <c r="AF41" s="5"/>
      <c r="AG41" s="5"/>
      <c r="AH41" s="1"/>
    </row>
    <row r="42" spans="7:31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60" s="1" customFormat="1" spans="1:38">
      <c r="A60" s="2"/>
      <c r="B60" s="2"/>
      <c r="C60" s="2"/>
      <c r="D60" s="2"/>
      <c r="E60" s="2"/>
      <c r="F60" s="2"/>
      <c r="AF60" s="2"/>
      <c r="AG60" s="2"/>
      <c r="AH60" s="2"/>
      <c r="AI60" s="2"/>
      <c r="AK60" s="2"/>
      <c r="AL60" s="2"/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5"/>
  <sheetViews>
    <sheetView workbookViewId="0">
      <selection activeCell="AI18" sqref="AI18"/>
    </sheetView>
    <sheetView tabSelected="1" workbookViewId="1">
      <selection activeCell="AI19" sqref="AI19"/>
    </sheetView>
  </sheetViews>
  <sheetFormatPr defaultColWidth="9" defaultRowHeight="16.5"/>
  <cols>
    <col min="1" max="1" width="6.25" style="2" customWidth="1"/>
    <col min="2" max="3" width="4.625" style="2" customWidth="1"/>
    <col min="4" max="5" width="7.875" style="2" customWidth="1"/>
    <col min="6" max="8" width="7.875" style="1" customWidth="1"/>
    <col min="9" max="9" width="10.25" style="1" customWidth="1"/>
    <col min="10" max="11" width="7.875" style="1" customWidth="1"/>
    <col min="12" max="13" width="6.25" style="1" hidden="1" customWidth="1"/>
    <col min="14" max="25" width="6.625" style="1" hidden="1" customWidth="1"/>
    <col min="26" max="29" width="8.625" style="1" hidden="1" customWidth="1"/>
    <col min="30" max="30" width="8.625" style="1" customWidth="1"/>
    <col min="31" max="34" width="7.875" style="2" customWidth="1"/>
    <col min="35" max="35" width="13.75" style="1" customWidth="1"/>
    <col min="36" max="36" width="9" style="2"/>
    <col min="37" max="37" width="9.00833333333333" style="2" customWidth="1"/>
    <col min="38" max="38" width="9.00833333333333" style="1" customWidth="1"/>
    <col min="39" max="39" width="11.25" style="1" customWidth="1"/>
    <col min="40" max="40" width="9" style="1"/>
    <col min="41" max="43" width="9.00833333333333" style="1" customWidth="1"/>
    <col min="44" max="44" width="9" style="1"/>
    <col min="45" max="45" width="12.625" style="1"/>
    <col min="46" max="16384" width="9" style="1"/>
  </cols>
  <sheetData>
    <row r="1" spans="1:45">
      <c r="A1" s="2" t="s">
        <v>17</v>
      </c>
      <c r="B1" s="2" t="s">
        <v>47</v>
      </c>
      <c r="C1" s="2" t="s">
        <v>93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94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J1" s="2" t="s">
        <v>81</v>
      </c>
      <c r="AK1" s="2" t="s">
        <v>82</v>
      </c>
      <c r="AM1" s="1" t="s">
        <v>83</v>
      </c>
      <c r="AN1" s="1" t="s">
        <v>84</v>
      </c>
      <c r="AO1" s="1" t="s">
        <v>88</v>
      </c>
      <c r="AQ1" s="1" t="s">
        <v>95</v>
      </c>
      <c r="AR1" s="1" t="s">
        <v>96</v>
      </c>
      <c r="AS1" s="1" t="s">
        <v>97</v>
      </c>
    </row>
    <row r="2" spans="1:45">
      <c r="A2" s="2">
        <v>1</v>
      </c>
      <c r="B2" s="2">
        <v>1</v>
      </c>
      <c r="C2" s="2">
        <v>0</v>
      </c>
      <c r="D2" s="3">
        <v>1.3</v>
      </c>
      <c r="E2" s="2">
        <f>D2/(1+C2)</f>
        <v>1.3</v>
      </c>
      <c r="F2" s="2">
        <f>无畏者!E2</f>
        <v>3</v>
      </c>
      <c r="G2" s="2">
        <f>无畏者!AB2+无畏者!AH2</f>
        <v>70</v>
      </c>
      <c r="H2" s="2">
        <f>ROUNDUP(1000/ROUNDUP((20/D2),0),0)</f>
        <v>63</v>
      </c>
      <c r="I2" s="2">
        <f>ROUNDUP(1000/H2,0)</f>
        <v>16</v>
      </c>
      <c r="J2" s="3">
        <v>1.45</v>
      </c>
      <c r="K2" s="3">
        <v>1.9</v>
      </c>
      <c r="L2" s="2">
        <v>100</v>
      </c>
      <c r="M2" s="2">
        <v>20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4">
        <v>0.5</v>
      </c>
      <c r="U2" s="4">
        <v>0.5</v>
      </c>
      <c r="V2" s="4">
        <v>1</v>
      </c>
      <c r="W2" s="4">
        <v>0.75</v>
      </c>
      <c r="X2" s="4">
        <v>1</v>
      </c>
      <c r="Y2" s="4">
        <v>0.5</v>
      </c>
      <c r="Z2" s="2">
        <f>((L2^2*J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72.1393034825871</v>
      </c>
      <c r="AA2" s="2">
        <f>((L2^2*K2)*(1+ROUNDDOWN(Q2/[1]战斗模型!$C$31,1)*[1]战斗模型!$C$32*W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94.5273631840796</v>
      </c>
      <c r="AB2" s="2">
        <f>Z2*F2</f>
        <v>216.417910447761</v>
      </c>
      <c r="AC2" s="2">
        <f>AA2*G2</f>
        <v>6616.91542288557</v>
      </c>
      <c r="AD2" s="2">
        <f>(AB2*I2+AC2)/(I2+1)/E2</f>
        <v>456.090587785057</v>
      </c>
      <c r="AE2" s="5">
        <f>(AB2*I2)/(I2+1)/E2/AD2</f>
        <v>0.343534057255676</v>
      </c>
      <c r="AF2" s="5">
        <f>AC2/(I2+1)/E2/AD2</f>
        <v>0.656465942744324</v>
      </c>
      <c r="AG2" s="2">
        <f>AD2/AD$2</f>
        <v>1</v>
      </c>
      <c r="AH2" s="2">
        <f>(AG2-1)/8</f>
        <v>0</v>
      </c>
      <c r="AJ2" s="2">
        <v>0</v>
      </c>
      <c r="AK2" s="2">
        <f>AD2-$AD$2</f>
        <v>0</v>
      </c>
      <c r="AM2" s="1">
        <f>J2*F2*I2</f>
        <v>69.6</v>
      </c>
      <c r="AN2" s="1">
        <f>K2*G2</f>
        <v>133</v>
      </c>
      <c r="AO2" s="1">
        <f>(AM2+AN2)/(I2+1)/E2</f>
        <v>9.16742081447964</v>
      </c>
      <c r="AQ2" s="1">
        <f>AM2/J2</f>
        <v>48</v>
      </c>
      <c r="AR2" s="1">
        <f>AN2/K2</f>
        <v>70</v>
      </c>
      <c r="AS2" s="1">
        <f>(AQ2+AR2)/(I2+1)/E2</f>
        <v>5.3393665158371</v>
      </c>
    </row>
    <row r="3" spans="1:45">
      <c r="A3" s="2">
        <v>2</v>
      </c>
      <c r="B3" s="2">
        <f>B$2</f>
        <v>1</v>
      </c>
      <c r="C3" s="2">
        <f>$C$2</f>
        <v>0</v>
      </c>
      <c r="D3" s="2">
        <f>D$2</f>
        <v>1.3</v>
      </c>
      <c r="E3" s="2">
        <f>D3/(1+C3)</f>
        <v>1.3</v>
      </c>
      <c r="F3" s="2">
        <f>无畏者!E3</f>
        <v>6</v>
      </c>
      <c r="G3" s="2">
        <f>无畏者!AB3+无畏者!AH3</f>
        <v>111</v>
      </c>
      <c r="H3" s="2">
        <f>H2*(1-A3*H7)</f>
        <v>63</v>
      </c>
      <c r="I3" s="2">
        <f>ROUNDUP(1000/H3,0)</f>
        <v>16</v>
      </c>
      <c r="J3" s="3">
        <f>J$2</f>
        <v>1.45</v>
      </c>
      <c r="K3" s="3">
        <f>K$2</f>
        <v>1.9</v>
      </c>
      <c r="L3" s="2">
        <f>L2+L$7</f>
        <v>100</v>
      </c>
      <c r="M3" s="2">
        <v>20</v>
      </c>
      <c r="N3" s="2">
        <f t="shared" ref="N3:Y3" si="0">N$2</f>
        <v>0</v>
      </c>
      <c r="O3" s="2">
        <f t="shared" si="0"/>
        <v>0</v>
      </c>
      <c r="P3" s="2">
        <f t="shared" si="0"/>
        <v>0</v>
      </c>
      <c r="Q3" s="2">
        <f t="shared" si="0"/>
        <v>0</v>
      </c>
      <c r="R3" s="2">
        <f t="shared" si="0"/>
        <v>0</v>
      </c>
      <c r="S3" s="2">
        <f t="shared" si="0"/>
        <v>0</v>
      </c>
      <c r="T3" s="4">
        <f t="shared" si="0"/>
        <v>0.5</v>
      </c>
      <c r="U3" s="4">
        <f t="shared" si="0"/>
        <v>0.5</v>
      </c>
      <c r="V3" s="4">
        <f t="shared" si="0"/>
        <v>1</v>
      </c>
      <c r="W3" s="4">
        <f t="shared" si="0"/>
        <v>0.75</v>
      </c>
      <c r="X3" s="4">
        <f t="shared" si="0"/>
        <v>1</v>
      </c>
      <c r="Y3" s="4">
        <f t="shared" si="0"/>
        <v>0.5</v>
      </c>
      <c r="Z3" s="2">
        <f>((L3^2*J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72.1393034825871</v>
      </c>
      <c r="AA3" s="2">
        <f>((L3^2*K3)*(1+ROUNDDOWN(Q3/[1]战斗模型!$C$31,1)*[1]战斗模型!$C$32*W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94.5273631840796</v>
      </c>
      <c r="AB3" s="2">
        <f>Z3*F3</f>
        <v>432.835820895522</v>
      </c>
      <c r="AC3" s="2">
        <f>AA3*G3</f>
        <v>10492.5373134328</v>
      </c>
      <c r="AD3" s="2">
        <f>(AB3*I3+AC3)/(I3+1)/E3</f>
        <v>788.140744242588</v>
      </c>
      <c r="AE3" s="5">
        <f>(AB3*I3)/(I3+1)/E3/AD3</f>
        <v>0.397600685518423</v>
      </c>
      <c r="AF3" s="5">
        <f>AC3/(I3+1)/E3/AD3</f>
        <v>0.602399314481577</v>
      </c>
      <c r="AG3" s="2">
        <f>AD3/AD$2</f>
        <v>1.72803553800592</v>
      </c>
      <c r="AH3" s="2">
        <f>(AG3-1)/8</f>
        <v>0.0910044422507403</v>
      </c>
      <c r="AJ3" s="2">
        <v>1</v>
      </c>
      <c r="AK3" s="2">
        <f>(AD3-$AD$2)/AJ3</f>
        <v>332.050156457531</v>
      </c>
      <c r="AM3" s="1">
        <f>J3*F3*I3</f>
        <v>139.2</v>
      </c>
      <c r="AN3" s="1">
        <f>K3*G3</f>
        <v>210.9</v>
      </c>
      <c r="AO3" s="1">
        <f>(AM3+AN3)/(I3+1)/E3</f>
        <v>15.841628959276</v>
      </c>
      <c r="AQ3" s="1">
        <f>AM3/J3</f>
        <v>96</v>
      </c>
      <c r="AR3" s="1">
        <f>AN3/K3</f>
        <v>111</v>
      </c>
      <c r="AS3" s="1">
        <f>(AQ3+AR3)/(I3+1)/E3</f>
        <v>9.36651583710407</v>
      </c>
    </row>
    <row r="4" spans="1:45">
      <c r="A4" s="2">
        <v>3</v>
      </c>
      <c r="B4" s="2">
        <f>B$2</f>
        <v>1</v>
      </c>
      <c r="C4" s="2">
        <f>$C$2</f>
        <v>0</v>
      </c>
      <c r="D4" s="2">
        <f>D$2</f>
        <v>1.3</v>
      </c>
      <c r="E4" s="2">
        <f>D4/(1+C4)</f>
        <v>1.3</v>
      </c>
      <c r="F4" s="2">
        <f>无畏者!E4</f>
        <v>10</v>
      </c>
      <c r="G4" s="2">
        <f>无畏者!AB4+无畏者!AH4</f>
        <v>152</v>
      </c>
      <c r="H4" s="2">
        <f>H2*(1-A4*H7)</f>
        <v>63</v>
      </c>
      <c r="I4" s="2">
        <f>ROUNDUP(1000/H4,0)</f>
        <v>16</v>
      </c>
      <c r="J4" s="3">
        <f>J$2</f>
        <v>1.45</v>
      </c>
      <c r="K4" s="3">
        <f>K$2</f>
        <v>1.9</v>
      </c>
      <c r="L4" s="2">
        <f>L3+L$7</f>
        <v>100</v>
      </c>
      <c r="M4" s="2">
        <v>20</v>
      </c>
      <c r="N4" s="2">
        <f t="shared" ref="N4:Y4" si="1">N$2</f>
        <v>0</v>
      </c>
      <c r="O4" s="2">
        <f t="shared" si="1"/>
        <v>0</v>
      </c>
      <c r="P4" s="2">
        <f t="shared" si="1"/>
        <v>0</v>
      </c>
      <c r="Q4" s="2">
        <f t="shared" si="1"/>
        <v>0</v>
      </c>
      <c r="R4" s="2">
        <f t="shared" si="1"/>
        <v>0</v>
      </c>
      <c r="S4" s="2">
        <f t="shared" si="1"/>
        <v>0</v>
      </c>
      <c r="T4" s="4">
        <f t="shared" si="1"/>
        <v>0.5</v>
      </c>
      <c r="U4" s="4">
        <f t="shared" si="1"/>
        <v>0.5</v>
      </c>
      <c r="V4" s="4">
        <f t="shared" si="1"/>
        <v>1</v>
      </c>
      <c r="W4" s="4">
        <f t="shared" si="1"/>
        <v>0.75</v>
      </c>
      <c r="X4" s="4">
        <f t="shared" si="1"/>
        <v>1</v>
      </c>
      <c r="Y4" s="4">
        <f t="shared" si="1"/>
        <v>0.5</v>
      </c>
      <c r="Z4" s="2">
        <f>((L4^2*J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72.1393034825871</v>
      </c>
      <c r="AA4" s="2">
        <f>((L4^2*K4)*(1+ROUNDDOWN(Q4/[1]战斗模型!$C$31,1)*[1]战斗模型!$C$32*W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94.5273631840796</v>
      </c>
      <c r="AB4" s="2">
        <f>Z4*F4</f>
        <v>721.393034825871</v>
      </c>
      <c r="AC4" s="2">
        <f>AA4*G4</f>
        <v>14368.1592039801</v>
      </c>
      <c r="AD4" s="2">
        <f>(AB4*I4+AC4)/(I4+1)/E4</f>
        <v>1172.41845073276</v>
      </c>
      <c r="AE4" s="5">
        <f>(AB4*I4)/(I4+1)/E4/AD4</f>
        <v>0.445468509984639</v>
      </c>
      <c r="AF4" s="5">
        <f>AC4/(I4+1)/E4/AD4</f>
        <v>0.554531490015361</v>
      </c>
      <c r="AG4" s="2">
        <f>AD4/AD$2</f>
        <v>2.5705824284304</v>
      </c>
      <c r="AH4" s="2">
        <f>(AG4-1)/8</f>
        <v>0.196322803553801</v>
      </c>
      <c r="AJ4" s="2">
        <v>2</v>
      </c>
      <c r="AK4" s="2">
        <f>(AD4-$AD$2)/AJ4</f>
        <v>358.163931473852</v>
      </c>
      <c r="AM4" s="1">
        <f>J4*F4*I4</f>
        <v>232</v>
      </c>
      <c r="AN4" s="1">
        <f>K4*G4</f>
        <v>288.8</v>
      </c>
      <c r="AO4" s="1">
        <f>(AM4+AN4)/(I4+1)/E4</f>
        <v>23.5656108597285</v>
      </c>
      <c r="AQ4" s="1">
        <f t="shared" ref="AQ4:AQ13" si="2">AM4/J4</f>
        <v>160</v>
      </c>
      <c r="AR4" s="1">
        <f t="shared" ref="AR4:AR13" si="3">AN4/K4</f>
        <v>152</v>
      </c>
      <c r="AS4" s="1">
        <f t="shared" ref="AS4:AS13" si="4">(AQ4+AR4)/(I4+1)/E4</f>
        <v>14.1176470588235</v>
      </c>
    </row>
    <row r="5" spans="1:45">
      <c r="A5" s="2">
        <v>4</v>
      </c>
      <c r="B5" s="2">
        <f>B$2</f>
        <v>1</v>
      </c>
      <c r="C5" s="2">
        <f>$C$2</f>
        <v>0</v>
      </c>
      <c r="D5" s="2">
        <f>D$2</f>
        <v>1.3</v>
      </c>
      <c r="E5" s="2">
        <f>D5/(1+C5)</f>
        <v>1.3</v>
      </c>
      <c r="F5" s="2">
        <f>无畏者!E5</f>
        <v>15</v>
      </c>
      <c r="G5" s="2">
        <f>无畏者!AB5+无畏者!AH5</f>
        <v>193</v>
      </c>
      <c r="H5" s="2">
        <f>H2*(1-A5*H7)</f>
        <v>63</v>
      </c>
      <c r="I5" s="2">
        <f>ROUNDUP(1000/H5,0)</f>
        <v>16</v>
      </c>
      <c r="J5" s="3">
        <f>J$2</f>
        <v>1.45</v>
      </c>
      <c r="K5" s="3">
        <f>K$2</f>
        <v>1.9</v>
      </c>
      <c r="L5" s="2">
        <f>L4+L$7</f>
        <v>100</v>
      </c>
      <c r="M5" s="2">
        <v>20</v>
      </c>
      <c r="N5" s="2">
        <f t="shared" ref="N5:Y5" si="5">N$2</f>
        <v>0</v>
      </c>
      <c r="O5" s="2">
        <f t="shared" si="5"/>
        <v>0</v>
      </c>
      <c r="P5" s="2">
        <f t="shared" si="5"/>
        <v>0</v>
      </c>
      <c r="Q5" s="2">
        <f t="shared" si="5"/>
        <v>0</v>
      </c>
      <c r="R5" s="2">
        <f t="shared" si="5"/>
        <v>0</v>
      </c>
      <c r="S5" s="2">
        <f t="shared" si="5"/>
        <v>0</v>
      </c>
      <c r="T5" s="4">
        <f t="shared" si="5"/>
        <v>0.5</v>
      </c>
      <c r="U5" s="4">
        <f t="shared" si="5"/>
        <v>0.5</v>
      </c>
      <c r="V5" s="4">
        <f t="shared" si="5"/>
        <v>1</v>
      </c>
      <c r="W5" s="4">
        <f t="shared" si="5"/>
        <v>0.75</v>
      </c>
      <c r="X5" s="4">
        <f t="shared" si="5"/>
        <v>1</v>
      </c>
      <c r="Y5" s="4">
        <f t="shared" si="5"/>
        <v>0.5</v>
      </c>
      <c r="Z5" s="2">
        <f>((L5^2*J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72.1393034825871</v>
      </c>
      <c r="AA5" s="2">
        <f>((L5^2*K5)*(1+ROUNDDOWN(Q5/[1]战斗模型!$C$31,1)*[1]战斗模型!$C$32*W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94.5273631840796</v>
      </c>
      <c r="AB5" s="2">
        <f>Z5*F5</f>
        <v>1082.08955223881</v>
      </c>
      <c r="AC5" s="2">
        <f>AA5*G5</f>
        <v>18243.7810945274</v>
      </c>
      <c r="AD5" s="2">
        <f>(AB5*I5+AC5)/(I5+1)/E5</f>
        <v>1608.92370725558</v>
      </c>
      <c r="AE5" s="5">
        <f>(AB5*I5)/(I5+1)/E5/AD5</f>
        <v>0.486917587799077</v>
      </c>
      <c r="AF5" s="5">
        <f>AC5/(I5+1)/E5/AD5</f>
        <v>0.513082412200923</v>
      </c>
      <c r="AG5" s="2">
        <f>AD5/AD$2</f>
        <v>3.52764067127344</v>
      </c>
      <c r="AH5" s="2">
        <f>(AG5-1)/8</f>
        <v>0.315955083909181</v>
      </c>
      <c r="AJ5" s="2">
        <v>3</v>
      </c>
      <c r="AK5" s="2">
        <f>(AD5-$AD$2)/AJ5</f>
        <v>384.277706490173</v>
      </c>
      <c r="AM5" s="1">
        <f>J5*F5*I5</f>
        <v>348</v>
      </c>
      <c r="AN5" s="1">
        <f>K5*G5</f>
        <v>366.7</v>
      </c>
      <c r="AO5" s="1">
        <f>(AM5+AN5)/(I5+1)/E5</f>
        <v>32.3393665158371</v>
      </c>
      <c r="AQ5" s="1">
        <f t="shared" si="2"/>
        <v>240</v>
      </c>
      <c r="AR5" s="1">
        <f t="shared" si="3"/>
        <v>193</v>
      </c>
      <c r="AS5" s="1">
        <f t="shared" si="4"/>
        <v>19.5927601809955</v>
      </c>
    </row>
    <row r="6" spans="1:45">
      <c r="A6" s="2">
        <v>5</v>
      </c>
      <c r="B6" s="2">
        <f>B$2</f>
        <v>1</v>
      </c>
      <c r="C6" s="2">
        <f>$C$2</f>
        <v>0</v>
      </c>
      <c r="D6" s="2">
        <f>D$2</f>
        <v>1.3</v>
      </c>
      <c r="E6" s="2">
        <f>D6/(1+C6)</f>
        <v>1.3</v>
      </c>
      <c r="F6" s="2">
        <f>无畏者!E6</f>
        <v>27</v>
      </c>
      <c r="G6" s="2">
        <f>无畏者!AB6+无畏者!AH6</f>
        <v>234</v>
      </c>
      <c r="H6" s="2">
        <f>H2*(1-A6*H7)</f>
        <v>63</v>
      </c>
      <c r="I6" s="2">
        <f>ROUNDUP(1000/H6,0)</f>
        <v>16</v>
      </c>
      <c r="J6" s="3">
        <f>J$2</f>
        <v>1.45</v>
      </c>
      <c r="K6" s="3">
        <f>K$2</f>
        <v>1.9</v>
      </c>
      <c r="L6" s="2">
        <f>L5+L$7</f>
        <v>100</v>
      </c>
      <c r="M6" s="2">
        <v>20</v>
      </c>
      <c r="N6" s="2">
        <f t="shared" ref="N6:Y6" si="6">N$2</f>
        <v>0</v>
      </c>
      <c r="O6" s="2">
        <f t="shared" si="6"/>
        <v>0</v>
      </c>
      <c r="P6" s="2">
        <f t="shared" si="6"/>
        <v>0</v>
      </c>
      <c r="Q6" s="2">
        <f t="shared" si="6"/>
        <v>0</v>
      </c>
      <c r="R6" s="2">
        <f t="shared" si="6"/>
        <v>0</v>
      </c>
      <c r="S6" s="2">
        <f t="shared" si="6"/>
        <v>0</v>
      </c>
      <c r="T6" s="4">
        <f t="shared" si="6"/>
        <v>0.5</v>
      </c>
      <c r="U6" s="4">
        <f t="shared" si="6"/>
        <v>0.5</v>
      </c>
      <c r="V6" s="4">
        <f t="shared" si="6"/>
        <v>1</v>
      </c>
      <c r="W6" s="4">
        <f t="shared" si="6"/>
        <v>0.75</v>
      </c>
      <c r="X6" s="4">
        <f t="shared" si="6"/>
        <v>1</v>
      </c>
      <c r="Y6" s="4">
        <f t="shared" si="6"/>
        <v>0.5</v>
      </c>
      <c r="Z6" s="2">
        <f>((L6^2*J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72.1393034825871</v>
      </c>
      <c r="AA6" s="2">
        <f>((L6^2*K6)*(1+ROUNDDOWN(Q6/[1]战斗模型!$C$31,1)*[1]战斗模型!$C$32*W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94.5273631840796</v>
      </c>
      <c r="AB6" s="2">
        <f>Z6*F6</f>
        <v>1947.76119402985</v>
      </c>
      <c r="AC6" s="2">
        <f>AA6*G6</f>
        <v>22119.4029850746</v>
      </c>
      <c r="AD6" s="2">
        <f>(AB6*I6+AC6)/(I6+1)/E6</f>
        <v>2411.02181400689</v>
      </c>
      <c r="AE6" s="5">
        <f>(AB6*I6)/(I6+1)/E6/AD6</f>
        <v>0.584873949579832</v>
      </c>
      <c r="AF6" s="5">
        <f>AC6/(I6+1)/E6/AD6</f>
        <v>0.415126050420168</v>
      </c>
      <c r="AG6" s="2">
        <f>AD6/AD$2</f>
        <v>5.2862783810464</v>
      </c>
      <c r="AH6" s="2">
        <f>(AG6-1)/8</f>
        <v>0.5357847976308</v>
      </c>
      <c r="AJ6" s="2">
        <v>4</v>
      </c>
      <c r="AK6" s="2">
        <f>(AD6-$AD$2)/AJ6</f>
        <v>488.732806555458</v>
      </c>
      <c r="AM6" s="1">
        <f>J6*F6*I6</f>
        <v>626.4</v>
      </c>
      <c r="AN6" s="1">
        <f>K6*G6</f>
        <v>444.6</v>
      </c>
      <c r="AO6" s="1">
        <f>(AM6+AN6)/(I6+1)/E6</f>
        <v>48.4615384615385</v>
      </c>
      <c r="AQ6" s="1">
        <f t="shared" si="2"/>
        <v>432</v>
      </c>
      <c r="AR6" s="1">
        <f t="shared" si="3"/>
        <v>234</v>
      </c>
      <c r="AS6" s="1">
        <f t="shared" si="4"/>
        <v>30.1357466063348</v>
      </c>
    </row>
    <row r="7" spans="6:41">
      <c r="F7" s="2"/>
      <c r="G7" s="2"/>
      <c r="H7" s="2"/>
      <c r="I7" s="2"/>
      <c r="J7" s="2"/>
      <c r="K7" s="2"/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L7" s="1">
        <f>AO7-120</f>
        <v>9.37556561085972</v>
      </c>
      <c r="AO7" s="1">
        <f>SUM(AO2:AO6)</f>
        <v>129.37556561086</v>
      </c>
    </row>
    <row r="8" spans="1:45">
      <c r="A8" s="2" t="s">
        <v>21</v>
      </c>
      <c r="B8" s="2" t="s">
        <v>47</v>
      </c>
      <c r="C8" s="2" t="s">
        <v>93</v>
      </c>
      <c r="D8" s="2" t="s">
        <v>50</v>
      </c>
      <c r="E8" s="2" t="s">
        <v>51</v>
      </c>
      <c r="F8" s="2" t="s">
        <v>52</v>
      </c>
      <c r="G8" s="2" t="s">
        <v>53</v>
      </c>
      <c r="H8" s="2" t="s">
        <v>54</v>
      </c>
      <c r="I8" s="2" t="s">
        <v>55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 t="s">
        <v>62</v>
      </c>
      <c r="Q8" s="2" t="s">
        <v>63</v>
      </c>
      <c r="R8" s="2" t="s">
        <v>64</v>
      </c>
      <c r="S8" s="2" t="s">
        <v>65</v>
      </c>
      <c r="T8" s="2" t="s">
        <v>66</v>
      </c>
      <c r="U8" s="2" t="s">
        <v>67</v>
      </c>
      <c r="V8" s="2" t="s">
        <v>68</v>
      </c>
      <c r="W8" s="2" t="s">
        <v>69</v>
      </c>
      <c r="X8" s="2" t="s">
        <v>70</v>
      </c>
      <c r="Y8" s="2" t="s">
        <v>71</v>
      </c>
      <c r="Z8" s="2" t="s">
        <v>72</v>
      </c>
      <c r="AA8" s="2" t="s">
        <v>73</v>
      </c>
      <c r="AB8" s="2" t="s">
        <v>74</v>
      </c>
      <c r="AC8" s="2" t="s">
        <v>75</v>
      </c>
      <c r="AD8" s="2" t="s">
        <v>76</v>
      </c>
      <c r="AE8" s="2" t="s">
        <v>77</v>
      </c>
      <c r="AF8" s="2" t="s">
        <v>78</v>
      </c>
      <c r="AG8" s="2" t="s">
        <v>79</v>
      </c>
      <c r="AH8" s="2" t="s">
        <v>80</v>
      </c>
      <c r="AJ8" s="2" t="s">
        <v>81</v>
      </c>
      <c r="AK8" s="2" t="s">
        <v>82</v>
      </c>
      <c r="AM8" s="1" t="s">
        <v>83</v>
      </c>
      <c r="AN8" s="1" t="s">
        <v>84</v>
      </c>
      <c r="AO8" s="1" t="s">
        <v>88</v>
      </c>
      <c r="AQ8" s="1" t="s">
        <v>95</v>
      </c>
      <c r="AR8" s="1" t="s">
        <v>96</v>
      </c>
      <c r="AS8" s="1" t="s">
        <v>97</v>
      </c>
    </row>
    <row r="9" spans="1:45">
      <c r="A9" s="2">
        <v>1</v>
      </c>
      <c r="B9" s="2">
        <v>1</v>
      </c>
      <c r="C9" s="2">
        <v>0</v>
      </c>
      <c r="D9" s="3">
        <v>1.5</v>
      </c>
      <c r="E9" s="2">
        <f>D9/(1+C9)</f>
        <v>1.5</v>
      </c>
      <c r="F9" s="2">
        <f>无畏者!K7</f>
        <v>11</v>
      </c>
      <c r="G9" s="2">
        <f>无畏者!AH7</f>
        <v>46</v>
      </c>
      <c r="H9" s="2">
        <f>ROUNDUP(1000/ROUNDUP((20/D9),0),0)</f>
        <v>72</v>
      </c>
      <c r="I9" s="2">
        <f>ROUNDUP(1000/H9,0)</f>
        <v>14</v>
      </c>
      <c r="J9" s="3">
        <v>0.75</v>
      </c>
      <c r="K9" s="3">
        <v>2.8</v>
      </c>
      <c r="L9" s="2">
        <v>100</v>
      </c>
      <c r="M9" s="2">
        <v>20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4">
        <v>0.5</v>
      </c>
      <c r="U9" s="4">
        <v>0.5</v>
      </c>
      <c r="V9" s="4">
        <v>1</v>
      </c>
      <c r="W9" s="4">
        <v>0.75</v>
      </c>
      <c r="X9" s="4">
        <v>1</v>
      </c>
      <c r="Y9" s="4">
        <v>0.5</v>
      </c>
      <c r="Z9" s="2">
        <f>((L9^2*J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37.3134328358209</v>
      </c>
      <c r="AA9" s="2">
        <f>((L9^2*K9)*(1+ROUNDDOWN(Q9/[1]战斗模型!$C$31,1)*[1]战斗模型!$C$32*W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139.303482587065</v>
      </c>
      <c r="AB9" s="2">
        <f>Z9*F9</f>
        <v>410.44776119403</v>
      </c>
      <c r="AC9" s="2">
        <f>AA9*G9</f>
        <v>6407.96019900498</v>
      </c>
      <c r="AD9" s="2">
        <f>(AB9*I9+AC9)/(I9+1)/E9</f>
        <v>540.187949143173</v>
      </c>
      <c r="AE9" s="5">
        <f>(AB9*I9)/(I9+1)/E9/AD9</f>
        <v>0.472779369627507</v>
      </c>
      <c r="AF9" s="5">
        <f>AC9/(I9+1)/E9/AD9</f>
        <v>0.527220630372493</v>
      </c>
      <c r="AG9" s="2">
        <f>AD9/AD$9</f>
        <v>1</v>
      </c>
      <c r="AH9" s="2">
        <f>(AG9-1)/8</f>
        <v>0</v>
      </c>
      <c r="AJ9" s="2">
        <v>0</v>
      </c>
      <c r="AK9" s="2">
        <f>AD9-$AD$2</f>
        <v>84.0973613581165</v>
      </c>
      <c r="AM9" s="1">
        <f>J9*F9*I9</f>
        <v>115.5</v>
      </c>
      <c r="AN9" s="1">
        <f>K9*G9</f>
        <v>128.8</v>
      </c>
      <c r="AO9" s="1">
        <f>(AM9+AN9)/(I9+1)/E9</f>
        <v>10.8577777777778</v>
      </c>
      <c r="AQ9" s="1">
        <f t="shared" si="2"/>
        <v>154</v>
      </c>
      <c r="AR9" s="1">
        <f t="shared" si="3"/>
        <v>46</v>
      </c>
      <c r="AS9" s="1">
        <f t="shared" si="4"/>
        <v>8.88888888888889</v>
      </c>
    </row>
    <row r="10" spans="1:45">
      <c r="A10" s="2">
        <v>2</v>
      </c>
      <c r="B10" s="2">
        <f>B$9</f>
        <v>1</v>
      </c>
      <c r="C10" s="2">
        <f>$C$9</f>
        <v>0</v>
      </c>
      <c r="D10" s="2">
        <v>1.5</v>
      </c>
      <c r="E10" s="2">
        <f>D10/(1+C10)</f>
        <v>1.5</v>
      </c>
      <c r="F10" s="2">
        <f>无畏者!K8</f>
        <v>21</v>
      </c>
      <c r="G10" s="2">
        <f>无畏者!AH8</f>
        <v>70</v>
      </c>
      <c r="H10" s="2">
        <f>H9*(1-A10*H14)</f>
        <v>72</v>
      </c>
      <c r="I10" s="2">
        <f>ROUNDUP(1000/H10,0)</f>
        <v>14</v>
      </c>
      <c r="J10" s="3">
        <f>J$9</f>
        <v>0.75</v>
      </c>
      <c r="K10" s="3">
        <f>K$9</f>
        <v>2.8</v>
      </c>
      <c r="L10" s="2">
        <f>L9+L$7</f>
        <v>100</v>
      </c>
      <c r="M10" s="2">
        <v>20</v>
      </c>
      <c r="N10" s="2">
        <f t="shared" ref="N10:Y10" si="7">N$9</f>
        <v>0</v>
      </c>
      <c r="O10" s="2">
        <f t="shared" si="7"/>
        <v>0</v>
      </c>
      <c r="P10" s="2">
        <f t="shared" si="7"/>
        <v>0</v>
      </c>
      <c r="Q10" s="2">
        <f t="shared" si="7"/>
        <v>0</v>
      </c>
      <c r="R10" s="2">
        <f t="shared" si="7"/>
        <v>0</v>
      </c>
      <c r="S10" s="2">
        <f t="shared" si="7"/>
        <v>0</v>
      </c>
      <c r="T10" s="4">
        <f t="shared" si="7"/>
        <v>0.5</v>
      </c>
      <c r="U10" s="4">
        <f t="shared" si="7"/>
        <v>0.5</v>
      </c>
      <c r="V10" s="4">
        <f t="shared" si="7"/>
        <v>1</v>
      </c>
      <c r="W10" s="4">
        <f t="shared" si="7"/>
        <v>0.75</v>
      </c>
      <c r="X10" s="4">
        <f t="shared" si="7"/>
        <v>1</v>
      </c>
      <c r="Y10" s="4">
        <f t="shared" si="7"/>
        <v>0.5</v>
      </c>
      <c r="Z10" s="2">
        <f>((L10^2*J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37.3134328358209</v>
      </c>
      <c r="AA10" s="2">
        <f>((L10^2*K10)*(1+ROUNDDOWN(Q10/[1]战斗模型!$C$31,1)*[1]战斗模型!$C$32*W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139.303482587065</v>
      </c>
      <c r="AB10" s="2">
        <f>Z10*F10</f>
        <v>783.582089552239</v>
      </c>
      <c r="AC10" s="2">
        <f>AA10*G10</f>
        <v>9751.24378109453</v>
      </c>
      <c r="AD10" s="2">
        <f>(AB10*I10+AC10)/(I10+1)/E10</f>
        <v>920.950801547816</v>
      </c>
      <c r="AE10" s="5">
        <f>(AB10*I10)/(I10+1)/E10/AD10</f>
        <v>0.529411764705882</v>
      </c>
      <c r="AF10" s="5">
        <f>AC10/(I10+1)/E10/AD10</f>
        <v>0.470588235294118</v>
      </c>
      <c r="AG10" s="2">
        <f>AD10/AD$9</f>
        <v>1.70487106017192</v>
      </c>
      <c r="AH10" s="2">
        <f>(AG10-1)/8</f>
        <v>0.0881088825214899</v>
      </c>
      <c r="AJ10" s="2">
        <v>1</v>
      </c>
      <c r="AK10" s="2">
        <f>(AD10-$AD$2)/AJ10</f>
        <v>464.86021376276</v>
      </c>
      <c r="AM10" s="1">
        <f>J10*F10*I10</f>
        <v>220.5</v>
      </c>
      <c r="AN10" s="1">
        <f>K10*G10</f>
        <v>196</v>
      </c>
      <c r="AO10" s="1">
        <f>(AM10+AN10)/(I10+1)/E10</f>
        <v>18.5111111111111</v>
      </c>
      <c r="AQ10" s="1">
        <f t="shared" si="2"/>
        <v>294</v>
      </c>
      <c r="AR10" s="1">
        <f t="shared" si="3"/>
        <v>70</v>
      </c>
      <c r="AS10" s="1">
        <f t="shared" si="4"/>
        <v>16.1777777777778</v>
      </c>
    </row>
    <row r="11" spans="1:45">
      <c r="A11" s="2">
        <v>3</v>
      </c>
      <c r="B11" s="2">
        <f>B$9</f>
        <v>1</v>
      </c>
      <c r="C11" s="2">
        <f>$C$9</f>
        <v>0</v>
      </c>
      <c r="D11" s="2">
        <v>1.5</v>
      </c>
      <c r="E11" s="2">
        <f>D11/(1+C11)</f>
        <v>1.5</v>
      </c>
      <c r="F11" s="2">
        <f>无畏者!K9</f>
        <v>26</v>
      </c>
      <c r="G11" s="2">
        <f>无畏者!AH9</f>
        <v>93</v>
      </c>
      <c r="H11" s="2">
        <f>H9*(1-A11*H14)</f>
        <v>72</v>
      </c>
      <c r="I11" s="2">
        <f>ROUNDUP(1000/H11,0)</f>
        <v>14</v>
      </c>
      <c r="J11" s="3">
        <f>J$9</f>
        <v>0.75</v>
      </c>
      <c r="K11" s="3">
        <f>K$9</f>
        <v>2.8</v>
      </c>
      <c r="L11" s="2">
        <f>L10+L$7</f>
        <v>100</v>
      </c>
      <c r="M11" s="2">
        <v>20</v>
      </c>
      <c r="N11" s="2">
        <f t="shared" ref="N11:Y11" si="8">N$9</f>
        <v>0</v>
      </c>
      <c r="O11" s="2">
        <f t="shared" si="8"/>
        <v>0</v>
      </c>
      <c r="P11" s="2">
        <f t="shared" si="8"/>
        <v>0</v>
      </c>
      <c r="Q11" s="2">
        <f t="shared" si="8"/>
        <v>0</v>
      </c>
      <c r="R11" s="2">
        <f t="shared" si="8"/>
        <v>0</v>
      </c>
      <c r="S11" s="2">
        <f t="shared" si="8"/>
        <v>0</v>
      </c>
      <c r="T11" s="4">
        <f t="shared" si="8"/>
        <v>0.5</v>
      </c>
      <c r="U11" s="4">
        <f t="shared" si="8"/>
        <v>0.5</v>
      </c>
      <c r="V11" s="4">
        <f t="shared" si="8"/>
        <v>1</v>
      </c>
      <c r="W11" s="4">
        <f t="shared" si="8"/>
        <v>0.75</v>
      </c>
      <c r="X11" s="4">
        <f t="shared" si="8"/>
        <v>1</v>
      </c>
      <c r="Y11" s="4">
        <f t="shared" si="8"/>
        <v>0.5</v>
      </c>
      <c r="Z11" s="2">
        <f>((L11^2*J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37.3134328358209</v>
      </c>
      <c r="AA11" s="2">
        <f>((L11^2*K11)*(1+ROUNDDOWN(Q11/[1]战斗模型!$C$31,1)*[1]战斗模型!$C$32*W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139.303482587065</v>
      </c>
      <c r="AB11" s="2">
        <f>Z11*F11</f>
        <v>970.149253731343</v>
      </c>
      <c r="AC11" s="2">
        <f>AA11*G11</f>
        <v>12955.223880597</v>
      </c>
      <c r="AD11" s="2">
        <f>(AB11*I11+AC11)/(I11+1)/E11</f>
        <v>1179.43615257048</v>
      </c>
      <c r="AE11" s="5">
        <f>(AB11*I11)/(I11+1)/E11/AD11</f>
        <v>0.511811023622047</v>
      </c>
      <c r="AF11" s="5">
        <f>AC11/(I11+1)/E11/AD11</f>
        <v>0.488188976377953</v>
      </c>
      <c r="AG11" s="2">
        <f>AD11/AD$9</f>
        <v>2.18338108882521</v>
      </c>
      <c r="AH11" s="2">
        <f>(AG11-1)/8</f>
        <v>0.147922636103152</v>
      </c>
      <c r="AJ11" s="2">
        <v>2</v>
      </c>
      <c r="AK11" s="2">
        <f>(AD11-$AD$2)/AJ11</f>
        <v>361.672782392712</v>
      </c>
      <c r="AM11" s="1">
        <f>J11*F11*I11</f>
        <v>273</v>
      </c>
      <c r="AN11" s="1">
        <f>K11*G11</f>
        <v>260.4</v>
      </c>
      <c r="AO11" s="1">
        <f>(AM11+AN11)/(I11+1)/E11</f>
        <v>23.7066666666667</v>
      </c>
      <c r="AQ11" s="1">
        <f t="shared" si="2"/>
        <v>364</v>
      </c>
      <c r="AR11" s="1">
        <f t="shared" si="3"/>
        <v>93</v>
      </c>
      <c r="AS11" s="1">
        <f t="shared" si="4"/>
        <v>20.3111111111111</v>
      </c>
    </row>
    <row r="12" spans="1:45">
      <c r="A12" s="2">
        <v>4</v>
      </c>
      <c r="B12" s="2">
        <f>B$9</f>
        <v>1</v>
      </c>
      <c r="C12" s="2">
        <f>$C$9</f>
        <v>0</v>
      </c>
      <c r="D12" s="2">
        <v>1.5</v>
      </c>
      <c r="E12" s="2">
        <f>D12/(1+C12)</f>
        <v>1.5</v>
      </c>
      <c r="F12" s="2">
        <f>无畏者!K10</f>
        <v>39</v>
      </c>
      <c r="G12" s="2">
        <f>无畏者!AH10</f>
        <v>132</v>
      </c>
      <c r="H12" s="2">
        <f>H9*(1-A12*H14)</f>
        <v>72</v>
      </c>
      <c r="I12" s="2">
        <f>ROUNDUP(1000/H12,0)</f>
        <v>14</v>
      </c>
      <c r="J12" s="3">
        <f>J$9</f>
        <v>0.75</v>
      </c>
      <c r="K12" s="3">
        <f>K$9</f>
        <v>2.8</v>
      </c>
      <c r="L12" s="2">
        <f>L11+L$7</f>
        <v>100</v>
      </c>
      <c r="M12" s="2">
        <v>20</v>
      </c>
      <c r="N12" s="2">
        <f t="shared" ref="N12:Y12" si="9">N$9</f>
        <v>0</v>
      </c>
      <c r="O12" s="2">
        <f t="shared" si="9"/>
        <v>0</v>
      </c>
      <c r="P12" s="2">
        <f t="shared" si="9"/>
        <v>0</v>
      </c>
      <c r="Q12" s="2">
        <f t="shared" si="9"/>
        <v>0</v>
      </c>
      <c r="R12" s="2">
        <f t="shared" si="9"/>
        <v>0</v>
      </c>
      <c r="S12" s="2">
        <f t="shared" si="9"/>
        <v>0</v>
      </c>
      <c r="T12" s="4">
        <f t="shared" si="9"/>
        <v>0.5</v>
      </c>
      <c r="U12" s="4">
        <f t="shared" si="9"/>
        <v>0.5</v>
      </c>
      <c r="V12" s="4">
        <f t="shared" si="9"/>
        <v>1</v>
      </c>
      <c r="W12" s="4">
        <f t="shared" si="9"/>
        <v>0.75</v>
      </c>
      <c r="X12" s="4">
        <f t="shared" si="9"/>
        <v>1</v>
      </c>
      <c r="Y12" s="4">
        <f t="shared" si="9"/>
        <v>0.5</v>
      </c>
      <c r="Z12" s="2">
        <f>((L12^2*J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37.3134328358209</v>
      </c>
      <c r="AA12" s="2">
        <f>((L12^2*K12)*(1+ROUNDDOWN(Q12/[1]战斗模型!$C$31,1)*[1]战斗模型!$C$32*W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139.303482587065</v>
      </c>
      <c r="AB12" s="2">
        <f>Z12*F12</f>
        <v>1455.22388059702</v>
      </c>
      <c r="AC12" s="2">
        <f>AA12*G12</f>
        <v>18388.0597014925</v>
      </c>
      <c r="AD12" s="2">
        <f>(AB12*I12+AC12)/(I12+1)/E12</f>
        <v>1722.71973466003</v>
      </c>
      <c r="AE12" s="5">
        <f>(AB12*I12)/(I12+1)/E12/AD12</f>
        <v>0.525606469002695</v>
      </c>
      <c r="AF12" s="5">
        <f>AC12/(I12+1)/E12/AD12</f>
        <v>0.474393530997305</v>
      </c>
      <c r="AG12" s="2">
        <f>AD12/AD$9</f>
        <v>3.189111747851</v>
      </c>
      <c r="AH12" s="2">
        <f>(AG12-1)/8</f>
        <v>0.273638968481375</v>
      </c>
      <c r="AJ12" s="2">
        <v>3</v>
      </c>
      <c r="AK12" s="2">
        <f>(AD12-$AD$2)/AJ12</f>
        <v>422.209715624992</v>
      </c>
      <c r="AM12" s="1">
        <f>J12*F12*I12</f>
        <v>409.5</v>
      </c>
      <c r="AN12" s="1">
        <f>K12*G12</f>
        <v>369.6</v>
      </c>
      <c r="AO12" s="1">
        <f>(AM12+AN12)/(I12+1)/E12</f>
        <v>34.6266666666667</v>
      </c>
      <c r="AQ12" s="1">
        <f t="shared" si="2"/>
        <v>546</v>
      </c>
      <c r="AR12" s="1">
        <f t="shared" si="3"/>
        <v>132</v>
      </c>
      <c r="AS12" s="1">
        <f t="shared" si="4"/>
        <v>30.1333333333333</v>
      </c>
    </row>
    <row r="13" spans="1:45">
      <c r="A13" s="2">
        <v>5</v>
      </c>
      <c r="B13" s="2">
        <f>B$9</f>
        <v>1</v>
      </c>
      <c r="C13" s="2">
        <f>$C$9</f>
        <v>0</v>
      </c>
      <c r="D13" s="2">
        <v>1.5</v>
      </c>
      <c r="E13" s="2">
        <f>D13/(1+C13)</f>
        <v>1.5</v>
      </c>
      <c r="F13" s="2">
        <f>无畏者!K11</f>
        <v>47</v>
      </c>
      <c r="G13" s="2">
        <f>无畏者!AH11</f>
        <v>165</v>
      </c>
      <c r="H13" s="2">
        <f>H9*(1-A13*H14)</f>
        <v>72</v>
      </c>
      <c r="I13" s="2">
        <f>ROUNDUP(1000/H13,0)</f>
        <v>14</v>
      </c>
      <c r="J13" s="3">
        <f>J$9</f>
        <v>0.75</v>
      </c>
      <c r="K13" s="3">
        <f>K$9</f>
        <v>2.8</v>
      </c>
      <c r="L13" s="2">
        <f>L12+L$7</f>
        <v>100</v>
      </c>
      <c r="M13" s="2">
        <v>20</v>
      </c>
      <c r="N13" s="2">
        <f t="shared" ref="N13:Y13" si="10">N$9</f>
        <v>0</v>
      </c>
      <c r="O13" s="2">
        <f t="shared" si="10"/>
        <v>0</v>
      </c>
      <c r="P13" s="2">
        <f t="shared" si="10"/>
        <v>0</v>
      </c>
      <c r="Q13" s="2">
        <f t="shared" si="10"/>
        <v>0</v>
      </c>
      <c r="R13" s="2">
        <f t="shared" si="10"/>
        <v>0</v>
      </c>
      <c r="S13" s="2">
        <f t="shared" si="10"/>
        <v>0</v>
      </c>
      <c r="T13" s="4">
        <f t="shared" si="10"/>
        <v>0.5</v>
      </c>
      <c r="U13" s="4">
        <f t="shared" si="10"/>
        <v>0.5</v>
      </c>
      <c r="V13" s="4">
        <f t="shared" si="10"/>
        <v>1</v>
      </c>
      <c r="W13" s="4">
        <f t="shared" si="10"/>
        <v>0.75</v>
      </c>
      <c r="X13" s="4">
        <f t="shared" si="10"/>
        <v>1</v>
      </c>
      <c r="Y13" s="4">
        <f t="shared" si="10"/>
        <v>0.5</v>
      </c>
      <c r="Z13" s="2">
        <f>((L13^2*J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37.3134328358209</v>
      </c>
      <c r="AA13" s="2">
        <f>((L13^2*K13)*(1+ROUNDDOWN(Q13/[1]战斗模型!$C$31,1)*[1]战斗模型!$C$32*W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139.303482587065</v>
      </c>
      <c r="AB13" s="2">
        <f>Z13*F13</f>
        <v>1753.73134328358</v>
      </c>
      <c r="AC13" s="2">
        <f>AA13*G13</f>
        <v>22985.0746268657</v>
      </c>
      <c r="AD13" s="2">
        <f>(AB13*I13+AC13)/(I13+1)/E13</f>
        <v>2112.76948590381</v>
      </c>
      <c r="AE13" s="5">
        <f>(AB13*I13)/(I13+1)/E13/AD13</f>
        <v>0.516483516483516</v>
      </c>
      <c r="AF13" s="5">
        <f>AC13/(I13+1)/E13/AD13</f>
        <v>0.483516483516483</v>
      </c>
      <c r="AG13" s="2">
        <f>AD13/AD$9</f>
        <v>3.91117478510029</v>
      </c>
      <c r="AH13" s="2">
        <f>(AG13-1)/8</f>
        <v>0.363896848137536</v>
      </c>
      <c r="AJ13" s="2">
        <v>4</v>
      </c>
      <c r="AK13" s="2">
        <f>(AD13-$AD$2)/AJ13</f>
        <v>414.16972452969</v>
      </c>
      <c r="AM13" s="1">
        <f>J13*F13*I13</f>
        <v>493.5</v>
      </c>
      <c r="AN13" s="1">
        <f>K13*G13</f>
        <v>462</v>
      </c>
      <c r="AO13" s="1">
        <f>(AM13+AN13)/(I13+1)/E13</f>
        <v>42.4666666666667</v>
      </c>
      <c r="AQ13" s="1">
        <f t="shared" si="2"/>
        <v>658</v>
      </c>
      <c r="AR13" s="1">
        <f t="shared" si="3"/>
        <v>165</v>
      </c>
      <c r="AS13" s="1">
        <f t="shared" si="4"/>
        <v>36.5777777777778</v>
      </c>
    </row>
    <row r="14" spans="38:41">
      <c r="AL14" s="1">
        <f>AO14-120</f>
        <v>10.1688888888889</v>
      </c>
      <c r="AO14" s="1">
        <f>SUM(AO9:AO13)</f>
        <v>130.168888888889</v>
      </c>
    </row>
    <row r="15" spans="1:45">
      <c r="A15" s="2" t="s">
        <v>22</v>
      </c>
      <c r="B15" s="2" t="s">
        <v>47</v>
      </c>
      <c r="C15" s="2" t="s">
        <v>93</v>
      </c>
      <c r="D15" s="2" t="s">
        <v>50</v>
      </c>
      <c r="E15" s="2" t="s">
        <v>51</v>
      </c>
      <c r="F15" s="2" t="s">
        <v>52</v>
      </c>
      <c r="G15" s="2" t="s">
        <v>53</v>
      </c>
      <c r="H15" s="2" t="s">
        <v>54</v>
      </c>
      <c r="I15" s="2" t="s">
        <v>55</v>
      </c>
      <c r="J15" s="2" t="s">
        <v>56</v>
      </c>
      <c r="K15" s="2" t="s">
        <v>57</v>
      </c>
      <c r="L15" s="2" t="s">
        <v>58</v>
      </c>
      <c r="M15" s="2" t="s">
        <v>59</v>
      </c>
      <c r="N15" s="2" t="s">
        <v>60</v>
      </c>
      <c r="O15" s="2" t="s">
        <v>61</v>
      </c>
      <c r="P15" s="2" t="s">
        <v>62</v>
      </c>
      <c r="Q15" s="2" t="s">
        <v>63</v>
      </c>
      <c r="R15" s="2" t="s">
        <v>64</v>
      </c>
      <c r="S15" s="2" t="s">
        <v>65</v>
      </c>
      <c r="T15" s="2" t="s">
        <v>66</v>
      </c>
      <c r="U15" s="2" t="s">
        <v>67</v>
      </c>
      <c r="V15" s="2" t="s">
        <v>68</v>
      </c>
      <c r="W15" s="2" t="s">
        <v>69</v>
      </c>
      <c r="X15" s="2" t="s">
        <v>70</v>
      </c>
      <c r="Y15" s="2" t="s">
        <v>71</v>
      </c>
      <c r="Z15" s="2" t="s">
        <v>72</v>
      </c>
      <c r="AA15" s="2" t="s">
        <v>73</v>
      </c>
      <c r="AB15" s="2" t="s">
        <v>74</v>
      </c>
      <c r="AC15" s="2" t="s">
        <v>75</v>
      </c>
      <c r="AD15" s="2" t="s">
        <v>76</v>
      </c>
      <c r="AE15" s="2" t="s">
        <v>77</v>
      </c>
      <c r="AF15" s="2" t="s">
        <v>78</v>
      </c>
      <c r="AG15" s="2" t="s">
        <v>79</v>
      </c>
      <c r="AH15" s="2" t="s">
        <v>80</v>
      </c>
      <c r="AJ15" s="2" t="s">
        <v>81</v>
      </c>
      <c r="AK15" s="2" t="s">
        <v>82</v>
      </c>
      <c r="AM15" s="1" t="s">
        <v>83</v>
      </c>
      <c r="AN15" s="1" t="s">
        <v>84</v>
      </c>
      <c r="AO15" s="1" t="s">
        <v>88</v>
      </c>
      <c r="AQ15" s="1" t="s">
        <v>95</v>
      </c>
      <c r="AR15" s="1" t="s">
        <v>96</v>
      </c>
      <c r="AS15" s="1" t="s">
        <v>97</v>
      </c>
    </row>
    <row r="16" spans="1:45">
      <c r="A16" s="2">
        <v>1</v>
      </c>
      <c r="B16" s="2">
        <v>1</v>
      </c>
      <c r="C16" s="2">
        <v>0</v>
      </c>
      <c r="D16" s="3">
        <v>1.6</v>
      </c>
      <c r="E16" s="2">
        <f>D16/(1+C16)</f>
        <v>1.6</v>
      </c>
      <c r="F16" s="2">
        <f>无畏者!E12</f>
        <v>4</v>
      </c>
      <c r="G16" s="2">
        <f>无畏者!AO12</f>
        <v>141</v>
      </c>
      <c r="H16" s="2">
        <f>ROUNDUP(1000/ROUNDUP((20/D16),0),0)</f>
        <v>77</v>
      </c>
      <c r="I16" s="2">
        <f>ROUNDUP(1000/H16,0)</f>
        <v>13</v>
      </c>
      <c r="J16" s="3">
        <v>1.1</v>
      </c>
      <c r="K16" s="3">
        <v>2.5</v>
      </c>
      <c r="L16" s="2">
        <v>100</v>
      </c>
      <c r="M16" s="2">
        <v>20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4">
        <v>0.5</v>
      </c>
      <c r="U16" s="4">
        <v>0.5</v>
      </c>
      <c r="V16" s="4">
        <v>1</v>
      </c>
      <c r="W16" s="4">
        <v>0.75</v>
      </c>
      <c r="X16" s="4">
        <v>1</v>
      </c>
      <c r="Y16" s="4">
        <v>0.5</v>
      </c>
      <c r="Z16" s="2">
        <f>((L16^2*J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54.726368159204</v>
      </c>
      <c r="AA16" s="2">
        <f>((L16^2*K16)*(1+ROUNDDOWN(Q16/[1]战斗模型!$C$31,1)*[1]战斗模型!$C$32*W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124.378109452736</v>
      </c>
      <c r="AB16" s="2">
        <f>Z16*F16</f>
        <v>218.905472636816</v>
      </c>
      <c r="AC16" s="2">
        <f>AA16*G16</f>
        <v>17537.3134328358</v>
      </c>
      <c r="AD16" s="2">
        <f>(AB16*I16+AC16)/(I16+1)/E16</f>
        <v>909.959132906894</v>
      </c>
      <c r="AE16" s="5">
        <f>(AB16*I16)/(I16+1)/E16/AD16</f>
        <v>0.139614351964852</v>
      </c>
      <c r="AF16" s="5">
        <f>AC16/(I16+1)/E16/AD16</f>
        <v>0.860385648035148</v>
      </c>
      <c r="AG16" s="2">
        <f>AD16/AD$16</f>
        <v>1</v>
      </c>
      <c r="AH16" s="2">
        <f>(AG16-1)/8</f>
        <v>0</v>
      </c>
      <c r="AJ16" s="2">
        <v>0</v>
      </c>
      <c r="AK16" s="2">
        <f>AD16-$AD$2</f>
        <v>453.868545121837</v>
      </c>
      <c r="AM16" s="1">
        <f>J16*F16*I16</f>
        <v>57.2</v>
      </c>
      <c r="AN16" s="1">
        <f>K16*G16</f>
        <v>352.5</v>
      </c>
      <c r="AO16" s="1">
        <f>(AM16+AN16)/(I16+1)/E16</f>
        <v>18.2901785714286</v>
      </c>
      <c r="AQ16" s="1">
        <f t="shared" ref="AQ16:AQ20" si="11">AM16/J16</f>
        <v>52</v>
      </c>
      <c r="AR16" s="1">
        <f t="shared" ref="AR16:AR20" si="12">AN16/K16</f>
        <v>141</v>
      </c>
      <c r="AS16" s="1">
        <f t="shared" ref="AS16:AS20" si="13">(AQ16+AR16)/(I16+1)/E16</f>
        <v>8.61607142857143</v>
      </c>
    </row>
    <row r="17" spans="1:45">
      <c r="A17" s="2">
        <v>2</v>
      </c>
      <c r="B17" s="2">
        <f>B$16</f>
        <v>1</v>
      </c>
      <c r="C17" s="2">
        <f>$C$16</f>
        <v>0</v>
      </c>
      <c r="D17" s="2">
        <f>$D$16</f>
        <v>1.6</v>
      </c>
      <c r="E17" s="2">
        <f>D17/(1+C17)</f>
        <v>1.6</v>
      </c>
      <c r="F17" s="2">
        <f>无畏者!E13</f>
        <v>8</v>
      </c>
      <c r="G17" s="2">
        <f>无畏者!AO13</f>
        <v>150</v>
      </c>
      <c r="H17" s="2">
        <f>H16*(1-A17*H21)</f>
        <v>77</v>
      </c>
      <c r="I17" s="2">
        <f>ROUNDUP(1000/H17,0)</f>
        <v>13</v>
      </c>
      <c r="J17" s="3">
        <f>J$16</f>
        <v>1.1</v>
      </c>
      <c r="K17" s="3">
        <f>K$16</f>
        <v>2.5</v>
      </c>
      <c r="L17" s="2">
        <f>L16+L$7</f>
        <v>100</v>
      </c>
      <c r="M17" s="2">
        <v>20</v>
      </c>
      <c r="N17" s="2">
        <f t="shared" ref="N17:Y17" si="14">N$16</f>
        <v>0</v>
      </c>
      <c r="O17" s="2">
        <f t="shared" si="14"/>
        <v>0</v>
      </c>
      <c r="P17" s="2">
        <f t="shared" si="14"/>
        <v>0</v>
      </c>
      <c r="Q17" s="2">
        <f t="shared" si="14"/>
        <v>0</v>
      </c>
      <c r="R17" s="2">
        <f t="shared" si="14"/>
        <v>0</v>
      </c>
      <c r="S17" s="2">
        <f t="shared" si="14"/>
        <v>0</v>
      </c>
      <c r="T17" s="4">
        <f t="shared" si="14"/>
        <v>0.5</v>
      </c>
      <c r="U17" s="4">
        <f t="shared" si="14"/>
        <v>0.5</v>
      </c>
      <c r="V17" s="4">
        <f t="shared" si="14"/>
        <v>1</v>
      </c>
      <c r="W17" s="4">
        <f t="shared" si="14"/>
        <v>0.75</v>
      </c>
      <c r="X17" s="4">
        <f t="shared" si="14"/>
        <v>1</v>
      </c>
      <c r="Y17" s="4">
        <f t="shared" si="14"/>
        <v>0.5</v>
      </c>
      <c r="Z17" s="2">
        <f>((L17^2*J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54.726368159204</v>
      </c>
      <c r="AA17" s="2">
        <f>((L17^2*K17)*(1+ROUNDDOWN(Q17/[1]战斗模型!$C$31,1)*[1]战斗模型!$C$32*W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124.378109452736</v>
      </c>
      <c r="AB17" s="2">
        <f>Z17*F17</f>
        <v>437.810945273632</v>
      </c>
      <c r="AC17" s="2">
        <f>AA17*G17</f>
        <v>18656.7164179104</v>
      </c>
      <c r="AD17" s="2">
        <f>(AB17*I17+AC17)/(I17+1)/E17</f>
        <v>1086.97583511016</v>
      </c>
      <c r="AE17" s="5">
        <f>(AB17*I17)/(I17+1)/E17/AD17</f>
        <v>0.23375561912546</v>
      </c>
      <c r="AF17" s="5">
        <f>AC17/(I17+1)/E17/AD17</f>
        <v>0.76624438087454</v>
      </c>
      <c r="AG17" s="2">
        <f>AD17/AD$16</f>
        <v>1.19453258481816</v>
      </c>
      <c r="AH17" s="2">
        <f>(AG17-1)/8</f>
        <v>0.02431657310227</v>
      </c>
      <c r="AJ17" s="2">
        <v>1</v>
      </c>
      <c r="AK17" s="2">
        <f>(AD17-$AD$2)/AJ17</f>
        <v>630.885247325107</v>
      </c>
      <c r="AM17" s="1">
        <f>J17*F17*I17</f>
        <v>114.4</v>
      </c>
      <c r="AN17" s="1">
        <f>K17*G17</f>
        <v>375</v>
      </c>
      <c r="AO17" s="1">
        <f>(AM17+AN17)/(I17+1)/E17</f>
        <v>21.8482142857143</v>
      </c>
      <c r="AQ17" s="1">
        <f t="shared" si="11"/>
        <v>104</v>
      </c>
      <c r="AR17" s="1">
        <f t="shared" si="12"/>
        <v>150</v>
      </c>
      <c r="AS17" s="1">
        <f t="shared" si="13"/>
        <v>11.3392857142857</v>
      </c>
    </row>
    <row r="18" spans="1:45">
      <c r="A18" s="2">
        <v>3</v>
      </c>
      <c r="B18" s="2">
        <f>B$16</f>
        <v>1</v>
      </c>
      <c r="C18" s="2">
        <f>$C$16</f>
        <v>0</v>
      </c>
      <c r="D18" s="2">
        <f>$D$16</f>
        <v>1.6</v>
      </c>
      <c r="E18" s="2">
        <f t="shared" ref="E18:E27" si="15">D18/(1+C18)</f>
        <v>1.6</v>
      </c>
      <c r="F18" s="2">
        <f>无畏者!E14</f>
        <v>12</v>
      </c>
      <c r="G18" s="2">
        <f>无畏者!AO14</f>
        <v>159</v>
      </c>
      <c r="H18" s="2">
        <f>H16*(1-A18*H21)</f>
        <v>77</v>
      </c>
      <c r="I18" s="2">
        <f t="shared" ref="I18:I27" si="16">ROUNDUP(1000/H18,0)</f>
        <v>13</v>
      </c>
      <c r="J18" s="3">
        <f>J$16</f>
        <v>1.1</v>
      </c>
      <c r="K18" s="3">
        <f>K$16</f>
        <v>2.5</v>
      </c>
      <c r="L18" s="2">
        <f>L17+L$7</f>
        <v>100</v>
      </c>
      <c r="M18" s="2">
        <v>20</v>
      </c>
      <c r="N18" s="2">
        <f t="shared" ref="N18:Y18" si="17">N$16</f>
        <v>0</v>
      </c>
      <c r="O18" s="2">
        <f t="shared" si="17"/>
        <v>0</v>
      </c>
      <c r="P18" s="2">
        <f t="shared" si="17"/>
        <v>0</v>
      </c>
      <c r="Q18" s="2">
        <f t="shared" si="17"/>
        <v>0</v>
      </c>
      <c r="R18" s="2">
        <f t="shared" si="17"/>
        <v>0</v>
      </c>
      <c r="S18" s="2">
        <f t="shared" si="17"/>
        <v>0</v>
      </c>
      <c r="T18" s="4">
        <f t="shared" si="17"/>
        <v>0.5</v>
      </c>
      <c r="U18" s="4">
        <f t="shared" si="17"/>
        <v>0.5</v>
      </c>
      <c r="V18" s="4">
        <f t="shared" si="17"/>
        <v>1</v>
      </c>
      <c r="W18" s="4">
        <f t="shared" si="17"/>
        <v>0.75</v>
      </c>
      <c r="X18" s="4">
        <f t="shared" si="17"/>
        <v>1</v>
      </c>
      <c r="Y18" s="4">
        <f t="shared" si="17"/>
        <v>0.5</v>
      </c>
      <c r="Z18" s="2">
        <f>((L18^2*J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54.726368159204</v>
      </c>
      <c r="AA18" s="2">
        <f>((L18^2*K18)*(1+ROUNDDOWN(Q18/[1]战斗模型!$C$31,1)*[1]战斗模型!$C$32*W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124.378109452736</v>
      </c>
      <c r="AB18" s="2">
        <f t="shared" ref="AB18:AB27" si="18">Z18*F18</f>
        <v>656.716417910448</v>
      </c>
      <c r="AC18" s="2">
        <f t="shared" ref="AC18:AC27" si="19">AA18*G18</f>
        <v>19776.1194029851</v>
      </c>
      <c r="AD18" s="2">
        <f t="shared" ref="AD18:AD27" si="20">(AB18*I18+AC18)/(I18+1)/E18</f>
        <v>1263.99253731343</v>
      </c>
      <c r="AE18" s="5">
        <f t="shared" ref="AE18:AE27" si="21">(AB18*I18)/(I18+1)/E18/AD18</f>
        <v>0.30152872957301</v>
      </c>
      <c r="AF18" s="5">
        <f t="shared" ref="AF18:AF27" si="22">AC18/(I18+1)/E18/AD18</f>
        <v>0.69847127042699</v>
      </c>
      <c r="AG18" s="2">
        <f t="shared" ref="AG18:AG27" si="23">AD18/AD$16</f>
        <v>1.38906516963632</v>
      </c>
      <c r="AH18" s="2">
        <f t="shared" ref="AH18:AH27" si="24">(AG18-1)/8</f>
        <v>0.0486331462045399</v>
      </c>
      <c r="AJ18" s="2">
        <v>2</v>
      </c>
      <c r="AK18" s="2">
        <f>(AD18-$AD$2)/AJ18</f>
        <v>403.950974764188</v>
      </c>
      <c r="AM18" s="1">
        <f t="shared" ref="AM18:AM27" si="25">J18*F18*I18</f>
        <v>171.6</v>
      </c>
      <c r="AN18" s="1">
        <f t="shared" ref="AN18:AN27" si="26">K18*G18</f>
        <v>397.5</v>
      </c>
      <c r="AO18" s="1">
        <f t="shared" ref="AO18:AO27" si="27">(AM18+AN18)/(I18+1)/E18</f>
        <v>25.40625</v>
      </c>
      <c r="AQ18" s="1">
        <f t="shared" si="11"/>
        <v>156</v>
      </c>
      <c r="AR18" s="1">
        <f t="shared" si="12"/>
        <v>159</v>
      </c>
      <c r="AS18" s="1">
        <f t="shared" si="13"/>
        <v>14.0625</v>
      </c>
    </row>
    <row r="19" spans="1:45">
      <c r="A19" s="2">
        <v>4</v>
      </c>
      <c r="B19" s="2">
        <f t="shared" ref="B19:B27" si="28">B$16</f>
        <v>1</v>
      </c>
      <c r="C19" s="2">
        <f t="shared" ref="C19:C27" si="29">$C$16</f>
        <v>0</v>
      </c>
      <c r="D19" s="2">
        <f>$D$16</f>
        <v>1.6</v>
      </c>
      <c r="E19" s="2">
        <f t="shared" si="15"/>
        <v>1.6</v>
      </c>
      <c r="F19" s="2">
        <f>无畏者!E15</f>
        <v>18</v>
      </c>
      <c r="G19" s="2">
        <f>无畏者!AO15</f>
        <v>168</v>
      </c>
      <c r="H19" s="2">
        <f>H16*(1-A19*H21)</f>
        <v>77</v>
      </c>
      <c r="I19" s="2">
        <f t="shared" si="16"/>
        <v>13</v>
      </c>
      <c r="J19" s="3">
        <f>J$16</f>
        <v>1.1</v>
      </c>
      <c r="K19" s="3">
        <f>K$16</f>
        <v>2.5</v>
      </c>
      <c r="L19" s="2">
        <f t="shared" ref="L19:L27" si="30">L18+L$7</f>
        <v>100</v>
      </c>
      <c r="M19" s="2">
        <v>20</v>
      </c>
      <c r="N19" s="2">
        <f t="shared" ref="N19:N27" si="31">N$16</f>
        <v>0</v>
      </c>
      <c r="O19" s="2">
        <f t="shared" ref="O19:O27" si="32">O$16</f>
        <v>0</v>
      </c>
      <c r="P19" s="2">
        <f t="shared" ref="P19:P27" si="33">P$16</f>
        <v>0</v>
      </c>
      <c r="Q19" s="2">
        <f t="shared" ref="Q19:Q27" si="34">Q$16</f>
        <v>0</v>
      </c>
      <c r="R19" s="2">
        <f t="shared" ref="R19:R27" si="35">R$16</f>
        <v>0</v>
      </c>
      <c r="S19" s="2">
        <f t="shared" ref="S19:S27" si="36">S$16</f>
        <v>0</v>
      </c>
      <c r="T19" s="4">
        <f t="shared" ref="T19:T27" si="37">T$16</f>
        <v>0.5</v>
      </c>
      <c r="U19" s="4">
        <f t="shared" ref="U19:U27" si="38">U$16</f>
        <v>0.5</v>
      </c>
      <c r="V19" s="4">
        <f t="shared" ref="V19:V27" si="39">V$16</f>
        <v>1</v>
      </c>
      <c r="W19" s="4">
        <f t="shared" ref="W19:W27" si="40">W$16</f>
        <v>0.75</v>
      </c>
      <c r="X19" s="4">
        <f t="shared" ref="X19:X27" si="41">X$16</f>
        <v>1</v>
      </c>
      <c r="Y19" s="4">
        <f t="shared" ref="Y19:Y27" si="42">Y$16</f>
        <v>0.5</v>
      </c>
      <c r="Z19" s="2">
        <f>((L19^2*J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54.726368159204</v>
      </c>
      <c r="AA19" s="2">
        <f>((L19^2*K19)*(1+ROUNDDOWN(Q19/[1]战斗模型!$C$31,1)*[1]战斗模型!$C$32*W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124.378109452736</v>
      </c>
      <c r="AB19" s="2">
        <f t="shared" si="18"/>
        <v>985.074626865672</v>
      </c>
      <c r="AC19" s="2">
        <f t="shared" si="19"/>
        <v>20895.5223880597</v>
      </c>
      <c r="AD19" s="2">
        <f t="shared" si="20"/>
        <v>1504.53091684435</v>
      </c>
      <c r="AE19" s="5">
        <f t="shared" si="21"/>
        <v>0.379982285208149</v>
      </c>
      <c r="AF19" s="5">
        <f t="shared" si="22"/>
        <v>0.620017714791851</v>
      </c>
      <c r="AG19" s="2">
        <f t="shared" si="23"/>
        <v>1.6534049304369</v>
      </c>
      <c r="AH19" s="2">
        <f t="shared" si="24"/>
        <v>0.0816756163046131</v>
      </c>
      <c r="AJ19" s="2">
        <v>3</v>
      </c>
      <c r="AK19" s="2">
        <f>(AD19-$AD$2)/AJ19</f>
        <v>349.480109686431</v>
      </c>
      <c r="AM19" s="1">
        <f t="shared" si="25"/>
        <v>257.4</v>
      </c>
      <c r="AN19" s="1">
        <f t="shared" si="26"/>
        <v>420</v>
      </c>
      <c r="AO19" s="1">
        <f t="shared" si="27"/>
        <v>30.2410714285714</v>
      </c>
      <c r="AQ19" s="1">
        <f t="shared" si="11"/>
        <v>234</v>
      </c>
      <c r="AR19" s="1">
        <f t="shared" si="12"/>
        <v>168</v>
      </c>
      <c r="AS19" s="1">
        <f t="shared" si="13"/>
        <v>17.9464285714286</v>
      </c>
    </row>
    <row r="20" spans="1:45">
      <c r="A20" s="2">
        <v>5</v>
      </c>
      <c r="B20" s="2">
        <f t="shared" si="28"/>
        <v>1</v>
      </c>
      <c r="C20" s="2">
        <f t="shared" si="29"/>
        <v>0</v>
      </c>
      <c r="D20" s="2">
        <f>$D$16</f>
        <v>1.6</v>
      </c>
      <c r="E20" s="2">
        <f t="shared" si="15"/>
        <v>1.6</v>
      </c>
      <c r="F20" s="2">
        <f>无畏者!E16</f>
        <v>24</v>
      </c>
      <c r="G20" s="2">
        <f>无畏者!AO16</f>
        <v>177</v>
      </c>
      <c r="H20" s="2">
        <f>H16*(1-A20*H21)</f>
        <v>77</v>
      </c>
      <c r="I20" s="2">
        <f t="shared" si="16"/>
        <v>13</v>
      </c>
      <c r="J20" s="3">
        <f>J$16</f>
        <v>1.1</v>
      </c>
      <c r="K20" s="3">
        <f>K$16</f>
        <v>2.5</v>
      </c>
      <c r="L20" s="2">
        <f t="shared" si="30"/>
        <v>100</v>
      </c>
      <c r="M20" s="2">
        <v>20</v>
      </c>
      <c r="N20" s="2">
        <f t="shared" si="31"/>
        <v>0</v>
      </c>
      <c r="O20" s="2">
        <f t="shared" si="32"/>
        <v>0</v>
      </c>
      <c r="P20" s="2">
        <f t="shared" si="33"/>
        <v>0</v>
      </c>
      <c r="Q20" s="2">
        <f t="shared" si="34"/>
        <v>0</v>
      </c>
      <c r="R20" s="2">
        <f t="shared" si="35"/>
        <v>0</v>
      </c>
      <c r="S20" s="2">
        <f t="shared" si="36"/>
        <v>0</v>
      </c>
      <c r="T20" s="4">
        <f t="shared" si="37"/>
        <v>0.5</v>
      </c>
      <c r="U20" s="4">
        <f t="shared" si="38"/>
        <v>0.5</v>
      </c>
      <c r="V20" s="4">
        <f t="shared" si="39"/>
        <v>1</v>
      </c>
      <c r="W20" s="4">
        <f t="shared" si="40"/>
        <v>0.75</v>
      </c>
      <c r="X20" s="4">
        <f t="shared" si="41"/>
        <v>1</v>
      </c>
      <c r="Y20" s="4">
        <f t="shared" si="42"/>
        <v>0.5</v>
      </c>
      <c r="Z20" s="2">
        <f>((L20^2*J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54.726368159204</v>
      </c>
      <c r="AA20" s="2">
        <f>((L20^2*K20)*(1+ROUNDDOWN(Q20/[1]战斗模型!$C$31,1)*[1]战斗模型!$C$32*W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124.378109452736</v>
      </c>
      <c r="AB20" s="2">
        <f t="shared" si="18"/>
        <v>1313.4328358209</v>
      </c>
      <c r="AC20" s="2">
        <f t="shared" si="19"/>
        <v>22014.9253731343</v>
      </c>
      <c r="AD20" s="2">
        <f t="shared" si="20"/>
        <v>1745.06929637527</v>
      </c>
      <c r="AE20" s="5">
        <f t="shared" si="21"/>
        <v>0.436807941962581</v>
      </c>
      <c r="AF20" s="5">
        <f t="shared" si="22"/>
        <v>0.563192058037419</v>
      </c>
      <c r="AG20" s="2">
        <f t="shared" si="23"/>
        <v>1.91774469123749</v>
      </c>
      <c r="AH20" s="2">
        <f t="shared" si="24"/>
        <v>0.114718086404686</v>
      </c>
      <c r="AJ20" s="2">
        <v>4</v>
      </c>
      <c r="AK20" s="2">
        <f>(AD20-$AD$2)/AJ20</f>
        <v>322.244677147552</v>
      </c>
      <c r="AM20" s="1">
        <f t="shared" si="25"/>
        <v>343.2</v>
      </c>
      <c r="AN20" s="1">
        <f t="shared" si="26"/>
        <v>442.5</v>
      </c>
      <c r="AO20" s="1">
        <f t="shared" si="27"/>
        <v>35.0758928571429</v>
      </c>
      <c r="AQ20" s="1">
        <f t="shared" si="11"/>
        <v>312</v>
      </c>
      <c r="AR20" s="1">
        <f t="shared" si="12"/>
        <v>177</v>
      </c>
      <c r="AS20" s="1">
        <f t="shared" si="13"/>
        <v>21.8303571428571</v>
      </c>
    </row>
    <row r="21" spans="38:41">
      <c r="AL21" s="1">
        <f>AO21-120</f>
        <v>10.8616071428571</v>
      </c>
      <c r="AO21" s="1">
        <f>SUM(AO16:AO20)</f>
        <v>130.861607142857</v>
      </c>
    </row>
    <row r="22" spans="1:45">
      <c r="A22" s="2" t="s">
        <v>23</v>
      </c>
      <c r="B22" s="2" t="s">
        <v>47</v>
      </c>
      <c r="C22" s="2" t="s">
        <v>93</v>
      </c>
      <c r="D22" s="2" t="s">
        <v>50</v>
      </c>
      <c r="E22" s="2" t="s">
        <v>51</v>
      </c>
      <c r="F22" s="2" t="s">
        <v>52</v>
      </c>
      <c r="G22" s="2" t="s">
        <v>53</v>
      </c>
      <c r="H22" s="2" t="s">
        <v>54</v>
      </c>
      <c r="I22" s="2" t="s">
        <v>55</v>
      </c>
      <c r="J22" s="2" t="s">
        <v>56</v>
      </c>
      <c r="K22" s="2" t="s">
        <v>57</v>
      </c>
      <c r="L22" s="2" t="s">
        <v>58</v>
      </c>
      <c r="M22" s="2" t="s">
        <v>59</v>
      </c>
      <c r="N22" s="2" t="s">
        <v>60</v>
      </c>
      <c r="O22" s="2" t="s">
        <v>61</v>
      </c>
      <c r="P22" s="2" t="s">
        <v>62</v>
      </c>
      <c r="Q22" s="2" t="s">
        <v>63</v>
      </c>
      <c r="R22" s="2" t="s">
        <v>64</v>
      </c>
      <c r="S22" s="2" t="s">
        <v>65</v>
      </c>
      <c r="T22" s="2" t="s">
        <v>66</v>
      </c>
      <c r="U22" s="2" t="s">
        <v>67</v>
      </c>
      <c r="V22" s="2" t="s">
        <v>68</v>
      </c>
      <c r="W22" s="2" t="s">
        <v>69</v>
      </c>
      <c r="X22" s="2" t="s">
        <v>70</v>
      </c>
      <c r="Y22" s="2" t="s">
        <v>71</v>
      </c>
      <c r="Z22" s="2" t="s">
        <v>72</v>
      </c>
      <c r="AA22" s="2" t="s">
        <v>73</v>
      </c>
      <c r="AB22" s="2" t="s">
        <v>74</v>
      </c>
      <c r="AC22" s="2" t="s">
        <v>75</v>
      </c>
      <c r="AD22" s="2" t="s">
        <v>76</v>
      </c>
      <c r="AE22" s="2" t="s">
        <v>77</v>
      </c>
      <c r="AF22" s="2" t="s">
        <v>78</v>
      </c>
      <c r="AG22" s="2" t="s">
        <v>79</v>
      </c>
      <c r="AH22" s="2" t="s">
        <v>80</v>
      </c>
      <c r="AJ22" s="2" t="s">
        <v>81</v>
      </c>
      <c r="AK22" s="2" t="s">
        <v>82</v>
      </c>
      <c r="AM22" s="1" t="s">
        <v>83</v>
      </c>
      <c r="AN22" s="1" t="s">
        <v>84</v>
      </c>
      <c r="AO22" s="1" t="s">
        <v>88</v>
      </c>
      <c r="AQ22" s="1" t="s">
        <v>95</v>
      </c>
      <c r="AR22" s="1" t="s">
        <v>96</v>
      </c>
      <c r="AS22" s="1" t="s">
        <v>97</v>
      </c>
    </row>
    <row r="23" spans="1:45">
      <c r="A23" s="2">
        <v>1</v>
      </c>
      <c r="B23" s="2">
        <v>1</v>
      </c>
      <c r="C23" s="2">
        <v>0</v>
      </c>
      <c r="D23" s="3">
        <v>1.4</v>
      </c>
      <c r="E23" s="2">
        <f t="shared" si="15"/>
        <v>1.4</v>
      </c>
      <c r="F23" s="2">
        <f>无畏者!R17</f>
        <v>8</v>
      </c>
      <c r="G23" s="2">
        <f>无畏者!AB17</f>
        <v>64</v>
      </c>
      <c r="H23" s="2">
        <f>ROUNDUP(1000/ROUNDUP((20/D23),0),0)</f>
        <v>67</v>
      </c>
      <c r="I23" s="2">
        <f t="shared" si="16"/>
        <v>15</v>
      </c>
      <c r="J23" s="3">
        <v>0.78</v>
      </c>
      <c r="K23" s="3">
        <v>2.8</v>
      </c>
      <c r="L23" s="2">
        <v>100</v>
      </c>
      <c r="M23" s="2">
        <v>20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4">
        <v>0.5</v>
      </c>
      <c r="U23" s="4">
        <v>0.5</v>
      </c>
      <c r="V23" s="4">
        <v>1</v>
      </c>
      <c r="W23" s="4">
        <v>0.75</v>
      </c>
      <c r="X23" s="4">
        <v>1</v>
      </c>
      <c r="Y23" s="4">
        <v>0.5</v>
      </c>
      <c r="Z23" s="2">
        <f>((L23^2*J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38.8059701492537</v>
      </c>
      <c r="AA23" s="2">
        <f>((L23^2*K23)*(1+ROUNDDOWN(Q23/[1]战斗模型!$C$31,1)*[1]战斗模型!$C$32*W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139.303482587065</v>
      </c>
      <c r="AB23" s="2">
        <f t="shared" si="18"/>
        <v>310.44776119403</v>
      </c>
      <c r="AC23" s="2">
        <f t="shared" si="19"/>
        <v>8915.42288557214</v>
      </c>
      <c r="AD23" s="2">
        <f t="shared" si="20"/>
        <v>605.89907604833</v>
      </c>
      <c r="AE23" s="5">
        <f t="shared" si="21"/>
        <v>0.343108504398827</v>
      </c>
      <c r="AF23" s="5">
        <f t="shared" si="22"/>
        <v>0.656891495601173</v>
      </c>
      <c r="AG23" s="2">
        <f t="shared" si="23"/>
        <v>0.665853063216988</v>
      </c>
      <c r="AH23" s="2">
        <f t="shared" si="24"/>
        <v>-0.0417683670978765</v>
      </c>
      <c r="AJ23" s="2">
        <v>0</v>
      </c>
      <c r="AK23" s="2">
        <f>AD23-$AD$2</f>
        <v>149.808488263273</v>
      </c>
      <c r="AM23" s="1">
        <f t="shared" si="25"/>
        <v>93.6</v>
      </c>
      <c r="AN23" s="1">
        <f t="shared" si="26"/>
        <v>179.2</v>
      </c>
      <c r="AO23" s="1">
        <f t="shared" si="27"/>
        <v>12.1785714285714</v>
      </c>
      <c r="AQ23" s="1">
        <f t="shared" ref="AQ23:AQ27" si="43">AM23/J23</f>
        <v>120</v>
      </c>
      <c r="AR23" s="1">
        <f t="shared" ref="AR23:AR27" si="44">AN23/K23</f>
        <v>64</v>
      </c>
      <c r="AS23" s="1">
        <f t="shared" ref="AS23:AS27" si="45">(AQ23+AR23)/(I23+1)/E23</f>
        <v>8.21428571428572</v>
      </c>
    </row>
    <row r="24" s="1" customFormat="1" spans="1:45">
      <c r="A24" s="2">
        <v>2</v>
      </c>
      <c r="B24" s="2">
        <f t="shared" si="28"/>
        <v>1</v>
      </c>
      <c r="C24" s="2">
        <f t="shared" si="29"/>
        <v>0</v>
      </c>
      <c r="D24" s="2">
        <f>$D$23</f>
        <v>1.4</v>
      </c>
      <c r="E24" s="2">
        <f t="shared" si="15"/>
        <v>1.4</v>
      </c>
      <c r="F24" s="2">
        <f>无畏者!R18</f>
        <v>16</v>
      </c>
      <c r="G24" s="2">
        <f>无畏者!AB18</f>
        <v>78</v>
      </c>
      <c r="H24" s="2">
        <f>H23*(1-A24*H28)</f>
        <v>67</v>
      </c>
      <c r="I24" s="2">
        <f t="shared" si="16"/>
        <v>15</v>
      </c>
      <c r="J24" s="3">
        <f t="shared" ref="J24:J27" si="46">J$23</f>
        <v>0.78</v>
      </c>
      <c r="K24" s="3">
        <f>K$23</f>
        <v>2.8</v>
      </c>
      <c r="L24" s="2">
        <f t="shared" si="30"/>
        <v>100</v>
      </c>
      <c r="M24" s="2">
        <v>20</v>
      </c>
      <c r="N24" s="2">
        <f t="shared" si="31"/>
        <v>0</v>
      </c>
      <c r="O24" s="2">
        <f t="shared" si="32"/>
        <v>0</v>
      </c>
      <c r="P24" s="2">
        <f t="shared" si="33"/>
        <v>0</v>
      </c>
      <c r="Q24" s="2">
        <f t="shared" si="34"/>
        <v>0</v>
      </c>
      <c r="R24" s="2">
        <f t="shared" si="35"/>
        <v>0</v>
      </c>
      <c r="S24" s="2">
        <f t="shared" si="36"/>
        <v>0</v>
      </c>
      <c r="T24" s="4">
        <f t="shared" si="37"/>
        <v>0.5</v>
      </c>
      <c r="U24" s="4">
        <f t="shared" si="38"/>
        <v>0.5</v>
      </c>
      <c r="V24" s="4">
        <f t="shared" si="39"/>
        <v>1</v>
      </c>
      <c r="W24" s="4">
        <f t="shared" si="40"/>
        <v>0.75</v>
      </c>
      <c r="X24" s="4">
        <f t="shared" si="41"/>
        <v>1</v>
      </c>
      <c r="Y24" s="4">
        <f t="shared" si="42"/>
        <v>0.5</v>
      </c>
      <c r="Z24" s="2">
        <f>((L24^2*J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38.8059701492537</v>
      </c>
      <c r="AA24" s="2">
        <f>((L24^2*K24)*(1+ROUNDDOWN(Q24/[1]战斗模型!$C$31,1)*[1]战斗模型!$C$32*W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139.303482587065</v>
      </c>
      <c r="AB24" s="2">
        <f t="shared" si="18"/>
        <v>620.89552238806</v>
      </c>
      <c r="AC24" s="2">
        <f t="shared" si="19"/>
        <v>10865.671641791</v>
      </c>
      <c r="AD24" s="2">
        <f t="shared" si="20"/>
        <v>900.852878464819</v>
      </c>
      <c r="AE24" s="5">
        <f t="shared" si="21"/>
        <v>0.461538461538462</v>
      </c>
      <c r="AF24" s="5">
        <f t="shared" si="22"/>
        <v>0.538461538461539</v>
      </c>
      <c r="AG24" s="2">
        <f t="shared" si="23"/>
        <v>0.989992677568953</v>
      </c>
      <c r="AH24" s="2">
        <f t="shared" si="24"/>
        <v>-0.00125091530388088</v>
      </c>
      <c r="AJ24" s="2">
        <v>1</v>
      </c>
      <c r="AK24" s="2">
        <f>(AD24-$AD$2)/AJ24</f>
        <v>444.762290679762</v>
      </c>
      <c r="AM24" s="1">
        <f t="shared" si="25"/>
        <v>187.2</v>
      </c>
      <c r="AN24" s="1">
        <f t="shared" si="26"/>
        <v>218.4</v>
      </c>
      <c r="AO24" s="1">
        <f t="shared" si="27"/>
        <v>18.1071428571429</v>
      </c>
      <c r="AQ24" s="1">
        <f t="shared" si="43"/>
        <v>240</v>
      </c>
      <c r="AR24" s="1">
        <f t="shared" si="44"/>
        <v>78</v>
      </c>
      <c r="AS24" s="1">
        <f t="shared" si="45"/>
        <v>14.1964285714286</v>
      </c>
    </row>
    <row r="25" spans="1:45">
      <c r="A25" s="2">
        <v>3</v>
      </c>
      <c r="B25" s="2">
        <f t="shared" si="28"/>
        <v>1</v>
      </c>
      <c r="C25" s="2">
        <f t="shared" si="29"/>
        <v>0</v>
      </c>
      <c r="D25" s="2">
        <f>$D$23</f>
        <v>1.4</v>
      </c>
      <c r="E25" s="2">
        <f t="shared" si="15"/>
        <v>1.4</v>
      </c>
      <c r="F25" s="2">
        <f>无畏者!R19</f>
        <v>24</v>
      </c>
      <c r="G25" s="2">
        <f>无畏者!AB19</f>
        <v>89</v>
      </c>
      <c r="H25" s="2">
        <f>H23*(1-A25*H28)</f>
        <v>67</v>
      </c>
      <c r="I25" s="2">
        <f t="shared" si="16"/>
        <v>15</v>
      </c>
      <c r="J25" s="3">
        <f t="shared" si="46"/>
        <v>0.78</v>
      </c>
      <c r="K25" s="3">
        <f>K$23</f>
        <v>2.8</v>
      </c>
      <c r="L25" s="2">
        <f t="shared" si="30"/>
        <v>100</v>
      </c>
      <c r="M25" s="2">
        <v>20</v>
      </c>
      <c r="N25" s="2">
        <f t="shared" si="31"/>
        <v>0</v>
      </c>
      <c r="O25" s="2">
        <f t="shared" si="32"/>
        <v>0</v>
      </c>
      <c r="P25" s="2">
        <f t="shared" si="33"/>
        <v>0</v>
      </c>
      <c r="Q25" s="2">
        <f t="shared" si="34"/>
        <v>0</v>
      </c>
      <c r="R25" s="2">
        <f t="shared" si="35"/>
        <v>0</v>
      </c>
      <c r="S25" s="2">
        <f t="shared" si="36"/>
        <v>0</v>
      </c>
      <c r="T25" s="4">
        <f t="shared" si="37"/>
        <v>0.5</v>
      </c>
      <c r="U25" s="4">
        <f t="shared" si="38"/>
        <v>0.5</v>
      </c>
      <c r="V25" s="4">
        <f t="shared" si="39"/>
        <v>1</v>
      </c>
      <c r="W25" s="4">
        <f t="shared" si="40"/>
        <v>0.75</v>
      </c>
      <c r="X25" s="4">
        <f t="shared" si="41"/>
        <v>1</v>
      </c>
      <c r="Y25" s="4">
        <f t="shared" si="42"/>
        <v>0.5</v>
      </c>
      <c r="Z25" s="2">
        <f>((L25^2*J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38.8059701492537</v>
      </c>
      <c r="AA25" s="2">
        <f>((L25^2*K25)*(1+ROUNDDOWN(Q25/[1]战斗模型!$C$31,1)*[1]战斗模型!$C$32*W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139.303482587065</v>
      </c>
      <c r="AB25" s="2">
        <f t="shared" si="18"/>
        <v>931.34328358209</v>
      </c>
      <c r="AC25" s="2">
        <f t="shared" si="19"/>
        <v>12398.0099502488</v>
      </c>
      <c r="AD25" s="2">
        <f t="shared" si="20"/>
        <v>1177.1499644634</v>
      </c>
      <c r="AE25" s="5">
        <f t="shared" si="21"/>
        <v>0.529811320754717</v>
      </c>
      <c r="AF25" s="5">
        <f t="shared" si="22"/>
        <v>0.470188679245283</v>
      </c>
      <c r="AG25" s="2">
        <f t="shared" si="23"/>
        <v>1.29362948498902</v>
      </c>
      <c r="AH25" s="2">
        <f t="shared" si="24"/>
        <v>0.0367036856236271</v>
      </c>
      <c r="AJ25" s="2">
        <v>2</v>
      </c>
      <c r="AK25" s="2">
        <f>(AD25-$AD$2)/AJ25</f>
        <v>360.52968833917</v>
      </c>
      <c r="AM25" s="1">
        <f t="shared" si="25"/>
        <v>280.8</v>
      </c>
      <c r="AN25" s="1">
        <f t="shared" si="26"/>
        <v>249.2</v>
      </c>
      <c r="AO25" s="1">
        <f t="shared" si="27"/>
        <v>23.6607142857143</v>
      </c>
      <c r="AQ25" s="1">
        <f t="shared" si="43"/>
        <v>360</v>
      </c>
      <c r="AR25" s="1">
        <f t="shared" si="44"/>
        <v>89</v>
      </c>
      <c r="AS25" s="1">
        <f t="shared" si="45"/>
        <v>20.0446428571429</v>
      </c>
    </row>
    <row r="26" spans="1:45">
      <c r="A26" s="2">
        <v>4</v>
      </c>
      <c r="B26" s="2">
        <f t="shared" si="28"/>
        <v>1</v>
      </c>
      <c r="C26" s="2">
        <f t="shared" si="29"/>
        <v>0</v>
      </c>
      <c r="D26" s="2">
        <f>$D$23</f>
        <v>1.4</v>
      </c>
      <c r="E26" s="2">
        <f t="shared" si="15"/>
        <v>1.4</v>
      </c>
      <c r="F26" s="2">
        <f>无畏者!R20</f>
        <v>36</v>
      </c>
      <c r="G26" s="2">
        <f>无畏者!AB20</f>
        <v>113</v>
      </c>
      <c r="H26" s="2">
        <f>H23*(1-A26*H28)</f>
        <v>67</v>
      </c>
      <c r="I26" s="2">
        <f t="shared" si="16"/>
        <v>15</v>
      </c>
      <c r="J26" s="3">
        <f t="shared" si="46"/>
        <v>0.78</v>
      </c>
      <c r="K26" s="3">
        <f>K$23</f>
        <v>2.8</v>
      </c>
      <c r="L26" s="2">
        <f t="shared" si="30"/>
        <v>100</v>
      </c>
      <c r="M26" s="2">
        <v>20</v>
      </c>
      <c r="N26" s="2">
        <f t="shared" si="31"/>
        <v>0</v>
      </c>
      <c r="O26" s="2">
        <f t="shared" si="32"/>
        <v>0</v>
      </c>
      <c r="P26" s="2">
        <f t="shared" si="33"/>
        <v>0</v>
      </c>
      <c r="Q26" s="2">
        <f t="shared" si="34"/>
        <v>0</v>
      </c>
      <c r="R26" s="2">
        <f t="shared" si="35"/>
        <v>0</v>
      </c>
      <c r="S26" s="2">
        <f t="shared" si="36"/>
        <v>0</v>
      </c>
      <c r="T26" s="4">
        <f t="shared" si="37"/>
        <v>0.5</v>
      </c>
      <c r="U26" s="4">
        <f t="shared" si="38"/>
        <v>0.5</v>
      </c>
      <c r="V26" s="4">
        <f t="shared" si="39"/>
        <v>1</v>
      </c>
      <c r="W26" s="4">
        <f t="shared" si="40"/>
        <v>0.75</v>
      </c>
      <c r="X26" s="4">
        <f t="shared" si="41"/>
        <v>1</v>
      </c>
      <c r="Y26" s="4">
        <f t="shared" si="42"/>
        <v>0.5</v>
      </c>
      <c r="Z26" s="2">
        <f>((L26^2*J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38.8059701492537</v>
      </c>
      <c r="AA26" s="2">
        <f>((L26^2*K26)*(1+ROUNDDOWN(Q26/[1]战斗模型!$C$31,1)*[1]战斗模型!$C$32*W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139.303482587065</v>
      </c>
      <c r="AB26" s="2">
        <f t="shared" si="18"/>
        <v>1397.01492537313</v>
      </c>
      <c r="AC26" s="2">
        <f t="shared" si="19"/>
        <v>15741.2935323383</v>
      </c>
      <c r="AD26" s="2">
        <f t="shared" si="20"/>
        <v>1638.23738450604</v>
      </c>
      <c r="AE26" s="5">
        <f t="shared" si="21"/>
        <v>0.571041214750542</v>
      </c>
      <c r="AF26" s="5">
        <f t="shared" si="22"/>
        <v>0.428958785249458</v>
      </c>
      <c r="AG26" s="2">
        <f t="shared" si="23"/>
        <v>1.80034171344887</v>
      </c>
      <c r="AH26" s="2">
        <f t="shared" si="24"/>
        <v>0.100042714181108</v>
      </c>
      <c r="AJ26" s="2">
        <v>3</v>
      </c>
      <c r="AK26" s="2">
        <f>(AD26-$AD$2)/AJ26</f>
        <v>394.048932240328</v>
      </c>
      <c r="AM26" s="1">
        <f t="shared" si="25"/>
        <v>421.2</v>
      </c>
      <c r="AN26" s="1">
        <f t="shared" si="26"/>
        <v>316.4</v>
      </c>
      <c r="AO26" s="1">
        <f t="shared" si="27"/>
        <v>32.9285714285714</v>
      </c>
      <c r="AQ26" s="1">
        <f t="shared" si="43"/>
        <v>540</v>
      </c>
      <c r="AR26" s="1">
        <f t="shared" si="44"/>
        <v>113</v>
      </c>
      <c r="AS26" s="1">
        <f t="shared" si="45"/>
        <v>29.1517857142857</v>
      </c>
    </row>
    <row r="27" spans="1:45">
      <c r="A27" s="2">
        <v>5</v>
      </c>
      <c r="B27" s="2">
        <f t="shared" si="28"/>
        <v>1</v>
      </c>
      <c r="C27" s="2">
        <f t="shared" si="29"/>
        <v>0</v>
      </c>
      <c r="D27" s="2">
        <f>$D$23</f>
        <v>1.4</v>
      </c>
      <c r="E27" s="2">
        <f t="shared" si="15"/>
        <v>1.4</v>
      </c>
      <c r="F27" s="2">
        <f>无畏者!R21</f>
        <v>48</v>
      </c>
      <c r="G27" s="2">
        <f>无畏者!AB21</f>
        <v>147</v>
      </c>
      <c r="H27" s="2">
        <f>H23*(1-A27*H28)</f>
        <v>67</v>
      </c>
      <c r="I27" s="2">
        <f t="shared" si="16"/>
        <v>15</v>
      </c>
      <c r="J27" s="3">
        <f t="shared" si="46"/>
        <v>0.78</v>
      </c>
      <c r="K27" s="3">
        <f>K$23</f>
        <v>2.8</v>
      </c>
      <c r="L27" s="2">
        <f t="shared" si="30"/>
        <v>100</v>
      </c>
      <c r="M27" s="2">
        <v>20</v>
      </c>
      <c r="N27" s="2">
        <f t="shared" si="31"/>
        <v>0</v>
      </c>
      <c r="O27" s="2">
        <f t="shared" si="32"/>
        <v>0</v>
      </c>
      <c r="P27" s="2">
        <f t="shared" si="33"/>
        <v>0</v>
      </c>
      <c r="Q27" s="2">
        <f t="shared" si="34"/>
        <v>0</v>
      </c>
      <c r="R27" s="2">
        <f t="shared" si="35"/>
        <v>0</v>
      </c>
      <c r="S27" s="2">
        <f t="shared" si="36"/>
        <v>0</v>
      </c>
      <c r="T27" s="4">
        <f t="shared" si="37"/>
        <v>0.5</v>
      </c>
      <c r="U27" s="4">
        <f t="shared" si="38"/>
        <v>0.5</v>
      </c>
      <c r="V27" s="4">
        <f t="shared" si="39"/>
        <v>1</v>
      </c>
      <c r="W27" s="4">
        <f t="shared" si="40"/>
        <v>0.75</v>
      </c>
      <c r="X27" s="4">
        <f t="shared" si="41"/>
        <v>1</v>
      </c>
      <c r="Y27" s="4">
        <f t="shared" si="42"/>
        <v>0.5</v>
      </c>
      <c r="Z27" s="2">
        <f>((L27^2*J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38.8059701492537</v>
      </c>
      <c r="AA27" s="2">
        <f>((L27^2*K27)*(1+ROUNDDOWN(Q27/[1]战斗模型!$C$31,1)*[1]战斗模型!$C$32*W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139.303482587065</v>
      </c>
      <c r="AB27" s="2">
        <f t="shared" si="18"/>
        <v>1862.68656716418</v>
      </c>
      <c r="AC27" s="2">
        <f t="shared" si="19"/>
        <v>20477.6119402985</v>
      </c>
      <c r="AD27" s="2">
        <f t="shared" si="20"/>
        <v>2161.51385927505</v>
      </c>
      <c r="AE27" s="5">
        <f t="shared" si="21"/>
        <v>0.577065351418002</v>
      </c>
      <c r="AF27" s="5">
        <f t="shared" si="22"/>
        <v>0.422934648581998</v>
      </c>
      <c r="AG27" s="2">
        <f t="shared" si="23"/>
        <v>2.37539663168172</v>
      </c>
      <c r="AH27" s="2">
        <f t="shared" si="24"/>
        <v>0.171924578960215</v>
      </c>
      <c r="AJ27" s="2">
        <v>4</v>
      </c>
      <c r="AK27" s="2">
        <f>(AD27-$AD$2)/AJ27</f>
        <v>426.355817872499</v>
      </c>
      <c r="AM27" s="1">
        <f t="shared" si="25"/>
        <v>561.6</v>
      </c>
      <c r="AN27" s="1">
        <f t="shared" si="26"/>
        <v>411.6</v>
      </c>
      <c r="AO27" s="1">
        <f t="shared" si="27"/>
        <v>43.4464285714286</v>
      </c>
      <c r="AQ27" s="1">
        <f t="shared" si="43"/>
        <v>720</v>
      </c>
      <c r="AR27" s="1">
        <f t="shared" si="44"/>
        <v>147</v>
      </c>
      <c r="AS27" s="1">
        <f t="shared" si="45"/>
        <v>38.7053571428571</v>
      </c>
    </row>
    <row r="28" spans="38:41">
      <c r="AL28" s="1">
        <f>AO28-120</f>
        <v>10.3214285714286</v>
      </c>
      <c r="AO28" s="1">
        <f>SUM(AO23:AO27)</f>
        <v>130.321428571429</v>
      </c>
    </row>
    <row r="29" spans="1:45">
      <c r="A29" s="2" t="s">
        <v>24</v>
      </c>
      <c r="B29" s="2" t="s">
        <v>47</v>
      </c>
      <c r="C29" s="2" t="s">
        <v>93</v>
      </c>
      <c r="D29" s="2" t="s">
        <v>50</v>
      </c>
      <c r="E29" s="2" t="s">
        <v>51</v>
      </c>
      <c r="F29" s="2" t="s">
        <v>52</v>
      </c>
      <c r="G29" s="2" t="s">
        <v>53</v>
      </c>
      <c r="H29" s="2" t="s">
        <v>54</v>
      </c>
      <c r="I29" s="2" t="s">
        <v>55</v>
      </c>
      <c r="J29" s="2" t="s">
        <v>56</v>
      </c>
      <c r="K29" s="2" t="s">
        <v>57</v>
      </c>
      <c r="L29" s="2" t="s">
        <v>58</v>
      </c>
      <c r="M29" s="2" t="s">
        <v>59</v>
      </c>
      <c r="N29" s="2" t="s">
        <v>60</v>
      </c>
      <c r="O29" s="2" t="s">
        <v>61</v>
      </c>
      <c r="P29" s="2" t="s">
        <v>62</v>
      </c>
      <c r="Q29" s="2" t="s">
        <v>63</v>
      </c>
      <c r="R29" s="2" t="s">
        <v>64</v>
      </c>
      <c r="S29" s="2" t="s">
        <v>65</v>
      </c>
      <c r="T29" s="2" t="s">
        <v>66</v>
      </c>
      <c r="U29" s="2" t="s">
        <v>67</v>
      </c>
      <c r="V29" s="2" t="s">
        <v>68</v>
      </c>
      <c r="W29" s="2" t="s">
        <v>69</v>
      </c>
      <c r="X29" s="2" t="s">
        <v>70</v>
      </c>
      <c r="Y29" s="2" t="s">
        <v>71</v>
      </c>
      <c r="Z29" s="2" t="s">
        <v>72</v>
      </c>
      <c r="AA29" s="2" t="s">
        <v>73</v>
      </c>
      <c r="AB29" s="2" t="s">
        <v>74</v>
      </c>
      <c r="AC29" s="2" t="s">
        <v>75</v>
      </c>
      <c r="AD29" s="2" t="s">
        <v>76</v>
      </c>
      <c r="AE29" s="2" t="s">
        <v>77</v>
      </c>
      <c r="AF29" s="2" t="s">
        <v>78</v>
      </c>
      <c r="AG29" s="2" t="s">
        <v>79</v>
      </c>
      <c r="AH29" s="2" t="s">
        <v>80</v>
      </c>
      <c r="AJ29" s="2" t="s">
        <v>81</v>
      </c>
      <c r="AK29" s="2" t="s">
        <v>82</v>
      </c>
      <c r="AM29" s="1" t="s">
        <v>83</v>
      </c>
      <c r="AN29" s="1" t="s">
        <v>84</v>
      </c>
      <c r="AO29" s="1" t="s">
        <v>88</v>
      </c>
      <c r="AQ29" s="1" t="s">
        <v>95</v>
      </c>
      <c r="AR29" s="1" t="s">
        <v>96</v>
      </c>
      <c r="AS29" s="1" t="s">
        <v>97</v>
      </c>
    </row>
    <row r="30" spans="1:45">
      <c r="A30" s="2">
        <v>1</v>
      </c>
      <c r="B30" s="2">
        <v>1</v>
      </c>
      <c r="C30" s="2">
        <v>0</v>
      </c>
      <c r="D30" s="3">
        <v>1.5</v>
      </c>
      <c r="E30" s="2">
        <f t="shared" ref="E30:E34" si="47">D30/(1+C30)</f>
        <v>1.5</v>
      </c>
      <c r="F30" s="2">
        <f>无畏者!E22</f>
        <v>4</v>
      </c>
      <c r="G30" s="2">
        <f>无畏者!AV22</f>
        <v>34</v>
      </c>
      <c r="H30" s="2">
        <f>ROUNDUP(1000/ROUNDUP((20/D30),0),0)</f>
        <v>72</v>
      </c>
      <c r="I30" s="2">
        <f t="shared" ref="I30:I34" si="48">ROUNDUP(1000/H30,0)</f>
        <v>14</v>
      </c>
      <c r="J30" s="3">
        <v>1.2</v>
      </c>
      <c r="K30" s="3">
        <v>3</v>
      </c>
      <c r="L30" s="2">
        <v>100</v>
      </c>
      <c r="M30" s="2">
        <v>20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4">
        <v>0.5</v>
      </c>
      <c r="U30" s="4">
        <v>0.5</v>
      </c>
      <c r="V30" s="4">
        <v>1</v>
      </c>
      <c r="W30" s="4">
        <v>0.75</v>
      </c>
      <c r="X30" s="4">
        <v>1</v>
      </c>
      <c r="Y30" s="4">
        <v>0.5</v>
      </c>
      <c r="Z30" s="2">
        <f>((L30^2*J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59.7014925373134</v>
      </c>
      <c r="AA30" s="2">
        <f>((L30^2*K30)*(1+ROUNDDOWN(Q30/[1]战斗模型!$C$31,1)*[1]战斗模型!$C$32*W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149.253731343284</v>
      </c>
      <c r="AB30" s="2">
        <f t="shared" ref="AB30:AB34" si="49">Z30*F30</f>
        <v>238.805970149254</v>
      </c>
      <c r="AC30" s="2">
        <f t="shared" ref="AC30:AC34" si="50">AA30*G30</f>
        <v>5074.62686567164</v>
      </c>
      <c r="AD30" s="2">
        <f t="shared" ref="AD30:AD34" si="51">(AB30*I30+AC30)/(I30+1)/E30</f>
        <v>374.129353233831</v>
      </c>
      <c r="AE30" s="5">
        <f t="shared" ref="AE30:AE34" si="52">(AB30*I30)/(I30+1)/E30/AD30</f>
        <v>0.397163120567376</v>
      </c>
      <c r="AF30" s="5">
        <f t="shared" ref="AF30:AF34" si="53">AC30/(I30+1)/E30/AD30</f>
        <v>0.602836879432624</v>
      </c>
      <c r="AG30" s="2">
        <f t="shared" ref="AG30:AG34" si="54">AD30/AD$16</f>
        <v>0.411149621674396</v>
      </c>
      <c r="AH30" s="2">
        <f t="shared" ref="AH30:AH34" si="55">(AG30-1)/8</f>
        <v>-0.0736062972907005</v>
      </c>
      <c r="AJ30" s="2">
        <v>0</v>
      </c>
      <c r="AK30" s="2">
        <f>AD30-$AD$2</f>
        <v>-81.9612345512257</v>
      </c>
      <c r="AM30" s="1">
        <f t="shared" ref="AM30:AM34" si="56">J30*F30*I30</f>
        <v>67.2</v>
      </c>
      <c r="AN30" s="1">
        <f t="shared" ref="AN30:AN34" si="57">K30*G30</f>
        <v>102</v>
      </c>
      <c r="AO30" s="1">
        <f t="shared" ref="AO30:AO34" si="58">(AM30+AN30)/(I30+1)/E30</f>
        <v>7.52</v>
      </c>
      <c r="AQ30" s="1">
        <f t="shared" ref="AQ30:AQ34" si="59">AM30/J30</f>
        <v>56</v>
      </c>
      <c r="AR30" s="1">
        <f t="shared" ref="AR30:AR34" si="60">AN30/K30</f>
        <v>34</v>
      </c>
      <c r="AS30" s="1">
        <f t="shared" ref="AS30:AS34" si="61">(AQ30+AR30)/(I30+1)/E30</f>
        <v>4</v>
      </c>
    </row>
    <row r="31" s="1" customFormat="1" spans="1:45">
      <c r="A31" s="2">
        <v>2</v>
      </c>
      <c r="B31" s="2">
        <f t="shared" ref="B31:B34" si="62">B$16</f>
        <v>1</v>
      </c>
      <c r="C31" s="2">
        <f t="shared" ref="C31:C34" si="63">$C$16</f>
        <v>0</v>
      </c>
      <c r="D31" s="2">
        <f>$D$30</f>
        <v>1.5</v>
      </c>
      <c r="E31" s="2">
        <f t="shared" si="47"/>
        <v>1.5</v>
      </c>
      <c r="F31" s="2">
        <f>无畏者!E23</f>
        <v>10</v>
      </c>
      <c r="G31" s="2">
        <f>无畏者!AV23</f>
        <v>68</v>
      </c>
      <c r="H31" s="2">
        <f>H30*(1-A31*H35)</f>
        <v>72</v>
      </c>
      <c r="I31" s="2">
        <f t="shared" si="48"/>
        <v>14</v>
      </c>
      <c r="J31" s="3">
        <f t="shared" ref="J31:J34" si="64">J$30</f>
        <v>1.2</v>
      </c>
      <c r="K31" s="3">
        <f>K$30</f>
        <v>3</v>
      </c>
      <c r="L31" s="2">
        <f t="shared" ref="L31:L34" si="65">L30+L$7</f>
        <v>100</v>
      </c>
      <c r="M31" s="2">
        <v>20</v>
      </c>
      <c r="N31" s="2">
        <f t="shared" ref="J31:Y31" si="66">N$16</f>
        <v>0</v>
      </c>
      <c r="O31" s="2">
        <f t="shared" si="66"/>
        <v>0</v>
      </c>
      <c r="P31" s="2">
        <f t="shared" si="66"/>
        <v>0</v>
      </c>
      <c r="Q31" s="2">
        <f t="shared" si="66"/>
        <v>0</v>
      </c>
      <c r="R31" s="2">
        <f t="shared" si="66"/>
        <v>0</v>
      </c>
      <c r="S31" s="2">
        <f t="shared" si="66"/>
        <v>0</v>
      </c>
      <c r="T31" s="4">
        <f t="shared" si="66"/>
        <v>0.5</v>
      </c>
      <c r="U31" s="4">
        <f t="shared" si="66"/>
        <v>0.5</v>
      </c>
      <c r="V31" s="4">
        <f t="shared" si="66"/>
        <v>1</v>
      </c>
      <c r="W31" s="4">
        <f t="shared" si="66"/>
        <v>0.75</v>
      </c>
      <c r="X31" s="4">
        <f t="shared" si="66"/>
        <v>1</v>
      </c>
      <c r="Y31" s="4">
        <f t="shared" si="66"/>
        <v>0.5</v>
      </c>
      <c r="Z31" s="2">
        <f>((L31^2*J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59.7014925373134</v>
      </c>
      <c r="AA31" s="2">
        <f>((L31^2*K31)*(1+ROUNDDOWN(Q31/[1]战斗模型!$C$31,1)*[1]战斗模型!$C$32*W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149.253731343284</v>
      </c>
      <c r="AB31" s="2">
        <f t="shared" si="49"/>
        <v>597.014925373134</v>
      </c>
      <c r="AC31" s="2">
        <f t="shared" si="50"/>
        <v>10149.2537313433</v>
      </c>
      <c r="AD31" s="2">
        <f t="shared" si="51"/>
        <v>822.553897180763</v>
      </c>
      <c r="AE31" s="5">
        <f t="shared" si="52"/>
        <v>0.451612903225806</v>
      </c>
      <c r="AF31" s="5">
        <f t="shared" si="53"/>
        <v>0.548387096774194</v>
      </c>
      <c r="AG31" s="2">
        <f t="shared" si="54"/>
        <v>0.903945976730941</v>
      </c>
      <c r="AH31" s="2">
        <f t="shared" si="55"/>
        <v>-0.0120067529086323</v>
      </c>
      <c r="AJ31" s="2">
        <v>1</v>
      </c>
      <c r="AK31" s="2">
        <f>(AD31-$AD$2)/AJ31</f>
        <v>366.463309395706</v>
      </c>
      <c r="AM31" s="1">
        <f t="shared" si="56"/>
        <v>168</v>
      </c>
      <c r="AN31" s="1">
        <f t="shared" si="57"/>
        <v>204</v>
      </c>
      <c r="AO31" s="1">
        <f t="shared" si="58"/>
        <v>16.5333333333333</v>
      </c>
      <c r="AQ31" s="1">
        <f t="shared" si="59"/>
        <v>140</v>
      </c>
      <c r="AR31" s="1">
        <f t="shared" si="60"/>
        <v>68</v>
      </c>
      <c r="AS31" s="1">
        <f t="shared" si="61"/>
        <v>9.24444444444445</v>
      </c>
    </row>
    <row r="32" spans="1:45">
      <c r="A32" s="2">
        <v>3</v>
      </c>
      <c r="B32" s="2">
        <f t="shared" si="62"/>
        <v>1</v>
      </c>
      <c r="C32" s="2">
        <f t="shared" si="63"/>
        <v>0</v>
      </c>
      <c r="D32" s="2">
        <f>$D$30</f>
        <v>1.5</v>
      </c>
      <c r="E32" s="2">
        <f t="shared" si="47"/>
        <v>1.5</v>
      </c>
      <c r="F32" s="2">
        <f>无畏者!E24</f>
        <v>16</v>
      </c>
      <c r="G32" s="2">
        <f>无畏者!AV24</f>
        <v>87</v>
      </c>
      <c r="H32" s="2">
        <f>H30*(1-A32*H35)</f>
        <v>72</v>
      </c>
      <c r="I32" s="2">
        <f t="shared" si="48"/>
        <v>14</v>
      </c>
      <c r="J32" s="3">
        <f t="shared" si="64"/>
        <v>1.2</v>
      </c>
      <c r="K32" s="3">
        <f>K$30</f>
        <v>3</v>
      </c>
      <c r="L32" s="2">
        <f t="shared" si="65"/>
        <v>100</v>
      </c>
      <c r="M32" s="2">
        <v>20</v>
      </c>
      <c r="N32" s="2">
        <f t="shared" ref="J32:Y32" si="67">N$16</f>
        <v>0</v>
      </c>
      <c r="O32" s="2">
        <f t="shared" si="67"/>
        <v>0</v>
      </c>
      <c r="P32" s="2">
        <f t="shared" si="67"/>
        <v>0</v>
      </c>
      <c r="Q32" s="2">
        <f t="shared" si="67"/>
        <v>0</v>
      </c>
      <c r="R32" s="2">
        <f t="shared" si="67"/>
        <v>0</v>
      </c>
      <c r="S32" s="2">
        <f t="shared" si="67"/>
        <v>0</v>
      </c>
      <c r="T32" s="4">
        <f t="shared" si="67"/>
        <v>0.5</v>
      </c>
      <c r="U32" s="4">
        <f t="shared" si="67"/>
        <v>0.5</v>
      </c>
      <c r="V32" s="4">
        <f t="shared" si="67"/>
        <v>1</v>
      </c>
      <c r="W32" s="4">
        <f t="shared" si="67"/>
        <v>0.75</v>
      </c>
      <c r="X32" s="4">
        <f t="shared" si="67"/>
        <v>1</v>
      </c>
      <c r="Y32" s="4">
        <f t="shared" si="67"/>
        <v>0.5</v>
      </c>
      <c r="Z32" s="2">
        <f>((L32^2*J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59.7014925373134</v>
      </c>
      <c r="AA32" s="2">
        <f>((L32^2*K32)*(1+ROUNDDOWN(Q32/[1]战斗模型!$C$31,1)*[1]战斗模型!$C$32*W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149.253731343284</v>
      </c>
      <c r="AB32" s="2">
        <f t="shared" si="49"/>
        <v>955.223880597015</v>
      </c>
      <c r="AC32" s="2">
        <f t="shared" si="50"/>
        <v>12985.0746268657</v>
      </c>
      <c r="AD32" s="2">
        <f t="shared" si="51"/>
        <v>1171.47595356551</v>
      </c>
      <c r="AE32" s="5">
        <f t="shared" si="52"/>
        <v>0.507361268403171</v>
      </c>
      <c r="AF32" s="5">
        <f t="shared" si="53"/>
        <v>0.492638731596829</v>
      </c>
      <c r="AG32" s="2">
        <f t="shared" si="54"/>
        <v>1.28739402815068</v>
      </c>
      <c r="AH32" s="2">
        <f t="shared" si="55"/>
        <v>0.035924253518835</v>
      </c>
      <c r="AJ32" s="2">
        <v>2</v>
      </c>
      <c r="AK32" s="2">
        <f>(AD32-$AD$2)/AJ32</f>
        <v>357.692682890225</v>
      </c>
      <c r="AM32" s="1">
        <f t="shared" si="56"/>
        <v>268.8</v>
      </c>
      <c r="AN32" s="1">
        <f t="shared" si="57"/>
        <v>261</v>
      </c>
      <c r="AO32" s="1">
        <f t="shared" si="58"/>
        <v>23.5466666666667</v>
      </c>
      <c r="AQ32" s="1">
        <f t="shared" si="59"/>
        <v>224</v>
      </c>
      <c r="AR32" s="1">
        <f t="shared" si="60"/>
        <v>87</v>
      </c>
      <c r="AS32" s="1">
        <f t="shared" si="61"/>
        <v>13.8222222222222</v>
      </c>
    </row>
    <row r="33" spans="1:45">
      <c r="A33" s="2">
        <v>4</v>
      </c>
      <c r="B33" s="2">
        <f t="shared" si="62"/>
        <v>1</v>
      </c>
      <c r="C33" s="2">
        <f t="shared" si="63"/>
        <v>0</v>
      </c>
      <c r="D33" s="2">
        <f>$D$30</f>
        <v>1.5</v>
      </c>
      <c r="E33" s="2">
        <f t="shared" si="47"/>
        <v>1.5</v>
      </c>
      <c r="F33" s="2">
        <f>无畏者!E25</f>
        <v>22</v>
      </c>
      <c r="G33" s="2">
        <f>无畏者!AV25</f>
        <v>131</v>
      </c>
      <c r="H33" s="2">
        <f>H30*(1-A33*H35)</f>
        <v>72</v>
      </c>
      <c r="I33" s="2">
        <f t="shared" si="48"/>
        <v>14</v>
      </c>
      <c r="J33" s="3">
        <f t="shared" si="64"/>
        <v>1.2</v>
      </c>
      <c r="K33" s="3">
        <f>K$30</f>
        <v>3</v>
      </c>
      <c r="L33" s="2">
        <f t="shared" si="65"/>
        <v>100</v>
      </c>
      <c r="M33" s="2">
        <v>20</v>
      </c>
      <c r="N33" s="2">
        <f t="shared" ref="J33:Y33" si="68">N$16</f>
        <v>0</v>
      </c>
      <c r="O33" s="2">
        <f t="shared" si="68"/>
        <v>0</v>
      </c>
      <c r="P33" s="2">
        <f t="shared" si="68"/>
        <v>0</v>
      </c>
      <c r="Q33" s="2">
        <f t="shared" si="68"/>
        <v>0</v>
      </c>
      <c r="R33" s="2">
        <f t="shared" si="68"/>
        <v>0</v>
      </c>
      <c r="S33" s="2">
        <f t="shared" si="68"/>
        <v>0</v>
      </c>
      <c r="T33" s="4">
        <f t="shared" si="68"/>
        <v>0.5</v>
      </c>
      <c r="U33" s="4">
        <f t="shared" si="68"/>
        <v>0.5</v>
      </c>
      <c r="V33" s="4">
        <f t="shared" si="68"/>
        <v>1</v>
      </c>
      <c r="W33" s="4">
        <f t="shared" si="68"/>
        <v>0.75</v>
      </c>
      <c r="X33" s="4">
        <f t="shared" si="68"/>
        <v>1</v>
      </c>
      <c r="Y33" s="4">
        <f t="shared" si="68"/>
        <v>0.5</v>
      </c>
      <c r="Z33" s="2">
        <f>((L33^2*J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59.7014925373134</v>
      </c>
      <c r="AA33" s="2">
        <f>((L33^2*K33)*(1+ROUNDDOWN(Q33/[1]战斗模型!$C$31,1)*[1]战斗模型!$C$32*W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149.253731343284</v>
      </c>
      <c r="AB33" s="2">
        <f t="shared" si="49"/>
        <v>1313.4328358209</v>
      </c>
      <c r="AC33" s="2">
        <f t="shared" si="50"/>
        <v>19552.2388059702</v>
      </c>
      <c r="AD33" s="2">
        <f t="shared" si="51"/>
        <v>1686.23548922056</v>
      </c>
      <c r="AE33" s="5">
        <f t="shared" si="52"/>
        <v>0.484657749803305</v>
      </c>
      <c r="AF33" s="5">
        <f t="shared" si="53"/>
        <v>0.515342250196696</v>
      </c>
      <c r="AG33" s="2">
        <f t="shared" si="54"/>
        <v>1.85308925229843</v>
      </c>
      <c r="AH33" s="2">
        <f t="shared" si="55"/>
        <v>0.106636156537304</v>
      </c>
      <c r="AJ33" s="2">
        <v>3</v>
      </c>
      <c r="AK33" s="2">
        <f>(AD33-$AD$2)/AJ33</f>
        <v>410.048300478502</v>
      </c>
      <c r="AM33" s="1">
        <f t="shared" si="56"/>
        <v>369.6</v>
      </c>
      <c r="AN33" s="1">
        <f t="shared" si="57"/>
        <v>393</v>
      </c>
      <c r="AO33" s="1">
        <f t="shared" si="58"/>
        <v>33.8933333333333</v>
      </c>
      <c r="AQ33" s="1">
        <f t="shared" si="59"/>
        <v>308</v>
      </c>
      <c r="AR33" s="1">
        <f t="shared" si="60"/>
        <v>131</v>
      </c>
      <c r="AS33" s="1">
        <f t="shared" si="61"/>
        <v>19.5111111111111</v>
      </c>
    </row>
    <row r="34" spans="1:45">
      <c r="A34" s="2">
        <v>5</v>
      </c>
      <c r="B34" s="2">
        <f t="shared" si="62"/>
        <v>1</v>
      </c>
      <c r="C34" s="2">
        <f t="shared" si="63"/>
        <v>0</v>
      </c>
      <c r="D34" s="2">
        <f>$D$30</f>
        <v>1.5</v>
      </c>
      <c r="E34" s="2">
        <f t="shared" si="47"/>
        <v>1.5</v>
      </c>
      <c r="F34" s="2">
        <f>无畏者!E26</f>
        <v>32</v>
      </c>
      <c r="G34" s="2">
        <f>无畏者!AV26</f>
        <v>188</v>
      </c>
      <c r="H34" s="2">
        <f>H30*(1-A34*H35)</f>
        <v>72</v>
      </c>
      <c r="I34" s="2">
        <f t="shared" si="48"/>
        <v>14</v>
      </c>
      <c r="J34" s="3">
        <f t="shared" si="64"/>
        <v>1.2</v>
      </c>
      <c r="K34" s="3">
        <f>K$30</f>
        <v>3</v>
      </c>
      <c r="L34" s="2">
        <f t="shared" si="65"/>
        <v>100</v>
      </c>
      <c r="M34" s="2">
        <v>20</v>
      </c>
      <c r="N34" s="2">
        <f t="shared" ref="J34:Y34" si="69">N$16</f>
        <v>0</v>
      </c>
      <c r="O34" s="2">
        <f t="shared" si="69"/>
        <v>0</v>
      </c>
      <c r="P34" s="2">
        <f t="shared" si="69"/>
        <v>0</v>
      </c>
      <c r="Q34" s="2">
        <f t="shared" si="69"/>
        <v>0</v>
      </c>
      <c r="R34" s="2">
        <f t="shared" si="69"/>
        <v>0</v>
      </c>
      <c r="S34" s="2">
        <f t="shared" si="69"/>
        <v>0</v>
      </c>
      <c r="T34" s="4">
        <f t="shared" si="69"/>
        <v>0.5</v>
      </c>
      <c r="U34" s="4">
        <f t="shared" si="69"/>
        <v>0.5</v>
      </c>
      <c r="V34" s="4">
        <f t="shared" si="69"/>
        <v>1</v>
      </c>
      <c r="W34" s="4">
        <f t="shared" si="69"/>
        <v>0.75</v>
      </c>
      <c r="X34" s="4">
        <f t="shared" si="69"/>
        <v>1</v>
      </c>
      <c r="Y34" s="4">
        <f t="shared" si="69"/>
        <v>0.5</v>
      </c>
      <c r="Z34" s="2">
        <f>((L34^2*J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59.7014925373134</v>
      </c>
      <c r="AA34" s="2">
        <f>((L34^2*K34)*(1+ROUNDDOWN(Q34/[1]战斗模型!$C$31,1)*[1]战斗模型!$C$32*W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149.253731343284</v>
      </c>
      <c r="AB34" s="2">
        <f t="shared" si="49"/>
        <v>1910.44776119403</v>
      </c>
      <c r="AC34" s="2">
        <f t="shared" si="50"/>
        <v>28059.7014925373</v>
      </c>
      <c r="AD34" s="2">
        <f t="shared" si="51"/>
        <v>2435.82089552239</v>
      </c>
      <c r="AE34" s="5">
        <f t="shared" si="52"/>
        <v>0.4880174291939</v>
      </c>
      <c r="AF34" s="5">
        <f t="shared" si="53"/>
        <v>0.5119825708061</v>
      </c>
      <c r="AG34" s="2">
        <f t="shared" si="54"/>
        <v>2.67684647302905</v>
      </c>
      <c r="AH34" s="2">
        <f t="shared" si="55"/>
        <v>0.209605809128631</v>
      </c>
      <c r="AJ34" s="2">
        <v>4</v>
      </c>
      <c r="AK34" s="2">
        <f>(AD34-$AD$2)/AJ34</f>
        <v>494.932576934333</v>
      </c>
      <c r="AM34" s="1">
        <f t="shared" si="56"/>
        <v>537.6</v>
      </c>
      <c r="AN34" s="1">
        <f t="shared" si="57"/>
        <v>564</v>
      </c>
      <c r="AO34" s="1">
        <f t="shared" si="58"/>
        <v>48.96</v>
      </c>
      <c r="AQ34" s="1">
        <f t="shared" si="59"/>
        <v>448</v>
      </c>
      <c r="AR34" s="1">
        <f t="shared" si="60"/>
        <v>188</v>
      </c>
      <c r="AS34" s="1">
        <f t="shared" si="61"/>
        <v>28.2666666666667</v>
      </c>
    </row>
    <row r="35" spans="38:41">
      <c r="AL35" s="1">
        <f>AO35-120</f>
        <v>10.4533333333333</v>
      </c>
      <c r="AO35" s="1">
        <f>SUM(AO30:AO34)</f>
        <v>130.453333333333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5"/>
  <sheetViews>
    <sheetView workbookViewId="0">
      <selection activeCell="E30" sqref="E30"/>
    </sheetView>
    <sheetView topLeftCell="A6" workbookViewId="1">
      <selection activeCell="D31" sqref="D31"/>
    </sheetView>
  </sheetViews>
  <sheetFormatPr defaultColWidth="9" defaultRowHeight="16.5"/>
  <cols>
    <col min="1" max="1" width="6.25" style="2" customWidth="1"/>
    <col min="2" max="3" width="4.625" style="2" customWidth="1"/>
    <col min="4" max="5" width="7.875" style="2" customWidth="1"/>
    <col min="6" max="8" width="7.875" style="1" customWidth="1"/>
    <col min="9" max="9" width="10.25" style="1" customWidth="1"/>
    <col min="10" max="11" width="7.875" style="1" customWidth="1"/>
    <col min="12" max="13" width="6.25" style="1" hidden="1" customWidth="1"/>
    <col min="14" max="25" width="6.625" style="1" hidden="1" customWidth="1"/>
    <col min="26" max="29" width="8.625" style="1" hidden="1" customWidth="1"/>
    <col min="30" max="30" width="8.625" style="1" customWidth="1"/>
    <col min="31" max="34" width="7.875" style="2" customWidth="1"/>
    <col min="35" max="35" width="13.75" style="1" customWidth="1"/>
    <col min="36" max="36" width="9" style="2"/>
    <col min="37" max="37" width="9.00833333333333" style="2" customWidth="1"/>
    <col min="38" max="38" width="9" style="1"/>
    <col min="39" max="39" width="11.25" style="1" customWidth="1"/>
    <col min="40" max="40" width="9" style="1"/>
    <col min="41" max="41" width="9.00833333333333" style="1" customWidth="1"/>
    <col min="42" max="42" width="12.625" style="1"/>
    <col min="43" max="43" width="9.00833333333333" style="1" customWidth="1"/>
    <col min="44" max="44" width="9" style="1"/>
    <col min="45" max="45" width="12.625" style="1"/>
    <col min="46" max="16384" width="9" style="1"/>
  </cols>
  <sheetData>
    <row r="1" spans="1:45">
      <c r="A1" s="2" t="s">
        <v>25</v>
      </c>
      <c r="B1" s="2" t="s">
        <v>47</v>
      </c>
      <c r="C1" s="2" t="s">
        <v>93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94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67</v>
      </c>
      <c r="V1" s="2" t="s">
        <v>68</v>
      </c>
      <c r="W1" s="2" t="s">
        <v>69</v>
      </c>
      <c r="X1" s="2" t="s">
        <v>70</v>
      </c>
      <c r="Y1" s="2" t="s">
        <v>71</v>
      </c>
      <c r="Z1" s="2" t="s">
        <v>72</v>
      </c>
      <c r="AA1" s="2" t="s">
        <v>73</v>
      </c>
      <c r="AB1" s="2" t="s">
        <v>74</v>
      </c>
      <c r="AC1" s="2" t="s">
        <v>75</v>
      </c>
      <c r="AD1" s="2" t="s">
        <v>76</v>
      </c>
      <c r="AE1" s="2" t="s">
        <v>77</v>
      </c>
      <c r="AF1" s="2" t="s">
        <v>78</v>
      </c>
      <c r="AG1" s="2" t="s">
        <v>79</v>
      </c>
      <c r="AH1" s="2" t="s">
        <v>80</v>
      </c>
      <c r="AJ1" s="2" t="s">
        <v>81</v>
      </c>
      <c r="AK1" s="2" t="s">
        <v>82</v>
      </c>
      <c r="AM1" s="1" t="s">
        <v>83</v>
      </c>
      <c r="AN1" s="1" t="s">
        <v>84</v>
      </c>
      <c r="AO1" s="1" t="s">
        <v>88</v>
      </c>
      <c r="AQ1" s="1" t="s">
        <v>95</v>
      </c>
      <c r="AR1" s="1" t="s">
        <v>96</v>
      </c>
      <c r="AS1" s="1" t="s">
        <v>97</v>
      </c>
    </row>
    <row r="2" spans="1:45">
      <c r="A2" s="2">
        <v>1</v>
      </c>
      <c r="B2" s="2">
        <v>1</v>
      </c>
      <c r="C2" s="2">
        <v>0</v>
      </c>
      <c r="D2" s="3">
        <v>2.4</v>
      </c>
      <c r="E2" s="2">
        <f>D2/(1+C2)</f>
        <v>2.4</v>
      </c>
      <c r="F2" s="2">
        <f>独行侠!K2</f>
        <v>5</v>
      </c>
      <c r="G2" s="2">
        <f>独行侠!AH2</f>
        <v>26</v>
      </c>
      <c r="H2" s="2">
        <f>ROUNDUP(1000/ROUNDUP((20/D2),0),0)</f>
        <v>112</v>
      </c>
      <c r="I2" s="2">
        <f>ROUNDUP(1000/H2,0)</f>
        <v>9</v>
      </c>
      <c r="J2" s="3">
        <v>3</v>
      </c>
      <c r="K2" s="3">
        <v>1.8</v>
      </c>
      <c r="L2" s="2">
        <v>100</v>
      </c>
      <c r="M2" s="2">
        <v>20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4">
        <v>0.5</v>
      </c>
      <c r="U2" s="4">
        <v>0.5</v>
      </c>
      <c r="V2" s="4">
        <v>1</v>
      </c>
      <c r="W2" s="4">
        <v>0.75</v>
      </c>
      <c r="X2" s="4">
        <v>1</v>
      </c>
      <c r="Y2" s="4">
        <v>0.5</v>
      </c>
      <c r="Z2" s="2">
        <f>((L2^2*J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149.253731343284</v>
      </c>
      <c r="AA2" s="2">
        <f>((L2^2*K2)*(1+ROUNDDOWN(Q2/[1]战斗模型!$C$31,1)*[1]战斗模型!$C$32*W2)/(M2*5+L2+1)*(1+ROUNDDOWN(P2/[1]战斗模型!$C$31,1)*[1]战斗模型!$C$32*AVERAGE([1]战斗模型!$C$35,V2))+ROUNDDOWN(S2/[1]战斗模型!$C$31,1)*[1]战斗模型!$C$32*L2*Y2)*(1+ROUNDDOWN(N2/[1]战斗模型!$C$31,1)*[1]战斗模型!$C$32*T2)*(1+ROUNDDOWN(O2/[1]战斗模型!$C$31,1)*[1]战斗模型!$C$32*U2)*B2</f>
        <v>89.5522388059701</v>
      </c>
      <c r="AB2" s="2">
        <f>Z2*F2</f>
        <v>746.268656716418</v>
      </c>
      <c r="AC2" s="2">
        <f>AA2*G2</f>
        <v>2328.35820895522</v>
      </c>
      <c r="AD2" s="2">
        <f>(AB2*I2+AC2)/(I2+1)/E2</f>
        <v>376.865671641791</v>
      </c>
      <c r="AE2" s="5">
        <f>(AB2*I2)/(I2+1)/E2/AD2</f>
        <v>0.742574257425743</v>
      </c>
      <c r="AF2" s="5">
        <f>AC2/(I2+1)/E2/AD2</f>
        <v>0.257425742574257</v>
      </c>
      <c r="AG2" s="2">
        <f>AD2/AD$2</f>
        <v>1</v>
      </c>
      <c r="AH2" s="2">
        <f>(AG2-1)/8</f>
        <v>0</v>
      </c>
      <c r="AJ2" s="2">
        <v>0</v>
      </c>
      <c r="AK2" s="2">
        <f>AD2-$AD$2</f>
        <v>0</v>
      </c>
      <c r="AM2" s="1">
        <f>J2*F2*I2</f>
        <v>135</v>
      </c>
      <c r="AN2" s="1">
        <f>K2*G2</f>
        <v>46.8</v>
      </c>
      <c r="AO2" s="1">
        <f>(AM2+AN2)/(I2+1)/E2</f>
        <v>7.575</v>
      </c>
      <c r="AQ2" s="1">
        <f t="shared" ref="AQ2:AQ6" si="0">AM2/J2</f>
        <v>45</v>
      </c>
      <c r="AR2" s="1">
        <f t="shared" ref="AR2:AR6" si="1">AN2/K2</f>
        <v>26</v>
      </c>
      <c r="AS2" s="1">
        <f>(AQ2+AR2)/(I2+1)/E2</f>
        <v>2.95833333333333</v>
      </c>
    </row>
    <row r="3" spans="1:45">
      <c r="A3" s="2">
        <v>2</v>
      </c>
      <c r="B3" s="2">
        <f>B$2</f>
        <v>1</v>
      </c>
      <c r="C3" s="2">
        <f>$C$2</f>
        <v>0</v>
      </c>
      <c r="D3" s="2">
        <f>D$2</f>
        <v>2.4</v>
      </c>
      <c r="E3" s="2">
        <f>D3/(1+C3)</f>
        <v>2.4</v>
      </c>
      <c r="F3" s="2">
        <f>独行侠!K3</f>
        <v>10</v>
      </c>
      <c r="G3" s="2">
        <f>独行侠!AH3</f>
        <v>34</v>
      </c>
      <c r="H3" s="2">
        <f>H2*(1-A3*H7)</f>
        <v>112</v>
      </c>
      <c r="I3" s="2">
        <f>ROUNDUP(1000/H3,0)</f>
        <v>9</v>
      </c>
      <c r="J3" s="3">
        <f>J$2</f>
        <v>3</v>
      </c>
      <c r="K3" s="3">
        <f>K$2</f>
        <v>1.8</v>
      </c>
      <c r="L3" s="2">
        <f>L2+L$7</f>
        <v>100</v>
      </c>
      <c r="M3" s="2">
        <v>20</v>
      </c>
      <c r="N3" s="2">
        <f t="shared" ref="N3:Y3" si="2">N$2</f>
        <v>0</v>
      </c>
      <c r="O3" s="2">
        <f t="shared" si="2"/>
        <v>0</v>
      </c>
      <c r="P3" s="2">
        <f t="shared" si="2"/>
        <v>0</v>
      </c>
      <c r="Q3" s="2">
        <f t="shared" si="2"/>
        <v>0</v>
      </c>
      <c r="R3" s="2">
        <f t="shared" si="2"/>
        <v>0</v>
      </c>
      <c r="S3" s="2">
        <f t="shared" si="2"/>
        <v>0</v>
      </c>
      <c r="T3" s="4">
        <f t="shared" si="2"/>
        <v>0.5</v>
      </c>
      <c r="U3" s="4">
        <f t="shared" si="2"/>
        <v>0.5</v>
      </c>
      <c r="V3" s="4">
        <f t="shared" si="2"/>
        <v>1</v>
      </c>
      <c r="W3" s="4">
        <f t="shared" si="2"/>
        <v>0.75</v>
      </c>
      <c r="X3" s="4">
        <f t="shared" si="2"/>
        <v>1</v>
      </c>
      <c r="Y3" s="4">
        <f t="shared" si="2"/>
        <v>0.5</v>
      </c>
      <c r="Z3" s="2">
        <f>((L3^2*J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149.253731343284</v>
      </c>
      <c r="AA3" s="2">
        <f>((L3^2*K3)*(1+ROUNDDOWN(Q3/[1]战斗模型!$C$31,1)*[1]战斗模型!$C$32*W3)/(M3*5+L3+1)*(1+ROUNDDOWN(P3/[1]战斗模型!$C$31,1)*[1]战斗模型!$C$32*AVERAGE([1]战斗模型!$C$35,V3))+ROUNDDOWN(S3/[1]战斗模型!$C$31,1)*[1]战斗模型!$C$32*L3*Y3)*(1+ROUNDDOWN(N3/[1]战斗模型!$C$31,1)*[1]战斗模型!$C$32*T3)*(1+ROUNDDOWN(O3/[1]战斗模型!$C$31,1)*[1]战斗模型!$C$32*U3)*B3</f>
        <v>89.5522388059701</v>
      </c>
      <c r="AB3" s="2">
        <f>Z3*F3</f>
        <v>1492.53731343284</v>
      </c>
      <c r="AC3" s="2">
        <f>AA3*G3</f>
        <v>3044.77611940298</v>
      </c>
      <c r="AD3" s="2">
        <f>(AB3*I3+AC3)/(I3+1)/E3</f>
        <v>686.567164179105</v>
      </c>
      <c r="AE3" s="5">
        <f>(AB3*I3)/(I3+1)/E3/AD3</f>
        <v>0.815217391304348</v>
      </c>
      <c r="AF3" s="5">
        <f>AC3/(I3+1)/E3/AD3</f>
        <v>0.184782608695652</v>
      </c>
      <c r="AG3" s="2">
        <f>AD3/AD$2</f>
        <v>1.82178217821782</v>
      </c>
      <c r="AH3" s="2">
        <f>(AG3-1)/8</f>
        <v>0.102722772277228</v>
      </c>
      <c r="AI3" s="2"/>
      <c r="AJ3" s="2">
        <v>1</v>
      </c>
      <c r="AK3" s="2">
        <f>(AD3-$AD$2)/AJ3</f>
        <v>309.701492537314</v>
      </c>
      <c r="AM3" s="1">
        <f>J3*F3*I3</f>
        <v>270</v>
      </c>
      <c r="AN3" s="1">
        <f>K3*G3</f>
        <v>61.2</v>
      </c>
      <c r="AO3" s="1">
        <f>(AM3+AN3)/(I3+1)/E3</f>
        <v>13.8</v>
      </c>
      <c r="AQ3" s="1">
        <f t="shared" si="0"/>
        <v>90</v>
      </c>
      <c r="AR3" s="1">
        <f t="shared" si="1"/>
        <v>34</v>
      </c>
      <c r="AS3" s="1">
        <f>(AQ3+AR3)/(I3+1)/E3</f>
        <v>5.16666666666667</v>
      </c>
    </row>
    <row r="4" spans="1:45">
      <c r="A4" s="2">
        <v>3</v>
      </c>
      <c r="B4" s="2">
        <f>B$2</f>
        <v>1</v>
      </c>
      <c r="C4" s="2">
        <f>$C$2</f>
        <v>0</v>
      </c>
      <c r="D4" s="2">
        <f>D$2</f>
        <v>2.4</v>
      </c>
      <c r="E4" s="2">
        <f>D4/(1+C4)</f>
        <v>2.4</v>
      </c>
      <c r="F4" s="2">
        <f>独行侠!K4</f>
        <v>16</v>
      </c>
      <c r="G4" s="2">
        <f>独行侠!AH4</f>
        <v>82</v>
      </c>
      <c r="H4" s="2">
        <f>H2*(1-A4*H7)</f>
        <v>112</v>
      </c>
      <c r="I4" s="2">
        <f>ROUNDUP(1000/H4,0)</f>
        <v>9</v>
      </c>
      <c r="J4" s="3">
        <f>J$2</f>
        <v>3</v>
      </c>
      <c r="K4" s="3">
        <f>K$2</f>
        <v>1.8</v>
      </c>
      <c r="L4" s="2">
        <f>L3+L$7</f>
        <v>100</v>
      </c>
      <c r="M4" s="2">
        <v>20</v>
      </c>
      <c r="N4" s="2">
        <f t="shared" ref="N4:Y4" si="3">N$2</f>
        <v>0</v>
      </c>
      <c r="O4" s="2">
        <f t="shared" si="3"/>
        <v>0</v>
      </c>
      <c r="P4" s="2">
        <f t="shared" si="3"/>
        <v>0</v>
      </c>
      <c r="Q4" s="2">
        <f t="shared" si="3"/>
        <v>0</v>
      </c>
      <c r="R4" s="2">
        <f t="shared" si="3"/>
        <v>0</v>
      </c>
      <c r="S4" s="2">
        <f t="shared" si="3"/>
        <v>0</v>
      </c>
      <c r="T4" s="4">
        <f t="shared" si="3"/>
        <v>0.5</v>
      </c>
      <c r="U4" s="4">
        <f t="shared" si="3"/>
        <v>0.5</v>
      </c>
      <c r="V4" s="4">
        <f t="shared" si="3"/>
        <v>1</v>
      </c>
      <c r="W4" s="4">
        <f t="shared" si="3"/>
        <v>0.75</v>
      </c>
      <c r="X4" s="4">
        <f t="shared" si="3"/>
        <v>1</v>
      </c>
      <c r="Y4" s="4">
        <f t="shared" si="3"/>
        <v>0.5</v>
      </c>
      <c r="Z4" s="2">
        <f>((L4^2*J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149.253731343284</v>
      </c>
      <c r="AA4" s="2">
        <f>((L4^2*K4)*(1+ROUNDDOWN(Q4/[1]战斗模型!$C$31,1)*[1]战斗模型!$C$32*W4)/(M4*5+L4+1)*(1+ROUNDDOWN(P4/[1]战斗模型!$C$31,1)*[1]战斗模型!$C$32*AVERAGE([1]战斗模型!$C$35,V4))+ROUNDDOWN(S4/[1]战斗模型!$C$31,1)*[1]战斗模型!$C$32*L4*Y4)*(1+ROUNDDOWN(N4/[1]战斗模型!$C$31,1)*[1]战斗模型!$C$32*T4)*(1+ROUNDDOWN(O4/[1]战斗模型!$C$31,1)*[1]战斗模型!$C$32*U4)*B4</f>
        <v>89.5522388059701</v>
      </c>
      <c r="AB4" s="2">
        <f>Z4*F4</f>
        <v>2388.05970149254</v>
      </c>
      <c r="AC4" s="2">
        <f>AA4*G4</f>
        <v>7343.28358208955</v>
      </c>
      <c r="AD4" s="2">
        <f>(AB4*I4+AC4)/(I4+1)/E4</f>
        <v>1201.49253731343</v>
      </c>
      <c r="AE4" s="5">
        <f>(AB4*I4)/(I4+1)/E4/AD4</f>
        <v>0.745341614906832</v>
      </c>
      <c r="AF4" s="5">
        <f>AC4/(I4+1)/E4/AD4</f>
        <v>0.254658385093168</v>
      </c>
      <c r="AG4" s="2">
        <f>AD4/AD$2</f>
        <v>3.18811881188119</v>
      </c>
      <c r="AH4" s="2">
        <f>(AG4-1)/8</f>
        <v>0.273514851485149</v>
      </c>
      <c r="AI4" s="2"/>
      <c r="AJ4" s="2">
        <v>2</v>
      </c>
      <c r="AK4" s="2">
        <f>(AD4-$AD$2)/AJ4</f>
        <v>412.313432835821</v>
      </c>
      <c r="AM4" s="1">
        <f>J4*F4*I4</f>
        <v>432</v>
      </c>
      <c r="AN4" s="1">
        <f>K4*G4</f>
        <v>147.6</v>
      </c>
      <c r="AO4" s="1">
        <f>(AM4+AN4)/(I4+1)/E4</f>
        <v>24.15</v>
      </c>
      <c r="AQ4" s="1">
        <f t="shared" si="0"/>
        <v>144</v>
      </c>
      <c r="AR4" s="1">
        <f t="shared" si="1"/>
        <v>82</v>
      </c>
      <c r="AS4" s="1">
        <f t="shared" ref="AS4:AS13" si="4">(AQ4+AR4)/(I4+1)/E4</f>
        <v>9.41666666666667</v>
      </c>
    </row>
    <row r="5" spans="1:45">
      <c r="A5" s="2">
        <v>4</v>
      </c>
      <c r="B5" s="2">
        <f>B$2</f>
        <v>1</v>
      </c>
      <c r="C5" s="2">
        <f>$C$2</f>
        <v>0</v>
      </c>
      <c r="D5" s="2">
        <f>D$2</f>
        <v>2.4</v>
      </c>
      <c r="E5" s="2">
        <f>D5/(1+C5)</f>
        <v>2.4</v>
      </c>
      <c r="F5" s="2">
        <f>独行侠!K5</f>
        <v>24</v>
      </c>
      <c r="G5" s="2">
        <f>独行侠!AH5</f>
        <v>103</v>
      </c>
      <c r="H5" s="2">
        <f>H2*(1-A5*H7)</f>
        <v>112</v>
      </c>
      <c r="I5" s="2">
        <f>ROUNDUP(1000/H5,0)</f>
        <v>9</v>
      </c>
      <c r="J5" s="3">
        <f>J$2</f>
        <v>3</v>
      </c>
      <c r="K5" s="3">
        <f>K$2</f>
        <v>1.8</v>
      </c>
      <c r="L5" s="2">
        <f>L4+L$7</f>
        <v>100</v>
      </c>
      <c r="M5" s="2">
        <v>20</v>
      </c>
      <c r="N5" s="2">
        <f t="shared" ref="N5:Y5" si="5">N$2</f>
        <v>0</v>
      </c>
      <c r="O5" s="2">
        <f t="shared" si="5"/>
        <v>0</v>
      </c>
      <c r="P5" s="2">
        <f t="shared" si="5"/>
        <v>0</v>
      </c>
      <c r="Q5" s="2">
        <f t="shared" si="5"/>
        <v>0</v>
      </c>
      <c r="R5" s="2">
        <f t="shared" si="5"/>
        <v>0</v>
      </c>
      <c r="S5" s="2">
        <f t="shared" si="5"/>
        <v>0</v>
      </c>
      <c r="T5" s="4">
        <f t="shared" si="5"/>
        <v>0.5</v>
      </c>
      <c r="U5" s="4">
        <f t="shared" si="5"/>
        <v>0.5</v>
      </c>
      <c r="V5" s="4">
        <f t="shared" si="5"/>
        <v>1</v>
      </c>
      <c r="W5" s="4">
        <f t="shared" si="5"/>
        <v>0.75</v>
      </c>
      <c r="X5" s="4">
        <f t="shared" si="5"/>
        <v>1</v>
      </c>
      <c r="Y5" s="4">
        <f t="shared" si="5"/>
        <v>0.5</v>
      </c>
      <c r="Z5" s="2">
        <f>((L5^2*J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149.253731343284</v>
      </c>
      <c r="AA5" s="2">
        <f>((L5^2*K5)*(1+ROUNDDOWN(Q5/[1]战斗模型!$C$31,1)*[1]战斗模型!$C$32*W5)/(M5*5+L5+1)*(1+ROUNDDOWN(P5/[1]战斗模型!$C$31,1)*[1]战斗模型!$C$32*AVERAGE([1]战斗模型!$C$35,V5))+ROUNDDOWN(S5/[1]战斗模型!$C$31,1)*[1]战斗模型!$C$32*L5*Y5)*(1+ROUNDDOWN(N5/[1]战斗模型!$C$31,1)*[1]战斗模型!$C$32*T5)*(1+ROUNDDOWN(O5/[1]战斗模型!$C$31,1)*[1]战斗模型!$C$32*U5)*B5</f>
        <v>89.5522388059701</v>
      </c>
      <c r="AB5" s="2">
        <f>Z5*F5</f>
        <v>3582.08955223881</v>
      </c>
      <c r="AC5" s="2">
        <f>AA5*G5</f>
        <v>9223.88059701493</v>
      </c>
      <c r="AD5" s="2">
        <f>(AB5*I5+AC5)/(I5+1)/E5</f>
        <v>1727.61194029851</v>
      </c>
      <c r="AE5" s="5">
        <f>(AB5*I5)/(I5+1)/E5/AD5</f>
        <v>0.777537796976242</v>
      </c>
      <c r="AF5" s="5">
        <f>AC5/(I5+1)/E5/AD5</f>
        <v>0.222462203023758</v>
      </c>
      <c r="AG5" s="2">
        <f>AD5/AD$2</f>
        <v>4.58415841584158</v>
      </c>
      <c r="AH5" s="2">
        <f>(AG5-1)/8</f>
        <v>0.448019801980198</v>
      </c>
      <c r="AI5" s="2"/>
      <c r="AJ5" s="2">
        <v>3</v>
      </c>
      <c r="AK5" s="2">
        <f>(AD5-$AD$2)/AJ5</f>
        <v>450.248756218906</v>
      </c>
      <c r="AM5" s="1">
        <f>J5*F5*I5</f>
        <v>648</v>
      </c>
      <c r="AN5" s="1">
        <f>K5*G5</f>
        <v>185.4</v>
      </c>
      <c r="AO5" s="1">
        <f>(AM5+AN5)/(I5+1)/E5</f>
        <v>34.725</v>
      </c>
      <c r="AQ5" s="1">
        <f t="shared" si="0"/>
        <v>216</v>
      </c>
      <c r="AR5" s="1">
        <f t="shared" si="1"/>
        <v>103</v>
      </c>
      <c r="AS5" s="1">
        <f t="shared" si="4"/>
        <v>13.2916666666667</v>
      </c>
    </row>
    <row r="6" spans="1:45">
      <c r="A6" s="2">
        <v>5</v>
      </c>
      <c r="B6" s="2">
        <f>B$2</f>
        <v>1</v>
      </c>
      <c r="C6" s="2">
        <f>$C$2</f>
        <v>0</v>
      </c>
      <c r="D6" s="2">
        <f>D$2</f>
        <v>2.4</v>
      </c>
      <c r="E6" s="2">
        <f>D6/(1+C6)</f>
        <v>2.4</v>
      </c>
      <c r="F6" s="2">
        <f>独行侠!K6</f>
        <v>32</v>
      </c>
      <c r="G6" s="2">
        <f>独行侠!AH6</f>
        <v>186</v>
      </c>
      <c r="H6" s="2">
        <f>H2*(1-A6*H7)</f>
        <v>112</v>
      </c>
      <c r="I6" s="2">
        <f>ROUNDUP(1000/H6,0)</f>
        <v>9</v>
      </c>
      <c r="J6" s="3">
        <f>J$2</f>
        <v>3</v>
      </c>
      <c r="K6" s="3">
        <f>K$2</f>
        <v>1.8</v>
      </c>
      <c r="L6" s="2">
        <f>L5+L$7</f>
        <v>100</v>
      </c>
      <c r="M6" s="2">
        <v>20</v>
      </c>
      <c r="N6" s="2">
        <f t="shared" ref="N6:Y6" si="6">N$2</f>
        <v>0</v>
      </c>
      <c r="O6" s="2">
        <f t="shared" si="6"/>
        <v>0</v>
      </c>
      <c r="P6" s="2">
        <f t="shared" si="6"/>
        <v>0</v>
      </c>
      <c r="Q6" s="2">
        <f t="shared" si="6"/>
        <v>0</v>
      </c>
      <c r="R6" s="2">
        <f t="shared" si="6"/>
        <v>0</v>
      </c>
      <c r="S6" s="2">
        <f t="shared" si="6"/>
        <v>0</v>
      </c>
      <c r="T6" s="4">
        <f t="shared" si="6"/>
        <v>0.5</v>
      </c>
      <c r="U6" s="4">
        <f t="shared" si="6"/>
        <v>0.5</v>
      </c>
      <c r="V6" s="4">
        <f t="shared" si="6"/>
        <v>1</v>
      </c>
      <c r="W6" s="4">
        <f t="shared" si="6"/>
        <v>0.75</v>
      </c>
      <c r="X6" s="4">
        <f t="shared" si="6"/>
        <v>1</v>
      </c>
      <c r="Y6" s="4">
        <f t="shared" si="6"/>
        <v>0.5</v>
      </c>
      <c r="Z6" s="2">
        <f>((L6^2*J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149.253731343284</v>
      </c>
      <c r="AA6" s="2">
        <f>((L6^2*K6)*(1+ROUNDDOWN(Q6/[1]战斗模型!$C$31,1)*[1]战斗模型!$C$32*W6)/(M6*5+L6+1)*(1+ROUNDDOWN(P6/[1]战斗模型!$C$31,1)*[1]战斗模型!$C$32*AVERAGE([1]战斗模型!$C$35,V6))+ROUNDDOWN(S6/[1]战斗模型!$C$31,1)*[1]战斗模型!$C$32*L6*Y6)*(1+ROUNDDOWN(N6/[1]战斗模型!$C$31,1)*[1]战斗模型!$C$32*T6)*(1+ROUNDDOWN(O6/[1]战斗模型!$C$31,1)*[1]战斗模型!$C$32*U6)*B6</f>
        <v>89.5522388059701</v>
      </c>
      <c r="AB6" s="2">
        <f>Z6*F6</f>
        <v>4776.11940298507</v>
      </c>
      <c r="AC6" s="2">
        <f>AA6*G6</f>
        <v>16656.7164179104</v>
      </c>
      <c r="AD6" s="2">
        <f>(AB6*I6+AC6)/(I6+1)/E6</f>
        <v>2485.07462686567</v>
      </c>
      <c r="AE6" s="5">
        <f>(AB6*I6)/(I6+1)/E6/AD6</f>
        <v>0.720720720720721</v>
      </c>
      <c r="AF6" s="5">
        <f>AC6/(I6+1)/E6/AD6</f>
        <v>0.279279279279279</v>
      </c>
      <c r="AG6" s="2">
        <f>AD6/AD$2</f>
        <v>6.5940594059406</v>
      </c>
      <c r="AH6" s="2">
        <f>(AG6-1)/8</f>
        <v>0.699257425742574</v>
      </c>
      <c r="AI6" s="2"/>
      <c r="AJ6" s="2">
        <v>4</v>
      </c>
      <c r="AK6" s="2">
        <f>(AD6-$AD$2)/AJ6</f>
        <v>527.05223880597</v>
      </c>
      <c r="AM6" s="1">
        <f>J6*F6*I6</f>
        <v>864</v>
      </c>
      <c r="AN6" s="1">
        <f>K6*G6</f>
        <v>334.8</v>
      </c>
      <c r="AO6" s="1">
        <f>(AM6+AN6)/(I6+1)/E6</f>
        <v>49.95</v>
      </c>
      <c r="AQ6" s="1">
        <f t="shared" si="0"/>
        <v>288</v>
      </c>
      <c r="AR6" s="1">
        <f t="shared" si="1"/>
        <v>186</v>
      </c>
      <c r="AS6" s="1">
        <f t="shared" si="4"/>
        <v>19.75</v>
      </c>
    </row>
    <row r="7" spans="1:41">
      <c r="A7" s="4"/>
      <c r="F7" s="2"/>
      <c r="G7" s="2"/>
      <c r="H7" s="2"/>
      <c r="I7" s="2"/>
      <c r="J7" s="2"/>
      <c r="K7" s="2"/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L7" s="1">
        <f>AO7-120</f>
        <v>10.2</v>
      </c>
      <c r="AO7" s="1">
        <f>SUM(AO2:AO6)</f>
        <v>130.2</v>
      </c>
    </row>
    <row r="8" spans="1:45">
      <c r="A8" s="2" t="s">
        <v>26</v>
      </c>
      <c r="B8" s="2" t="s">
        <v>47</v>
      </c>
      <c r="C8" s="2" t="s">
        <v>93</v>
      </c>
      <c r="D8" s="2" t="s">
        <v>50</v>
      </c>
      <c r="E8" s="2" t="s">
        <v>51</v>
      </c>
      <c r="F8" s="2" t="s">
        <v>52</v>
      </c>
      <c r="G8" s="2" t="s">
        <v>53</v>
      </c>
      <c r="H8" s="2" t="s">
        <v>54</v>
      </c>
      <c r="I8" s="2" t="s">
        <v>55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60</v>
      </c>
      <c r="O8" s="2" t="s">
        <v>61</v>
      </c>
      <c r="P8" s="2" t="s">
        <v>62</v>
      </c>
      <c r="Q8" s="2" t="s">
        <v>63</v>
      </c>
      <c r="R8" s="2" t="s">
        <v>64</v>
      </c>
      <c r="S8" s="2" t="s">
        <v>65</v>
      </c>
      <c r="T8" s="2" t="s">
        <v>66</v>
      </c>
      <c r="U8" s="2" t="s">
        <v>67</v>
      </c>
      <c r="V8" s="2" t="s">
        <v>68</v>
      </c>
      <c r="W8" s="2" t="s">
        <v>69</v>
      </c>
      <c r="X8" s="2" t="s">
        <v>70</v>
      </c>
      <c r="Y8" s="2" t="s">
        <v>71</v>
      </c>
      <c r="Z8" s="2" t="s">
        <v>72</v>
      </c>
      <c r="AA8" s="2" t="s">
        <v>73</v>
      </c>
      <c r="AB8" s="2" t="s">
        <v>74</v>
      </c>
      <c r="AC8" s="2" t="s">
        <v>75</v>
      </c>
      <c r="AD8" s="2" t="s">
        <v>76</v>
      </c>
      <c r="AE8" s="2" t="s">
        <v>77</v>
      </c>
      <c r="AF8" s="2" t="s">
        <v>78</v>
      </c>
      <c r="AG8" s="2" t="s">
        <v>79</v>
      </c>
      <c r="AH8" s="2" t="s">
        <v>80</v>
      </c>
      <c r="AJ8" s="2" t="s">
        <v>81</v>
      </c>
      <c r="AK8" s="2" t="s">
        <v>82</v>
      </c>
      <c r="AM8" s="1" t="s">
        <v>83</v>
      </c>
      <c r="AN8" s="1" t="s">
        <v>84</v>
      </c>
      <c r="AO8" s="1" t="s">
        <v>88</v>
      </c>
      <c r="AQ8" s="1" t="s">
        <v>95</v>
      </c>
      <c r="AR8" s="1" t="s">
        <v>96</v>
      </c>
      <c r="AS8" s="1" t="s">
        <v>97</v>
      </c>
    </row>
    <row r="9" spans="1:45">
      <c r="A9" s="2">
        <v>1</v>
      </c>
      <c r="B9" s="2">
        <v>1</v>
      </c>
      <c r="C9" s="2">
        <v>0</v>
      </c>
      <c r="D9" s="3">
        <v>2.7</v>
      </c>
      <c r="E9" s="2">
        <f>D9/(1+C9)</f>
        <v>2.7</v>
      </c>
      <c r="F9" s="2">
        <f>独行侠!R7</f>
        <v>7</v>
      </c>
      <c r="G9" s="2">
        <f>独行侠!AH7</f>
        <v>56</v>
      </c>
      <c r="H9" s="2">
        <f>ROUNDUP(1000/ROUNDUP((20/D9),0),0)</f>
        <v>125</v>
      </c>
      <c r="I9" s="2">
        <f>ROUNDUP(1000/H9,0)</f>
        <v>8</v>
      </c>
      <c r="J9" s="3">
        <v>3</v>
      </c>
      <c r="K9" s="3">
        <v>0.86</v>
      </c>
      <c r="L9" s="2">
        <v>100</v>
      </c>
      <c r="M9" s="2">
        <v>20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4">
        <v>0.5</v>
      </c>
      <c r="U9" s="4">
        <v>0.5</v>
      </c>
      <c r="V9" s="4">
        <v>1</v>
      </c>
      <c r="W9" s="4">
        <v>0.75</v>
      </c>
      <c r="X9" s="4">
        <v>1</v>
      </c>
      <c r="Y9" s="4">
        <v>0.5</v>
      </c>
      <c r="Z9" s="2">
        <f>((L9^2*J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149.253731343284</v>
      </c>
      <c r="AA9" s="2">
        <f>((L9^2*K9)*(1+ROUNDDOWN(Q9/[1]战斗模型!$C$31,1)*[1]战斗模型!$C$32*W9)/(M9*5+L9+1)*(1+ROUNDDOWN(P9/[1]战斗模型!$C$31,1)*[1]战斗模型!$C$32*AVERAGE([1]战斗模型!$C$35,V9))+ROUNDDOWN(S9/[1]战斗模型!$C$31,1)*[1]战斗模型!$C$32*L9*Y9)*(1+ROUNDDOWN(N9/[1]战斗模型!$C$31,1)*[1]战斗模型!$C$32*T9)*(1+ROUNDDOWN(O9/[1]战斗模型!$C$31,1)*[1]战斗模型!$C$32*U9)*B9</f>
        <v>42.7860696517413</v>
      </c>
      <c r="AB9" s="2">
        <f>Z9*F9</f>
        <v>1044.77611940299</v>
      </c>
      <c r="AC9" s="2">
        <f>AA9*G9</f>
        <v>2396.01990049751</v>
      </c>
      <c r="AD9" s="2">
        <f>(AB9*I9+AC9)/(I9+1)/E9</f>
        <v>442.56085826014</v>
      </c>
      <c r="AE9" s="5">
        <f>(AB9*I9)/(I9+1)/E9/AD9</f>
        <v>0.77720207253886</v>
      </c>
      <c r="AF9" s="5">
        <f>AC9/(I9+1)/E9/AD9</f>
        <v>0.22279792746114</v>
      </c>
      <c r="AG9" s="2">
        <f>AD9/AD$9</f>
        <v>1</v>
      </c>
      <c r="AH9" s="2">
        <f>(AG9-1)/8</f>
        <v>0</v>
      </c>
      <c r="AJ9" s="2">
        <v>0</v>
      </c>
      <c r="AK9" s="2">
        <f>AD9-$AD$2</f>
        <v>65.6951866183487</v>
      </c>
      <c r="AM9" s="1">
        <f>J9*F9*I9</f>
        <v>168</v>
      </c>
      <c r="AN9" s="1">
        <f>K9*G9</f>
        <v>48.16</v>
      </c>
      <c r="AO9" s="1">
        <f>(AM9+AN9)/(I9+1)/E9</f>
        <v>8.89547325102881</v>
      </c>
      <c r="AQ9" s="1">
        <f t="shared" ref="AQ9:AQ13" si="7">AM9/J9</f>
        <v>56</v>
      </c>
      <c r="AR9" s="1">
        <f t="shared" ref="AR9:AR13" si="8">AN9/K9</f>
        <v>56</v>
      </c>
      <c r="AS9" s="1">
        <f t="shared" si="4"/>
        <v>4.60905349794239</v>
      </c>
    </row>
    <row r="10" spans="1:45">
      <c r="A10" s="2">
        <v>2</v>
      </c>
      <c r="B10" s="2">
        <f>B$9</f>
        <v>1</v>
      </c>
      <c r="C10" s="2">
        <f>$C$9</f>
        <v>0</v>
      </c>
      <c r="D10" s="2">
        <f>D$9</f>
        <v>2.7</v>
      </c>
      <c r="E10" s="2">
        <f>D10/(1+C10)</f>
        <v>2.7</v>
      </c>
      <c r="F10" s="2">
        <f>独行侠!R8</f>
        <v>14</v>
      </c>
      <c r="G10" s="2">
        <f>独行侠!AH8</f>
        <v>83</v>
      </c>
      <c r="H10" s="2">
        <f>H9*(1-A10*H14)</f>
        <v>125</v>
      </c>
      <c r="I10" s="2">
        <f>ROUNDUP(1000/H10,0)</f>
        <v>8</v>
      </c>
      <c r="J10" s="3">
        <f>J$9</f>
        <v>3</v>
      </c>
      <c r="K10" s="3">
        <f>K$9</f>
        <v>0.86</v>
      </c>
      <c r="L10" s="2">
        <f>L9+L$7</f>
        <v>100</v>
      </c>
      <c r="M10" s="2">
        <v>20</v>
      </c>
      <c r="N10" s="2">
        <f t="shared" ref="N10:Y10" si="9">N$9</f>
        <v>0</v>
      </c>
      <c r="O10" s="2">
        <f t="shared" si="9"/>
        <v>0</v>
      </c>
      <c r="P10" s="2">
        <f t="shared" si="9"/>
        <v>0</v>
      </c>
      <c r="Q10" s="2">
        <f t="shared" si="9"/>
        <v>0</v>
      </c>
      <c r="R10" s="2">
        <f t="shared" si="9"/>
        <v>0</v>
      </c>
      <c r="S10" s="2">
        <f t="shared" si="9"/>
        <v>0</v>
      </c>
      <c r="T10" s="4">
        <f t="shared" si="9"/>
        <v>0.5</v>
      </c>
      <c r="U10" s="4">
        <f t="shared" si="9"/>
        <v>0.5</v>
      </c>
      <c r="V10" s="4">
        <f t="shared" si="9"/>
        <v>1</v>
      </c>
      <c r="W10" s="4">
        <f t="shared" si="9"/>
        <v>0.75</v>
      </c>
      <c r="X10" s="4">
        <f t="shared" si="9"/>
        <v>1</v>
      </c>
      <c r="Y10" s="4">
        <f t="shared" si="9"/>
        <v>0.5</v>
      </c>
      <c r="Z10" s="2">
        <f>((L10^2*J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149.253731343284</v>
      </c>
      <c r="AA10" s="2">
        <f>((L10^2*K10)*(1+ROUNDDOWN(Q10/[1]战斗模型!$C$31,1)*[1]战斗模型!$C$32*W10)/(M10*5+L10+1)*(1+ROUNDDOWN(P10/[1]战斗模型!$C$31,1)*[1]战斗模型!$C$32*AVERAGE([1]战斗模型!$C$35,V10))+ROUNDDOWN(S10/[1]战斗模型!$C$31,1)*[1]战斗模型!$C$32*L10*Y10)*(1+ROUNDDOWN(N10/[1]战斗模型!$C$31,1)*[1]战斗模型!$C$32*T10)*(1+ROUNDDOWN(O10/[1]战斗模型!$C$31,1)*[1]战斗模型!$C$32*U10)*B10</f>
        <v>42.7860696517413</v>
      </c>
      <c r="AB10" s="2">
        <f>Z10*F10</f>
        <v>2089.55223880597</v>
      </c>
      <c r="AC10" s="2">
        <f>AA10*G10</f>
        <v>3551.24378109453</v>
      </c>
      <c r="AD10" s="2">
        <f>(AB10*I10+AC10)/(I10+1)/E10</f>
        <v>834.06015191532</v>
      </c>
      <c r="AE10" s="5">
        <f>(AB10*I10)/(I10+1)/E10/AD10</f>
        <v>0.824782758112819</v>
      </c>
      <c r="AF10" s="5">
        <f>AC10/(I10+1)/E10/AD10</f>
        <v>0.175217241887181</v>
      </c>
      <c r="AG10" s="2">
        <f>AD10/AD$9</f>
        <v>1.88462250185048</v>
      </c>
      <c r="AH10" s="2">
        <f>(AG10-1)/8</f>
        <v>0.11057781273131</v>
      </c>
      <c r="AI10" s="2"/>
      <c r="AJ10" s="2">
        <v>1</v>
      </c>
      <c r="AK10" s="2">
        <f>(AD10-$AD$2)/AJ10</f>
        <v>457.194480273529</v>
      </c>
      <c r="AM10" s="1">
        <f>J10*F10*I10</f>
        <v>336</v>
      </c>
      <c r="AN10" s="1">
        <f>K10*G10</f>
        <v>71.38</v>
      </c>
      <c r="AO10" s="1">
        <f>(AM10+AN10)/(I10+1)/E10</f>
        <v>16.7646090534979</v>
      </c>
      <c r="AQ10" s="1">
        <f t="shared" si="7"/>
        <v>112</v>
      </c>
      <c r="AR10" s="1">
        <f t="shared" si="8"/>
        <v>83</v>
      </c>
      <c r="AS10" s="1">
        <f t="shared" si="4"/>
        <v>8.02469135802469</v>
      </c>
    </row>
    <row r="11" spans="1:45">
      <c r="A11" s="2">
        <v>3</v>
      </c>
      <c r="B11" s="2">
        <f>B$9</f>
        <v>1</v>
      </c>
      <c r="C11" s="2">
        <f>$C$9</f>
        <v>0</v>
      </c>
      <c r="D11" s="2">
        <f>D$9</f>
        <v>2.7</v>
      </c>
      <c r="E11" s="2">
        <f>D11/(1+C11)</f>
        <v>2.7</v>
      </c>
      <c r="F11" s="2">
        <f>独行侠!R9</f>
        <v>18</v>
      </c>
      <c r="G11" s="2">
        <f>独行侠!AH9</f>
        <v>126</v>
      </c>
      <c r="H11" s="2">
        <f>H9*(1-A11*H14)</f>
        <v>125</v>
      </c>
      <c r="I11" s="2">
        <f>ROUNDUP(1000/H11,0)</f>
        <v>8</v>
      </c>
      <c r="J11" s="3">
        <f>J$9</f>
        <v>3</v>
      </c>
      <c r="K11" s="3">
        <f>K$9</f>
        <v>0.86</v>
      </c>
      <c r="L11" s="2">
        <f>L10+L$7</f>
        <v>100</v>
      </c>
      <c r="M11" s="2">
        <v>20</v>
      </c>
      <c r="N11" s="2">
        <f t="shared" ref="N11:Y11" si="10">N$9</f>
        <v>0</v>
      </c>
      <c r="O11" s="2">
        <f t="shared" si="10"/>
        <v>0</v>
      </c>
      <c r="P11" s="2">
        <f t="shared" si="10"/>
        <v>0</v>
      </c>
      <c r="Q11" s="2">
        <f t="shared" si="10"/>
        <v>0</v>
      </c>
      <c r="R11" s="2">
        <f t="shared" si="10"/>
        <v>0</v>
      </c>
      <c r="S11" s="2">
        <f t="shared" si="10"/>
        <v>0</v>
      </c>
      <c r="T11" s="4">
        <f t="shared" si="10"/>
        <v>0.5</v>
      </c>
      <c r="U11" s="4">
        <f t="shared" si="10"/>
        <v>0.5</v>
      </c>
      <c r="V11" s="4">
        <f t="shared" si="10"/>
        <v>1</v>
      </c>
      <c r="W11" s="4">
        <f t="shared" si="10"/>
        <v>0.75</v>
      </c>
      <c r="X11" s="4">
        <f t="shared" si="10"/>
        <v>1</v>
      </c>
      <c r="Y11" s="4">
        <f t="shared" si="10"/>
        <v>0.5</v>
      </c>
      <c r="Z11" s="2">
        <f>((L11^2*J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149.253731343284</v>
      </c>
      <c r="AA11" s="2">
        <f>((L11^2*K11)*(1+ROUNDDOWN(Q11/[1]战斗模型!$C$31,1)*[1]战斗模型!$C$32*W11)/(M11*5+L11+1)*(1+ROUNDDOWN(P11/[1]战斗模型!$C$31,1)*[1]战斗模型!$C$32*AVERAGE([1]战斗模型!$C$35,V11))+ROUNDDOWN(S11/[1]战斗模型!$C$31,1)*[1]战斗模型!$C$32*L11*Y11)*(1+ROUNDDOWN(N11/[1]战斗模型!$C$31,1)*[1]战斗模型!$C$32*T11)*(1+ROUNDDOWN(O11/[1]战斗模型!$C$31,1)*[1]战斗模型!$C$32*U11)*B11</f>
        <v>42.7860696517413</v>
      </c>
      <c r="AB11" s="2">
        <f>Z11*F11</f>
        <v>2686.5671641791</v>
      </c>
      <c r="AC11" s="2">
        <f>AA11*G11</f>
        <v>5391.0447761194</v>
      </c>
      <c r="AD11" s="2">
        <f>(AB11*I11+AC11)/(I11+1)/E11</f>
        <v>1106.32025059886</v>
      </c>
      <c r="AE11" s="5">
        <f>(AB11*I11)/(I11+1)/E11/AD11</f>
        <v>0.799467021985343</v>
      </c>
      <c r="AF11" s="5">
        <f>AC11/(I11+1)/E11/AD11</f>
        <v>0.200532978014657</v>
      </c>
      <c r="AG11" s="2">
        <f>AD11/AD$9</f>
        <v>2.49981495188749</v>
      </c>
      <c r="AH11" s="2">
        <f>(AG11-1)/8</f>
        <v>0.187476868985936</v>
      </c>
      <c r="AI11" s="2"/>
      <c r="AJ11" s="2">
        <v>2</v>
      </c>
      <c r="AK11" s="2">
        <f>(AD11-$AD$2)/AJ11</f>
        <v>364.727289478533</v>
      </c>
      <c r="AM11" s="1">
        <f>J11*F11*I11</f>
        <v>432</v>
      </c>
      <c r="AN11" s="1">
        <f>K11*G11</f>
        <v>108.36</v>
      </c>
      <c r="AO11" s="1">
        <f>(AM11+AN11)/(I11+1)/E11</f>
        <v>22.237037037037</v>
      </c>
      <c r="AQ11" s="1">
        <f t="shared" si="7"/>
        <v>144</v>
      </c>
      <c r="AR11" s="1">
        <f t="shared" si="8"/>
        <v>126</v>
      </c>
      <c r="AS11" s="1">
        <f t="shared" si="4"/>
        <v>11.1111111111111</v>
      </c>
    </row>
    <row r="12" spans="1:45">
      <c r="A12" s="2">
        <v>4</v>
      </c>
      <c r="B12" s="2">
        <f>B$9</f>
        <v>1</v>
      </c>
      <c r="C12" s="2">
        <f>$C$9</f>
        <v>0</v>
      </c>
      <c r="D12" s="2">
        <f>D$9</f>
        <v>2.7</v>
      </c>
      <c r="E12" s="2">
        <f>D12/(1+C12)</f>
        <v>2.7</v>
      </c>
      <c r="F12" s="2">
        <f>独行侠!R10</f>
        <v>27</v>
      </c>
      <c r="G12" s="2">
        <f>独行侠!AH10</f>
        <v>192</v>
      </c>
      <c r="H12" s="2">
        <f>H9*(1-A12*H14)</f>
        <v>125</v>
      </c>
      <c r="I12" s="2">
        <f>ROUNDUP(1000/H12,0)</f>
        <v>8</v>
      </c>
      <c r="J12" s="3">
        <f>J$9</f>
        <v>3</v>
      </c>
      <c r="K12" s="3">
        <f>K$9</f>
        <v>0.86</v>
      </c>
      <c r="L12" s="2">
        <f>L11+L$7</f>
        <v>100</v>
      </c>
      <c r="M12" s="2">
        <v>20</v>
      </c>
      <c r="N12" s="2">
        <f t="shared" ref="N12:Y12" si="11">N$9</f>
        <v>0</v>
      </c>
      <c r="O12" s="2">
        <f t="shared" si="11"/>
        <v>0</v>
      </c>
      <c r="P12" s="2">
        <f t="shared" si="11"/>
        <v>0</v>
      </c>
      <c r="Q12" s="2">
        <f t="shared" si="11"/>
        <v>0</v>
      </c>
      <c r="R12" s="2">
        <f t="shared" si="11"/>
        <v>0</v>
      </c>
      <c r="S12" s="2">
        <f t="shared" si="11"/>
        <v>0</v>
      </c>
      <c r="T12" s="4">
        <f t="shared" si="11"/>
        <v>0.5</v>
      </c>
      <c r="U12" s="4">
        <f t="shared" si="11"/>
        <v>0.5</v>
      </c>
      <c r="V12" s="4">
        <f t="shared" si="11"/>
        <v>1</v>
      </c>
      <c r="W12" s="4">
        <f t="shared" si="11"/>
        <v>0.75</v>
      </c>
      <c r="X12" s="4">
        <f t="shared" si="11"/>
        <v>1</v>
      </c>
      <c r="Y12" s="4">
        <f t="shared" si="11"/>
        <v>0.5</v>
      </c>
      <c r="Z12" s="2">
        <f>((L12^2*J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149.253731343284</v>
      </c>
      <c r="AA12" s="2">
        <f>((L12^2*K12)*(1+ROUNDDOWN(Q12/[1]战斗模型!$C$31,1)*[1]战斗模型!$C$32*W12)/(M12*5+L12+1)*(1+ROUNDDOWN(P12/[1]战斗模型!$C$31,1)*[1]战斗模型!$C$32*AVERAGE([1]战斗模型!$C$35,V12))+ROUNDDOWN(S12/[1]战斗模型!$C$31,1)*[1]战斗模型!$C$32*L12*Y12)*(1+ROUNDDOWN(N12/[1]战斗模型!$C$31,1)*[1]战斗模型!$C$32*T12)*(1+ROUNDDOWN(O12/[1]战斗模型!$C$31,1)*[1]战斗模型!$C$32*U12)*B12</f>
        <v>42.7860696517413</v>
      </c>
      <c r="AB12" s="2">
        <f>Z12*F12</f>
        <v>4029.85074626866</v>
      </c>
      <c r="AC12" s="2">
        <f>AA12*G12</f>
        <v>8214.92537313433</v>
      </c>
      <c r="AD12" s="2">
        <f>(AB12*I12+AC12)/(I12+1)/E12</f>
        <v>1664.76260671949</v>
      </c>
      <c r="AE12" s="5">
        <f>(AB12*I12)/(I12+1)/E12/AD12</f>
        <v>0.796930342384888</v>
      </c>
      <c r="AF12" s="5">
        <f>AC12/(I12+1)/E12/AD12</f>
        <v>0.203069657615112</v>
      </c>
      <c r="AG12" s="2">
        <f>AD12/AD$9</f>
        <v>3.76165803108808</v>
      </c>
      <c r="AH12" s="2">
        <f>(AG12-1)/8</f>
        <v>0.34520725388601</v>
      </c>
      <c r="AI12" s="2"/>
      <c r="AJ12" s="2">
        <v>3</v>
      </c>
      <c r="AK12" s="2">
        <f>(AD12-$AD$2)/AJ12</f>
        <v>429.298978359233</v>
      </c>
      <c r="AM12" s="1">
        <f>J12*F12*I12</f>
        <v>648</v>
      </c>
      <c r="AN12" s="1">
        <f>K12*G12</f>
        <v>165.12</v>
      </c>
      <c r="AO12" s="1">
        <f>(AM12+AN12)/(I12+1)/E12</f>
        <v>33.4617283950617</v>
      </c>
      <c r="AQ12" s="1">
        <f t="shared" si="7"/>
        <v>216</v>
      </c>
      <c r="AR12" s="1">
        <f t="shared" si="8"/>
        <v>192</v>
      </c>
      <c r="AS12" s="1">
        <f t="shared" si="4"/>
        <v>16.7901234567901</v>
      </c>
    </row>
    <row r="13" spans="1:45">
      <c r="A13" s="2">
        <v>5</v>
      </c>
      <c r="B13" s="2">
        <f>B$9</f>
        <v>1</v>
      </c>
      <c r="C13" s="2">
        <f>$C$9</f>
        <v>0</v>
      </c>
      <c r="D13" s="2">
        <f>D$9</f>
        <v>2.7</v>
      </c>
      <c r="E13" s="2">
        <f>D13/(1+C13)</f>
        <v>2.7</v>
      </c>
      <c r="F13" s="2">
        <f>独行侠!R11</f>
        <v>36</v>
      </c>
      <c r="G13" s="2">
        <f>独行侠!AH11</f>
        <v>405</v>
      </c>
      <c r="H13" s="2">
        <f>H9*(1-A13*H14)</f>
        <v>125</v>
      </c>
      <c r="I13" s="2">
        <f>ROUNDUP(1000/H13,0)</f>
        <v>8</v>
      </c>
      <c r="J13" s="3">
        <f>J$9</f>
        <v>3</v>
      </c>
      <c r="K13" s="3">
        <f>K$9</f>
        <v>0.86</v>
      </c>
      <c r="L13" s="2">
        <f>L12+L$7</f>
        <v>100</v>
      </c>
      <c r="M13" s="2">
        <v>20</v>
      </c>
      <c r="N13" s="2">
        <f t="shared" ref="N13:Y13" si="12">N$9</f>
        <v>0</v>
      </c>
      <c r="O13" s="2">
        <f t="shared" si="12"/>
        <v>0</v>
      </c>
      <c r="P13" s="2">
        <f t="shared" si="12"/>
        <v>0</v>
      </c>
      <c r="Q13" s="2">
        <f t="shared" si="12"/>
        <v>0</v>
      </c>
      <c r="R13" s="2">
        <f t="shared" si="12"/>
        <v>0</v>
      </c>
      <c r="S13" s="2">
        <f t="shared" si="12"/>
        <v>0</v>
      </c>
      <c r="T13" s="4">
        <f t="shared" si="12"/>
        <v>0.5</v>
      </c>
      <c r="U13" s="4">
        <f t="shared" si="12"/>
        <v>0.5</v>
      </c>
      <c r="V13" s="4">
        <f t="shared" si="12"/>
        <v>1</v>
      </c>
      <c r="W13" s="4">
        <f t="shared" si="12"/>
        <v>0.75</v>
      </c>
      <c r="X13" s="4">
        <f t="shared" si="12"/>
        <v>1</v>
      </c>
      <c r="Y13" s="4">
        <f t="shared" si="12"/>
        <v>0.5</v>
      </c>
      <c r="Z13" s="2">
        <f>((L13^2*J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149.253731343284</v>
      </c>
      <c r="AA13" s="2">
        <f>((L13^2*K13)*(1+ROUNDDOWN(Q13/[1]战斗模型!$C$31,1)*[1]战斗模型!$C$32*W13)/(M13*5+L13+1)*(1+ROUNDDOWN(P13/[1]战斗模型!$C$31,1)*[1]战斗模型!$C$32*AVERAGE([1]战斗模型!$C$35,V13))+ROUNDDOWN(S13/[1]战斗模型!$C$31,1)*[1]战斗模型!$C$32*L13*Y13)*(1+ROUNDDOWN(N13/[1]战斗模型!$C$31,1)*[1]战斗模型!$C$32*T13)*(1+ROUNDDOWN(O13/[1]战斗模型!$C$31,1)*[1]战斗模型!$C$32*U13)*B13</f>
        <v>42.7860696517413</v>
      </c>
      <c r="AB13" s="2">
        <f>Z13*F13</f>
        <v>5373.13432835821</v>
      </c>
      <c r="AC13" s="2">
        <f>AA13*G13</f>
        <v>17328.3582089552</v>
      </c>
      <c r="AD13" s="2">
        <f>(AB13*I13+AC13)/(I13+1)/E13</f>
        <v>2482.03427307905</v>
      </c>
      <c r="AE13" s="5">
        <f>(AB13*I13)/(I13+1)/E13/AD13</f>
        <v>0.712694877505568</v>
      </c>
      <c r="AF13" s="5">
        <f>AC13/(I13+1)/E13/AD13</f>
        <v>0.287305122494432</v>
      </c>
      <c r="AG13" s="2">
        <f>AD13/AD$9</f>
        <v>5.60834566987417</v>
      </c>
      <c r="AH13" s="2">
        <f>(AG13-1)/8</f>
        <v>0.576043208734271</v>
      </c>
      <c r="AI13" s="2"/>
      <c r="AJ13" s="2">
        <v>4</v>
      </c>
      <c r="AK13" s="2">
        <f>(AD13-$AD$2)/AJ13</f>
        <v>526.292150359315</v>
      </c>
      <c r="AM13" s="1">
        <f>J13*F13*I13</f>
        <v>864</v>
      </c>
      <c r="AN13" s="1">
        <f>K13*G13</f>
        <v>348.3</v>
      </c>
      <c r="AO13" s="1">
        <f>(AM13+AN13)/(I13+1)/E13</f>
        <v>49.8888888888889</v>
      </c>
      <c r="AQ13" s="1">
        <f t="shared" si="7"/>
        <v>288</v>
      </c>
      <c r="AR13" s="1">
        <f t="shared" si="8"/>
        <v>405</v>
      </c>
      <c r="AS13" s="1">
        <f t="shared" si="4"/>
        <v>28.5185185185185</v>
      </c>
    </row>
    <row r="14" spans="1:41">
      <c r="A14" s="4"/>
      <c r="F14" s="2"/>
      <c r="G14" s="2"/>
      <c r="H14" s="2"/>
      <c r="I14" s="2"/>
      <c r="J14" s="2"/>
      <c r="K14" s="2"/>
      <c r="L14" s="2">
        <v>50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L14" s="1">
        <f>AO14-120</f>
        <v>11.2477366255144</v>
      </c>
      <c r="AO14" s="1">
        <f>SUM(AO9:AO13)</f>
        <v>131.247736625514</v>
      </c>
    </row>
    <row r="15" spans="1:45">
      <c r="A15" s="2" t="s">
        <v>27</v>
      </c>
      <c r="B15" s="2" t="s">
        <v>47</v>
      </c>
      <c r="C15" s="2" t="s">
        <v>93</v>
      </c>
      <c r="D15" s="2" t="s">
        <v>50</v>
      </c>
      <c r="E15" s="2" t="s">
        <v>51</v>
      </c>
      <c r="F15" s="2" t="s">
        <v>52</v>
      </c>
      <c r="G15" s="2" t="s">
        <v>53</v>
      </c>
      <c r="H15" s="2" t="s">
        <v>54</v>
      </c>
      <c r="I15" s="2" t="s">
        <v>55</v>
      </c>
      <c r="J15" s="2" t="s">
        <v>56</v>
      </c>
      <c r="K15" s="2" t="s">
        <v>57</v>
      </c>
      <c r="L15" s="2" t="s">
        <v>58</v>
      </c>
      <c r="M15" s="2" t="s">
        <v>59</v>
      </c>
      <c r="N15" s="2" t="s">
        <v>60</v>
      </c>
      <c r="O15" s="2" t="s">
        <v>61</v>
      </c>
      <c r="P15" s="2" t="s">
        <v>62</v>
      </c>
      <c r="Q15" s="2" t="s">
        <v>63</v>
      </c>
      <c r="R15" s="2" t="s">
        <v>64</v>
      </c>
      <c r="S15" s="2" t="s">
        <v>65</v>
      </c>
      <c r="T15" s="2" t="s">
        <v>66</v>
      </c>
      <c r="U15" s="2" t="s">
        <v>67</v>
      </c>
      <c r="V15" s="2" t="s">
        <v>68</v>
      </c>
      <c r="W15" s="2" t="s">
        <v>69</v>
      </c>
      <c r="X15" s="2" t="s">
        <v>70</v>
      </c>
      <c r="Y15" s="2" t="s">
        <v>71</v>
      </c>
      <c r="Z15" s="2" t="s">
        <v>72</v>
      </c>
      <c r="AA15" s="2" t="s">
        <v>73</v>
      </c>
      <c r="AB15" s="2" t="s">
        <v>74</v>
      </c>
      <c r="AC15" s="2" t="s">
        <v>75</v>
      </c>
      <c r="AD15" s="2" t="s">
        <v>76</v>
      </c>
      <c r="AE15" s="2" t="s">
        <v>77</v>
      </c>
      <c r="AF15" s="2" t="s">
        <v>78</v>
      </c>
      <c r="AG15" s="2" t="s">
        <v>79</v>
      </c>
      <c r="AH15" s="2" t="s">
        <v>80</v>
      </c>
      <c r="AJ15" s="2" t="s">
        <v>81</v>
      </c>
      <c r="AK15" s="2" t="s">
        <v>82</v>
      </c>
      <c r="AM15" s="1" t="s">
        <v>83</v>
      </c>
      <c r="AN15" s="1" t="s">
        <v>84</v>
      </c>
      <c r="AO15" s="1" t="s">
        <v>88</v>
      </c>
      <c r="AQ15" s="1" t="s">
        <v>95</v>
      </c>
      <c r="AR15" s="1" t="s">
        <v>96</v>
      </c>
      <c r="AS15" s="1" t="s">
        <v>97</v>
      </c>
    </row>
    <row r="16" spans="1:45">
      <c r="A16" s="2">
        <v>1</v>
      </c>
      <c r="B16" s="2">
        <v>1</v>
      </c>
      <c r="C16" s="2">
        <v>0</v>
      </c>
      <c r="D16" s="3">
        <v>2.75</v>
      </c>
      <c r="E16" s="2">
        <f>D16/(1+C16)</f>
        <v>2.75</v>
      </c>
      <c r="F16" s="2">
        <f>独行侠!K12</f>
        <v>5</v>
      </c>
      <c r="G16" s="2">
        <f>独行侠!AH12</f>
        <v>41</v>
      </c>
      <c r="H16" s="2">
        <f>ROUNDUP(1000/ROUNDUP((20/D16),0),0)</f>
        <v>125</v>
      </c>
      <c r="I16" s="2">
        <f>ROUNDUP(1000/H16,0)</f>
        <v>8</v>
      </c>
      <c r="J16" s="3">
        <v>3</v>
      </c>
      <c r="K16" s="3">
        <v>1.44</v>
      </c>
      <c r="L16" s="2">
        <v>100</v>
      </c>
      <c r="M16" s="2">
        <v>20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4">
        <v>0.5</v>
      </c>
      <c r="U16" s="4">
        <v>0.5</v>
      </c>
      <c r="V16" s="4">
        <v>1</v>
      </c>
      <c r="W16" s="4">
        <v>0.75</v>
      </c>
      <c r="X16" s="4">
        <v>1</v>
      </c>
      <c r="Y16" s="4">
        <v>0.5</v>
      </c>
      <c r="Z16" s="2">
        <f>((L16^2*J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149.253731343284</v>
      </c>
      <c r="AA16" s="2">
        <f>((L16^2*K16)*(1+ROUNDDOWN(Q16/[1]战斗模型!$C$31,1)*[1]战斗模型!$C$32*W16)/(M16*5+L16+1)*(1+ROUNDDOWN(P16/[1]战斗模型!$C$31,1)*[1]战斗模型!$C$32*AVERAGE([1]战斗模型!$C$35,V16))+ROUNDDOWN(S16/[1]战斗模型!$C$31,1)*[1]战斗模型!$C$32*L16*Y16)*(1+ROUNDDOWN(N16/[1]战斗模型!$C$31,1)*[1]战斗模型!$C$32*T16)*(1+ROUNDDOWN(O16/[1]战斗模型!$C$31,1)*[1]战斗模型!$C$32*U16)*B16</f>
        <v>71.6417910447761</v>
      </c>
      <c r="AB16" s="2">
        <f>Z16*F16</f>
        <v>746.268656716418</v>
      </c>
      <c r="AC16" s="2">
        <f>AA16*G16</f>
        <v>2937.31343283582</v>
      </c>
      <c r="AD16" s="2">
        <f>(AB16*I16+AC16)/(I16+1)/E16</f>
        <v>359.897482285542</v>
      </c>
      <c r="AE16" s="5">
        <f>(AB16*I16)/(I16+1)/E16/AD16</f>
        <v>0.670241286863271</v>
      </c>
      <c r="AF16" s="5">
        <f>AC16/(I16+1)/E16/AD16</f>
        <v>0.329758713136729</v>
      </c>
      <c r="AG16" s="2">
        <f>AD16/AD$16</f>
        <v>1</v>
      </c>
      <c r="AH16" s="2">
        <f>(AG16-1)/8</f>
        <v>0</v>
      </c>
      <c r="AJ16" s="2">
        <v>0</v>
      </c>
      <c r="AK16" s="2">
        <f>AD16-$AD$2</f>
        <v>-16.9681893562491</v>
      </c>
      <c r="AM16" s="1">
        <f>J16*F16*I16</f>
        <v>120</v>
      </c>
      <c r="AN16" s="1">
        <f>K16*G16</f>
        <v>59.04</v>
      </c>
      <c r="AO16" s="1">
        <f>(AM16+AN16)/(I16+1)/E16</f>
        <v>7.23393939393939</v>
      </c>
      <c r="AQ16" s="1">
        <f t="shared" ref="AQ16:AQ20" si="13">AM16/J16</f>
        <v>40</v>
      </c>
      <c r="AR16" s="1">
        <f t="shared" ref="AR16:AR20" si="14">AN16/K16</f>
        <v>41</v>
      </c>
      <c r="AS16" s="1">
        <f t="shared" ref="AS16:AS20" si="15">(AQ16+AR16)/(I16+1)/E16</f>
        <v>3.27272727272727</v>
      </c>
    </row>
    <row r="17" spans="1:45">
      <c r="A17" s="2">
        <v>2</v>
      </c>
      <c r="B17" s="2">
        <f>B$16</f>
        <v>1</v>
      </c>
      <c r="C17" s="2">
        <f>$C$16</f>
        <v>0</v>
      </c>
      <c r="D17" s="2">
        <f>D$16</f>
        <v>2.75</v>
      </c>
      <c r="E17" s="2">
        <f>D17/(1+C17)</f>
        <v>2.75</v>
      </c>
      <c r="F17" s="2">
        <f>独行侠!K13</f>
        <v>10</v>
      </c>
      <c r="G17" s="2">
        <f>独行侠!AH13</f>
        <v>82</v>
      </c>
      <c r="H17" s="2">
        <f>H16*(1-A17*H21)</f>
        <v>125</v>
      </c>
      <c r="I17" s="2">
        <f>ROUNDUP(1000/H17,0)</f>
        <v>8</v>
      </c>
      <c r="J17" s="3">
        <f>J$16</f>
        <v>3</v>
      </c>
      <c r="K17" s="3">
        <f>K$16</f>
        <v>1.44</v>
      </c>
      <c r="L17" s="2">
        <f>L16+L$7</f>
        <v>100</v>
      </c>
      <c r="M17" s="2">
        <v>20</v>
      </c>
      <c r="N17" s="2">
        <f t="shared" ref="N17:Y17" si="16">N$16</f>
        <v>0</v>
      </c>
      <c r="O17" s="2">
        <f t="shared" si="16"/>
        <v>0</v>
      </c>
      <c r="P17" s="2">
        <f t="shared" si="16"/>
        <v>0</v>
      </c>
      <c r="Q17" s="2">
        <f t="shared" si="16"/>
        <v>0</v>
      </c>
      <c r="R17" s="2">
        <f t="shared" si="16"/>
        <v>0</v>
      </c>
      <c r="S17" s="2">
        <f t="shared" si="16"/>
        <v>0</v>
      </c>
      <c r="T17" s="4">
        <f t="shared" si="16"/>
        <v>0.5</v>
      </c>
      <c r="U17" s="4">
        <f t="shared" si="16"/>
        <v>0.5</v>
      </c>
      <c r="V17" s="4">
        <f t="shared" si="16"/>
        <v>1</v>
      </c>
      <c r="W17" s="4">
        <f t="shared" si="16"/>
        <v>0.75</v>
      </c>
      <c r="X17" s="4">
        <f t="shared" si="16"/>
        <v>1</v>
      </c>
      <c r="Y17" s="4">
        <f t="shared" si="16"/>
        <v>0.5</v>
      </c>
      <c r="Z17" s="2">
        <f>((L17^2*J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149.253731343284</v>
      </c>
      <c r="AA17" s="2">
        <f>((L17^2*K17)*(1+ROUNDDOWN(Q17/[1]战斗模型!$C$31,1)*[1]战斗模型!$C$32*W17)/(M17*5+L17+1)*(1+ROUNDDOWN(P17/[1]战斗模型!$C$31,1)*[1]战斗模型!$C$32*AVERAGE([1]战斗模型!$C$35,V17))+ROUNDDOWN(S17/[1]战斗模型!$C$31,1)*[1]战斗模型!$C$32*L17*Y17)*(1+ROUNDDOWN(N17/[1]战斗模型!$C$31,1)*[1]战斗模型!$C$32*T17)*(1+ROUNDDOWN(O17/[1]战斗模型!$C$31,1)*[1]战斗模型!$C$32*U17)*B17</f>
        <v>71.6417910447761</v>
      </c>
      <c r="AB17" s="2">
        <f>Z17*F17</f>
        <v>1492.53731343284</v>
      </c>
      <c r="AC17" s="2">
        <f>AA17*G17</f>
        <v>5874.62686567164</v>
      </c>
      <c r="AD17" s="2">
        <f>(AB17*I17+AC17)/(I17+1)/E17</f>
        <v>719.794964571084</v>
      </c>
      <c r="AE17" s="5">
        <f>(AB17*I17)/(I17+1)/E17/AD17</f>
        <v>0.670241286863271</v>
      </c>
      <c r="AF17" s="5">
        <f>AC17/(I17+1)/E17/AD17</f>
        <v>0.329758713136729</v>
      </c>
      <c r="AG17" s="2">
        <f>AD17/AD$16</f>
        <v>2</v>
      </c>
      <c r="AH17" s="2">
        <f>(AG17-1)/8</f>
        <v>0.125</v>
      </c>
      <c r="AI17" s="2"/>
      <c r="AJ17" s="2">
        <v>1</v>
      </c>
      <c r="AK17" s="2">
        <f>(AD17-$AD$2)/AJ17</f>
        <v>342.929292929293</v>
      </c>
      <c r="AM17" s="1">
        <f>J17*F17*I17</f>
        <v>240</v>
      </c>
      <c r="AN17" s="1">
        <f>K17*G17</f>
        <v>118.08</v>
      </c>
      <c r="AO17" s="1">
        <f>(AM17+AN17)/(I17+1)/E17</f>
        <v>14.4678787878788</v>
      </c>
      <c r="AQ17" s="1">
        <f t="shared" si="13"/>
        <v>80</v>
      </c>
      <c r="AR17" s="1">
        <f t="shared" si="14"/>
        <v>82</v>
      </c>
      <c r="AS17" s="1">
        <f t="shared" si="15"/>
        <v>6.54545454545455</v>
      </c>
    </row>
    <row r="18" spans="1:45">
      <c r="A18" s="2">
        <v>3</v>
      </c>
      <c r="B18" s="2">
        <f>B$16</f>
        <v>1</v>
      </c>
      <c r="C18" s="2">
        <f>$C$16</f>
        <v>0</v>
      </c>
      <c r="D18" s="2">
        <f>D$16</f>
        <v>2.75</v>
      </c>
      <c r="E18" s="2">
        <f t="shared" ref="E18:E27" si="17">D18/(1+C18)</f>
        <v>2.75</v>
      </c>
      <c r="F18" s="2">
        <f>独行侠!K14</f>
        <v>17</v>
      </c>
      <c r="G18" s="2">
        <f>独行侠!AH14</f>
        <v>123</v>
      </c>
      <c r="H18" s="2">
        <f>H16*(1-A18*H21)</f>
        <v>125</v>
      </c>
      <c r="I18" s="2">
        <f t="shared" ref="I18:I27" si="18">ROUNDUP(1000/H18,0)</f>
        <v>8</v>
      </c>
      <c r="J18" s="3">
        <f>J$16</f>
        <v>3</v>
      </c>
      <c r="K18" s="3">
        <f>K$16</f>
        <v>1.44</v>
      </c>
      <c r="L18" s="2">
        <f>L17+L$7</f>
        <v>100</v>
      </c>
      <c r="M18" s="2">
        <v>20</v>
      </c>
      <c r="N18" s="2">
        <f t="shared" ref="N18:Y18" si="19">N$16</f>
        <v>0</v>
      </c>
      <c r="O18" s="2">
        <f t="shared" si="19"/>
        <v>0</v>
      </c>
      <c r="P18" s="2">
        <f t="shared" si="19"/>
        <v>0</v>
      </c>
      <c r="Q18" s="2">
        <f t="shared" si="19"/>
        <v>0</v>
      </c>
      <c r="R18" s="2">
        <f t="shared" si="19"/>
        <v>0</v>
      </c>
      <c r="S18" s="2">
        <f t="shared" si="19"/>
        <v>0</v>
      </c>
      <c r="T18" s="4">
        <f t="shared" si="19"/>
        <v>0.5</v>
      </c>
      <c r="U18" s="4">
        <f t="shared" si="19"/>
        <v>0.5</v>
      </c>
      <c r="V18" s="4">
        <f t="shared" si="19"/>
        <v>1</v>
      </c>
      <c r="W18" s="4">
        <f t="shared" si="19"/>
        <v>0.75</v>
      </c>
      <c r="X18" s="4">
        <f t="shared" si="19"/>
        <v>1</v>
      </c>
      <c r="Y18" s="4">
        <f t="shared" si="19"/>
        <v>0.5</v>
      </c>
      <c r="Z18" s="2">
        <f>((L18^2*J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149.253731343284</v>
      </c>
      <c r="AA18" s="2">
        <f>((L18^2*K18)*(1+ROUNDDOWN(Q18/[1]战斗模型!$C$31,1)*[1]战斗模型!$C$32*W18)/(M18*5+L18+1)*(1+ROUNDDOWN(P18/[1]战斗模型!$C$31,1)*[1]战斗模型!$C$32*AVERAGE([1]战斗模型!$C$35,V18))+ROUNDDOWN(S18/[1]战斗模型!$C$31,1)*[1]战斗模型!$C$32*L18*Y18)*(1+ROUNDDOWN(N18/[1]战斗模型!$C$31,1)*[1]战斗模型!$C$32*T18)*(1+ROUNDDOWN(O18/[1]战斗模型!$C$31,1)*[1]战斗模型!$C$32*U18)*B18</f>
        <v>71.6417910447761</v>
      </c>
      <c r="AB18" s="2">
        <f t="shared" ref="AB18:AB27" si="20">Z18*F18</f>
        <v>2537.31343283582</v>
      </c>
      <c r="AC18" s="2">
        <f t="shared" ref="AC18:AC27" si="21">AA18*G18</f>
        <v>8811.94029850746</v>
      </c>
      <c r="AD18" s="2">
        <f t="shared" ref="AD18:AD27" si="22">(AB18*I18+AC18)/(I18+1)/E18</f>
        <v>1176.17970752299</v>
      </c>
      <c r="AE18" s="5">
        <f t="shared" ref="AE18:AE27" si="23">(AB18*I18)/(I18+1)/E18/AD18</f>
        <v>0.697292863002461</v>
      </c>
      <c r="AF18" s="5">
        <f t="shared" ref="AF18:AF27" si="24">AC18/(I18+1)/E18/AD18</f>
        <v>0.302707136997539</v>
      </c>
      <c r="AG18" s="2">
        <f t="shared" ref="AG18:AG27" si="25">AD18/AD$16</f>
        <v>3.26809651474531</v>
      </c>
      <c r="AH18" s="2">
        <f t="shared" ref="AH18:AH27" si="26">(AG18-1)/8</f>
        <v>0.283512064343164</v>
      </c>
      <c r="AI18" s="2"/>
      <c r="AJ18" s="2">
        <v>2</v>
      </c>
      <c r="AK18" s="2">
        <f>(AD18-$AD$2)/AJ18</f>
        <v>399.6570179406</v>
      </c>
      <c r="AM18" s="1">
        <f t="shared" ref="AM18:AM27" si="27">J18*F18*I18</f>
        <v>408</v>
      </c>
      <c r="AN18" s="1">
        <f t="shared" ref="AN18:AN27" si="28">K18*G18</f>
        <v>177.12</v>
      </c>
      <c r="AO18" s="1">
        <f t="shared" ref="AO18:AO27" si="29">(AM18+AN18)/(I18+1)/E18</f>
        <v>23.6412121212121</v>
      </c>
      <c r="AQ18" s="1">
        <f t="shared" si="13"/>
        <v>136</v>
      </c>
      <c r="AR18" s="1">
        <f t="shared" si="14"/>
        <v>123</v>
      </c>
      <c r="AS18" s="1">
        <f t="shared" si="15"/>
        <v>10.4646464646465</v>
      </c>
    </row>
    <row r="19" spans="1:45">
      <c r="A19" s="2">
        <v>4</v>
      </c>
      <c r="B19" s="2">
        <f t="shared" ref="B19:B27" si="30">B$16</f>
        <v>1</v>
      </c>
      <c r="C19" s="2">
        <f t="shared" ref="C19:C27" si="31">$C$16</f>
        <v>0</v>
      </c>
      <c r="D19" s="2">
        <f>D$16</f>
        <v>2.75</v>
      </c>
      <c r="E19" s="2">
        <f t="shared" si="17"/>
        <v>2.75</v>
      </c>
      <c r="F19" s="2">
        <f>独行侠!K15</f>
        <v>26</v>
      </c>
      <c r="G19" s="2">
        <f>独行侠!AH15</f>
        <v>164</v>
      </c>
      <c r="H19" s="2">
        <f>H16*(1-A19*H21)</f>
        <v>125</v>
      </c>
      <c r="I19" s="2">
        <f t="shared" si="18"/>
        <v>8</v>
      </c>
      <c r="J19" s="3">
        <f>J$16</f>
        <v>3</v>
      </c>
      <c r="K19" s="3">
        <f>K$16</f>
        <v>1.44</v>
      </c>
      <c r="L19" s="2">
        <f t="shared" ref="L19:L27" si="32">L18+L$7</f>
        <v>100</v>
      </c>
      <c r="M19" s="2">
        <v>20</v>
      </c>
      <c r="N19" s="2">
        <f t="shared" ref="N19:N27" si="33">N$16</f>
        <v>0</v>
      </c>
      <c r="O19" s="2">
        <f t="shared" ref="O19:O27" si="34">O$16</f>
        <v>0</v>
      </c>
      <c r="P19" s="2">
        <f t="shared" ref="P19:P27" si="35">P$16</f>
        <v>0</v>
      </c>
      <c r="Q19" s="2">
        <f t="shared" ref="Q19:Q27" si="36">Q$16</f>
        <v>0</v>
      </c>
      <c r="R19" s="2">
        <f t="shared" ref="R19:R27" si="37">R$16</f>
        <v>0</v>
      </c>
      <c r="S19" s="2">
        <f t="shared" ref="S19:S27" si="38">S$16</f>
        <v>0</v>
      </c>
      <c r="T19" s="4">
        <f t="shared" ref="T19:T27" si="39">T$16</f>
        <v>0.5</v>
      </c>
      <c r="U19" s="4">
        <f t="shared" ref="U19:U27" si="40">U$16</f>
        <v>0.5</v>
      </c>
      <c r="V19" s="4">
        <f t="shared" ref="V19:V27" si="41">V$16</f>
        <v>1</v>
      </c>
      <c r="W19" s="4">
        <f t="shared" ref="W19:W27" si="42">W$16</f>
        <v>0.75</v>
      </c>
      <c r="X19" s="4">
        <f t="shared" ref="X19:X27" si="43">X$16</f>
        <v>1</v>
      </c>
      <c r="Y19" s="4">
        <f t="shared" ref="Y19:Y27" si="44">Y$16</f>
        <v>0.5</v>
      </c>
      <c r="Z19" s="2">
        <f>((L19^2*J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149.253731343284</v>
      </c>
      <c r="AA19" s="2">
        <f>((L19^2*K19)*(1+ROUNDDOWN(Q19/[1]战斗模型!$C$31,1)*[1]战斗模型!$C$32*W19)/(M19*5+L19+1)*(1+ROUNDDOWN(P19/[1]战斗模型!$C$31,1)*[1]战斗模型!$C$32*AVERAGE([1]战斗模型!$C$35,V19))+ROUNDDOWN(S19/[1]战斗模型!$C$31,1)*[1]战斗模型!$C$32*L19*Y19)*(1+ROUNDDOWN(N19/[1]战斗模型!$C$31,1)*[1]战斗模型!$C$32*T19)*(1+ROUNDDOWN(O19/[1]战斗模型!$C$31,1)*[1]战斗模型!$C$32*U19)*B19</f>
        <v>71.6417910447761</v>
      </c>
      <c r="AB19" s="2">
        <f t="shared" si="20"/>
        <v>3880.59701492537</v>
      </c>
      <c r="AC19" s="2">
        <f t="shared" si="21"/>
        <v>11749.2537313433</v>
      </c>
      <c r="AD19" s="2">
        <f t="shared" si="22"/>
        <v>1729.05171114126</v>
      </c>
      <c r="AE19" s="5">
        <f t="shared" si="23"/>
        <v>0.725446428571429</v>
      </c>
      <c r="AF19" s="5">
        <f t="shared" si="24"/>
        <v>0.274553571428571</v>
      </c>
      <c r="AG19" s="2">
        <f t="shared" si="25"/>
        <v>4.80428954423593</v>
      </c>
      <c r="AH19" s="2">
        <f t="shared" si="26"/>
        <v>0.475536193029491</v>
      </c>
      <c r="AI19" s="2"/>
      <c r="AJ19" s="2">
        <v>3</v>
      </c>
      <c r="AK19" s="2">
        <f>(AD19-$AD$2)/AJ19</f>
        <v>450.728679833157</v>
      </c>
      <c r="AM19" s="1">
        <f t="shared" si="27"/>
        <v>624</v>
      </c>
      <c r="AN19" s="1">
        <f t="shared" si="28"/>
        <v>236.16</v>
      </c>
      <c r="AO19" s="1">
        <f t="shared" si="29"/>
        <v>34.7539393939394</v>
      </c>
      <c r="AQ19" s="1">
        <f t="shared" si="13"/>
        <v>208</v>
      </c>
      <c r="AR19" s="1">
        <f t="shared" si="14"/>
        <v>164</v>
      </c>
      <c r="AS19" s="1">
        <f t="shared" si="15"/>
        <v>15.030303030303</v>
      </c>
    </row>
    <row r="20" spans="1:45">
      <c r="A20" s="2">
        <v>5</v>
      </c>
      <c r="B20" s="2">
        <f t="shared" si="30"/>
        <v>1</v>
      </c>
      <c r="C20" s="2">
        <f t="shared" si="31"/>
        <v>0</v>
      </c>
      <c r="D20" s="2">
        <f>D$16</f>
        <v>2.75</v>
      </c>
      <c r="E20" s="2">
        <f t="shared" si="17"/>
        <v>2.75</v>
      </c>
      <c r="F20" s="2">
        <f>独行侠!K16</f>
        <v>36</v>
      </c>
      <c r="G20" s="2">
        <f>独行侠!AH16</f>
        <v>256</v>
      </c>
      <c r="H20" s="2">
        <f>H16*(1-A20*H21)</f>
        <v>125</v>
      </c>
      <c r="I20" s="2">
        <f t="shared" si="18"/>
        <v>8</v>
      </c>
      <c r="J20" s="3">
        <f>J$16</f>
        <v>3</v>
      </c>
      <c r="K20" s="3">
        <f>K$16</f>
        <v>1.44</v>
      </c>
      <c r="L20" s="2">
        <f t="shared" si="32"/>
        <v>100</v>
      </c>
      <c r="M20" s="2">
        <v>20</v>
      </c>
      <c r="N20" s="2">
        <f t="shared" si="33"/>
        <v>0</v>
      </c>
      <c r="O20" s="2">
        <f t="shared" si="34"/>
        <v>0</v>
      </c>
      <c r="P20" s="2">
        <f t="shared" si="35"/>
        <v>0</v>
      </c>
      <c r="Q20" s="2">
        <f t="shared" si="36"/>
        <v>0</v>
      </c>
      <c r="R20" s="2">
        <f t="shared" si="37"/>
        <v>0</v>
      </c>
      <c r="S20" s="2">
        <f t="shared" si="38"/>
        <v>0</v>
      </c>
      <c r="T20" s="4">
        <f t="shared" si="39"/>
        <v>0.5</v>
      </c>
      <c r="U20" s="4">
        <f t="shared" si="40"/>
        <v>0.5</v>
      </c>
      <c r="V20" s="4">
        <f t="shared" si="41"/>
        <v>1</v>
      </c>
      <c r="W20" s="4">
        <f t="shared" si="42"/>
        <v>0.75</v>
      </c>
      <c r="X20" s="4">
        <f t="shared" si="43"/>
        <v>1</v>
      </c>
      <c r="Y20" s="4">
        <f t="shared" si="44"/>
        <v>0.5</v>
      </c>
      <c r="Z20" s="2">
        <f>((L20^2*J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149.253731343284</v>
      </c>
      <c r="AA20" s="2">
        <f>((L20^2*K20)*(1+ROUNDDOWN(Q20/[1]战斗模型!$C$31,1)*[1]战斗模型!$C$32*W20)/(M20*5+L20+1)*(1+ROUNDDOWN(P20/[1]战斗模型!$C$31,1)*[1]战斗模型!$C$32*AVERAGE([1]战斗模型!$C$35,V20))+ROUNDDOWN(S20/[1]战斗模型!$C$31,1)*[1]战斗模型!$C$32*L20*Y20)*(1+ROUNDDOWN(N20/[1]战斗模型!$C$31,1)*[1]战斗模型!$C$32*T20)*(1+ROUNDDOWN(O20/[1]战斗模型!$C$31,1)*[1]战斗模型!$C$32*U20)*B20</f>
        <v>71.6417910447761</v>
      </c>
      <c r="AB20" s="2">
        <f t="shared" si="20"/>
        <v>5373.13432835821</v>
      </c>
      <c r="AC20" s="2">
        <f t="shared" si="21"/>
        <v>18340.2985074627</v>
      </c>
      <c r="AD20" s="2">
        <f t="shared" si="22"/>
        <v>2477.79285391226</v>
      </c>
      <c r="AE20" s="5">
        <f t="shared" si="23"/>
        <v>0.700934579439252</v>
      </c>
      <c r="AF20" s="5">
        <f t="shared" si="24"/>
        <v>0.299065420560748</v>
      </c>
      <c r="AG20" s="2">
        <f t="shared" si="25"/>
        <v>6.88471849865952</v>
      </c>
      <c r="AH20" s="2">
        <f t="shared" si="26"/>
        <v>0.73558981233244</v>
      </c>
      <c r="AI20" s="2"/>
      <c r="AJ20" s="2">
        <v>4</v>
      </c>
      <c r="AK20" s="2">
        <f>(AD20-$AD$2)/AJ20</f>
        <v>525.231795567616</v>
      </c>
      <c r="AM20" s="1">
        <f t="shared" si="27"/>
        <v>864</v>
      </c>
      <c r="AN20" s="1">
        <f t="shared" si="28"/>
        <v>368.64</v>
      </c>
      <c r="AO20" s="1">
        <f t="shared" si="29"/>
        <v>49.8036363636364</v>
      </c>
      <c r="AQ20" s="1">
        <f t="shared" si="13"/>
        <v>288</v>
      </c>
      <c r="AR20" s="1">
        <f t="shared" si="14"/>
        <v>256</v>
      </c>
      <c r="AS20" s="1">
        <f t="shared" si="15"/>
        <v>21.979797979798</v>
      </c>
    </row>
    <row r="21" spans="1:41">
      <c r="A21" s="4"/>
      <c r="F21" s="2"/>
      <c r="G21" s="2"/>
      <c r="H21" s="2"/>
      <c r="I21" s="2"/>
      <c r="J21" s="2"/>
      <c r="K21" s="2"/>
      <c r="L21" s="2">
        <v>50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L21" s="1">
        <f>AO21-120</f>
        <v>9.90060606060604</v>
      </c>
      <c r="AO21" s="1">
        <f>SUM(AO16:AO20)</f>
        <v>129.900606060606</v>
      </c>
    </row>
    <row r="22" spans="1:45">
      <c r="A22" s="2" t="s">
        <v>28</v>
      </c>
      <c r="B22" s="2" t="s">
        <v>47</v>
      </c>
      <c r="C22" s="2" t="s">
        <v>93</v>
      </c>
      <c r="D22" s="2" t="s">
        <v>50</v>
      </c>
      <c r="E22" s="2" t="s">
        <v>51</v>
      </c>
      <c r="F22" s="2" t="s">
        <v>52</v>
      </c>
      <c r="G22" s="2" t="s">
        <v>53</v>
      </c>
      <c r="H22" s="2" t="s">
        <v>54</v>
      </c>
      <c r="I22" s="2" t="s">
        <v>55</v>
      </c>
      <c r="J22" s="2" t="s">
        <v>56</v>
      </c>
      <c r="K22" s="2" t="s">
        <v>57</v>
      </c>
      <c r="L22" s="2" t="s">
        <v>58</v>
      </c>
      <c r="M22" s="2" t="s">
        <v>59</v>
      </c>
      <c r="N22" s="2" t="s">
        <v>60</v>
      </c>
      <c r="O22" s="2" t="s">
        <v>61</v>
      </c>
      <c r="P22" s="2" t="s">
        <v>62</v>
      </c>
      <c r="Q22" s="2" t="s">
        <v>63</v>
      </c>
      <c r="R22" s="2" t="s">
        <v>64</v>
      </c>
      <c r="S22" s="2" t="s">
        <v>65</v>
      </c>
      <c r="T22" s="2" t="s">
        <v>66</v>
      </c>
      <c r="U22" s="2" t="s">
        <v>67</v>
      </c>
      <c r="V22" s="2" t="s">
        <v>68</v>
      </c>
      <c r="W22" s="2" t="s">
        <v>69</v>
      </c>
      <c r="X22" s="2" t="s">
        <v>70</v>
      </c>
      <c r="Y22" s="2" t="s">
        <v>71</v>
      </c>
      <c r="Z22" s="2" t="s">
        <v>72</v>
      </c>
      <c r="AA22" s="2" t="s">
        <v>73</v>
      </c>
      <c r="AB22" s="2" t="s">
        <v>74</v>
      </c>
      <c r="AC22" s="2" t="s">
        <v>75</v>
      </c>
      <c r="AD22" s="2" t="s">
        <v>76</v>
      </c>
      <c r="AE22" s="2" t="s">
        <v>77</v>
      </c>
      <c r="AF22" s="2" t="s">
        <v>78</v>
      </c>
      <c r="AG22" s="2" t="s">
        <v>79</v>
      </c>
      <c r="AH22" s="2" t="s">
        <v>80</v>
      </c>
      <c r="AJ22" s="2" t="s">
        <v>81</v>
      </c>
      <c r="AK22" s="2" t="s">
        <v>82</v>
      </c>
      <c r="AM22" s="1" t="s">
        <v>83</v>
      </c>
      <c r="AN22" s="1" t="s">
        <v>84</v>
      </c>
      <c r="AO22" s="1" t="s">
        <v>88</v>
      </c>
      <c r="AQ22" s="1" t="s">
        <v>95</v>
      </c>
      <c r="AR22" s="1" t="s">
        <v>96</v>
      </c>
      <c r="AS22" s="1" t="s">
        <v>97</v>
      </c>
    </row>
    <row r="23" spans="1:45">
      <c r="A23" s="2">
        <v>1</v>
      </c>
      <c r="B23" s="2">
        <v>1</v>
      </c>
      <c r="C23" s="2">
        <v>0</v>
      </c>
      <c r="D23" s="3">
        <v>2.7</v>
      </c>
      <c r="E23" s="2">
        <f t="shared" si="17"/>
        <v>2.7</v>
      </c>
      <c r="F23" s="2">
        <f>独行侠!K17</f>
        <v>6</v>
      </c>
      <c r="G23" s="2">
        <f>独行侠!AH17</f>
        <v>34</v>
      </c>
      <c r="H23" s="2">
        <f>ROUNDUP(1000/ROUNDUP((20/D23),0),0)</f>
        <v>125</v>
      </c>
      <c r="I23" s="2">
        <f t="shared" si="18"/>
        <v>8</v>
      </c>
      <c r="J23" s="3">
        <v>3</v>
      </c>
      <c r="K23" s="3">
        <v>1.4</v>
      </c>
      <c r="L23" s="2">
        <v>100</v>
      </c>
      <c r="M23" s="2">
        <v>20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4">
        <v>0.5</v>
      </c>
      <c r="U23" s="4">
        <v>0.5</v>
      </c>
      <c r="V23" s="4">
        <v>1</v>
      </c>
      <c r="W23" s="4">
        <v>0.75</v>
      </c>
      <c r="X23" s="4">
        <v>1</v>
      </c>
      <c r="Y23" s="4">
        <v>0.5</v>
      </c>
      <c r="Z23" s="2">
        <f>((L23^2*J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149.253731343284</v>
      </c>
      <c r="AA23" s="2">
        <f>((L23^2*K23)*(1+ROUNDDOWN(Q23/[1]战斗模型!$C$31,1)*[1]战斗模型!$C$32*W23)/(M23*5+L23+1)*(1+ROUNDDOWN(P23/[1]战斗模型!$C$31,1)*[1]战斗模型!$C$32*AVERAGE([1]战斗模型!$C$35,V23))+ROUNDDOWN(S23/[1]战斗模型!$C$31,1)*[1]战斗模型!$C$32*L23*Y23)*(1+ROUNDDOWN(N23/[1]战斗模型!$C$31,1)*[1]战斗模型!$C$32*T23)*(1+ROUNDDOWN(O23/[1]战斗模型!$C$31,1)*[1]战斗模型!$C$32*U23)*B23</f>
        <v>69.6517412935323</v>
      </c>
      <c r="AB23" s="2">
        <f t="shared" si="20"/>
        <v>895.522388059702</v>
      </c>
      <c r="AC23" s="2">
        <f t="shared" si="21"/>
        <v>2368.1592039801</v>
      </c>
      <c r="AD23" s="2">
        <f t="shared" si="22"/>
        <v>392.27729664435</v>
      </c>
      <c r="AE23" s="5">
        <f t="shared" si="23"/>
        <v>0.751565762004175</v>
      </c>
      <c r="AF23" s="5">
        <f t="shared" si="24"/>
        <v>0.248434237995825</v>
      </c>
      <c r="AG23" s="2">
        <f t="shared" si="25"/>
        <v>1.08996954953166</v>
      </c>
      <c r="AH23" s="2">
        <f t="shared" si="26"/>
        <v>0.0112461936914573</v>
      </c>
      <c r="AJ23" s="2">
        <v>0</v>
      </c>
      <c r="AK23" s="2">
        <f>AD23-$AD$2</f>
        <v>15.4116250025592</v>
      </c>
      <c r="AM23" s="1">
        <f t="shared" si="27"/>
        <v>144</v>
      </c>
      <c r="AN23" s="1">
        <f t="shared" si="28"/>
        <v>47.6</v>
      </c>
      <c r="AO23" s="1">
        <f t="shared" si="29"/>
        <v>7.88477366255144</v>
      </c>
      <c r="AQ23" s="1">
        <f t="shared" ref="AQ23:AQ27" si="45">AM23/J23</f>
        <v>48</v>
      </c>
      <c r="AR23" s="1">
        <f t="shared" ref="AR23:AR27" si="46">AN23/K23</f>
        <v>34</v>
      </c>
      <c r="AS23" s="1">
        <f t="shared" ref="AS23:AS27" si="47">(AQ23+AR23)/(I23+1)/E23</f>
        <v>3.37448559670782</v>
      </c>
    </row>
    <row r="24" s="1" customFormat="1" spans="1:45">
      <c r="A24" s="2">
        <v>2</v>
      </c>
      <c r="B24" s="2">
        <f t="shared" si="30"/>
        <v>1</v>
      </c>
      <c r="C24" s="2">
        <f t="shared" si="31"/>
        <v>0</v>
      </c>
      <c r="D24" s="2">
        <f>$D$23</f>
        <v>2.7</v>
      </c>
      <c r="E24" s="2">
        <f t="shared" si="17"/>
        <v>2.7</v>
      </c>
      <c r="F24" s="2">
        <f>独行侠!K18</f>
        <v>12</v>
      </c>
      <c r="G24" s="2">
        <f>独行侠!AH18</f>
        <v>50</v>
      </c>
      <c r="H24" s="2">
        <f>H23*(1-A24*H28)</f>
        <v>125</v>
      </c>
      <c r="I24" s="2">
        <f t="shared" si="18"/>
        <v>8</v>
      </c>
      <c r="J24" s="3">
        <f>J$23</f>
        <v>3</v>
      </c>
      <c r="K24" s="3">
        <f t="shared" ref="K24:K27" si="48">K$23</f>
        <v>1.4</v>
      </c>
      <c r="L24" s="2">
        <f t="shared" si="32"/>
        <v>100</v>
      </c>
      <c r="M24" s="2">
        <v>20</v>
      </c>
      <c r="N24" s="2">
        <f t="shared" si="33"/>
        <v>0</v>
      </c>
      <c r="O24" s="2">
        <f t="shared" si="34"/>
        <v>0</v>
      </c>
      <c r="P24" s="2">
        <f t="shared" si="35"/>
        <v>0</v>
      </c>
      <c r="Q24" s="2">
        <f t="shared" si="36"/>
        <v>0</v>
      </c>
      <c r="R24" s="2">
        <f t="shared" si="37"/>
        <v>0</v>
      </c>
      <c r="S24" s="2">
        <f t="shared" si="38"/>
        <v>0</v>
      </c>
      <c r="T24" s="4">
        <f t="shared" si="39"/>
        <v>0.5</v>
      </c>
      <c r="U24" s="4">
        <f t="shared" si="40"/>
        <v>0.5</v>
      </c>
      <c r="V24" s="4">
        <f t="shared" si="41"/>
        <v>1</v>
      </c>
      <c r="W24" s="4">
        <f t="shared" si="42"/>
        <v>0.75</v>
      </c>
      <c r="X24" s="4">
        <f t="shared" si="43"/>
        <v>1</v>
      </c>
      <c r="Y24" s="4">
        <f t="shared" si="44"/>
        <v>0.5</v>
      </c>
      <c r="Z24" s="2">
        <f>((L24^2*J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149.253731343284</v>
      </c>
      <c r="AA24" s="2">
        <f>((L24^2*K24)*(1+ROUNDDOWN(Q24/[1]战斗模型!$C$31,1)*[1]战斗模型!$C$32*W24)/(M24*5+L24+1)*(1+ROUNDDOWN(P24/[1]战斗模型!$C$31,1)*[1]战斗模型!$C$32*AVERAGE([1]战斗模型!$C$35,V24))+ROUNDDOWN(S24/[1]战斗模型!$C$31,1)*[1]战斗模型!$C$32*L24*Y24)*(1+ROUNDDOWN(N24/[1]战斗模型!$C$31,1)*[1]战斗模型!$C$32*T24)*(1+ROUNDDOWN(O24/[1]战斗模型!$C$31,1)*[1]战斗模型!$C$32*U24)*B24</f>
        <v>69.6517412935323</v>
      </c>
      <c r="AB24" s="2">
        <f t="shared" si="20"/>
        <v>1791.0447761194</v>
      </c>
      <c r="AC24" s="2">
        <f t="shared" si="21"/>
        <v>3482.58706467662</v>
      </c>
      <c r="AD24" s="2">
        <f t="shared" si="22"/>
        <v>732.960710849047</v>
      </c>
      <c r="AE24" s="5">
        <f t="shared" si="23"/>
        <v>0.804469273743017</v>
      </c>
      <c r="AF24" s="5">
        <f t="shared" si="24"/>
        <v>0.195530726256983</v>
      </c>
      <c r="AG24" s="2">
        <f t="shared" si="25"/>
        <v>2.03658193492867</v>
      </c>
      <c r="AH24" s="2">
        <f t="shared" si="26"/>
        <v>0.129572741866084</v>
      </c>
      <c r="AI24" s="2"/>
      <c r="AJ24" s="2">
        <v>1</v>
      </c>
      <c r="AK24" s="2">
        <f>(AD24-$AD$2)/AJ24</f>
        <v>356.095039207256</v>
      </c>
      <c r="AM24" s="1">
        <f t="shared" si="27"/>
        <v>288</v>
      </c>
      <c r="AN24" s="1">
        <f t="shared" si="28"/>
        <v>70</v>
      </c>
      <c r="AO24" s="1">
        <f t="shared" si="29"/>
        <v>14.7325102880658</v>
      </c>
      <c r="AQ24" s="1">
        <f t="shared" si="45"/>
        <v>96</v>
      </c>
      <c r="AR24" s="1">
        <f t="shared" si="46"/>
        <v>50</v>
      </c>
      <c r="AS24" s="1">
        <f t="shared" si="47"/>
        <v>6.0082304526749</v>
      </c>
    </row>
    <row r="25" spans="1:45">
      <c r="A25" s="2">
        <v>3</v>
      </c>
      <c r="B25" s="2">
        <f t="shared" si="30"/>
        <v>1</v>
      </c>
      <c r="C25" s="2">
        <f t="shared" si="31"/>
        <v>0</v>
      </c>
      <c r="D25" s="2">
        <f>$D$23</f>
        <v>2.7</v>
      </c>
      <c r="E25" s="2">
        <f t="shared" si="17"/>
        <v>2.7</v>
      </c>
      <c r="F25" s="2">
        <f>独行侠!K19</f>
        <v>18</v>
      </c>
      <c r="G25" s="2">
        <f>独行侠!AH19</f>
        <v>100</v>
      </c>
      <c r="H25" s="2">
        <f>H23*(1-A25*H28)</f>
        <v>125</v>
      </c>
      <c r="I25" s="2">
        <f t="shared" si="18"/>
        <v>8</v>
      </c>
      <c r="J25" s="3">
        <f>J$23</f>
        <v>3</v>
      </c>
      <c r="K25" s="3">
        <f t="shared" si="48"/>
        <v>1.4</v>
      </c>
      <c r="L25" s="2">
        <f t="shared" si="32"/>
        <v>100</v>
      </c>
      <c r="M25" s="2">
        <v>20</v>
      </c>
      <c r="N25" s="2">
        <f t="shared" si="33"/>
        <v>0</v>
      </c>
      <c r="O25" s="2">
        <f t="shared" si="34"/>
        <v>0</v>
      </c>
      <c r="P25" s="2">
        <f t="shared" si="35"/>
        <v>0</v>
      </c>
      <c r="Q25" s="2">
        <f t="shared" si="36"/>
        <v>0</v>
      </c>
      <c r="R25" s="2">
        <f t="shared" si="37"/>
        <v>0</v>
      </c>
      <c r="S25" s="2">
        <f t="shared" si="38"/>
        <v>0</v>
      </c>
      <c r="T25" s="4">
        <f t="shared" si="39"/>
        <v>0.5</v>
      </c>
      <c r="U25" s="4">
        <f t="shared" si="40"/>
        <v>0.5</v>
      </c>
      <c r="V25" s="4">
        <f t="shared" si="41"/>
        <v>1</v>
      </c>
      <c r="W25" s="4">
        <f t="shared" si="42"/>
        <v>0.75</v>
      </c>
      <c r="X25" s="4">
        <f t="shared" si="43"/>
        <v>1</v>
      </c>
      <c r="Y25" s="4">
        <f t="shared" si="44"/>
        <v>0.5</v>
      </c>
      <c r="Z25" s="2">
        <f>((L25^2*J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149.253731343284</v>
      </c>
      <c r="AA25" s="2">
        <f>((L25^2*K25)*(1+ROUNDDOWN(Q25/[1]战斗模型!$C$31,1)*[1]战斗模型!$C$32*W25)/(M25*5+L25+1)*(1+ROUNDDOWN(P25/[1]战斗模型!$C$31,1)*[1]战斗模型!$C$32*AVERAGE([1]战斗模型!$C$35,V25))+ROUNDDOWN(S25/[1]战斗模型!$C$31,1)*[1]战斗模型!$C$32*L25*Y25)*(1+ROUNDDOWN(N25/[1]战斗模型!$C$31,1)*[1]战斗模型!$C$32*T25)*(1+ROUNDDOWN(O25/[1]战斗模型!$C$31,1)*[1]战斗模型!$C$32*U25)*B25</f>
        <v>69.6517412935323</v>
      </c>
      <c r="AB25" s="2">
        <f t="shared" si="20"/>
        <v>2686.5671641791</v>
      </c>
      <c r="AC25" s="2">
        <f t="shared" si="21"/>
        <v>6965.17412935323</v>
      </c>
      <c r="AD25" s="2">
        <f t="shared" si="22"/>
        <v>1171.09923632864</v>
      </c>
      <c r="AE25" s="5">
        <f t="shared" si="23"/>
        <v>0.755244755244755</v>
      </c>
      <c r="AF25" s="5">
        <f t="shared" si="24"/>
        <v>0.244755244755245</v>
      </c>
      <c r="AG25" s="2">
        <f t="shared" si="25"/>
        <v>3.25398007480224</v>
      </c>
      <c r="AH25" s="2">
        <f t="shared" si="26"/>
        <v>0.28174750935028</v>
      </c>
      <c r="AI25" s="2"/>
      <c r="AJ25" s="2">
        <v>2</v>
      </c>
      <c r="AK25" s="2">
        <f>(AD25-$AD$2)/AJ25</f>
        <v>397.116782343427</v>
      </c>
      <c r="AM25" s="1">
        <f t="shared" si="27"/>
        <v>432</v>
      </c>
      <c r="AN25" s="1">
        <f t="shared" si="28"/>
        <v>140</v>
      </c>
      <c r="AO25" s="1">
        <f t="shared" si="29"/>
        <v>23.5390946502058</v>
      </c>
      <c r="AQ25" s="1">
        <f t="shared" si="45"/>
        <v>144</v>
      </c>
      <c r="AR25" s="1">
        <f t="shared" si="46"/>
        <v>100</v>
      </c>
      <c r="AS25" s="1">
        <f t="shared" si="47"/>
        <v>10.0411522633745</v>
      </c>
    </row>
    <row r="26" spans="1:45">
      <c r="A26" s="2">
        <v>4</v>
      </c>
      <c r="B26" s="2">
        <f t="shared" si="30"/>
        <v>1</v>
      </c>
      <c r="C26" s="2">
        <f t="shared" si="31"/>
        <v>0</v>
      </c>
      <c r="D26" s="2">
        <f>$D$23</f>
        <v>2.7</v>
      </c>
      <c r="E26" s="2">
        <f t="shared" si="17"/>
        <v>2.7</v>
      </c>
      <c r="F26" s="2">
        <f>独行侠!K20</f>
        <v>27</v>
      </c>
      <c r="G26" s="2">
        <f>独行侠!AH20</f>
        <v>133</v>
      </c>
      <c r="H26" s="2">
        <f>H23*(1-A26*H28)</f>
        <v>125</v>
      </c>
      <c r="I26" s="2">
        <f t="shared" si="18"/>
        <v>8</v>
      </c>
      <c r="J26" s="3">
        <f>J$23</f>
        <v>3</v>
      </c>
      <c r="K26" s="3">
        <f t="shared" si="48"/>
        <v>1.4</v>
      </c>
      <c r="L26" s="2">
        <f t="shared" si="32"/>
        <v>100</v>
      </c>
      <c r="M26" s="2">
        <v>20</v>
      </c>
      <c r="N26" s="2">
        <f t="shared" si="33"/>
        <v>0</v>
      </c>
      <c r="O26" s="2">
        <f t="shared" si="34"/>
        <v>0</v>
      </c>
      <c r="P26" s="2">
        <f t="shared" si="35"/>
        <v>0</v>
      </c>
      <c r="Q26" s="2">
        <f t="shared" si="36"/>
        <v>0</v>
      </c>
      <c r="R26" s="2">
        <f t="shared" si="37"/>
        <v>0</v>
      </c>
      <c r="S26" s="2">
        <f t="shared" si="38"/>
        <v>0</v>
      </c>
      <c r="T26" s="4">
        <f t="shared" si="39"/>
        <v>0.5</v>
      </c>
      <c r="U26" s="4">
        <f t="shared" si="40"/>
        <v>0.5</v>
      </c>
      <c r="V26" s="4">
        <f t="shared" si="41"/>
        <v>1</v>
      </c>
      <c r="W26" s="4">
        <f t="shared" si="42"/>
        <v>0.75</v>
      </c>
      <c r="X26" s="4">
        <f t="shared" si="43"/>
        <v>1</v>
      </c>
      <c r="Y26" s="4">
        <f t="shared" si="44"/>
        <v>0.5</v>
      </c>
      <c r="Z26" s="2">
        <f>((L26^2*J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149.253731343284</v>
      </c>
      <c r="AA26" s="2">
        <f>((L26^2*K26)*(1+ROUNDDOWN(Q26/[1]战斗模型!$C$31,1)*[1]战斗模型!$C$32*W26)/(M26*5+L26+1)*(1+ROUNDDOWN(P26/[1]战斗模型!$C$31,1)*[1]战斗模型!$C$32*AVERAGE([1]战斗模型!$C$35,V26))+ROUNDDOWN(S26/[1]战斗模型!$C$31,1)*[1]战斗模型!$C$32*L26*Y26)*(1+ROUNDDOWN(N26/[1]战斗模型!$C$31,1)*[1]战斗模型!$C$32*T26)*(1+ROUNDDOWN(O26/[1]战斗模型!$C$31,1)*[1]战斗模型!$C$32*U26)*B26</f>
        <v>69.6517412935323</v>
      </c>
      <c r="AB26" s="2">
        <f t="shared" si="20"/>
        <v>4029.85074626866</v>
      </c>
      <c r="AC26" s="2">
        <f t="shared" si="21"/>
        <v>9263.6815920398</v>
      </c>
      <c r="AD26" s="2">
        <f t="shared" si="22"/>
        <v>1707.92129885552</v>
      </c>
      <c r="AE26" s="5">
        <f t="shared" si="23"/>
        <v>0.776792136178375</v>
      </c>
      <c r="AF26" s="5">
        <f t="shared" si="24"/>
        <v>0.223207863821625</v>
      </c>
      <c r="AG26" s="2">
        <f t="shared" si="25"/>
        <v>4.74557723496508</v>
      </c>
      <c r="AH26" s="2">
        <f t="shared" si="26"/>
        <v>0.468197154370635</v>
      </c>
      <c r="AI26" s="2"/>
      <c r="AJ26" s="2">
        <v>3</v>
      </c>
      <c r="AK26" s="2">
        <f>(AD26-$AD$2)/AJ26</f>
        <v>443.685209071242</v>
      </c>
      <c r="AM26" s="1">
        <f t="shared" si="27"/>
        <v>648</v>
      </c>
      <c r="AN26" s="1">
        <f t="shared" si="28"/>
        <v>186.2</v>
      </c>
      <c r="AO26" s="1">
        <f t="shared" si="29"/>
        <v>34.3292181069959</v>
      </c>
      <c r="AQ26" s="1">
        <f t="shared" si="45"/>
        <v>216</v>
      </c>
      <c r="AR26" s="1">
        <f t="shared" si="46"/>
        <v>133</v>
      </c>
      <c r="AS26" s="1">
        <f t="shared" si="47"/>
        <v>14.3621399176955</v>
      </c>
    </row>
    <row r="27" spans="1:45">
      <c r="A27" s="2">
        <v>5</v>
      </c>
      <c r="B27" s="2">
        <f t="shared" si="30"/>
        <v>1</v>
      </c>
      <c r="C27" s="2">
        <f t="shared" si="31"/>
        <v>0</v>
      </c>
      <c r="D27" s="2">
        <f>$D$23</f>
        <v>2.7</v>
      </c>
      <c r="E27" s="2">
        <f t="shared" si="17"/>
        <v>2.7</v>
      </c>
      <c r="F27" s="2">
        <f>独行侠!K21</f>
        <v>36</v>
      </c>
      <c r="G27" s="2">
        <f>独行侠!AH21</f>
        <v>246</v>
      </c>
      <c r="H27" s="2">
        <f>H23*(1-A27*H28)</f>
        <v>125</v>
      </c>
      <c r="I27" s="2">
        <f t="shared" si="18"/>
        <v>8</v>
      </c>
      <c r="J27" s="3">
        <f>J$23</f>
        <v>3</v>
      </c>
      <c r="K27" s="3">
        <f t="shared" si="48"/>
        <v>1.4</v>
      </c>
      <c r="L27" s="2">
        <f t="shared" si="32"/>
        <v>100</v>
      </c>
      <c r="M27" s="2">
        <v>20</v>
      </c>
      <c r="N27" s="2">
        <f t="shared" si="33"/>
        <v>0</v>
      </c>
      <c r="O27" s="2">
        <f t="shared" si="34"/>
        <v>0</v>
      </c>
      <c r="P27" s="2">
        <f t="shared" si="35"/>
        <v>0</v>
      </c>
      <c r="Q27" s="2">
        <f t="shared" si="36"/>
        <v>0</v>
      </c>
      <c r="R27" s="2">
        <f t="shared" si="37"/>
        <v>0</v>
      </c>
      <c r="S27" s="2">
        <f t="shared" si="38"/>
        <v>0</v>
      </c>
      <c r="T27" s="4">
        <f t="shared" si="39"/>
        <v>0.5</v>
      </c>
      <c r="U27" s="4">
        <f t="shared" si="40"/>
        <v>0.5</v>
      </c>
      <c r="V27" s="4">
        <f t="shared" si="41"/>
        <v>1</v>
      </c>
      <c r="W27" s="4">
        <f t="shared" si="42"/>
        <v>0.75</v>
      </c>
      <c r="X27" s="4">
        <f t="shared" si="43"/>
        <v>1</v>
      </c>
      <c r="Y27" s="4">
        <f t="shared" si="44"/>
        <v>0.5</v>
      </c>
      <c r="Z27" s="2">
        <f>((L27^2*J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149.253731343284</v>
      </c>
      <c r="AA27" s="2">
        <f>((L27^2*K27)*(1+ROUNDDOWN(Q27/[1]战斗模型!$C$31,1)*[1]战斗模型!$C$32*W27)/(M27*5+L27+1)*(1+ROUNDDOWN(P27/[1]战斗模型!$C$31,1)*[1]战斗模型!$C$32*AVERAGE([1]战斗模型!$C$35,V27))+ROUNDDOWN(S27/[1]战斗模型!$C$31,1)*[1]战斗模型!$C$32*L27*Y27)*(1+ROUNDDOWN(N27/[1]战斗模型!$C$31,1)*[1]战斗模型!$C$32*T27)*(1+ROUNDDOWN(O27/[1]战斗模型!$C$31,1)*[1]战斗模型!$C$32*U27)*B27</f>
        <v>69.6517412935323</v>
      </c>
      <c r="AB27" s="2">
        <f t="shared" si="20"/>
        <v>5373.13432835821</v>
      </c>
      <c r="AC27" s="2">
        <f t="shared" si="21"/>
        <v>17134.328358209</v>
      </c>
      <c r="AD27" s="2">
        <f t="shared" si="22"/>
        <v>2474.04950555863</v>
      </c>
      <c r="AE27" s="5">
        <f t="shared" si="23"/>
        <v>0.714995034756703</v>
      </c>
      <c r="AF27" s="5">
        <f t="shared" si="24"/>
        <v>0.285004965243297</v>
      </c>
      <c r="AG27" s="2">
        <f t="shared" si="25"/>
        <v>6.87431734683745</v>
      </c>
      <c r="AH27" s="2">
        <f t="shared" si="26"/>
        <v>0.734289668354682</v>
      </c>
      <c r="AI27" s="2"/>
      <c r="AJ27" s="2">
        <v>4</v>
      </c>
      <c r="AK27" s="2">
        <f>(AD27-$AD$2)/AJ27</f>
        <v>524.295958479209</v>
      </c>
      <c r="AM27" s="1">
        <f t="shared" si="27"/>
        <v>864</v>
      </c>
      <c r="AN27" s="1">
        <f t="shared" si="28"/>
        <v>344.4</v>
      </c>
      <c r="AO27" s="1">
        <f t="shared" si="29"/>
        <v>49.7283950617284</v>
      </c>
      <c r="AQ27" s="1">
        <f t="shared" si="45"/>
        <v>288</v>
      </c>
      <c r="AR27" s="1">
        <f t="shared" si="46"/>
        <v>246</v>
      </c>
      <c r="AS27" s="1">
        <f t="shared" si="47"/>
        <v>21.9753086419753</v>
      </c>
    </row>
    <row r="28" spans="1:41">
      <c r="A28" s="4"/>
      <c r="F28" s="2"/>
      <c r="G28" s="2"/>
      <c r="H28" s="2"/>
      <c r="I28" s="2"/>
      <c r="J28" s="2"/>
      <c r="K28" s="2"/>
      <c r="L28" s="2">
        <v>50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L28" s="1">
        <f>AO28-120</f>
        <v>10.2139917695473</v>
      </c>
      <c r="AO28" s="1">
        <f>SUM(AO23:AO27)</f>
        <v>130.213991769547</v>
      </c>
    </row>
    <row r="29" spans="1:45">
      <c r="A29" s="2" t="s">
        <v>29</v>
      </c>
      <c r="B29" s="2" t="s">
        <v>47</v>
      </c>
      <c r="C29" s="2" t="s">
        <v>93</v>
      </c>
      <c r="D29" s="2" t="s">
        <v>50</v>
      </c>
      <c r="E29" s="2" t="s">
        <v>51</v>
      </c>
      <c r="F29" s="2" t="s">
        <v>52</v>
      </c>
      <c r="G29" s="2" t="s">
        <v>53</v>
      </c>
      <c r="H29" s="2" t="s">
        <v>54</v>
      </c>
      <c r="I29" s="2" t="s">
        <v>55</v>
      </c>
      <c r="J29" s="2" t="s">
        <v>56</v>
      </c>
      <c r="K29" s="2" t="s">
        <v>57</v>
      </c>
      <c r="L29" s="2" t="s">
        <v>58</v>
      </c>
      <c r="M29" s="2" t="s">
        <v>59</v>
      </c>
      <c r="N29" s="2" t="s">
        <v>60</v>
      </c>
      <c r="O29" s="2" t="s">
        <v>61</v>
      </c>
      <c r="P29" s="2" t="s">
        <v>62</v>
      </c>
      <c r="Q29" s="2" t="s">
        <v>63</v>
      </c>
      <c r="R29" s="2" t="s">
        <v>64</v>
      </c>
      <c r="S29" s="2" t="s">
        <v>65</v>
      </c>
      <c r="T29" s="2" t="s">
        <v>66</v>
      </c>
      <c r="U29" s="2" t="s">
        <v>67</v>
      </c>
      <c r="V29" s="2" t="s">
        <v>68</v>
      </c>
      <c r="W29" s="2" t="s">
        <v>69</v>
      </c>
      <c r="X29" s="2" t="s">
        <v>70</v>
      </c>
      <c r="Y29" s="2" t="s">
        <v>71</v>
      </c>
      <c r="Z29" s="2" t="s">
        <v>72</v>
      </c>
      <c r="AA29" s="2" t="s">
        <v>73</v>
      </c>
      <c r="AB29" s="2" t="s">
        <v>74</v>
      </c>
      <c r="AC29" s="2" t="s">
        <v>75</v>
      </c>
      <c r="AD29" s="2" t="s">
        <v>76</v>
      </c>
      <c r="AE29" s="2" t="s">
        <v>77</v>
      </c>
      <c r="AF29" s="2" t="s">
        <v>78</v>
      </c>
      <c r="AG29" s="2" t="s">
        <v>79</v>
      </c>
      <c r="AH29" s="2" t="s">
        <v>80</v>
      </c>
      <c r="AJ29" s="2" t="s">
        <v>81</v>
      </c>
      <c r="AK29" s="2" t="s">
        <v>82</v>
      </c>
      <c r="AM29" s="1" t="s">
        <v>83</v>
      </c>
      <c r="AN29" s="1" t="s">
        <v>84</v>
      </c>
      <c r="AO29" s="1" t="s">
        <v>88</v>
      </c>
      <c r="AQ29" s="1" t="s">
        <v>95</v>
      </c>
      <c r="AR29" s="1" t="s">
        <v>96</v>
      </c>
      <c r="AS29" s="1" t="s">
        <v>97</v>
      </c>
    </row>
    <row r="30" spans="1:45">
      <c r="A30" s="2">
        <v>1</v>
      </c>
      <c r="B30" s="2">
        <v>1</v>
      </c>
      <c r="C30" s="2">
        <v>0</v>
      </c>
      <c r="D30" s="3">
        <v>2.5</v>
      </c>
      <c r="E30" s="2">
        <f t="shared" ref="E30:E34" si="49">D30/(1+C30)</f>
        <v>2.5</v>
      </c>
      <c r="F30" s="2">
        <f>独行侠!K22</f>
        <v>5</v>
      </c>
      <c r="G30" s="2">
        <f>独行侠!AB22</f>
        <v>147</v>
      </c>
      <c r="H30" s="2">
        <f>ROUNDUP(1000/ROUNDUP((20/D30),0),0)</f>
        <v>125</v>
      </c>
      <c r="I30" s="2">
        <f t="shared" ref="I30:I34" si="50">ROUNDUP(1000/H30,0)</f>
        <v>8</v>
      </c>
      <c r="J30" s="3">
        <v>3</v>
      </c>
      <c r="K30" s="3">
        <v>0.72</v>
      </c>
      <c r="L30" s="2">
        <v>100</v>
      </c>
      <c r="M30" s="2">
        <v>20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4">
        <v>0.5</v>
      </c>
      <c r="U30" s="4">
        <v>0.5</v>
      </c>
      <c r="V30" s="4">
        <v>1</v>
      </c>
      <c r="W30" s="4">
        <v>0.75</v>
      </c>
      <c r="X30" s="4">
        <v>1</v>
      </c>
      <c r="Y30" s="4">
        <v>0.5</v>
      </c>
      <c r="Z30" s="2">
        <f>((L30^2*J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149.253731343284</v>
      </c>
      <c r="AA30" s="2">
        <f>((L30^2*K30)*(1+ROUNDDOWN(Q30/[1]战斗模型!$C$31,1)*[1]战斗模型!$C$32*W30)/(M30*5+L30+1)*(1+ROUNDDOWN(P30/[1]战斗模型!$C$31,1)*[1]战斗模型!$C$32*AVERAGE([1]战斗模型!$C$35,V30))+ROUNDDOWN(S30/[1]战斗模型!$C$31,1)*[1]战斗模型!$C$32*L30*Y30)*(1+ROUNDDOWN(N30/[1]战斗模型!$C$31,1)*[1]战斗模型!$C$32*T30)*(1+ROUNDDOWN(O30/[1]战斗模型!$C$31,1)*[1]战斗模型!$C$32*U30)*B30</f>
        <v>35.8208955223881</v>
      </c>
      <c r="AB30" s="2">
        <f t="shared" ref="AB30:AB34" si="51">Z30*F30</f>
        <v>746.268656716418</v>
      </c>
      <c r="AC30" s="2">
        <f t="shared" ref="AC30:AC34" si="52">AA30*G30</f>
        <v>5265.67164179104</v>
      </c>
      <c r="AD30" s="2">
        <f t="shared" ref="AD30:AD34" si="53">(AB30*I30+AC30)/(I30+1)/E30</f>
        <v>499.369817578773</v>
      </c>
      <c r="AE30" s="5">
        <f t="shared" ref="AE30:AE34" si="54">(AB30*I30)/(I30+1)/E30/AD30</f>
        <v>0.53134962805526</v>
      </c>
      <c r="AF30" s="5">
        <f t="shared" ref="AF30:AF34" si="55">AC30/(I30+1)/E30/AD30</f>
        <v>0.46865037194474</v>
      </c>
      <c r="AG30" s="2">
        <f t="shared" ref="AG30:AG34" si="56">AD30/AD$16</f>
        <v>1.38753351206434</v>
      </c>
      <c r="AH30" s="2">
        <f t="shared" ref="AH30:AH34" si="57">(AG30-1)/8</f>
        <v>0.0484416890080429</v>
      </c>
      <c r="AJ30" s="2">
        <v>0</v>
      </c>
      <c r="AK30" s="2">
        <f>AD30-$AD$2</f>
        <v>122.504145936982</v>
      </c>
      <c r="AM30" s="1">
        <f t="shared" ref="AM30:AM34" si="58">J30*F30*I30</f>
        <v>120</v>
      </c>
      <c r="AN30" s="1">
        <f t="shared" ref="AN30:AN34" si="59">K30*G30</f>
        <v>105.84</v>
      </c>
      <c r="AO30" s="1">
        <f t="shared" ref="AO30:AO34" si="60">(AM30+AN30)/(I30+1)/E30</f>
        <v>10.0373333333333</v>
      </c>
      <c r="AQ30" s="1">
        <f t="shared" ref="AQ30:AQ34" si="61">AM30/J30</f>
        <v>40</v>
      </c>
      <c r="AR30" s="1">
        <f t="shared" ref="AR30:AR34" si="62">AN30/K30</f>
        <v>147</v>
      </c>
      <c r="AS30" s="1">
        <f t="shared" ref="AS30:AS34" si="63">(AQ30+AR30)/(I30+1)/E30</f>
        <v>8.31111111111111</v>
      </c>
    </row>
    <row r="31" s="1" customFormat="1" spans="1:45">
      <c r="A31" s="2">
        <v>2</v>
      </c>
      <c r="B31" s="2">
        <f t="shared" ref="B31:B34" si="64">B$16</f>
        <v>1</v>
      </c>
      <c r="C31" s="2">
        <f t="shared" ref="C31:C34" si="65">$C$16</f>
        <v>0</v>
      </c>
      <c r="D31" s="2">
        <f>$D$30</f>
        <v>2.5</v>
      </c>
      <c r="E31" s="2">
        <f t="shared" si="49"/>
        <v>2.5</v>
      </c>
      <c r="F31" s="2">
        <f>独行侠!K23</f>
        <v>10</v>
      </c>
      <c r="G31" s="2">
        <f>独行侠!AB23</f>
        <v>183</v>
      </c>
      <c r="H31" s="2">
        <f>H30*(1-A31*H35)</f>
        <v>125</v>
      </c>
      <c r="I31" s="2">
        <f t="shared" si="50"/>
        <v>8</v>
      </c>
      <c r="J31" s="3">
        <f>J$30</f>
        <v>3</v>
      </c>
      <c r="K31" s="3">
        <f t="shared" ref="K31:K34" si="66">K$30</f>
        <v>0.72</v>
      </c>
      <c r="L31" s="2">
        <f t="shared" ref="L31:L34" si="67">L30+L$7</f>
        <v>100</v>
      </c>
      <c r="M31" s="2">
        <v>20</v>
      </c>
      <c r="N31" s="2">
        <f t="shared" ref="N31:Y31" si="68">N$16</f>
        <v>0</v>
      </c>
      <c r="O31" s="2">
        <f t="shared" si="68"/>
        <v>0</v>
      </c>
      <c r="P31" s="2">
        <f t="shared" si="68"/>
        <v>0</v>
      </c>
      <c r="Q31" s="2">
        <f t="shared" si="68"/>
        <v>0</v>
      </c>
      <c r="R31" s="2">
        <f t="shared" si="68"/>
        <v>0</v>
      </c>
      <c r="S31" s="2">
        <f t="shared" si="68"/>
        <v>0</v>
      </c>
      <c r="T31" s="4">
        <f t="shared" si="68"/>
        <v>0.5</v>
      </c>
      <c r="U31" s="4">
        <f t="shared" si="68"/>
        <v>0.5</v>
      </c>
      <c r="V31" s="4">
        <f t="shared" si="68"/>
        <v>1</v>
      </c>
      <c r="W31" s="4">
        <f t="shared" si="68"/>
        <v>0.75</v>
      </c>
      <c r="X31" s="4">
        <f t="shared" si="68"/>
        <v>1</v>
      </c>
      <c r="Y31" s="4">
        <f t="shared" si="68"/>
        <v>0.5</v>
      </c>
      <c r="Z31" s="2">
        <f>((L31^2*J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149.253731343284</v>
      </c>
      <c r="AA31" s="2">
        <f>((L31^2*K31)*(1+ROUNDDOWN(Q31/[1]战斗模型!$C$31,1)*[1]战斗模型!$C$32*W31)/(M31*5+L31+1)*(1+ROUNDDOWN(P31/[1]战斗模型!$C$31,1)*[1]战斗模型!$C$32*AVERAGE([1]战斗模型!$C$35,V31))+ROUNDDOWN(S31/[1]战斗模型!$C$31,1)*[1]战斗模型!$C$32*L31*Y31)*(1+ROUNDDOWN(N31/[1]战斗模型!$C$31,1)*[1]战斗模型!$C$32*T31)*(1+ROUNDDOWN(O31/[1]战斗模型!$C$31,1)*[1]战斗模型!$C$32*U31)*B31</f>
        <v>35.8208955223881</v>
      </c>
      <c r="AB31" s="2">
        <f t="shared" si="51"/>
        <v>1492.53731343284</v>
      </c>
      <c r="AC31" s="2">
        <f t="shared" si="52"/>
        <v>6555.22388059701</v>
      </c>
      <c r="AD31" s="2">
        <f t="shared" si="53"/>
        <v>822.023217247098</v>
      </c>
      <c r="AE31" s="5">
        <f t="shared" si="54"/>
        <v>0.645577792123951</v>
      </c>
      <c r="AF31" s="5">
        <f t="shared" si="55"/>
        <v>0.354422207876049</v>
      </c>
      <c r="AG31" s="2">
        <f t="shared" si="56"/>
        <v>2.28404825737265</v>
      </c>
      <c r="AH31" s="2">
        <f t="shared" si="57"/>
        <v>0.160506032171582</v>
      </c>
      <c r="AI31" s="2"/>
      <c r="AJ31" s="2">
        <v>1</v>
      </c>
      <c r="AK31" s="2">
        <f>(AD31-$AD$2)/AJ31</f>
        <v>445.157545605307</v>
      </c>
      <c r="AM31" s="1">
        <f t="shared" si="58"/>
        <v>240</v>
      </c>
      <c r="AN31" s="1">
        <f t="shared" si="59"/>
        <v>131.76</v>
      </c>
      <c r="AO31" s="1">
        <f t="shared" si="60"/>
        <v>16.5226666666667</v>
      </c>
      <c r="AQ31" s="1">
        <f t="shared" si="61"/>
        <v>80</v>
      </c>
      <c r="AR31" s="1">
        <f t="shared" si="62"/>
        <v>183</v>
      </c>
      <c r="AS31" s="1">
        <f t="shared" si="63"/>
        <v>11.6888888888889</v>
      </c>
    </row>
    <row r="32" spans="1:45">
      <c r="A32" s="2">
        <v>3</v>
      </c>
      <c r="B32" s="2">
        <f t="shared" si="64"/>
        <v>1</v>
      </c>
      <c r="C32" s="2">
        <f t="shared" si="65"/>
        <v>0</v>
      </c>
      <c r="D32" s="2">
        <f>$D$30</f>
        <v>2.5</v>
      </c>
      <c r="E32" s="2">
        <f t="shared" si="49"/>
        <v>2.5</v>
      </c>
      <c r="F32" s="2">
        <f>独行侠!K24</f>
        <v>17</v>
      </c>
      <c r="G32" s="2">
        <f>独行侠!AB24</f>
        <v>234</v>
      </c>
      <c r="H32" s="2">
        <f>H30*(1-A32*H35)</f>
        <v>125</v>
      </c>
      <c r="I32" s="2">
        <f t="shared" si="50"/>
        <v>8</v>
      </c>
      <c r="J32" s="3">
        <f>J$30</f>
        <v>3</v>
      </c>
      <c r="K32" s="3">
        <f t="shared" si="66"/>
        <v>0.72</v>
      </c>
      <c r="L32" s="2">
        <f t="shared" si="67"/>
        <v>100</v>
      </c>
      <c r="M32" s="2">
        <v>20</v>
      </c>
      <c r="N32" s="2">
        <f t="shared" ref="N32:Y32" si="69">N$16</f>
        <v>0</v>
      </c>
      <c r="O32" s="2">
        <f t="shared" si="69"/>
        <v>0</v>
      </c>
      <c r="P32" s="2">
        <f t="shared" si="69"/>
        <v>0</v>
      </c>
      <c r="Q32" s="2">
        <f t="shared" si="69"/>
        <v>0</v>
      </c>
      <c r="R32" s="2">
        <f t="shared" si="69"/>
        <v>0</v>
      </c>
      <c r="S32" s="2">
        <f t="shared" si="69"/>
        <v>0</v>
      </c>
      <c r="T32" s="4">
        <f t="shared" si="69"/>
        <v>0.5</v>
      </c>
      <c r="U32" s="4">
        <f t="shared" si="69"/>
        <v>0.5</v>
      </c>
      <c r="V32" s="4">
        <f t="shared" si="69"/>
        <v>1</v>
      </c>
      <c r="W32" s="4">
        <f t="shared" si="69"/>
        <v>0.75</v>
      </c>
      <c r="X32" s="4">
        <f t="shared" si="69"/>
        <v>1</v>
      </c>
      <c r="Y32" s="4">
        <f t="shared" si="69"/>
        <v>0.5</v>
      </c>
      <c r="Z32" s="2">
        <f>((L32^2*J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149.253731343284</v>
      </c>
      <c r="AA32" s="2">
        <f>((L32^2*K32)*(1+ROUNDDOWN(Q32/[1]战斗模型!$C$31,1)*[1]战斗模型!$C$32*W32)/(M32*5+L32+1)*(1+ROUNDDOWN(P32/[1]战斗模型!$C$31,1)*[1]战斗模型!$C$32*AVERAGE([1]战斗模型!$C$35,V32))+ROUNDDOWN(S32/[1]战斗模型!$C$31,1)*[1]战斗模型!$C$32*L32*Y32)*(1+ROUNDDOWN(N32/[1]战斗模型!$C$31,1)*[1]战斗模型!$C$32*T32)*(1+ROUNDDOWN(O32/[1]战斗模型!$C$31,1)*[1]战斗模型!$C$32*U32)*B32</f>
        <v>35.8208955223881</v>
      </c>
      <c r="AB32" s="2">
        <f t="shared" si="51"/>
        <v>2537.31343283582</v>
      </c>
      <c r="AC32" s="2">
        <f t="shared" si="52"/>
        <v>8382.08955223881</v>
      </c>
      <c r="AD32" s="2">
        <f t="shared" si="53"/>
        <v>1274.69320066335</v>
      </c>
      <c r="AE32" s="5">
        <f t="shared" si="54"/>
        <v>0.70774354704413</v>
      </c>
      <c r="AF32" s="5">
        <f t="shared" si="55"/>
        <v>0.29225645295587</v>
      </c>
      <c r="AG32" s="2">
        <f t="shared" si="56"/>
        <v>3.54182305630027</v>
      </c>
      <c r="AH32" s="2">
        <f t="shared" si="57"/>
        <v>0.317727882037534</v>
      </c>
      <c r="AI32" s="2"/>
      <c r="AJ32" s="2">
        <v>2</v>
      </c>
      <c r="AK32" s="2">
        <f>(AD32-$AD$2)/AJ32</f>
        <v>448.913764510779</v>
      </c>
      <c r="AM32" s="1">
        <f t="shared" si="58"/>
        <v>408</v>
      </c>
      <c r="AN32" s="1">
        <f t="shared" si="59"/>
        <v>168.48</v>
      </c>
      <c r="AO32" s="1">
        <f t="shared" si="60"/>
        <v>25.6213333333333</v>
      </c>
      <c r="AQ32" s="1">
        <f t="shared" si="61"/>
        <v>136</v>
      </c>
      <c r="AR32" s="1">
        <f t="shared" si="62"/>
        <v>234</v>
      </c>
      <c r="AS32" s="1">
        <f t="shared" si="63"/>
        <v>16.4444444444444</v>
      </c>
    </row>
    <row r="33" spans="1:45">
      <c r="A33" s="2">
        <v>4</v>
      </c>
      <c r="B33" s="2">
        <f t="shared" si="64"/>
        <v>1</v>
      </c>
      <c r="C33" s="2">
        <f t="shared" si="65"/>
        <v>0</v>
      </c>
      <c r="D33" s="2">
        <f>$D$30</f>
        <v>2.5</v>
      </c>
      <c r="E33" s="2">
        <f t="shared" si="49"/>
        <v>2.5</v>
      </c>
      <c r="F33" s="2">
        <f>独行侠!K25</f>
        <v>26</v>
      </c>
      <c r="G33" s="2">
        <f>独行侠!AB25</f>
        <v>291</v>
      </c>
      <c r="H33" s="2">
        <f>H30*(1-A33*H35)</f>
        <v>125</v>
      </c>
      <c r="I33" s="2">
        <f t="shared" si="50"/>
        <v>8</v>
      </c>
      <c r="J33" s="3">
        <f>J$30</f>
        <v>3</v>
      </c>
      <c r="K33" s="3">
        <f t="shared" si="66"/>
        <v>0.72</v>
      </c>
      <c r="L33" s="2">
        <f t="shared" si="67"/>
        <v>100</v>
      </c>
      <c r="M33" s="2">
        <v>20</v>
      </c>
      <c r="N33" s="2">
        <f t="shared" ref="N33:Y33" si="70">N$16</f>
        <v>0</v>
      </c>
      <c r="O33" s="2">
        <f t="shared" si="70"/>
        <v>0</v>
      </c>
      <c r="P33" s="2">
        <f t="shared" si="70"/>
        <v>0</v>
      </c>
      <c r="Q33" s="2">
        <f t="shared" si="70"/>
        <v>0</v>
      </c>
      <c r="R33" s="2">
        <f t="shared" si="70"/>
        <v>0</v>
      </c>
      <c r="S33" s="2">
        <f t="shared" si="70"/>
        <v>0</v>
      </c>
      <c r="T33" s="4">
        <f t="shared" si="70"/>
        <v>0.5</v>
      </c>
      <c r="U33" s="4">
        <f t="shared" si="70"/>
        <v>0.5</v>
      </c>
      <c r="V33" s="4">
        <f t="shared" si="70"/>
        <v>1</v>
      </c>
      <c r="W33" s="4">
        <f t="shared" si="70"/>
        <v>0.75</v>
      </c>
      <c r="X33" s="4">
        <f t="shared" si="70"/>
        <v>1</v>
      </c>
      <c r="Y33" s="4">
        <f t="shared" si="70"/>
        <v>0.5</v>
      </c>
      <c r="Z33" s="2">
        <f>((L33^2*J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149.253731343284</v>
      </c>
      <c r="AA33" s="2">
        <f>((L33^2*K33)*(1+ROUNDDOWN(Q33/[1]战斗模型!$C$31,1)*[1]战斗模型!$C$32*W33)/(M33*5+L33+1)*(1+ROUNDDOWN(P33/[1]战斗模型!$C$31,1)*[1]战斗模型!$C$32*AVERAGE([1]战斗模型!$C$35,V33))+ROUNDDOWN(S33/[1]战斗模型!$C$31,1)*[1]战斗模型!$C$32*L33*Y33)*(1+ROUNDDOWN(N33/[1]战斗模型!$C$31,1)*[1]战斗模型!$C$32*T33)*(1+ROUNDDOWN(O33/[1]战斗模型!$C$31,1)*[1]战斗模型!$C$32*U33)*B33</f>
        <v>35.8208955223881</v>
      </c>
      <c r="AB33" s="2">
        <f t="shared" si="51"/>
        <v>3880.59701492537</v>
      </c>
      <c r="AC33" s="2">
        <f t="shared" si="52"/>
        <v>10423.8805970149</v>
      </c>
      <c r="AD33" s="2">
        <f t="shared" si="53"/>
        <v>1843.05140961857</v>
      </c>
      <c r="AE33" s="5">
        <f t="shared" si="54"/>
        <v>0.748632306363375</v>
      </c>
      <c r="AF33" s="5">
        <f t="shared" si="55"/>
        <v>0.251367693636625</v>
      </c>
      <c r="AG33" s="2">
        <f t="shared" si="56"/>
        <v>5.12104557640751</v>
      </c>
      <c r="AH33" s="2">
        <f t="shared" si="57"/>
        <v>0.515130697050938</v>
      </c>
      <c r="AI33" s="2"/>
      <c r="AJ33" s="2">
        <v>3</v>
      </c>
      <c r="AK33" s="2">
        <f>(AD33-$AD$2)/AJ33</f>
        <v>488.728579325594</v>
      </c>
      <c r="AM33" s="1">
        <f t="shared" si="58"/>
        <v>624</v>
      </c>
      <c r="AN33" s="1">
        <f t="shared" si="59"/>
        <v>209.52</v>
      </c>
      <c r="AO33" s="1">
        <f t="shared" si="60"/>
        <v>37.0453333333333</v>
      </c>
      <c r="AQ33" s="1">
        <f t="shared" si="61"/>
        <v>208</v>
      </c>
      <c r="AR33" s="1">
        <f t="shared" si="62"/>
        <v>291</v>
      </c>
      <c r="AS33" s="1">
        <f t="shared" si="63"/>
        <v>22.1777777777778</v>
      </c>
    </row>
    <row r="34" spans="1:45">
      <c r="A34" s="2">
        <v>5</v>
      </c>
      <c r="B34" s="2">
        <f t="shared" si="64"/>
        <v>1</v>
      </c>
      <c r="C34" s="2">
        <f t="shared" si="65"/>
        <v>0</v>
      </c>
      <c r="D34" s="2">
        <f>$D$30</f>
        <v>2.5</v>
      </c>
      <c r="E34" s="2">
        <f t="shared" si="49"/>
        <v>2.5</v>
      </c>
      <c r="F34" s="2">
        <f>独行侠!K26</f>
        <v>39</v>
      </c>
      <c r="G34" s="2">
        <f>独行侠!AB26</f>
        <v>456</v>
      </c>
      <c r="H34" s="2">
        <f>H30*(1-A34*H35)</f>
        <v>125</v>
      </c>
      <c r="I34" s="2">
        <f t="shared" si="50"/>
        <v>8</v>
      </c>
      <c r="J34" s="3">
        <f>J$30</f>
        <v>3</v>
      </c>
      <c r="K34" s="3">
        <f t="shared" si="66"/>
        <v>0.72</v>
      </c>
      <c r="L34" s="2">
        <f t="shared" si="67"/>
        <v>100</v>
      </c>
      <c r="M34" s="2">
        <v>20</v>
      </c>
      <c r="N34" s="2">
        <f t="shared" ref="N34:Y34" si="71">N$16</f>
        <v>0</v>
      </c>
      <c r="O34" s="2">
        <f t="shared" si="71"/>
        <v>0</v>
      </c>
      <c r="P34" s="2">
        <f t="shared" si="71"/>
        <v>0</v>
      </c>
      <c r="Q34" s="2">
        <f t="shared" si="71"/>
        <v>0</v>
      </c>
      <c r="R34" s="2">
        <f t="shared" si="71"/>
        <v>0</v>
      </c>
      <c r="S34" s="2">
        <f t="shared" si="71"/>
        <v>0</v>
      </c>
      <c r="T34" s="4">
        <f t="shared" si="71"/>
        <v>0.5</v>
      </c>
      <c r="U34" s="4">
        <f t="shared" si="71"/>
        <v>0.5</v>
      </c>
      <c r="V34" s="4">
        <f t="shared" si="71"/>
        <v>1</v>
      </c>
      <c r="W34" s="4">
        <f t="shared" si="71"/>
        <v>0.75</v>
      </c>
      <c r="X34" s="4">
        <f t="shared" si="71"/>
        <v>1</v>
      </c>
      <c r="Y34" s="4">
        <f t="shared" si="71"/>
        <v>0.5</v>
      </c>
      <c r="Z34" s="2">
        <f>((L34^2*J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149.253731343284</v>
      </c>
      <c r="AA34" s="2">
        <f>((L34^2*K34)*(1+ROUNDDOWN(Q34/[1]战斗模型!$C$31,1)*[1]战斗模型!$C$32*W34)/(M34*5+L34+1)*(1+ROUNDDOWN(P34/[1]战斗模型!$C$31,1)*[1]战斗模型!$C$32*AVERAGE([1]战斗模型!$C$35,V34))+ROUNDDOWN(S34/[1]战斗模型!$C$31,1)*[1]战斗模型!$C$32*L34*Y34)*(1+ROUNDDOWN(N34/[1]战斗模型!$C$31,1)*[1]战斗模型!$C$32*T34)*(1+ROUNDDOWN(O34/[1]战斗模型!$C$31,1)*[1]战斗模型!$C$32*U34)*B34</f>
        <v>35.8208955223881</v>
      </c>
      <c r="AB34" s="2">
        <f t="shared" si="51"/>
        <v>5820.89552238806</v>
      </c>
      <c r="AC34" s="2">
        <f t="shared" si="52"/>
        <v>16334.328358209</v>
      </c>
      <c r="AD34" s="2">
        <f t="shared" si="53"/>
        <v>2795.62189054726</v>
      </c>
      <c r="AE34" s="5">
        <f t="shared" si="54"/>
        <v>0.740318906605923</v>
      </c>
      <c r="AF34" s="5">
        <f t="shared" si="55"/>
        <v>0.259681093394077</v>
      </c>
      <c r="AG34" s="2">
        <f t="shared" si="56"/>
        <v>7.76782841823056</v>
      </c>
      <c r="AH34" s="2">
        <f t="shared" si="57"/>
        <v>0.84597855227882</v>
      </c>
      <c r="AI34" s="2"/>
      <c r="AJ34" s="2">
        <v>4</v>
      </c>
      <c r="AK34" s="2">
        <f>(AD34-$AD$2)/AJ34</f>
        <v>604.689054726368</v>
      </c>
      <c r="AM34" s="1">
        <f t="shared" si="58"/>
        <v>936</v>
      </c>
      <c r="AN34" s="1">
        <f t="shared" si="59"/>
        <v>328.32</v>
      </c>
      <c r="AO34" s="1">
        <f t="shared" si="60"/>
        <v>56.192</v>
      </c>
      <c r="AQ34" s="1">
        <f t="shared" si="61"/>
        <v>312</v>
      </c>
      <c r="AR34" s="1">
        <f t="shared" si="62"/>
        <v>456</v>
      </c>
      <c r="AS34" s="1">
        <f t="shared" si="63"/>
        <v>34.1333333333333</v>
      </c>
    </row>
    <row r="35" spans="1:41">
      <c r="A35" s="4"/>
      <c r="F35" s="2"/>
      <c r="G35" s="2"/>
      <c r="H35" s="2"/>
      <c r="I35" s="2"/>
      <c r="J35" s="2"/>
      <c r="K35" s="2"/>
      <c r="L35" s="2">
        <v>50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L35" s="1">
        <f>AO35-120</f>
        <v>25.4186666666666</v>
      </c>
      <c r="AO35" s="1">
        <f>SUM(AO30:AO34)</f>
        <v>145.418666666667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技能面积和击中数量</vt:lpstr>
      <vt:lpstr>无畏者</vt:lpstr>
      <vt:lpstr>独行侠</vt:lpstr>
      <vt:lpstr>爆破师</vt:lpstr>
      <vt:lpstr>吟游者</vt:lpstr>
      <vt:lpstr>枪械师</vt:lpstr>
      <vt:lpstr>角色全属性模型（模板）</vt:lpstr>
      <vt:lpstr>局内-无畏者</vt:lpstr>
      <vt:lpstr>局内-独行侠</vt:lpstr>
      <vt:lpstr>局内-爆破师</vt:lpstr>
      <vt:lpstr>局内-吟游者</vt:lpstr>
      <vt:lpstr>局内-枪械师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Y</cp:lastModifiedBy>
  <dcterms:created xsi:type="dcterms:W3CDTF">2006-09-16T00:00:00Z</dcterms:created>
  <dcterms:modified xsi:type="dcterms:W3CDTF">2024-08-26T07:53:21Z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0C55A992F69E42A9B65BE39F990C61CE_13</vt:lpwstr>
  </property>
  <property fmtid="{D5CDD505-2E9C-101B-9397-08002B2CF9AE}" pid="3" name="KSOProductBuildVer">
    <vt:lpwstr>2052-12.1.0.17827</vt:lpwstr>
  </property>
</Properties>
</file>