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60" activeTab="2"/>
  </bookViews>
  <sheets>
    <sheet name="@首冲活动配置" sheetId="1" r:id="rId1"/>
    <sheet name="@首冲活动奖励配置" sheetId="2" r:id="rId2"/>
    <sheet name="代对表" sheetId="3" r:id="rId3"/>
    <sheet name="引用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<sst xmlns="http://schemas.openxmlformats.org/spreadsheetml/2006/main" count="94" uniqueCount="70">
  <si>
    <t>i_id</t>
  </si>
  <si>
    <t>i_unlockId</t>
  </si>
  <si>
    <t>i_productId</t>
  </si>
  <si>
    <t>s_tabName</t>
  </si>
  <si>
    <t>s_titleDesc</t>
  </si>
  <si>
    <t>s_titleDesc2</t>
  </si>
  <si>
    <t>s_talkTop</t>
  </si>
  <si>
    <t>s_talk</t>
  </si>
  <si>
    <t>ID</t>
  </si>
  <si>
    <t>解锁条件，id（0常开）</t>
  </si>
  <si>
    <t>商品ID</t>
  </si>
  <si>
    <t>标签名</t>
  </si>
  <si>
    <t>标题下描述</t>
  </si>
  <si>
    <t>标题下描述2</t>
  </si>
  <si>
    <t>对话框上文本</t>
  </si>
  <si>
    <t>对话框文本</t>
  </si>
  <si>
    <t>初级好礼</t>
  </si>
  <si>
    <t>6元立得礼包</t>
  </si>
  <si>
    <t>价值168</t>
  </si>
  <si>
    <t>无敌悟空</t>
  </si>
  <si>
    <t>推图必备</t>
  </si>
  <si>
    <t>高级好礼</t>
  </si>
  <si>
    <t>98元立得礼包</t>
  </si>
  <si>
    <t>价值580</t>
  </si>
  <si>
    <t>赤焰使徒</t>
  </si>
  <si>
    <t>直升6级</t>
  </si>
  <si>
    <t>顶级好礼</t>
  </si>
  <si>
    <t>198元立得礼包</t>
  </si>
  <si>
    <t>价值800</t>
  </si>
  <si>
    <t>输出自选</t>
  </si>
  <si>
    <t>掌控全场</t>
  </si>
  <si>
    <t>i_firstChargeId</t>
  </si>
  <si>
    <t>i_NeedDay</t>
  </si>
  <si>
    <t>ill_addItem</t>
  </si>
  <si>
    <t>首冲ID</t>
  </si>
  <si>
    <t>需要激活天数（一定是三个）</t>
  </si>
  <si>
    <t>奖励道具(少于2个)</t>
  </si>
  <si>
    <t>CS:首冲活动配置:FirstChargeConfig</t>
  </si>
  <si>
    <t>CS:首冲活动奖励配置:FirstChargePrizeConfig</t>
  </si>
  <si>
    <t>第一天</t>
  </si>
  <si>
    <t>数量</t>
  </si>
  <si>
    <t>价值</t>
  </si>
  <si>
    <t>第二天</t>
  </si>
  <si>
    <t>第三天</t>
  </si>
  <si>
    <t>总价值</t>
  </si>
  <si>
    <t>差值</t>
  </si>
  <si>
    <t>倍率</t>
  </si>
  <si>
    <t>悟空*1</t>
  </si>
  <si>
    <t>装备指定</t>
  </si>
  <si>
    <t>突破石</t>
  </si>
  <si>
    <t>头像框</t>
  </si>
  <si>
    <t>大金币袋</t>
  </si>
  <si>
    <t>普通抽</t>
  </si>
  <si>
    <t>火焰法环使徒碎片</t>
  </si>
  <si>
    <t>英雄高抽</t>
  </si>
  <si>
    <t>使徒升级道具</t>
  </si>
  <si>
    <t>使徒抽</t>
  </si>
  <si>
    <t>紫色三选1</t>
  </si>
  <si>
    <t>矿石</t>
  </si>
  <si>
    <t>生铁</t>
  </si>
  <si>
    <t>英雄特抽</t>
  </si>
  <si>
    <t>鲜红结晶</t>
  </si>
  <si>
    <t>紫色英雄价格</t>
  </si>
  <si>
    <t>金币袋</t>
  </si>
  <si>
    <t>橙色装备</t>
  </si>
  <si>
    <t>高抽</t>
  </si>
  <si>
    <t>普抽</t>
  </si>
  <si>
    <t>使徒碎片</t>
  </si>
  <si>
    <t>使徒芯片</t>
  </si>
  <si>
    <t>能量核心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</si>
</sst>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indexed="8"/>
      <name val="宋体"/>
      <charset val="134"/>
    </font>
    <font>
      <sz val="12"/>
      <color indexed="8"/>
      <name val="等线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8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</cellStyleXfs>
  <cellXfs count="14">
    <xf numFmtId="0" fontId="0" fillId="0" borderId="0" xfId="0" applyAlignment="1"/>
    <xf numFmtId="0" fontId="0" fillId="2" borderId="0" xfId="0" applyFill="1" applyAlignment="1"/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>
        <row r="5">
          <cell r="Y5">
            <v>15</v>
          </cell>
        </row>
        <row r="8">
          <cell r="Y8">
            <v>0.666666666666667</v>
          </cell>
        </row>
        <row r="9">
          <cell r="Y9">
            <v>41.4291111111111</v>
          </cell>
        </row>
        <row r="10">
          <cell r="Y10">
            <v>136.441925925926</v>
          </cell>
        </row>
        <row r="11">
          <cell r="Y11">
            <v>199.962</v>
          </cell>
        </row>
        <row r="13">
          <cell r="Y13">
            <v>0.350640992894751</v>
          </cell>
          <cell r="Z13">
            <v>1.56194624107662</v>
          </cell>
        </row>
        <row r="14">
          <cell r="Y14">
            <v>32.4012031856885</v>
          </cell>
          <cell r="Z14">
            <v>8.39485718901929</v>
          </cell>
        </row>
        <row r="15">
          <cell r="Y15">
            <v>21.8315332563596</v>
          </cell>
          <cell r="Z15">
            <v>13.7302406123096</v>
          </cell>
        </row>
        <row r="16">
          <cell r="Y16">
            <v>0.334239283162092</v>
          </cell>
          <cell r="Z16">
            <v>5.12753445760027</v>
          </cell>
        </row>
        <row r="18">
          <cell r="Y18">
            <v>3.73977537826167</v>
          </cell>
          <cell r="Z18">
            <v>10.2985481060463</v>
          </cell>
        </row>
        <row r="22">
          <cell r="Y22">
            <v>702</v>
          </cell>
        </row>
        <row r="37">
          <cell r="G37">
            <v>17.3324244438512</v>
          </cell>
        </row>
      </sheetData>
      <sheetData sheetId="1"/>
      <sheetData sheetId="2"/>
      <sheetData sheetId="3"/>
      <sheetData sheetId="4">
        <row r="226">
          <cell r="E226">
            <v>80</v>
          </cell>
        </row>
        <row r="228">
          <cell r="D228">
            <v>170.039108995069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14" sqref="H14"/>
    </sheetView>
  </sheetViews>
  <sheetFormatPr defaultColWidth="9" defaultRowHeight="13.5" outlineLevelRow="4" outlineLevelCol="7"/>
  <cols>
    <col min="1" max="1" width="4.375" style="11" customWidth="1"/>
    <col min="2" max="2" width="21.625" style="11" customWidth="1"/>
    <col min="3" max="3" width="12.625" style="11" customWidth="1"/>
    <col min="4" max="4" width="10.375" style="11" customWidth="1"/>
    <col min="5" max="5" width="13.125" style="11" customWidth="1"/>
    <col min="6" max="6" width="13.75" style="11" customWidth="1"/>
    <col min="7" max="7" width="12.875" style="11" customWidth="1"/>
    <col min="8" max="8" width="10.875" style="11" customWidth="1"/>
    <col min="9" max="16383" width="9" style="11"/>
  </cols>
  <sheetData>
    <row r="1" ht="15.75" spans="1:8">
      <c r="A1" s="8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ht="15.75" spans="1:8">
      <c r="A2" s="8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</row>
    <row r="3" spans="1:8">
      <c r="A3" s="11">
        <v>1</v>
      </c>
      <c r="B3" s="11">
        <v>0</v>
      </c>
      <c r="C3" s="11">
        <v>60001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20</v>
      </c>
    </row>
    <row r="4" spans="1:8">
      <c r="A4" s="11">
        <v>2</v>
      </c>
      <c r="B4" s="11">
        <v>0</v>
      </c>
      <c r="C4" s="11">
        <v>60002</v>
      </c>
      <c r="D4" s="11" t="s">
        <v>21</v>
      </c>
      <c r="E4" s="11" t="s">
        <v>22</v>
      </c>
      <c r="F4" s="11" t="s">
        <v>23</v>
      </c>
      <c r="G4" s="11" t="s">
        <v>24</v>
      </c>
      <c r="H4" s="11" t="s">
        <v>25</v>
      </c>
    </row>
    <row r="5" spans="1:8">
      <c r="A5" s="11">
        <v>3</v>
      </c>
      <c r="B5" s="11">
        <v>0</v>
      </c>
      <c r="C5" s="11">
        <v>60003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H18" sqref="H18"/>
    </sheetView>
  </sheetViews>
  <sheetFormatPr defaultColWidth="9" defaultRowHeight="13.5" outlineLevelCol="3"/>
  <cols>
    <col min="1" max="1" width="4.375" style="11" customWidth="1"/>
    <col min="2" max="2" width="14.125" style="11" customWidth="1"/>
    <col min="3" max="3" width="27.5" style="11" customWidth="1"/>
    <col min="4" max="4" width="22.625" style="11" customWidth="1"/>
    <col min="5" max="16384" width="9" style="11"/>
  </cols>
  <sheetData>
    <row r="1" s="11" customFormat="1" ht="15.75" spans="1:4">
      <c r="A1" s="8" t="s">
        <v>0</v>
      </c>
      <c r="B1" s="8" t="s">
        <v>31</v>
      </c>
      <c r="C1" s="11" t="s">
        <v>32</v>
      </c>
      <c r="D1" s="11" t="s">
        <v>33</v>
      </c>
    </row>
    <row r="2" s="11" customFormat="1" ht="15.75" spans="1:4">
      <c r="A2" s="8" t="s">
        <v>8</v>
      </c>
      <c r="B2" s="8" t="s">
        <v>34</v>
      </c>
      <c r="C2" s="11" t="s">
        <v>35</v>
      </c>
      <c r="D2" s="11" t="s">
        <v>36</v>
      </c>
    </row>
    <row r="3" s="11" customFormat="1" spans="1:4">
      <c r="A3" s="12">
        <v>1</v>
      </c>
      <c r="B3" s="12">
        <v>1</v>
      </c>
      <c r="C3" s="12">
        <v>1</v>
      </c>
      <c r="D3" s="12" t="str">
        <f>"3|"&amp;引用!G10&amp;"|"&amp;引用!E10&amp;"|4#7|"&amp;引用!G11&amp;"|"&amp;引用!E11</f>
        <v>3|23|1|4#7|1005|1</v>
      </c>
    </row>
    <row r="4" s="11" customFormat="1" spans="1:4">
      <c r="A4" s="12">
        <v>2</v>
      </c>
      <c r="B4" s="12">
        <v>1</v>
      </c>
      <c r="C4" s="12">
        <v>2</v>
      </c>
      <c r="D4" s="12" t="str">
        <f>"1|"&amp;引用!K10&amp;"|"&amp;引用!I10&amp;"#1|"&amp;引用!K11&amp;"|"&amp;引用!I11</f>
        <v>1|1414|1#1|1501|5</v>
      </c>
    </row>
    <row r="5" s="11" customFormat="1" spans="1:4">
      <c r="A5" s="12">
        <v>3</v>
      </c>
      <c r="B5" s="12">
        <v>1</v>
      </c>
      <c r="C5" s="12">
        <v>3</v>
      </c>
      <c r="D5" s="12" t="str">
        <f>"1|"&amp;引用!O10&amp;"|"&amp;引用!M10&amp;"#1|"&amp;引用!O11&amp;"|"&amp;引用!M11</f>
        <v>1|3|300#1|9|10</v>
      </c>
    </row>
    <row r="6" spans="1:4">
      <c r="A6" s="13">
        <v>4</v>
      </c>
      <c r="B6" s="13">
        <v>2</v>
      </c>
      <c r="C6" s="13">
        <v>1</v>
      </c>
      <c r="D6" s="13" t="str">
        <f>"1|"&amp;引用!G16&amp;"|"&amp;引用!E16&amp;"#1|"&amp;引用!G17&amp;"|"&amp;引用!E17</f>
        <v>1|50001|240#1|22|666</v>
      </c>
    </row>
    <row r="7" spans="1:4">
      <c r="A7" s="13">
        <v>5</v>
      </c>
      <c r="B7" s="13">
        <v>2</v>
      </c>
      <c r="C7" s="13">
        <v>2</v>
      </c>
      <c r="D7" s="13" t="str">
        <f>"1|"&amp;引用!K16&amp;"|"&amp;引用!I16&amp;"#1|"&amp;引用!K17&amp;"|"&amp;引用!I17</f>
        <v>1|11|20#1|3|1000</v>
      </c>
    </row>
    <row r="8" s="11" customFormat="1" spans="1:4">
      <c r="A8" s="13">
        <v>6</v>
      </c>
      <c r="B8" s="13">
        <v>2</v>
      </c>
      <c r="C8" s="13">
        <v>3</v>
      </c>
      <c r="D8" s="13" t="str">
        <f>"1|"&amp;引用!O17&amp;"|"&amp;引用!M17&amp;"#1|"&amp;引用!O16&amp;"|"&amp;引用!M16</f>
        <v>1|21|100#1|22|888</v>
      </c>
    </row>
    <row r="9" s="11" customFormat="1" spans="1:4">
      <c r="A9" s="13">
        <v>7</v>
      </c>
      <c r="B9" s="13">
        <v>3</v>
      </c>
      <c r="C9" s="13">
        <v>1</v>
      </c>
      <c r="D9" s="13" t="str">
        <f>"1|"&amp;引用!G22&amp;"|"&amp;引用!E22&amp;"#1|"&amp;引用!O23&amp;"|"&amp;引用!E23</f>
        <v>1|1400|1#1|13|10</v>
      </c>
    </row>
    <row r="10" s="11" customFormat="1" spans="1:4">
      <c r="A10" s="13">
        <v>8</v>
      </c>
      <c r="B10" s="13">
        <v>3</v>
      </c>
      <c r="C10" s="13">
        <v>2</v>
      </c>
      <c r="D10" s="13" t="str">
        <f>"1|"&amp;引用!K23&amp;"|"&amp;引用!I23&amp;"#1|"&amp;引用!K22&amp;"|"&amp;引用!I22</f>
        <v>1|16|150#1|5|2000</v>
      </c>
    </row>
    <row r="11" spans="1:4">
      <c r="A11" s="13">
        <v>9</v>
      </c>
      <c r="B11" s="13">
        <v>3</v>
      </c>
      <c r="C11" s="13">
        <v>3</v>
      </c>
      <c r="D11" s="13" t="str">
        <f>"1|"&amp;引用!O23&amp;"|"&amp;引用!M23&amp;"#1|"&amp;引用!O22&amp;"|"&amp;引用!M22</f>
        <v>1|13|20#1|15|2000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B12" sqref="B12"/>
    </sheetView>
  </sheetViews>
  <sheetFormatPr defaultColWidth="10.625" defaultRowHeight="15.75" outlineLevelCol="1"/>
  <cols>
    <col min="1" max="1" width="82" style="8" customWidth="1"/>
    <col min="2" max="2" width="46" style="8" customWidth="1"/>
    <col min="3" max="16384" width="10.625" style="8"/>
  </cols>
  <sheetData>
    <row r="1" s="8" customFormat="1" spans="1:2">
      <c r="A1" s="9" t="s">
        <v>37</v>
      </c>
      <c r="B1" s="9" t="s">
        <v>38</v>
      </c>
    </row>
    <row r="2" s="8" customFormat="1" spans="1:1">
      <c r="A2" s="10"/>
    </row>
    <row r="3" s="8" customFormat="1" spans="1:1">
      <c r="A3" s="10"/>
    </row>
    <row r="4" s="8" customFormat="1" spans="1:1">
      <c r="A4" s="10"/>
    </row>
    <row r="5" s="8" customFormat="1" spans="1:1">
      <c r="A5" s="10"/>
    </row>
    <row r="6" s="8" customFormat="1" spans="1:1">
      <c r="A6" s="10"/>
    </row>
    <row r="7" s="8" customFormat="1" spans="1:1">
      <c r="A7" s="10"/>
    </row>
    <row r="8" s="8" customFormat="1" spans="1:1">
      <c r="A8" s="10"/>
    </row>
    <row r="9" s="8" customFormat="1" spans="1:1">
      <c r="A9" s="10"/>
    </row>
    <row r="10" s="8" customFormat="1" spans="1:1">
      <c r="A10" s="10"/>
    </row>
    <row r="11" s="8" customFormat="1" spans="1:1">
      <c r="A11" s="10"/>
    </row>
    <row r="12" s="8" customFormat="1" spans="1:1">
      <c r="A12" s="10"/>
    </row>
    <row r="13" s="8" customFormat="1" spans="1:1">
      <c r="A13" s="10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R42"/>
  <sheetViews>
    <sheetView topLeftCell="A4" workbookViewId="0">
      <selection activeCell="I11" sqref="I11"/>
    </sheetView>
  </sheetViews>
  <sheetFormatPr defaultColWidth="9" defaultRowHeight="13.5"/>
  <cols>
    <col min="1" max="1" width="12.875" customWidth="1"/>
    <col min="2" max="2" width="12.625"/>
    <col min="4" max="4" width="19.75" customWidth="1"/>
    <col min="6" max="6" width="12.625"/>
    <col min="7" max="7" width="9" style="1"/>
    <col min="8" max="8" width="12.5" customWidth="1"/>
    <col min="10" max="10" width="12.625"/>
    <col min="11" max="11" width="9" style="1"/>
    <col min="12" max="12" width="11.5" customWidth="1"/>
    <col min="14" max="14" width="12.625"/>
    <col min="15" max="15" width="9" style="1"/>
    <col min="16" max="16" width="12.625"/>
    <col min="17" max="17" width="13.75"/>
    <col min="18" max="18" width="12.625"/>
  </cols>
  <sheetData>
    <row r="6" spans="2:17">
      <c r="B6" s="2"/>
      <c r="C6" s="2"/>
      <c r="D6" s="2"/>
      <c r="E6" s="2"/>
      <c r="F6" s="2"/>
      <c r="G6" s="3"/>
      <c r="H6" s="2"/>
      <c r="I6" s="2"/>
      <c r="J6" s="2"/>
      <c r="K6" s="3"/>
      <c r="L6" s="2"/>
      <c r="M6" s="2"/>
      <c r="N6" s="2"/>
      <c r="P6" s="2"/>
      <c r="Q6" s="2"/>
    </row>
    <row r="7" spans="2:17">
      <c r="B7" s="2"/>
      <c r="C7" s="2"/>
      <c r="D7" s="2"/>
      <c r="E7" s="2"/>
      <c r="F7" s="2"/>
      <c r="G7" s="3"/>
      <c r="H7" s="2"/>
      <c r="I7" s="2"/>
      <c r="J7" s="2"/>
      <c r="K7" s="3"/>
      <c r="L7" s="2"/>
      <c r="M7" s="2"/>
      <c r="N7" s="2"/>
      <c r="P7" s="2"/>
      <c r="Q7" s="2"/>
    </row>
    <row r="8" spans="2:18">
      <c r="B8" s="2"/>
      <c r="C8" s="2"/>
      <c r="D8" s="4" t="s">
        <v>39</v>
      </c>
      <c r="E8" s="4" t="s">
        <v>40</v>
      </c>
      <c r="F8" s="4" t="s">
        <v>41</v>
      </c>
      <c r="G8" s="3" t="s">
        <v>8</v>
      </c>
      <c r="H8" s="4" t="s">
        <v>42</v>
      </c>
      <c r="I8" s="4" t="s">
        <v>40</v>
      </c>
      <c r="J8" s="4" t="s">
        <v>41</v>
      </c>
      <c r="K8" s="3" t="s">
        <v>8</v>
      </c>
      <c r="L8" s="4" t="s">
        <v>43</v>
      </c>
      <c r="M8" s="4" t="s">
        <v>40</v>
      </c>
      <c r="N8" s="4" t="s">
        <v>41</v>
      </c>
      <c r="O8" s="1" t="s">
        <v>8</v>
      </c>
      <c r="P8" s="4" t="s">
        <v>44</v>
      </c>
      <c r="Q8" s="4" t="s">
        <v>45</v>
      </c>
      <c r="R8" t="s">
        <v>46</v>
      </c>
    </row>
    <row r="9" spans="2:17">
      <c r="B9" s="2">
        <v>6</v>
      </c>
      <c r="C9" s="2"/>
      <c r="D9" s="4"/>
      <c r="E9" s="4"/>
      <c r="F9" s="4"/>
      <c r="G9" s="3"/>
      <c r="H9" s="4"/>
      <c r="I9" s="4"/>
      <c r="J9" s="4"/>
      <c r="K9" s="3"/>
      <c r="L9" s="4"/>
      <c r="M9" s="4"/>
      <c r="N9" s="4"/>
      <c r="P9" s="4"/>
      <c r="Q9" s="4"/>
    </row>
    <row r="10" spans="2:17">
      <c r="B10" s="2"/>
      <c r="C10" s="2"/>
      <c r="D10" s="4" t="s">
        <v>47</v>
      </c>
      <c r="E10" s="4">
        <v>1</v>
      </c>
      <c r="F10" s="4">
        <f>B29*1.5*E10</f>
        <v>1053</v>
      </c>
      <c r="G10" s="3">
        <v>23</v>
      </c>
      <c r="H10" s="4" t="s">
        <v>48</v>
      </c>
      <c r="I10" s="4">
        <v>1</v>
      </c>
      <c r="J10" s="4">
        <f>B31*I10*2</f>
        <v>34.6648488877024</v>
      </c>
      <c r="K10" s="3">
        <v>1414</v>
      </c>
      <c r="L10" s="4" t="s">
        <v>49</v>
      </c>
      <c r="M10" s="4">
        <v>300</v>
      </c>
      <c r="N10" s="4">
        <f>B32*M10</f>
        <v>108.940852819808</v>
      </c>
      <c r="O10" s="3">
        <v>3</v>
      </c>
      <c r="P10" s="4">
        <f>F10+F11+J10+N10+J11+N11</f>
        <v>1690.39845402361</v>
      </c>
      <c r="Q10" s="4">
        <f>B11-P10</f>
        <v>-490.398454023608</v>
      </c>
    </row>
    <row r="11" spans="2:17">
      <c r="B11" s="2">
        <f>B9*10*2000%</f>
        <v>1200</v>
      </c>
      <c r="C11" s="2"/>
      <c r="D11" s="4" t="s">
        <v>50</v>
      </c>
      <c r="E11" s="4">
        <v>1</v>
      </c>
      <c r="F11" s="4">
        <v>0</v>
      </c>
      <c r="G11" s="3">
        <v>1005</v>
      </c>
      <c r="H11" s="4" t="s">
        <v>51</v>
      </c>
      <c r="I11" s="4">
        <v>5</v>
      </c>
      <c r="J11" s="4">
        <f>I11*B42</f>
        <v>79.5016412049871</v>
      </c>
      <c r="K11" s="6">
        <v>1501</v>
      </c>
      <c r="L11" s="4" t="s">
        <v>52</v>
      </c>
      <c r="M11" s="4">
        <v>10</v>
      </c>
      <c r="N11" s="4">
        <f>B34*M11</f>
        <v>414.291111111111</v>
      </c>
      <c r="O11" s="1">
        <v>9</v>
      </c>
      <c r="P11" s="4"/>
      <c r="Q11" s="4"/>
    </row>
    <row r="12" spans="2:18">
      <c r="B12" s="2"/>
      <c r="C12" s="2"/>
      <c r="D12" s="4"/>
      <c r="E12" s="4"/>
      <c r="F12" s="4"/>
      <c r="G12" s="3"/>
      <c r="H12" s="4"/>
      <c r="I12" s="4"/>
      <c r="J12" s="4"/>
      <c r="K12" s="3"/>
      <c r="L12" s="4"/>
      <c r="M12" s="4"/>
      <c r="N12" s="4"/>
      <c r="P12" s="4"/>
      <c r="Q12" s="4"/>
      <c r="R12">
        <f>P10/B9/10</f>
        <v>28.1733075670601</v>
      </c>
    </row>
    <row r="13" spans="2:17">
      <c r="B13" s="2"/>
      <c r="C13" s="2"/>
      <c r="G13" s="3"/>
      <c r="H13" s="2"/>
      <c r="I13" s="2"/>
      <c r="J13" s="2"/>
      <c r="K13" s="3"/>
      <c r="L13" s="2"/>
      <c r="M13" s="2"/>
      <c r="N13" s="2"/>
      <c r="P13" s="2"/>
      <c r="Q13" s="2"/>
    </row>
    <row r="14" spans="2:17">
      <c r="B14" s="2">
        <v>98</v>
      </c>
      <c r="C14" s="2"/>
      <c r="D14" s="2" t="s">
        <v>39</v>
      </c>
      <c r="E14" s="2"/>
      <c r="F14" s="2"/>
      <c r="G14" s="3"/>
      <c r="H14" s="2" t="s">
        <v>42</v>
      </c>
      <c r="I14" s="2"/>
      <c r="J14" s="2"/>
      <c r="K14" s="3"/>
      <c r="L14" s="2" t="s">
        <v>43</v>
      </c>
      <c r="M14" s="2"/>
      <c r="N14" s="2"/>
      <c r="P14" s="2"/>
      <c r="Q14" s="2"/>
    </row>
    <row r="15" spans="2:17">
      <c r="B15" s="2"/>
      <c r="C15" s="2"/>
      <c r="D15" s="2"/>
      <c r="E15" s="2"/>
      <c r="F15" s="2"/>
      <c r="G15" s="3"/>
      <c r="H15" s="2"/>
      <c r="I15" s="2"/>
      <c r="J15" s="2"/>
      <c r="K15" s="3"/>
      <c r="L15" s="2"/>
      <c r="M15" s="2"/>
      <c r="N15" s="2"/>
      <c r="P15" s="2"/>
      <c r="Q15" s="2"/>
    </row>
    <row r="16" spans="2:18">
      <c r="B16" s="2">
        <f>B14*10*600%</f>
        <v>5880</v>
      </c>
      <c r="C16" s="2"/>
      <c r="D16" s="2" t="s">
        <v>53</v>
      </c>
      <c r="E16" s="2">
        <v>240</v>
      </c>
      <c r="F16" s="2">
        <f>B35*E16/2*1.5</f>
        <v>382.587995238905</v>
      </c>
      <c r="G16" s="3">
        <v>50001</v>
      </c>
      <c r="H16" s="2" t="s">
        <v>54</v>
      </c>
      <c r="I16" s="2">
        <v>20</v>
      </c>
      <c r="J16" s="2">
        <f>B33*I16</f>
        <v>2728.83851851852</v>
      </c>
      <c r="K16" s="7">
        <v>11</v>
      </c>
      <c r="L16" s="2" t="s">
        <v>55</v>
      </c>
      <c r="M16" s="2">
        <v>888</v>
      </c>
      <c r="N16" s="2">
        <f>B36*M16</f>
        <v>592</v>
      </c>
      <c r="O16" s="1">
        <v>22</v>
      </c>
      <c r="P16" s="2">
        <f>F17+F16+J16+J17+N16+N17</f>
        <v>5788.56268982345</v>
      </c>
      <c r="Q16" s="2">
        <f>B16-P16</f>
        <v>91.4373101765486</v>
      </c>
      <c r="R16">
        <f>P16/B14/10</f>
        <v>5.90669662226883</v>
      </c>
    </row>
    <row r="17" spans="2:17">
      <c r="B17" s="2"/>
      <c r="C17" s="2"/>
      <c r="D17" s="2" t="s">
        <v>55</v>
      </c>
      <c r="E17" s="2">
        <v>666</v>
      </c>
      <c r="F17" s="2">
        <f>B36*E17/2</f>
        <v>222</v>
      </c>
      <c r="G17" s="3">
        <v>22</v>
      </c>
      <c r="H17" s="2" t="s">
        <v>49</v>
      </c>
      <c r="I17" s="2">
        <v>1000</v>
      </c>
      <c r="J17" s="2">
        <f>B32*I17</f>
        <v>363.136176066026</v>
      </c>
      <c r="K17" s="3">
        <v>3</v>
      </c>
      <c r="L17" s="2" t="s">
        <v>56</v>
      </c>
      <c r="M17" s="2">
        <v>100</v>
      </c>
      <c r="N17" s="2">
        <f>B37*M17</f>
        <v>1500</v>
      </c>
      <c r="O17" s="1">
        <v>21</v>
      </c>
      <c r="P17" s="2"/>
      <c r="Q17" s="2"/>
    </row>
    <row r="18" spans="2:17">
      <c r="B18" s="2"/>
      <c r="C18" s="2"/>
      <c r="D18" s="2"/>
      <c r="E18" s="2"/>
      <c r="F18" s="2"/>
      <c r="G18" s="3"/>
      <c r="H18" s="2"/>
      <c r="I18" s="2"/>
      <c r="J18" s="2"/>
      <c r="K18" s="3"/>
      <c r="L18" s="2"/>
      <c r="M18" s="2"/>
      <c r="N18" s="2"/>
      <c r="P18" s="2"/>
      <c r="Q18" s="2"/>
    </row>
    <row r="19" spans="2:17">
      <c r="B19" s="2"/>
      <c r="C19" s="2"/>
      <c r="D19" s="2"/>
      <c r="E19" s="2"/>
      <c r="F19" s="2"/>
      <c r="G19" s="3"/>
      <c r="H19" s="2"/>
      <c r="I19" s="2"/>
      <c r="J19" s="2"/>
      <c r="K19" s="3"/>
      <c r="L19" s="2"/>
      <c r="M19" s="2"/>
      <c r="N19" s="2"/>
      <c r="P19" s="2"/>
      <c r="Q19" s="2"/>
    </row>
    <row r="20" spans="2:17">
      <c r="B20" s="2">
        <v>198</v>
      </c>
      <c r="C20" s="2"/>
      <c r="D20" s="2" t="s">
        <v>39</v>
      </c>
      <c r="E20" s="2"/>
      <c r="F20" s="2"/>
      <c r="G20" s="3"/>
      <c r="H20" s="2" t="s">
        <v>42</v>
      </c>
      <c r="I20" s="2"/>
      <c r="J20" s="2"/>
      <c r="K20" s="3"/>
      <c r="L20" s="2" t="s">
        <v>43</v>
      </c>
      <c r="M20" s="2"/>
      <c r="N20" s="2"/>
      <c r="P20" s="2"/>
      <c r="Q20" s="2"/>
    </row>
    <row r="21" spans="2:17">
      <c r="B21" s="2"/>
      <c r="C21" s="2"/>
      <c r="D21" s="2"/>
      <c r="E21" s="2"/>
      <c r="F21" s="2"/>
      <c r="G21" s="3"/>
      <c r="H21" s="2"/>
      <c r="I21" s="2"/>
      <c r="J21" s="2"/>
      <c r="K21" s="3"/>
      <c r="L21" s="2"/>
      <c r="M21" s="2"/>
      <c r="N21" s="2"/>
      <c r="P21" s="2"/>
      <c r="Q21" s="2"/>
    </row>
    <row r="22" spans="2:18">
      <c r="B22" s="5">
        <f>B20*10*400%</f>
        <v>7920</v>
      </c>
      <c r="C22" s="5"/>
      <c r="D22" s="5" t="s">
        <v>57</v>
      </c>
      <c r="E22" s="5">
        <v>1</v>
      </c>
      <c r="F22" s="4">
        <f>700*E22*1.5</f>
        <v>1050</v>
      </c>
      <c r="G22" s="3">
        <v>1400</v>
      </c>
      <c r="H22" s="5" t="s">
        <v>58</v>
      </c>
      <c r="I22" s="5">
        <v>2000</v>
      </c>
      <c r="J22" s="5">
        <f>B39*I22</f>
        <v>130.37037037037</v>
      </c>
      <c r="K22" s="3">
        <v>5</v>
      </c>
      <c r="L22" s="5" t="s">
        <v>59</v>
      </c>
      <c r="M22" s="5">
        <v>2000</v>
      </c>
      <c r="N22" s="5">
        <f>B40*M22</f>
        <v>448.979591836734</v>
      </c>
      <c r="O22" s="1">
        <v>15</v>
      </c>
      <c r="P22" s="5">
        <f>F22+F23+J22+N22+J23+N23</f>
        <v>8207.15733062816</v>
      </c>
      <c r="Q22" s="5">
        <f>B22-P22</f>
        <v>-287.157330628157</v>
      </c>
      <c r="R22">
        <f>P22/B20/10</f>
        <v>4.14502895486271</v>
      </c>
    </row>
    <row r="23" spans="2:17">
      <c r="B23" s="5"/>
      <c r="C23" s="5"/>
      <c r="D23" s="5" t="s">
        <v>60</v>
      </c>
      <c r="E23" s="5">
        <v>10</v>
      </c>
      <c r="F23" s="5">
        <f>E23*B38</f>
        <v>1999.62</v>
      </c>
      <c r="H23" s="5" t="s">
        <v>61</v>
      </c>
      <c r="I23" s="5">
        <v>150</v>
      </c>
      <c r="J23" s="5">
        <f>B41*I23</f>
        <v>578.947368421053</v>
      </c>
      <c r="K23" s="3">
        <v>16</v>
      </c>
      <c r="L23" s="4" t="s">
        <v>60</v>
      </c>
      <c r="M23" s="4">
        <v>20</v>
      </c>
      <c r="N23" s="4">
        <f>B38*M23</f>
        <v>3999.24</v>
      </c>
      <c r="O23" s="3">
        <v>13</v>
      </c>
      <c r="P23" s="5"/>
      <c r="Q23" s="5"/>
    </row>
    <row r="24" spans="2:17">
      <c r="B24" s="2"/>
      <c r="C24" s="2"/>
      <c r="D24" s="2"/>
      <c r="E24" s="2"/>
      <c r="F24" s="2"/>
      <c r="G24" s="3"/>
      <c r="K24" s="3"/>
      <c r="L24" s="2"/>
      <c r="M24" s="2"/>
      <c r="N24" s="2"/>
      <c r="P24" s="2"/>
      <c r="Q24" s="2"/>
    </row>
    <row r="25" spans="2:17">
      <c r="B25" s="2"/>
      <c r="C25" s="2"/>
      <c r="D25" s="2"/>
      <c r="E25" s="2"/>
      <c r="F25" s="2"/>
      <c r="G25" s="3"/>
      <c r="H25" s="2"/>
      <c r="I25" s="2"/>
      <c r="J25" s="2"/>
      <c r="K25" s="3"/>
      <c r="L25" s="2"/>
      <c r="M25" s="2"/>
      <c r="N25" s="2"/>
      <c r="P25" s="2"/>
      <c r="Q25" s="2"/>
    </row>
    <row r="29" spans="1:2">
      <c r="A29" t="s">
        <v>62</v>
      </c>
      <c r="B29">
        <f>[1]产销循环图!$Y$22</f>
        <v>702</v>
      </c>
    </row>
    <row r="30" spans="1:2">
      <c r="A30" t="s">
        <v>63</v>
      </c>
      <c r="B30">
        <f>[1]产销循环图!$Y$15/[1]产销循环图!$Z$15</f>
        <v>1.59003282409974</v>
      </c>
    </row>
    <row r="31" spans="1:2">
      <c r="A31" t="s">
        <v>64</v>
      </c>
      <c r="B31">
        <f>[1]产销循环图!$G$37</f>
        <v>17.3324244438512</v>
      </c>
    </row>
    <row r="32" spans="1:2">
      <c r="A32" t="s">
        <v>49</v>
      </c>
      <c r="B32">
        <f>[1]产销循环图!$Y$18/[1]产销循环图!$Z$18</f>
        <v>0.363136176066026</v>
      </c>
    </row>
    <row r="33" spans="1:2">
      <c r="A33" t="s">
        <v>65</v>
      </c>
      <c r="B33">
        <f>[1]产销循环图!$Y$10</f>
        <v>136.441925925926</v>
      </c>
    </row>
    <row r="34" spans="1:2">
      <c r="A34" t="s">
        <v>66</v>
      </c>
      <c r="B34">
        <f>[1]产销循环图!$Y$9</f>
        <v>41.4291111111111</v>
      </c>
    </row>
    <row r="35" spans="1:2">
      <c r="A35" t="s">
        <v>67</v>
      </c>
      <c r="B35">
        <f>[1]经济模型!$D$228/[1]经济模型!$E$226</f>
        <v>2.12548886243836</v>
      </c>
    </row>
    <row r="36" spans="1:2">
      <c r="A36" t="s">
        <v>68</v>
      </c>
      <c r="B36">
        <f>[1]产销循环图!$Y$8</f>
        <v>0.666666666666667</v>
      </c>
    </row>
    <row r="37" spans="1:2">
      <c r="A37" t="s">
        <v>69</v>
      </c>
      <c r="B37">
        <f>[1]产销循环图!$Y$5</f>
        <v>15</v>
      </c>
    </row>
    <row r="38" spans="1:2">
      <c r="A38" t="s">
        <v>60</v>
      </c>
      <c r="B38">
        <f>[1]产销循环图!$Y$11</f>
        <v>199.962</v>
      </c>
    </row>
    <row r="39" spans="1:2">
      <c r="A39" s="5" t="s">
        <v>58</v>
      </c>
      <c r="B39">
        <f>[1]产销循环图!$Y$16/[1]产销循环图!$Z$16</f>
        <v>0.0651851851851852</v>
      </c>
    </row>
    <row r="40" spans="1:2">
      <c r="A40" s="5" t="s">
        <v>59</v>
      </c>
      <c r="B40">
        <f>[1]产销循环图!$Y$13/[1]产销循环图!$Z$13</f>
        <v>0.224489795918367</v>
      </c>
    </row>
    <row r="41" spans="1:2">
      <c r="A41" s="5" t="s">
        <v>61</v>
      </c>
      <c r="B41">
        <f>[1]产销循环图!$Y$14/[1]产销循环图!$Z$14</f>
        <v>3.85964912280702</v>
      </c>
    </row>
    <row r="42" spans="1:2">
      <c r="A42" t="s">
        <v>51</v>
      </c>
      <c r="B42">
        <f>B30*10</f>
        <v>15.9003282409974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@首冲活动配置</vt:lpstr>
      <vt:lpstr>@首冲活动奖励配置</vt:lpstr>
      <vt:lpstr>代对表</vt:lpstr>
      <vt:lpstr>引用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肖霄</cp:lastModifiedBy>
  <dcterms:created xsi:type="dcterms:W3CDTF">2020-12-08T11:03:00Z</dcterms:created>
  <dcterms:modified xsi:type="dcterms:W3CDTF">2024-09-03T02:07:01Z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B3839D38291E4D158B8B960CE63559CD</vt:lpwstr>
  </property>
  <property fmtid="{D5CDD505-2E9C-101B-9397-08002B2CF9AE}" pid="4" name="commondata">
    <vt:lpwstr>eyJoZGlkIjoiYTA3NjQwODA3Y2QwMzhjMDJhYjM3MmIxOTY4NzJjYTgifQ==</vt:lpwstr>
  </property>
</Properties>
</file>