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/>
  </bookViews>
  <sheets>
    <sheet name="@直购礼包配置" sheetId="3" r:id="rId1"/>
    <sheet name="代对表" sheetId="5" r:id="rId2"/>
    <sheet name="礼包预设" sheetId="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<sst xmlns="http://schemas.openxmlformats.org/spreadsheetml/2006/main" count="103" uniqueCount="65">
  <si>
    <t>i_id</t>
  </si>
  <si>
    <t>$i_sid</t>
  </si>
  <si>
    <t>i_day</t>
  </si>
  <si>
    <t>s_desc</t>
  </si>
  <si>
    <t>i_limitCount</t>
  </si>
  <si>
    <t>i_productId</t>
  </si>
  <si>
    <t>ill_addItem</t>
  </si>
  <si>
    <t>i_discount</t>
  </si>
  <si>
    <t>ID</t>
  </si>
  <si>
    <t>活动ID</t>
  </si>
  <si>
    <t>天数</t>
  </si>
  <si>
    <t>说明</t>
  </si>
  <si>
    <t>限购次数</t>
  </si>
  <si>
    <t>商品ID</t>
  </si>
  <si>
    <t>奖励道具</t>
  </si>
  <si>
    <t>折扣倍率</t>
  </si>
  <si>
    <t>活动ID-直购礼包1</t>
  </si>
  <si>
    <t>开服直购礼包·1</t>
  </si>
  <si>
    <t>开服直购礼包·2</t>
  </si>
  <si>
    <t>开服直购礼包·3</t>
  </si>
  <si>
    <t>开服直购礼包·4</t>
  </si>
  <si>
    <t>开服直购礼包·5</t>
  </si>
  <si>
    <t>开服直购礼包·6</t>
  </si>
  <si>
    <t>开服直购礼包·7</t>
  </si>
  <si>
    <t>CS:直购礼包配置:ChargeGiftConfig</t>
  </si>
  <si>
    <t>本体</t>
  </si>
  <si>
    <t>狗粮</t>
  </si>
  <si>
    <t>品质</t>
  </si>
  <si>
    <t>总价</t>
  </si>
  <si>
    <t>预期</t>
  </si>
  <si>
    <t>倍率</t>
  </si>
  <si>
    <t>补充</t>
  </si>
  <si>
    <t>实际概率</t>
  </si>
  <si>
    <t>a</t>
  </si>
  <si>
    <t>数量</t>
  </si>
  <si>
    <t>id</t>
  </si>
  <si>
    <t>单价</t>
  </si>
  <si>
    <t>总</t>
  </si>
  <si>
    <t>b</t>
  </si>
  <si>
    <t>c</t>
  </si>
  <si>
    <t>第1天</t>
  </si>
  <si>
    <t>紫大礼包</t>
  </si>
  <si>
    <t>突破石</t>
  </si>
  <si>
    <t>紫</t>
  </si>
  <si>
    <t>第2天</t>
  </si>
  <si>
    <t>特抽</t>
  </si>
  <si>
    <t>金币宝箱</t>
  </si>
  <si>
    <t>抽奖</t>
  </si>
  <si>
    <t>第3天</t>
  </si>
  <si>
    <t>狗粮礼包</t>
  </si>
  <si>
    <t>紫1*3+狗粮*1</t>
  </si>
  <si>
    <t>第4天</t>
  </si>
  <si>
    <t>抽奖、紫2*2+紫1*1</t>
  </si>
  <si>
    <t>第5天</t>
  </si>
  <si>
    <t>紫2*3+狗粮*3</t>
  </si>
  <si>
    <t>第6天</t>
  </si>
  <si>
    <t>抽奖、紫2*3+狗粮*6</t>
  </si>
  <si>
    <t>第7天</t>
  </si>
  <si>
    <t>橙*3</t>
  </si>
  <si>
    <t xml:space="preserve"> </t>
  </si>
  <si>
    <t>大R</t>
  </si>
  <si>
    <t>中小R</t>
  </si>
  <si>
    <t>紫色狗粮</t>
  </si>
  <si>
    <t>紫礼包</t>
  </si>
  <si>
    <t>指定紫色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</si>
</sst>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sz val="11"/>
      <color indexed="8"/>
      <name val="宋体"/>
      <charset val="0"/>
    </font>
  </fonts>
  <fills count="23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9" fontId="1" fillId="2" borderId="0" xfId="0" applyNumberFormat="1" applyFont="1" applyFill="1" applyAlignment="1">
      <alignment vertical="center"/>
    </xf>
    <xf numFmtId="9" fontId="1" fillId="2" borderId="0" xfId="3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9" fontId="1" fillId="3" borderId="0" xfId="0" applyNumberFormat="1" applyFont="1" applyFill="1" applyAlignment="1">
      <alignment vertical="center"/>
    </xf>
    <xf numFmtId="9" fontId="1" fillId="3" borderId="0" xfId="3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5" borderId="0" xfId="0" applyNumberFormat="1" applyFont="1" applyFill="1" applyBorder="1" applyAlignment="1" applyProtection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局内-无畏者"/>
      <sheetName val="局内-独行侠"/>
      <sheetName val="局内-爆破师"/>
      <sheetName val="局内-吟游者"/>
      <sheetName val="局内-枪械师"/>
      <sheetName val="角色全属性模型 (测试)"/>
      <sheetName val="角色全属性模型 (晶核+装备)"/>
    </sheetNames>
    <sheetDataSet>
      <sheetData sheetId="0">
        <row r="31">
          <cell r="Y31">
            <v>27.0711012378859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workbookViewId="0">
      <selection activeCell="J21" sqref="J21"/>
    </sheetView>
  </sheetViews>
  <sheetFormatPr defaultColWidth="9" defaultRowHeight="13.5"/>
  <cols>
    <col min="1" max="1" width="5.375" style="13" customWidth="1"/>
    <col min="2" max="2" width="17.375" style="13" customWidth="1"/>
    <col min="3" max="3" width="6.375" style="13" customWidth="1"/>
    <col min="4" max="4" width="16.125" style="13" customWidth="1"/>
    <col min="5" max="5" width="13.75" style="13" customWidth="1"/>
    <col min="6" max="6" width="12.625" style="13" customWidth="1"/>
    <col min="7" max="7" width="30.375" style="13" customWidth="1"/>
    <col min="8" max="8" width="11.5" style="13" customWidth="1"/>
    <col min="9" max="9" width="11.75" style="13" customWidth="1"/>
    <col min="10" max="16384" width="9" style="13"/>
  </cols>
  <sheetData>
    <row r="1" ht="14.25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5" t="s">
        <v>7</v>
      </c>
    </row>
    <row r="2" spans="1:8">
      <c r="A2" s="16" t="s">
        <v>8</v>
      </c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</row>
    <row r="3" s="14" customFormat="1" spans="1:18">
      <c r="A3" s="17">
        <v>1</v>
      </c>
      <c r="B3" s="14" t="s">
        <v>16</v>
      </c>
      <c r="C3" s="14">
        <v>1</v>
      </c>
      <c r="D3" s="14" t="s">
        <v>17</v>
      </c>
      <c r="E3" s="14">
        <v>1</v>
      </c>
      <c r="F3" s="14">
        <v>40001</v>
      </c>
      <c r="G3" s="14" t="str">
        <f>"1|"&amp;礼包预设!F10&amp;"|"&amp;礼包预设!E10&amp;"#1|"&amp;礼包预设!K10&amp;"|"&amp;礼包预设!J10</f>
        <v>1|1400|1#1|3|20</v>
      </c>
      <c r="H3" s="18">
        <v>1100</v>
      </c>
      <c r="I3" s="21"/>
      <c r="J3" s="21"/>
      <c r="K3" s="21"/>
      <c r="L3" s="21"/>
      <c r="M3" s="21"/>
      <c r="N3" s="21"/>
      <c r="O3" s="21"/>
      <c r="P3" s="21"/>
      <c r="Q3" s="21"/>
      <c r="R3" s="21"/>
    </row>
    <row r="4" s="14" customFormat="1" spans="1:18">
      <c r="A4" s="17">
        <v>2</v>
      </c>
      <c r="B4" s="14" t="s">
        <v>16</v>
      </c>
      <c r="C4" s="14">
        <v>2</v>
      </c>
      <c r="D4" s="14" t="s">
        <v>18</v>
      </c>
      <c r="E4" s="14">
        <v>1</v>
      </c>
      <c r="F4" s="14">
        <v>40002</v>
      </c>
      <c r="G4" s="14" t="str">
        <f>"1|"&amp;礼包预设!F11&amp;"|"&amp;礼包预设!E11&amp;"#1|"&amp;礼包预设!K11&amp;"|"&amp;礼包预设!J11&amp;"#1|"&amp;礼包预设!P11&amp;"|"&amp;礼包预设!O11</f>
        <v>1|13|20#1|1201|25#1|3|20</v>
      </c>
      <c r="H4" s="18">
        <v>700</v>
      </c>
      <c r="I4" s="21"/>
      <c r="J4" s="21"/>
      <c r="K4" s="21"/>
      <c r="L4" s="21"/>
      <c r="M4" s="21"/>
      <c r="N4" s="21"/>
      <c r="O4" s="21"/>
      <c r="P4" s="21"/>
      <c r="Q4" s="21"/>
      <c r="R4" s="21"/>
    </row>
    <row r="5" s="14" customFormat="1" spans="1:18">
      <c r="A5" s="17">
        <v>3</v>
      </c>
      <c r="B5" s="14" t="s">
        <v>16</v>
      </c>
      <c r="C5" s="14">
        <v>3</v>
      </c>
      <c r="D5" s="14" t="s">
        <v>19</v>
      </c>
      <c r="E5" s="14">
        <v>1</v>
      </c>
      <c r="F5" s="14">
        <v>40003</v>
      </c>
      <c r="G5" s="14" t="str">
        <f>"1|"&amp;礼包预设!F12&amp;"|"&amp;礼包预设!E12&amp;"#1|"&amp;礼包预设!K12&amp;"|"&amp;礼包预设!J12&amp;"#1|"&amp;礼包预设!P12&amp;"|"&amp;礼包预设!O12</f>
        <v>1|1403|1#1|1201|60#1|3|100</v>
      </c>
      <c r="H5" s="18">
        <v>600</v>
      </c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>
      <c r="A6" s="17">
        <v>4</v>
      </c>
      <c r="B6" s="14" t="s">
        <v>16</v>
      </c>
      <c r="C6" s="14">
        <v>4</v>
      </c>
      <c r="D6" s="14" t="s">
        <v>20</v>
      </c>
      <c r="E6" s="14">
        <v>1</v>
      </c>
      <c r="F6" s="14">
        <v>40004</v>
      </c>
      <c r="G6" s="14" t="str">
        <f>"1|"&amp;礼包预设!F13&amp;"|"&amp;礼包预设!E13&amp;"#1|"&amp;礼包预设!K13&amp;"|"&amp;礼包预设!J13</f>
        <v>1|1403|1#1|13|10</v>
      </c>
      <c r="H6" s="19">
        <v>600</v>
      </c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8">
      <c r="A7" s="17">
        <v>5</v>
      </c>
      <c r="B7" s="14" t="s">
        <v>16</v>
      </c>
      <c r="C7" s="14">
        <v>5</v>
      </c>
      <c r="D7" s="14" t="s">
        <v>21</v>
      </c>
      <c r="E7" s="14">
        <v>1</v>
      </c>
      <c r="F7" s="14">
        <v>40005</v>
      </c>
      <c r="G7" s="14" t="str">
        <f>"1|"&amp;礼包预设!F14&amp;"|"&amp;礼包预设!E14&amp;"#1|"&amp;礼包预设!K14&amp;"|"&amp;礼包预设!J14</f>
        <v>1|1400|1#1|13|10</v>
      </c>
      <c r="H7" s="18">
        <v>500</v>
      </c>
    </row>
    <row r="8" spans="1:8">
      <c r="A8" s="17">
        <v>6</v>
      </c>
      <c r="B8" s="14" t="s">
        <v>16</v>
      </c>
      <c r="C8" s="14">
        <v>6</v>
      </c>
      <c r="D8" s="14" t="s">
        <v>22</v>
      </c>
      <c r="E8" s="14">
        <v>1</v>
      </c>
      <c r="F8" s="14">
        <v>40006</v>
      </c>
      <c r="G8" s="14" t="str">
        <f>"1|"&amp;礼包预设!F15&amp;"|"&amp;礼包预设!E15&amp;"#1|"&amp;礼包预设!K15&amp;"|"&amp;礼包预设!J15&amp;"#1|"&amp;礼包预设!P15&amp;"|"&amp;礼包预设!O15</f>
        <v>1|1403|1#1|13|10#1|3|300</v>
      </c>
      <c r="H8" s="19">
        <v>400</v>
      </c>
    </row>
    <row r="9" spans="1:8">
      <c r="A9" s="17">
        <v>7</v>
      </c>
      <c r="B9" s="14" t="s">
        <v>16</v>
      </c>
      <c r="C9" s="14">
        <v>7</v>
      </c>
      <c r="D9" s="14" t="s">
        <v>23</v>
      </c>
      <c r="E9" s="14">
        <v>1</v>
      </c>
      <c r="F9" s="14">
        <v>40007</v>
      </c>
      <c r="G9" s="14" t="str">
        <f>"1|"&amp;礼包预设!F16&amp;"|"&amp;礼包预设!E16&amp;"#1|"&amp;礼包预设!K16&amp;"|"&amp;礼包预设!J16&amp;"#1|"&amp;礼包预设!P16&amp;"|"&amp;礼包预设!O16</f>
        <v>1|1400|1#1|1403|1#1|1201|60</v>
      </c>
      <c r="H9" s="18">
        <v>400</v>
      </c>
    </row>
    <row r="10" spans="1:7">
      <c r="A10" s="17"/>
      <c r="B10" s="20"/>
      <c r="C10" s="20"/>
      <c r="D10" s="20"/>
      <c r="E10" s="20"/>
      <c r="F10" s="20"/>
      <c r="G10" s="20"/>
    </row>
    <row r="11" spans="1:7">
      <c r="A11" s="17"/>
      <c r="B11" s="20"/>
      <c r="C11" s="20"/>
      <c r="D11" s="20"/>
      <c r="E11" s="20"/>
      <c r="F11" s="20"/>
      <c r="G11" s="20"/>
    </row>
    <row r="12" spans="1:7">
      <c r="A12" s="17"/>
      <c r="B12" s="20"/>
      <c r="C12" s="20"/>
      <c r="D12" s="20"/>
      <c r="E12" s="20"/>
      <c r="F12" s="20"/>
      <c r="G12" s="20"/>
    </row>
    <row r="13" spans="1:7">
      <c r="A13" s="17"/>
      <c r="B13" s="20"/>
      <c r="C13" s="20"/>
      <c r="D13" s="20"/>
      <c r="E13" s="20"/>
      <c r="F13" s="20"/>
      <c r="G13" s="20"/>
    </row>
    <row r="14" spans="1:7">
      <c r="A14" s="17"/>
      <c r="B14" s="20"/>
      <c r="C14" s="20"/>
      <c r="D14" s="20"/>
      <c r="E14" s="20"/>
      <c r="F14" s="20"/>
      <c r="G14" s="20"/>
    </row>
    <row r="15" spans="1:7">
      <c r="A15" s="17"/>
      <c r="B15" s="20"/>
      <c r="C15" s="20"/>
      <c r="D15" s="20"/>
      <c r="E15" s="20"/>
      <c r="F15" s="20"/>
      <c r="G15" s="20"/>
    </row>
    <row r="16" spans="1:7">
      <c r="A16" s="17"/>
      <c r="B16" s="20"/>
      <c r="C16" s="20"/>
      <c r="D16" s="20"/>
      <c r="E16" s="20"/>
      <c r="F16" s="20"/>
      <c r="G16" s="20"/>
    </row>
    <row r="17" spans="1:7">
      <c r="A17" s="17"/>
      <c r="B17" s="20"/>
      <c r="C17" s="20"/>
      <c r="D17" s="20"/>
      <c r="E17" s="20"/>
      <c r="F17" s="20"/>
      <c r="G17" s="20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A1" sqref="A1"/>
    </sheetView>
  </sheetViews>
  <sheetFormatPr defaultColWidth="9" defaultRowHeight="13.5"/>
  <cols>
    <col min="1" max="1" width="54.5" style="13" customWidth="1"/>
    <col min="2" max="16384" width="9" style="13"/>
  </cols>
  <sheetData>
    <row r="1" spans="1:1">
      <c r="A1" s="13" t="s">
        <v>24</v>
      </c>
    </row>
    <row r="2" spans="1:1">
      <c r="A2"/>
    </row>
    <row r="3" spans="1:1">
      <c r="A3"/>
    </row>
    <row r="4" spans="1:1">
      <c r="A4"/>
    </row>
    <row r="5" spans="1:1">
      <c r="A5"/>
    </row>
    <row r="6" spans="1:1">
      <c r="A6"/>
    </row>
    <row r="7" spans="1:1">
      <c r="A7"/>
    </row>
    <row r="8" spans="1:1">
      <c r="A8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Y26"/>
  <sheetViews>
    <sheetView workbookViewId="0">
      <selection activeCell="J12" sqref="J12"/>
    </sheetView>
  </sheetViews>
  <sheetFormatPr defaultColWidth="9" defaultRowHeight="13.5"/>
  <cols>
    <col min="12" max="12" width="12.625"/>
    <col min="19" max="19" width="25.125" customWidth="1"/>
    <col min="24" max="24" width="12.625"/>
  </cols>
  <sheetData>
    <row r="4" spans="2: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3"/>
      <c r="V4" s="3"/>
      <c r="W4" s="3"/>
      <c r="X4" s="3"/>
      <c r="Y4" s="3"/>
    </row>
    <row r="5" spans="2:25">
      <c r="B5" s="3"/>
      <c r="C5" s="3"/>
      <c r="D5" s="3"/>
      <c r="E5" s="3"/>
      <c r="F5" s="3"/>
      <c r="G5" s="4" t="s">
        <v>25</v>
      </c>
      <c r="H5" s="4" t="s">
        <v>26</v>
      </c>
      <c r="I5" s="3"/>
      <c r="J5" s="3"/>
      <c r="K5" s="3"/>
      <c r="L5" s="3"/>
      <c r="M5" s="3"/>
      <c r="N5" s="3"/>
      <c r="O5" s="3"/>
      <c r="P5" s="3"/>
      <c r="Q5" s="3"/>
      <c r="R5" s="3"/>
      <c r="S5" s="4"/>
      <c r="T5" s="4"/>
      <c r="U5" s="3"/>
      <c r="V5" s="3"/>
      <c r="W5" s="3"/>
      <c r="X5" s="3"/>
      <c r="Y5" s="3"/>
    </row>
    <row r="6" spans="2:25">
      <c r="B6" s="3"/>
      <c r="C6" s="3"/>
      <c r="D6" s="3"/>
      <c r="E6" s="3"/>
      <c r="F6" s="4"/>
      <c r="G6" s="4">
        <v>6</v>
      </c>
      <c r="H6" s="4">
        <v>18</v>
      </c>
      <c r="I6" s="3"/>
      <c r="J6" s="3"/>
      <c r="K6" s="3"/>
      <c r="L6" s="3"/>
      <c r="M6" s="3"/>
      <c r="N6" s="3"/>
      <c r="O6" s="3"/>
      <c r="P6" s="3"/>
      <c r="Q6" s="3"/>
      <c r="R6" s="3"/>
      <c r="S6" s="4"/>
      <c r="T6" s="4"/>
      <c r="U6" s="3"/>
      <c r="V6" s="3"/>
      <c r="W6" s="3"/>
      <c r="X6" s="3"/>
      <c r="Y6" s="3"/>
    </row>
    <row r="7" spans="2: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/>
      <c r="T7" s="4"/>
      <c r="U7" s="3"/>
      <c r="V7" s="3"/>
      <c r="W7" s="3"/>
      <c r="X7" s="3"/>
      <c r="Y7" s="3"/>
    </row>
    <row r="8" spans="2: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 t="s">
        <v>27</v>
      </c>
      <c r="T8" s="4" t="s">
        <v>28</v>
      </c>
      <c r="U8" s="3" t="s">
        <v>29</v>
      </c>
      <c r="V8" s="3" t="s">
        <v>30</v>
      </c>
      <c r="W8" s="3" t="s">
        <v>31</v>
      </c>
      <c r="X8" s="3" t="s">
        <v>32</v>
      </c>
      <c r="Y8" s="3"/>
    </row>
    <row r="9" spans="2:25">
      <c r="B9" s="3"/>
      <c r="C9" s="3"/>
      <c r="D9" s="3" t="s">
        <v>33</v>
      </c>
      <c r="E9" s="3" t="s">
        <v>34</v>
      </c>
      <c r="F9" s="4" t="s">
        <v>35</v>
      </c>
      <c r="G9" s="3" t="s">
        <v>36</v>
      </c>
      <c r="H9" s="3" t="s">
        <v>37</v>
      </c>
      <c r="I9" s="3" t="s">
        <v>38</v>
      </c>
      <c r="J9" s="3" t="s">
        <v>34</v>
      </c>
      <c r="K9" s="4" t="s">
        <v>35</v>
      </c>
      <c r="L9" s="3" t="s">
        <v>36</v>
      </c>
      <c r="M9" s="3" t="s">
        <v>37</v>
      </c>
      <c r="N9" s="3" t="s">
        <v>39</v>
      </c>
      <c r="O9" s="3" t="s">
        <v>34</v>
      </c>
      <c r="P9" s="4" t="s">
        <v>35</v>
      </c>
      <c r="Q9" s="3" t="s">
        <v>36</v>
      </c>
      <c r="R9" s="3" t="s">
        <v>37</v>
      </c>
      <c r="S9" s="4"/>
      <c r="T9" s="4"/>
      <c r="U9" s="3"/>
      <c r="V9" s="3"/>
      <c r="W9" s="3"/>
      <c r="X9" s="3"/>
      <c r="Y9" s="3"/>
    </row>
    <row r="10" s="1" customFormat="1" spans="2:25">
      <c r="B10" s="5">
        <v>30</v>
      </c>
      <c r="C10" s="5" t="s">
        <v>40</v>
      </c>
      <c r="D10" s="5" t="s">
        <v>41</v>
      </c>
      <c r="E10" s="5">
        <v>1</v>
      </c>
      <c r="F10" s="5">
        <v>1400</v>
      </c>
      <c r="G10" s="5">
        <f>2100*1.5</f>
        <v>3150</v>
      </c>
      <c r="H10" s="5">
        <f t="shared" ref="H10:H16" si="0">G10*E10</f>
        <v>3150</v>
      </c>
      <c r="I10" s="5" t="s">
        <v>42</v>
      </c>
      <c r="J10" s="5">
        <v>20</v>
      </c>
      <c r="K10" s="5">
        <v>3</v>
      </c>
      <c r="L10" s="5">
        <v>3.7</v>
      </c>
      <c r="M10" s="5">
        <f t="shared" ref="M10:M16" si="1">L10*J10</f>
        <v>74</v>
      </c>
      <c r="N10" s="5"/>
      <c r="O10" s="5"/>
      <c r="P10" s="5">
        <v>3</v>
      </c>
      <c r="Q10" s="5">
        <v>3.7</v>
      </c>
      <c r="R10" s="5">
        <f>Q10*O10</f>
        <v>0</v>
      </c>
      <c r="S10" s="7" t="s">
        <v>43</v>
      </c>
      <c r="T10" s="7">
        <f t="shared" ref="T10:T16" si="2">H10+M10+R10</f>
        <v>3224</v>
      </c>
      <c r="U10" s="5">
        <f t="shared" ref="U10:U16" si="3">B10*V10*10</f>
        <v>3300</v>
      </c>
      <c r="V10" s="8">
        <v>11</v>
      </c>
      <c r="W10" s="5">
        <f t="shared" ref="W10:W16" si="4">U10-T10</f>
        <v>76</v>
      </c>
      <c r="X10" s="9">
        <f>T10/B10/10</f>
        <v>10.7466666666667</v>
      </c>
      <c r="Y10" s="5"/>
    </row>
    <row r="11" s="1" customFormat="1" spans="2:25">
      <c r="B11" s="5">
        <v>68</v>
      </c>
      <c r="C11" s="5" t="s">
        <v>44</v>
      </c>
      <c r="D11" s="5" t="s">
        <v>45</v>
      </c>
      <c r="E11" s="5">
        <v>20</v>
      </c>
      <c r="F11" s="5">
        <v>13</v>
      </c>
      <c r="G11" s="5">
        <v>200</v>
      </c>
      <c r="H11" s="5">
        <f t="shared" si="0"/>
        <v>4000</v>
      </c>
      <c r="I11" s="5" t="s">
        <v>46</v>
      </c>
      <c r="J11" s="5">
        <v>25</v>
      </c>
      <c r="K11" s="5">
        <v>1201</v>
      </c>
      <c r="L11" s="5">
        <f>[1]产销循环图!$Y$31</f>
        <v>27.0711012378859</v>
      </c>
      <c r="M11" s="5">
        <f t="shared" si="1"/>
        <v>676.777530947148</v>
      </c>
      <c r="N11" s="5" t="s">
        <v>42</v>
      </c>
      <c r="O11" s="5">
        <v>20</v>
      </c>
      <c r="P11" s="5">
        <v>3</v>
      </c>
      <c r="Q11" s="5">
        <v>3.7</v>
      </c>
      <c r="R11" s="5">
        <f t="shared" ref="R10:R16" si="5">Q11*O11</f>
        <v>74</v>
      </c>
      <c r="S11" s="7" t="s">
        <v>47</v>
      </c>
      <c r="T11" s="7">
        <f t="shared" si="2"/>
        <v>4750.77753094715</v>
      </c>
      <c r="U11" s="5">
        <f t="shared" si="3"/>
        <v>4080</v>
      </c>
      <c r="V11" s="8">
        <v>6</v>
      </c>
      <c r="W11" s="5">
        <f t="shared" si="4"/>
        <v>-670.777530947147</v>
      </c>
      <c r="X11" s="9">
        <f t="shared" ref="X11:X16" si="6">T11/B11/10</f>
        <v>6.98643754551051</v>
      </c>
      <c r="Y11" s="5"/>
    </row>
    <row r="12" s="1" customFormat="1" spans="2:25">
      <c r="B12" s="5">
        <v>68</v>
      </c>
      <c r="C12" s="5" t="s">
        <v>48</v>
      </c>
      <c r="D12" s="5" t="s">
        <v>49</v>
      </c>
      <c r="E12" s="5">
        <v>1</v>
      </c>
      <c r="F12" s="5">
        <v>1403</v>
      </c>
      <c r="G12" s="5">
        <v>2100</v>
      </c>
      <c r="H12" s="5">
        <f t="shared" si="0"/>
        <v>2100</v>
      </c>
      <c r="I12" s="5" t="s">
        <v>46</v>
      </c>
      <c r="J12" s="5">
        <v>60</v>
      </c>
      <c r="K12" s="5">
        <v>1201</v>
      </c>
      <c r="L12" s="5">
        <f>[1]产销循环图!$Y$31</f>
        <v>27.0711012378859</v>
      </c>
      <c r="M12" s="5">
        <f t="shared" si="1"/>
        <v>1624.26607427315</v>
      </c>
      <c r="N12" s="5" t="s">
        <v>42</v>
      </c>
      <c r="O12" s="5">
        <v>100</v>
      </c>
      <c r="P12" s="5">
        <v>3</v>
      </c>
      <c r="Q12" s="5">
        <v>3.7</v>
      </c>
      <c r="R12" s="5">
        <f t="shared" si="5"/>
        <v>370</v>
      </c>
      <c r="S12" s="7" t="s">
        <v>50</v>
      </c>
      <c r="T12" s="7">
        <f t="shared" si="2"/>
        <v>4094.26607427315</v>
      </c>
      <c r="U12" s="5">
        <f t="shared" si="3"/>
        <v>4080</v>
      </c>
      <c r="V12" s="8">
        <v>6</v>
      </c>
      <c r="W12" s="5">
        <f t="shared" si="4"/>
        <v>-14.2660742731541</v>
      </c>
      <c r="X12" s="9">
        <f t="shared" si="6"/>
        <v>6.02097952098993</v>
      </c>
      <c r="Y12" s="5"/>
    </row>
    <row r="13" s="1" customFormat="1" spans="2:25">
      <c r="B13" s="5">
        <v>68</v>
      </c>
      <c r="C13" s="5" t="s">
        <v>51</v>
      </c>
      <c r="D13" s="5" t="s">
        <v>49</v>
      </c>
      <c r="E13" s="5">
        <v>1</v>
      </c>
      <c r="F13" s="5">
        <v>1403</v>
      </c>
      <c r="G13" s="5">
        <v>2100</v>
      </c>
      <c r="H13" s="5">
        <f t="shared" si="0"/>
        <v>2100</v>
      </c>
      <c r="I13" s="5" t="s">
        <v>45</v>
      </c>
      <c r="J13" s="5">
        <v>10</v>
      </c>
      <c r="K13" s="5">
        <v>13</v>
      </c>
      <c r="L13" s="5">
        <v>200</v>
      </c>
      <c r="M13" s="5">
        <f t="shared" si="1"/>
        <v>2000</v>
      </c>
      <c r="N13" s="5"/>
      <c r="O13" s="5"/>
      <c r="P13" s="5"/>
      <c r="Q13" s="5"/>
      <c r="R13" s="5"/>
      <c r="S13" s="7" t="s">
        <v>52</v>
      </c>
      <c r="T13" s="7">
        <f t="shared" si="2"/>
        <v>4100</v>
      </c>
      <c r="U13" s="5">
        <f t="shared" si="3"/>
        <v>4080</v>
      </c>
      <c r="V13" s="8">
        <v>6</v>
      </c>
      <c r="W13" s="5">
        <f t="shared" si="4"/>
        <v>-20</v>
      </c>
      <c r="X13" s="9">
        <f t="shared" si="6"/>
        <v>6.02941176470588</v>
      </c>
      <c r="Y13" s="5"/>
    </row>
    <row r="14" s="1" customFormat="1" spans="2:25">
      <c r="B14" s="5">
        <v>98</v>
      </c>
      <c r="C14" s="5" t="s">
        <v>53</v>
      </c>
      <c r="D14" s="5" t="s">
        <v>41</v>
      </c>
      <c r="E14" s="5">
        <v>1</v>
      </c>
      <c r="F14" s="5">
        <v>1400</v>
      </c>
      <c r="G14" s="5">
        <f t="shared" ref="G14:G18" si="7">2100*1.5</f>
        <v>3150</v>
      </c>
      <c r="H14" s="5">
        <f t="shared" si="0"/>
        <v>3150</v>
      </c>
      <c r="I14" s="5" t="s">
        <v>45</v>
      </c>
      <c r="J14" s="5">
        <v>10</v>
      </c>
      <c r="K14" s="5">
        <v>13</v>
      </c>
      <c r="L14" s="5">
        <v>200</v>
      </c>
      <c r="M14" s="5">
        <f t="shared" si="1"/>
        <v>2000</v>
      </c>
      <c r="N14" s="5"/>
      <c r="O14" s="5"/>
      <c r="P14" s="5"/>
      <c r="Q14" s="5"/>
      <c r="R14" s="5"/>
      <c r="S14" s="7" t="s">
        <v>54</v>
      </c>
      <c r="T14" s="7">
        <f t="shared" si="2"/>
        <v>5150</v>
      </c>
      <c r="U14" s="5">
        <f t="shared" si="3"/>
        <v>4900</v>
      </c>
      <c r="V14" s="8">
        <v>5</v>
      </c>
      <c r="W14" s="5">
        <f t="shared" si="4"/>
        <v>-250</v>
      </c>
      <c r="X14" s="9">
        <f t="shared" si="6"/>
        <v>5.25510204081633</v>
      </c>
      <c r="Y14" s="5"/>
    </row>
    <row r="15" s="2" customFormat="1" spans="2:25">
      <c r="B15" s="6">
        <v>128</v>
      </c>
      <c r="C15" s="6" t="s">
        <v>55</v>
      </c>
      <c r="D15" s="6" t="s">
        <v>49</v>
      </c>
      <c r="E15" s="6">
        <v>1</v>
      </c>
      <c r="F15" s="6">
        <v>1403</v>
      </c>
      <c r="G15" s="6">
        <v>2100</v>
      </c>
      <c r="H15" s="6">
        <f t="shared" si="0"/>
        <v>2100</v>
      </c>
      <c r="I15" s="6" t="s">
        <v>45</v>
      </c>
      <c r="J15" s="6">
        <v>10</v>
      </c>
      <c r="K15" s="6">
        <v>13</v>
      </c>
      <c r="L15" s="6">
        <v>200</v>
      </c>
      <c r="M15" s="6">
        <f t="shared" si="1"/>
        <v>2000</v>
      </c>
      <c r="N15" s="6" t="s">
        <v>42</v>
      </c>
      <c r="O15" s="6">
        <v>300</v>
      </c>
      <c r="P15" s="6">
        <v>3</v>
      </c>
      <c r="Q15" s="6">
        <v>3.7</v>
      </c>
      <c r="R15" s="6">
        <f t="shared" si="5"/>
        <v>1110</v>
      </c>
      <c r="S15" s="10" t="s">
        <v>56</v>
      </c>
      <c r="T15" s="10">
        <f t="shared" si="2"/>
        <v>5210</v>
      </c>
      <c r="U15" s="6">
        <f t="shared" si="3"/>
        <v>5120</v>
      </c>
      <c r="V15" s="11">
        <v>4</v>
      </c>
      <c r="W15" s="6">
        <f t="shared" si="4"/>
        <v>-90</v>
      </c>
      <c r="X15" s="12">
        <f t="shared" si="6"/>
        <v>4.0703125</v>
      </c>
      <c r="Y15" s="6"/>
    </row>
    <row r="16" s="2" customFormat="1" spans="2:25">
      <c r="B16" s="6">
        <v>168</v>
      </c>
      <c r="C16" s="6" t="s">
        <v>57</v>
      </c>
      <c r="D16" s="6" t="s">
        <v>41</v>
      </c>
      <c r="E16" s="6">
        <v>1</v>
      </c>
      <c r="F16" s="6">
        <v>1400</v>
      </c>
      <c r="G16" s="6">
        <f t="shared" si="7"/>
        <v>3150</v>
      </c>
      <c r="H16" s="6">
        <f t="shared" si="0"/>
        <v>3150</v>
      </c>
      <c r="I16" s="6" t="s">
        <v>49</v>
      </c>
      <c r="J16" s="6">
        <v>1</v>
      </c>
      <c r="K16" s="6">
        <v>1403</v>
      </c>
      <c r="L16" s="6">
        <v>2100</v>
      </c>
      <c r="M16" s="6">
        <f t="shared" si="1"/>
        <v>2100</v>
      </c>
      <c r="N16" s="6" t="s">
        <v>46</v>
      </c>
      <c r="O16" s="6">
        <v>60</v>
      </c>
      <c r="P16" s="6">
        <v>1201</v>
      </c>
      <c r="Q16" s="6">
        <f>[1]产销循环图!$Y$31</f>
        <v>27.0711012378859</v>
      </c>
      <c r="R16" s="6">
        <f t="shared" si="5"/>
        <v>1624.26607427315</v>
      </c>
      <c r="S16" s="10" t="s">
        <v>58</v>
      </c>
      <c r="T16" s="10">
        <f t="shared" si="2"/>
        <v>6874.26607427315</v>
      </c>
      <c r="U16" s="6">
        <f t="shared" si="3"/>
        <v>6720</v>
      </c>
      <c r="V16" s="11">
        <v>4</v>
      </c>
      <c r="W16" s="6">
        <f t="shared" si="4"/>
        <v>-154.266074273154</v>
      </c>
      <c r="X16" s="12">
        <f t="shared" si="6"/>
        <v>4.09182504421021</v>
      </c>
      <c r="Y16" s="6"/>
    </row>
    <row r="17" spans="2:25">
      <c r="B17" s="3">
        <f>SUM(B10:B16)</f>
        <v>628</v>
      </c>
      <c r="C17" s="3"/>
      <c r="D17" s="3"/>
      <c r="E17" s="3"/>
      <c r="F17" s="3"/>
      <c r="G17" s="3"/>
      <c r="H17" s="3" t="s">
        <v>59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4"/>
      <c r="U17" s="3"/>
      <c r="V17" s="3"/>
      <c r="W17" s="3"/>
      <c r="X17" s="3"/>
      <c r="Y17" s="3"/>
    </row>
    <row r="18" spans="2:25">
      <c r="B18" s="3"/>
      <c r="C18" s="3"/>
      <c r="D18" s="5"/>
      <c r="E18" s="5"/>
      <c r="F18" s="5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"/>
      <c r="T18" s="4"/>
      <c r="U18" s="3"/>
      <c r="V18" s="3"/>
      <c r="W18" s="3"/>
      <c r="X18" s="3"/>
      <c r="Y18" s="3"/>
    </row>
    <row r="19" spans="2: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"/>
      <c r="T19" s="4"/>
      <c r="U19" s="3"/>
      <c r="V19" s="3"/>
      <c r="W19" s="3"/>
      <c r="X19" s="3"/>
      <c r="Y19" s="3"/>
    </row>
    <row r="21" spans="4:10">
      <c r="D21" t="s">
        <v>60</v>
      </c>
      <c r="J21" t="s">
        <v>61</v>
      </c>
    </row>
    <row r="22" spans="4:11">
      <c r="D22" t="s">
        <v>45</v>
      </c>
      <c r="E22">
        <f>E10+J13+J14+J15</f>
        <v>31</v>
      </c>
      <c r="J22" t="s">
        <v>45</v>
      </c>
      <c r="K22">
        <f>E10+J13+J14</f>
        <v>21</v>
      </c>
    </row>
    <row r="23" spans="4:20">
      <c r="D23" t="s">
        <v>42</v>
      </c>
      <c r="E23">
        <f>J10+O11+O12+O15</f>
        <v>440</v>
      </c>
      <c r="J23" t="s">
        <v>42</v>
      </c>
      <c r="K23">
        <f>J10+O11+O12</f>
        <v>140</v>
      </c>
      <c r="S23">
        <f ca="1">SUM(T10:V10:T16)</f>
        <v>65725.3096794935</v>
      </c>
      <c r="T23">
        <f>SUM(B10:B16)</f>
        <v>628</v>
      </c>
    </row>
    <row r="24" spans="4:19">
      <c r="D24" t="s">
        <v>46</v>
      </c>
      <c r="E24">
        <f>J11+J12+O16</f>
        <v>145</v>
      </c>
      <c r="J24" t="s">
        <v>46</v>
      </c>
      <c r="K24">
        <f>J11+J12</f>
        <v>85</v>
      </c>
      <c r="S24">
        <f ca="1">S23/T23</f>
        <v>104.658136432314</v>
      </c>
    </row>
    <row r="25" spans="4:13">
      <c r="D25" t="s">
        <v>49</v>
      </c>
      <c r="E25">
        <f>E12+E13+E15</f>
        <v>3</v>
      </c>
      <c r="F25" t="s">
        <v>62</v>
      </c>
      <c r="G25">
        <f>E25*3</f>
        <v>9</v>
      </c>
      <c r="J25" t="s">
        <v>49</v>
      </c>
      <c r="K25">
        <f>E12+E13</f>
        <v>2</v>
      </c>
      <c r="L25" t="s">
        <v>62</v>
      </c>
      <c r="M25">
        <f>K25*3</f>
        <v>6</v>
      </c>
    </row>
    <row r="26" spans="4:13">
      <c r="D26" t="s">
        <v>63</v>
      </c>
      <c r="E26">
        <f>E11+E16+E14</f>
        <v>22</v>
      </c>
      <c r="F26" t="s">
        <v>64</v>
      </c>
      <c r="G26">
        <f>E26*3</f>
        <v>66</v>
      </c>
      <c r="J26" t="s">
        <v>63</v>
      </c>
      <c r="K26">
        <f>E11+E14</f>
        <v>21</v>
      </c>
      <c r="L26" t="s">
        <v>64</v>
      </c>
      <c r="M26">
        <f>K26*3</f>
        <v>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@直购礼包配置</vt:lpstr>
      <vt:lpstr>代对表</vt:lpstr>
      <vt:lpstr>礼包预设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肖霄</cp:lastModifiedBy>
  <dcterms:created xsi:type="dcterms:W3CDTF">2023-05-12T11:15:00Z</dcterms:created>
  <dcterms:modified xsi:type="dcterms:W3CDTF">2024-08-07T02:47:45Z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33F363A8E618499AB11082AF3160DEEC_12</vt:lpwstr>
  </property>
  <property fmtid="{D5CDD505-2E9C-101B-9397-08002B2CF9AE}" pid="4" name="KSOReadingLayout">
    <vt:bool>true</vt:bool>
  </property>
</Properties>
</file>