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1925" tabRatio="542"/>
  </bookViews>
  <sheets>
    <sheet name="@词条效果表" sheetId="6" r:id="rId1"/>
    <sheet name="代对表" sheetId="2" r:id="rId2"/>
    <sheet name="数据引用" sheetId="7" r:id="rId3"/>
    <sheet name="辅助表1" sheetId="8" r:id="rId4"/>
    <sheet name="属性机制分配" sheetId="10" r:id="rId5"/>
    <sheet name="数值必比例" sheetId="11" r:id="rId6"/>
  </sheets>
  <externalReferences>
    <externalReference r:id="rId7"/>
  </externalReferences>
  <definedNames>
    <definedName name="_xlnm._FilterDatabase" localSheetId="2" hidden="1">数据引用!$L$1:$V$322</definedName>
    <definedName name="_xlnm._FilterDatabase" localSheetId="3" hidden="1">辅助表1!$A$1:$U$323</definedName>
    <definedName name="_xlnm._FilterDatabase" localSheetId="0" hidden="1">'@词条效果表'!$A$1:$Z$362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Administrator</author>
  </authors>
  <commentList>
    <comment ref="B2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策划用
</t>
        </r>
      </text>
    </comment>
    <comment ref="S2" authorId="0">
      <text>
        <r>
          <rPr>
            <b/>
            <sz val="18"/>
            <rFont val="宋体"/>
            <charset val="134"/>
          </rPr>
          <t>Administrator:</t>
        </r>
        <r>
          <rPr>
            <sz val="18"/>
            <rFont val="宋体"/>
            <charset val="134"/>
          </rPr>
          <t xml:space="preserve">
词条类型：
     0-暂时用不上的词条
     1-主词条
     2-特殊词条
     3-改造词条</t>
        </r>
      </text>
    </comment>
    <comment ref="T2" authorId="0">
      <text>
        <r>
          <rPr>
            <b/>
            <sz val="14"/>
            <rFont val="宋体"/>
            <charset val="134"/>
          </rPr>
          <t>Administrator:</t>
        </r>
        <r>
          <rPr>
            <sz val="14"/>
            <rFont val="宋体"/>
            <charset val="134"/>
          </rPr>
          <t xml:space="preserve">
根据是否为特殊词条来判断是否打“特”的标签
0-非特殊词条
1-特殊词条</t>
        </r>
      </text>
    </comment>
  </commentList>
</comments>
</file>

<file path=xl/comments2.xml><?xml version="1.0" encoding="utf-8"?>
<comments xmlns="http://schemas.openxmlformats.org/spreadsheetml/2006/main">
  <authors>
    <author>Administrator</author>
  </authors>
  <commentList>
    <comment ref="C22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备注：大波来袭时，10s内全体英雄伤害提高30%</t>
        </r>
      </text>
    </comment>
    <comment ref="C3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备注：基地血量首次低于30%，全体英雄增加99%闪避率</t>
        </r>
      </text>
    </comment>
    <comment ref="C32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备注：boss出现时基地在3s内回复最大血量的20%</t>
        </r>
      </text>
    </comment>
    <comment ref="C33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备注：基地血量低于50%时，全体英雄伤害增加20%，持续5s</t>
        </r>
      </text>
    </comment>
  </commentList>
</comments>
</file>

<file path=xl/comments3.xml><?xml version="1.0" encoding="utf-8"?>
<comments xmlns="http://schemas.openxmlformats.org/spreadsheetml/2006/main">
  <authors>
    <author>Administrator</author>
  </authors>
  <commentList>
    <comment ref="C44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该品质、类型未用到的总数值</t>
        </r>
      </text>
    </comment>
    <comment ref="G44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该类型未用到的总数值</t>
        </r>
      </text>
    </comment>
    <comment ref="G47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该类型未用到的总数值</t>
        </r>
      </text>
    </comment>
    <comment ref="G50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该类型未用到的总数值</t>
        </r>
      </text>
    </comment>
    <comment ref="G53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该类型未用到的总数值</t>
        </r>
      </text>
    </comment>
    <comment ref="G56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该类型未用到的总数值</t>
        </r>
      </text>
    </comment>
  </commentList>
</comments>
</file>

<file path=xl/sharedStrings.xml><?xml version="1.0" encoding="utf-8"?>
<sst xmlns="http://schemas.openxmlformats.org/spreadsheetml/2006/main" count="4544" uniqueCount="554">
  <si>
    <t>i_id</t>
  </si>
  <si>
    <t>i_passiveSkillID</t>
  </si>
  <si>
    <t>s_skillName</t>
  </si>
  <si>
    <t>s_itemIcon</t>
  </si>
  <si>
    <t>$i_type</t>
  </si>
  <si>
    <t>i_isTotal</t>
  </si>
  <si>
    <t>$il_subType</t>
  </si>
  <si>
    <t>i_maxLimit</t>
  </si>
  <si>
    <t>$i_condParamType</t>
  </si>
  <si>
    <t>i_condParam</t>
  </si>
  <si>
    <t>$i_effectType</t>
  </si>
  <si>
    <t>$il_workTag</t>
  </si>
  <si>
    <t>$i_effectParamType</t>
  </si>
  <si>
    <t>$fll_effectParam</t>
  </si>
  <si>
    <t>s_skillDesc</t>
  </si>
  <si>
    <t>i_showType</t>
  </si>
  <si>
    <t>$i_entryClass</t>
  </si>
  <si>
    <t>i_SpecType</t>
  </si>
  <si>
    <t>词条ID</t>
  </si>
  <si>
    <t>词条ID读取</t>
  </si>
  <si>
    <t>解锁被动技能id</t>
  </si>
  <si>
    <t>品质</t>
  </si>
  <si>
    <t>技能名称</t>
  </si>
  <si>
    <t>技能icon</t>
  </si>
  <si>
    <t>成就类型(触发场景)</t>
  </si>
  <si>
    <t>是否取成就数据</t>
  </si>
  <si>
    <t>词条子类型(或、且操作)</t>
  </si>
  <si>
    <t>词条触发限制</t>
  </si>
  <si>
    <t>条件参数类型(后台使用)</t>
  </si>
  <si>
    <t>条件参数</t>
  </si>
  <si>
    <t>效果类型(效果分类)</t>
  </si>
  <si>
    <t>生效标签</t>
  </si>
  <si>
    <t>效果参数类型(后台使用)</t>
  </si>
  <si>
    <t>效果参数</t>
  </si>
  <si>
    <t>词条效果描述</t>
  </si>
  <si>
    <t>展示类型</t>
  </si>
  <si>
    <t>词条类型</t>
  </si>
  <si>
    <t>特殊词条</t>
  </si>
  <si>
    <t>蓝色</t>
  </si>
  <si>
    <t>词条分类-主词条</t>
  </si>
  <si>
    <t>词条分类-改造词条</t>
  </si>
  <si>
    <t>紫色</t>
  </si>
  <si>
    <t>橙色</t>
  </si>
  <si>
    <t>红色</t>
  </si>
  <si>
    <t>词条分类-特殊词条</t>
  </si>
  <si>
    <t>CS:词条效果表:Entry</t>
  </si>
  <si>
    <t>E:词条类型-无:EntryType:Empty:0</t>
  </si>
  <si>
    <t>E:效果类型-无:EntryEffectType:None:0</t>
  </si>
  <si>
    <t>E:条件参数类型-无:EEntryParamTypeCondition:None:0</t>
  </si>
  <si>
    <t>E:词条类型-战斗通关:EntryType:PassBattle:1</t>
  </si>
  <si>
    <t>E:效果类型-英雄属性:EntryEffectType:HeroProp:1</t>
  </si>
  <si>
    <t>E:条件参数类型-次数累计:EEntryParamTypeCondition:Times:1</t>
  </si>
  <si>
    <t>E:词条类型-战斗杀怪:EntryType:KillMonster:2</t>
  </si>
  <si>
    <t>E:效果类型-折扣概率:EntryEffectType:DiscountProbability:2</t>
  </si>
  <si>
    <t>E:条件参数类型-天数累计:EEntryParamTypeCondition:Day:2</t>
  </si>
  <si>
    <t>E:词条类型-登录天数:EntryType:LoginDay:4</t>
  </si>
  <si>
    <t>E:效果类型-广告观看:EntryEffectType:WatchAdvertise:3</t>
  </si>
  <si>
    <t>E:效果参数类型-无:EEntryParamTypeEffect:None:0</t>
  </si>
  <si>
    <t>E:词条类型-添加好友:EntryType:AddFriend:5</t>
  </si>
  <si>
    <t>E:效果类型-广告奖励:EntryEffectType:AdertiseReward:4</t>
  </si>
  <si>
    <t>E:效果参数类型-单参数:EEntryParamTypeEffect:One:1</t>
  </si>
  <si>
    <t>E:词条类型-任务成就:EntryType:FinishTask:6</t>
  </si>
  <si>
    <t>E:效果类型-装备背包容量:EntryEffectType:EquipmentBagSize:5</t>
  </si>
  <si>
    <t>E:效果参数类型-两参数:EEntryParamTypeEffect:Two:2</t>
  </si>
  <si>
    <t>E:词条类型-抽卡成就:EntryType:FinishDraw:7</t>
  </si>
  <si>
    <t>E:效果类型-消耗减免:EntryEffectType:ConsumeReduce:6</t>
  </si>
  <si>
    <t>E:效果参数类型-二元数组:EEntryParamTypeEffect:TwoArray:3</t>
  </si>
  <si>
    <t>E:词条类型-购物成就:EntryType:ShopAward:8</t>
  </si>
  <si>
    <t>E:效果类型-抽卡概率:EntryEffectType:DrawDropProbability:7</t>
  </si>
  <si>
    <t>E:效果参数类型-三元数组:EEntryParamTypeEffect:ThreeArray:4</t>
  </si>
  <si>
    <t>E:词条类型-解锁生效:EntryType:UnlockEffect:9</t>
  </si>
  <si>
    <t>E:效果类型-连续抽卡:EntryEffectType:MultipleDraw:8</t>
  </si>
  <si>
    <t>E:生效标签-无:EntryWorkTag:None:99999999</t>
  </si>
  <si>
    <t>E:词条类型-观看广告:EntryType:WatchAdvertise:10</t>
  </si>
  <si>
    <t>E:效果类型-开宝箱:EntryEffectType:OpenBox:9</t>
  </si>
  <si>
    <t>E:生效标签-季卡:EntryWorkTag:SeasonCard:1</t>
  </si>
  <si>
    <t>E:词条类型-道具消耗:EntryType:ItemConsume:11</t>
  </si>
  <si>
    <t>E:效果类型-挂机奖励:EntryEffectType:HookReward:10</t>
  </si>
  <si>
    <t>E:生效标签-月卡:EntryWorkTag:MonthCard:2</t>
  </si>
  <si>
    <t>E:词条类型-获得装备:EntryType:EquipmentReward:12</t>
  </si>
  <si>
    <t>E:效果类型-英雄升星-本体减免:EntryEffectType:HeroUpgradeReduce:11</t>
  </si>
  <si>
    <t>E:词条类型-开启宝箱:EntryType:OpenBox:13</t>
  </si>
  <si>
    <t>E:效果类型-装备回收-宝箱奖励:EntryEffectType:SplitEquipmentRewardBox:12</t>
  </si>
  <si>
    <t>E:词条类型-回收装备:EntryType:EquipmentRecycle:14</t>
  </si>
  <si>
    <t>E:效果类型-战斗结束-奖励加成:EntryEffectType:BattleEnd_IncreaseReward:13</t>
  </si>
  <si>
    <t>E:词条类型-获得晶核:EntryType:ReceiveCrystal:15</t>
  </si>
  <si>
    <t>E:效果类型-装备精炼加成:EntryEffectType:FinishedEquipmentProfessionRefine:14</t>
  </si>
  <si>
    <t>E:词条类型-晶核改造:EntryType:CrystalRedefine:16</t>
  </si>
  <si>
    <t>E:效果类型-战斗结束-装备概率:EntryEffectType:BattleEnd_EquipmentDropProb:15</t>
  </si>
  <si>
    <t>E:词条类型-使徒升级:EntryType:CrystalRobotUpgrade:17</t>
  </si>
  <si>
    <t>E:效果类型-装备升级加成:EntryEffectType:FinishedEquipmentRedefine:21</t>
  </si>
  <si>
    <t>E:词条分类-无:EEntryClass:None:0</t>
  </si>
  <si>
    <t>E:词条类型-英雄升星:EntryType:HeroStarUpgrade:18</t>
  </si>
  <si>
    <t>E:效果类型-低血伤害免疫:EntryEffectType:LowBloodDamageImmunity:20</t>
  </si>
  <si>
    <t>E:词条分类-主词条:EEntryClass:Main:1</t>
  </si>
  <si>
    <t>E:词条类型-总战力提升:EntryType:IncreasePower:19</t>
  </si>
  <si>
    <t>E:效果类型-奖励概率加成:EntryEffectType:RewardProbabilityBonus:22</t>
  </si>
  <si>
    <t>E:词条分类-特殊词条:EEntryClass:Special:2</t>
  </si>
  <si>
    <t>E:词条类型-装备精炼:EntryType:EquipmentProfessionRefine:20</t>
  </si>
  <si>
    <t>E:效果类型-低血生命值恢复:EntryEffectType:LowBloodLifeRecovery:23</t>
  </si>
  <si>
    <t>E:词条分类-改造词条:EEntryClass:Redefine:3</t>
  </si>
  <si>
    <t>E:词条类型-装备升级:EntryType:EquipmentProfessionUpgrade:21</t>
  </si>
  <si>
    <t>E:效果类型-增加空投次数:EntryEffectType:AddDropBoxCount:24</t>
  </si>
  <si>
    <t>E:词条类型-离线收益成就:EntryType:FinishedOffline:22</t>
  </si>
  <si>
    <t>E:效果类型-增加英雄属性提升:EntryEffectType:AddPropTypeValue:25</t>
  </si>
  <si>
    <t>E:效果类型-增加战斗复活次数:EntryEffectType:AddBattleReliveCount:26</t>
  </si>
  <si>
    <t>E:效果类型-buff刷新:EntryEffectType:BuffRefresh:27</t>
  </si>
  <si>
    <t>E:效果类型-增加队长星级:EntryEffectType:AddLeaderStar:28</t>
  </si>
  <si>
    <t>E:效果类型-基地护盾:EntryEffectType:BaseShield:29</t>
  </si>
  <si>
    <t>E:效果类型-基地恢复:EntryEffectType:BaseRecover:30</t>
  </si>
  <si>
    <t>E:效果类型-商店刷新次数:EntryEffectType:AddShopRefresh:31</t>
  </si>
  <si>
    <t>E:效果类型-英雄血量恢复:EntryEffectType:HeroHpRecover:32</t>
  </si>
  <si>
    <t>E:效果类型-开局获取金币:EntryEffectType:BeginAddGold:33</t>
  </si>
  <si>
    <t>E:效果类型-免疫伤害:EntryEffectType:DamageReduce:34</t>
  </si>
  <si>
    <t>E:效果类型-基地恢复2:EntryEffectType:BaseRecover2:35</t>
  </si>
  <si>
    <t>E:效果类型-增加英雄属性提升2:EntryEffectType:ddPropTypeValue2:36</t>
  </si>
  <si>
    <t>E:效果类型-职业属性:EntryEffectType:ProfessionProp:37</t>
  </si>
  <si>
    <t>E:效果类型-离线收益时间延长:EntryEffectType:OfflineIncomeTime:38</t>
  </si>
  <si>
    <t>E:效果类型-晶核属性:EntryEffectType:CrystalProp:39</t>
  </si>
  <si>
    <t>E:效果类型-队长能量提升:EntryEffectType:LeaderEnergyAdd:40</t>
  </si>
  <si>
    <t>E:效果类型-大波来袭能量回满:EntryEffectType:BigComingRecovery:41</t>
  </si>
  <si>
    <t>E:效果类型-boss出现能量回满:EntryEffectType:BossComingRecovery:42</t>
  </si>
  <si>
    <t>E:效果类型-掉落组掉落ID概率:EntryEffectType:LootGroupLootRate:43</t>
  </si>
  <si>
    <t>蓝</t>
  </si>
  <si>
    <t>紫</t>
  </si>
  <si>
    <t>橙</t>
  </si>
  <si>
    <t>红</t>
  </si>
  <si>
    <t>个数</t>
  </si>
  <si>
    <t>每登录1天,提升</t>
  </si>
  <si>
    <t>晶核生命力</t>
  </si>
  <si>
    <t>，最多生效</t>
  </si>
  <si>
    <t>次</t>
  </si>
  <si>
    <t>%</t>
  </si>
  <si>
    <t>等级</t>
  </si>
  <si>
    <t>装备背包容量永久+10</t>
  </si>
  <si>
    <t>满级所需个数</t>
  </si>
  <si>
    <t>提升</t>
  </si>
  <si>
    <t>晶核攻击力</t>
  </si>
  <si>
    <t>强度</t>
  </si>
  <si>
    <t>新增总比</t>
  </si>
  <si>
    <t>提升火属性英雄</t>
  </si>
  <si>
    <t>暴击回血%s</t>
  </si>
  <si>
    <t>%s点</t>
  </si>
  <si>
    <t>强度比</t>
  </si>
  <si>
    <t>属性</t>
  </si>
  <si>
    <t>对应品质晶核占比</t>
  </si>
  <si>
    <t>普通唤醒获取精良英雄的概率+%s0.1%%s</t>
  </si>
  <si>
    <t>x</t>
  </si>
  <si>
    <t>晶核防御力</t>
  </si>
  <si>
    <t>单个属性</t>
  </si>
  <si>
    <t>混沌回血%s</t>
  </si>
  <si>
    <t>天数</t>
  </si>
  <si>
    <t>命中率</t>
  </si>
  <si>
    <t>最大混沌</t>
  </si>
  <si>
    <t>总值&amp;总数量</t>
  </si>
  <si>
    <t>单份价值</t>
  </si>
  <si>
    <t>破甲效果</t>
  </si>
  <si>
    <t>晶核攻击</t>
  </si>
  <si>
    <t>攻击词条数量</t>
  </si>
  <si>
    <t>单条属性</t>
  </si>
  <si>
    <t>晶核生命</t>
  </si>
  <si>
    <t>技能增强</t>
  </si>
  <si>
    <t>数量</t>
  </si>
  <si>
    <t>每进行5次装备精炼,提升</t>
  </si>
  <si>
    <t>火伤</t>
  </si>
  <si>
    <t>元素伤害</t>
  </si>
  <si>
    <t>战斗中额外获得1次空投支援</t>
  </si>
  <si>
    <t>装备精炼时有%s0.1%%s的概率额外提升1级</t>
  </si>
  <si>
    <t>闪避率</t>
  </si>
  <si>
    <t>暴击效果</t>
  </si>
  <si>
    <t>黑市商店每日额外获得1次免费刷新次数</t>
  </si>
  <si>
    <t>精准伤害</t>
  </si>
  <si>
    <t>闪避回血%s</t>
  </si>
  <si>
    <t>每获得2件精良品质的装备,提升</t>
  </si>
  <si>
    <t>命中</t>
  </si>
  <si>
    <t>10连高级唤醒有10%的概率额外获得1个英雄</t>
  </si>
  <si>
    <t>闪避</t>
  </si>
  <si>
    <t>每通关1次探险战斗,提升</t>
  </si>
  <si>
    <t>10连晶核制造有%s0.1%%s的概率额外获得1份奖励</t>
  </si>
  <si>
    <t>精准回血%s</t>
  </si>
  <si>
    <t>晶核防御</t>
  </si>
  <si>
    <t>10连使徒召唤额外获得1份奖励</t>
  </si>
  <si>
    <t>精准回血</t>
  </si>
  <si>
    <t>装备升级时有%s0.1%%s的概率额外提升1级</t>
  </si>
  <si>
    <t>主</t>
  </si>
  <si>
    <t>闪避回血</t>
  </si>
  <si>
    <t>开启精良补给箱获取的矿石+%s0.5%%s</t>
  </si>
  <si>
    <t>命中回血</t>
  </si>
  <si>
    <t>战斗中队长星级+1</t>
  </si>
  <si>
    <t>暴击回血</t>
  </si>
  <si>
    <t>命中回血%s</t>
  </si>
  <si>
    <t>混沌回血</t>
  </si>
  <si>
    <t>高级唤醒获取史诗英雄的概率+%s0.1%%s</t>
  </si>
  <si>
    <t>开启传说补给箱时获取的钻石+%s0.5%%s</t>
  </si>
  <si>
    <t>元素抗性</t>
  </si>
  <si>
    <t>晶核制造获取神话晶核的概率+%s0.1%%s</t>
  </si>
  <si>
    <t>晶核制造获取传说晶核的概率+%s0.1%%s</t>
  </si>
  <si>
    <t>开启普通补给箱获取的金币+%s0.5%%s</t>
  </si>
  <si>
    <t>开启稀有补给箱获取的生铁+%s0.5%%s</t>
  </si>
  <si>
    <t>提升水属性英雄</t>
  </si>
  <si>
    <t>每进行5次装备升级,提升</t>
  </si>
  <si>
    <t>开启稀有补给箱获取的瀚宇星尘+%s0.5%%s</t>
  </si>
  <si>
    <t>战斗中额外获得1次复活机会</t>
  </si>
  <si>
    <t>Boss出现时，为生命值最低的英雄恢复50%最大血量</t>
  </si>
  <si>
    <t>基地血量低于50%时，10秒内全体伤害+15%</t>
  </si>
  <si>
    <t>水伤</t>
  </si>
  <si>
    <t>每进行2次精良品质英雄升星,提升</t>
  </si>
  <si>
    <t>每进行1次水属性传说晶核改造,提升水属性英雄</t>
  </si>
  <si>
    <t>大波来袭时，10秒内全体伤害+10%</t>
  </si>
  <si>
    <t>开启史诗补给箱时获取稀有英雄的概率+%s0.1%%s</t>
  </si>
  <si>
    <t>每提升任意科技核心5级,提升</t>
  </si>
  <si>
    <t>提升风属性英雄</t>
  </si>
  <si>
    <t>黑市商城额外刷出1次钻石广告</t>
  </si>
  <si>
    <t>每进行2次科技秘宝抽取,提升风属性英雄</t>
  </si>
  <si>
    <t>黑市商店出现7折及以下的商品概率+5%</t>
  </si>
  <si>
    <t>Boss出现时，基地回复10%血量，基地保卫战内为30%</t>
  </si>
  <si>
    <t>10连克隆英雄时，有%s0.2%%s的概率额外获得1个品质至少为稀有的英雄</t>
  </si>
  <si>
    <t>风伤</t>
  </si>
  <si>
    <t>每开启1次普通补给箱,提升</t>
  </si>
  <si>
    <t>10连普通唤醒有20%的概率额外获得1个英雄</t>
  </si>
  <si>
    <t>每提升1000总战力,提升</t>
  </si>
  <si>
    <t>开启史诗补给箱获取的突破石+%s0.5%%s</t>
  </si>
  <si>
    <t>每获得5件史诗装备,提升</t>
  </si>
  <si>
    <t>每开启1次传说补给箱,提升</t>
  </si>
  <si>
    <t>每回收500件装备时额外获得1个普通补给箱</t>
  </si>
  <si>
    <t>开启精良补给箱时获取英雄的概率+%s0.1%%s</t>
  </si>
  <si>
    <t>每观看1次广告,提升</t>
  </si>
  <si>
    <t>提升光属性英雄</t>
  </si>
  <si>
    <t>每在探险战斗战胜1次首领怪物,提升光属性英雄</t>
  </si>
  <si>
    <t>每通关1次挂机关卡,提升</t>
  </si>
  <si>
    <t>开启普通补给箱时获取普通英雄的概率+%s0.1%%s</t>
  </si>
  <si>
    <t>每收取2次离线奖励,提升</t>
  </si>
  <si>
    <t>局内获得额外1次免费刷新机会</t>
  </si>
  <si>
    <t>每激活1次英雄图鉴，提升</t>
  </si>
  <si>
    <t>Boss出现时，全体英雄立即回满能量</t>
  </si>
  <si>
    <t>光伤</t>
  </si>
  <si>
    <t>基地血量首次低于10%，基地与所有英雄在4秒内免疫一切伤害</t>
  </si>
  <si>
    <t>开局基地获得生命值30%的能量护盾</t>
  </si>
  <si>
    <t>观看广告有%s0.5%%s的概率额外获得1份奖励</t>
  </si>
  <si>
    <t>挂机收益时间延长%s1%s分钟</t>
  </si>
  <si>
    <t>提升暗属性英雄</t>
  </si>
  <si>
    <t>每回收5件精良装备,提升</t>
  </si>
  <si>
    <t>每消耗20个突破石,提升</t>
  </si>
  <si>
    <t>战斗开始时，队长+50%能量</t>
  </si>
  <si>
    <t>每消耗500钻石,提升</t>
  </si>
  <si>
    <t>开局获得40金币</t>
  </si>
  <si>
    <t>每获得10000金币,提升</t>
  </si>
  <si>
    <t>使徒召唤中获得完整使徒的概率+%s0.1%%s</t>
  </si>
  <si>
    <t>暗伤</t>
  </si>
  <si>
    <t>每获得2件传说及以上品质的装备,提升</t>
  </si>
  <si>
    <t>史诗及以下品质英雄升星时有%s0.1%%s的概率保留1个本体材料</t>
  </si>
  <si>
    <t>开启传说补给箱时获取史诗英雄的概率+%s0.1%%s</t>
  </si>
  <si>
    <t>大波来袭时，全体英雄能量立即回满</t>
  </si>
  <si>
    <t>生命强化</t>
  </si>
  <si>
    <t>icon_sm</t>
  </si>
  <si>
    <t>成就类型-登录天数</t>
  </si>
  <si>
    <t>条件参数类型-天数累计</t>
  </si>
  <si>
    <t>效果类型-晶核属性</t>
  </si>
  <si>
    <t>生效标签-无</t>
  </si>
  <si>
    <t>效果参数类型-三元数组</t>
  </si>
  <si>
    <t>大背包</t>
  </si>
  <si>
    <t>icon_bbrl</t>
  </si>
  <si>
    <t>成就类型-解锁生效</t>
  </si>
  <si>
    <t>条件参数类型-无</t>
  </si>
  <si>
    <t>效果类型-装备背包容量</t>
  </si>
  <si>
    <t>效果参数类型-单参数</t>
  </si>
  <si>
    <t>10</t>
  </si>
  <si>
    <t>攻击强化</t>
  </si>
  <si>
    <t>icon_gj</t>
  </si>
  <si>
    <t>暴击恢复</t>
  </si>
  <si>
    <t>icon_hx</t>
  </si>
  <si>
    <t>效果类型-英雄属性</t>
  </si>
  <si>
    <t>元素-火</t>
  </si>
  <si>
    <t>效果参数类型-二元数组</t>
  </si>
  <si>
    <t>召唤小幸运</t>
  </si>
  <si>
    <t>icon_bylq</t>
  </si>
  <si>
    <t>效果类型-抽卡概率</t>
  </si>
  <si>
    <t>62,10</t>
  </si>
  <si>
    <t>防御强化</t>
  </si>
  <si>
    <t>icon_fy</t>
  </si>
  <si>
    <t>混沌恢复</t>
  </si>
  <si>
    <t>神秘强化</t>
  </si>
  <si>
    <t>icon_bxfy</t>
  </si>
  <si>
    <t>成就类型-开启品质宝箱次数</t>
  </si>
  <si>
    <t>条件参数类型-次数累计</t>
  </si>
  <si>
    <t>命中强化</t>
  </si>
  <si>
    <t>icon_mz</t>
  </si>
  <si>
    <t>混沌之力</t>
  </si>
  <si>
    <t>icon_hddj</t>
  </si>
  <si>
    <t>护甲爆破</t>
  </si>
  <si>
    <t>icon_hskx</t>
  </si>
  <si>
    <t>更强技能</t>
  </si>
  <si>
    <t>icon_jnzq</t>
  </si>
  <si>
    <t>成就类型-职业精炼次数</t>
  </si>
  <si>
    <t>职业-任意</t>
  </si>
  <si>
    <t>元素迸发</t>
  </si>
  <si>
    <t>icon_yssh</t>
  </si>
  <si>
    <t>空投降临</t>
  </si>
  <si>
    <t>icon_kt</t>
  </si>
  <si>
    <t>效果类型-增加空投次数</t>
  </si>
  <si>
    <t>幸运精炼</t>
  </si>
  <si>
    <t>icon_zbjl</t>
  </si>
  <si>
    <t>效果类型-装备精炼加成</t>
  </si>
  <si>
    <t>闪避强化</t>
  </si>
  <si>
    <t>icon_sb</t>
  </si>
  <si>
    <t>探索黑市</t>
  </si>
  <si>
    <t>icon_sdsx</t>
  </si>
  <si>
    <t>商店类型-黑市商店</t>
  </si>
  <si>
    <t>效果类型-商店刷新次数</t>
  </si>
  <si>
    <t>1</t>
  </si>
  <si>
    <t>闪避恢复</t>
  </si>
  <si>
    <t>icon_hdjlzb</t>
  </si>
  <si>
    <t>成就类型-获得品质装备数量</t>
  </si>
  <si>
    <t>品质-绿</t>
  </si>
  <si>
    <t>高级外援</t>
  </si>
  <si>
    <t>icon_blbt</t>
  </si>
  <si>
    <t>效果类型-连续抽卡</t>
  </si>
  <si>
    <t>1502,1000</t>
  </si>
  <si>
    <t>精准打击</t>
  </si>
  <si>
    <t>icon_jzdj</t>
  </si>
  <si>
    <t>启程赠礼</t>
  </si>
  <si>
    <t>icon_jygq</t>
  </si>
  <si>
    <t>成就类型-战斗类型完成次数</t>
  </si>
  <si>
    <t>战斗类型-精英关卡</t>
  </si>
  <si>
    <t>晶核惊喜</t>
  </si>
  <si>
    <t>icon_ewhd</t>
  </si>
  <si>
    <t>1501,10</t>
  </si>
  <si>
    <t>精准恢复</t>
  </si>
  <si>
    <t>使徒惊喜</t>
  </si>
  <si>
    <t>icon_ewst</t>
  </si>
  <si>
    <t>1505,10000</t>
  </si>
  <si>
    <t>抽卡赠礼</t>
  </si>
  <si>
    <t>icon_slck</t>
  </si>
  <si>
    <t>成就类型-抽卡ID次数</t>
  </si>
  <si>
    <t>幸运升级</t>
  </si>
  <si>
    <t>效果类型-装备升级加成</t>
  </si>
  <si>
    <t>矿石补给</t>
  </si>
  <si>
    <t>icon_bxks</t>
  </si>
  <si>
    <t>效果类型-开宝箱</t>
  </si>
  <si>
    <t>系统类型-道具,5,50</t>
  </si>
  <si>
    <t>暴力伤害</t>
  </si>
  <si>
    <t>icon_bjdj</t>
  </si>
  <si>
    <t>我是队长</t>
  </si>
  <si>
    <t>icon_dzxj</t>
  </si>
  <si>
    <t>效果类型-增加队长星级</t>
  </si>
  <si>
    <t>命中恢复</t>
  </si>
  <si>
    <t>召唤大幸运</t>
  </si>
  <si>
    <t>icon_hjlq</t>
  </si>
  <si>
    <t>64,10</t>
  </si>
  <si>
    <t>钻石补给</t>
  </si>
  <si>
    <t>icon_bxzs</t>
  </si>
  <si>
    <t>系统类型-道具,1,50</t>
  </si>
  <si>
    <t>软体防御</t>
  </si>
  <si>
    <t>icon_yskx</t>
  </si>
  <si>
    <t>晶核至尊</t>
  </si>
  <si>
    <t>icon_wwzjb</t>
  </si>
  <si>
    <t>54,10</t>
  </si>
  <si>
    <t>晶核之主</t>
  </si>
  <si>
    <t>53,10</t>
  </si>
  <si>
    <t>金币补给</t>
  </si>
  <si>
    <t>系统类型-道具,2,50</t>
  </si>
  <si>
    <t>生铁补给</t>
  </si>
  <si>
    <t>系统类型-道具,15,50</t>
  </si>
  <si>
    <t>元素-水</t>
  </si>
  <si>
    <t>装备赐福</t>
  </si>
  <si>
    <t>icon_sjzb</t>
  </si>
  <si>
    <t>成就类型-职业装备升级次数</t>
  </si>
  <si>
    <t>星辰补给</t>
  </si>
  <si>
    <t>系统类型-道具,19,50</t>
  </si>
  <si>
    <t>不死之躯</t>
  </si>
  <si>
    <t>icon_fh</t>
  </si>
  <si>
    <t>效果类型-增加战斗复活次数</t>
  </si>
  <si>
    <t>icon_sljl</t>
  </si>
  <si>
    <t>强化补给</t>
  </si>
  <si>
    <t>大口治疗</t>
  </si>
  <si>
    <t>效果类型-英雄血量恢复</t>
  </si>
  <si>
    <t>5000</t>
  </si>
  <si>
    <t>绝地反击</t>
  </si>
  <si>
    <t>icon_tj</t>
  </si>
  <si>
    <t>效果类型-增加英雄属性提升2</t>
  </si>
  <si>
    <t>icon_yxjh</t>
  </si>
  <si>
    <t>icon_lssx</t>
  </si>
  <si>
    <t>成就类型-英雄升星</t>
  </si>
  <si>
    <t>icon_ssjh</t>
  </si>
  <si>
    <t>成就类型-获得品质晶核</t>
  </si>
  <si>
    <t>品质-紫</t>
  </si>
  <si>
    <t>成就类型-晶核元素品质改造次数</t>
  </si>
  <si>
    <t>元素-水,品质-橙</t>
  </si>
  <si>
    <t>集中开火</t>
  </si>
  <si>
    <t>icon_jdgj</t>
  </si>
  <si>
    <t>效果类型-增加英雄属性提升</t>
  </si>
  <si>
    <t>史诗之光</t>
  </si>
  <si>
    <t>icon_bxyx</t>
  </si>
  <si>
    <t>效果类型-掉落组掉落ID概率</t>
  </si>
  <si>
    <t>46,10</t>
  </si>
  <si>
    <t>开启稀有补给箱时获取稀有英雄的概率+%s0.1%%s</t>
  </si>
  <si>
    <t>核心强化</t>
  </si>
  <si>
    <t>icon_hy</t>
  </si>
  <si>
    <t>成就类型-星源神具升级次数</t>
  </si>
  <si>
    <t>元素-风</t>
  </si>
  <si>
    <t>黑市的馈赠</t>
  </si>
  <si>
    <t>icon_zsgg</t>
  </si>
  <si>
    <t>效果类型-广告观看</t>
  </si>
  <si>
    <t>成就类型-星源秘宝抽卡次数</t>
  </si>
  <si>
    <t>icon_hslszb</t>
  </si>
  <si>
    <t>成就类型-分解品质装备数量</t>
  </si>
  <si>
    <t>品质-蓝</t>
  </si>
  <si>
    <t>大折扣</t>
  </si>
  <si>
    <t>icon_dz</t>
  </si>
  <si>
    <t>效果类型-折扣概率</t>
  </si>
  <si>
    <t>效果参数类型-两参数</t>
  </si>
  <si>
    <t>7,500</t>
  </si>
  <si>
    <t>自我修复</t>
  </si>
  <si>
    <t>icon_boss</t>
  </si>
  <si>
    <t>效果类型-基地恢复2</t>
  </si>
  <si>
    <t>幸运抽卡</t>
  </si>
  <si>
    <t>63,20</t>
  </si>
  <si>
    <t>icon_ptbxgj</t>
  </si>
  <si>
    <t>初级外援</t>
  </si>
  <si>
    <t>icon_gjzh</t>
  </si>
  <si>
    <t>1503,2000</t>
  </si>
  <si>
    <t>成就类型-总战力提升</t>
  </si>
  <si>
    <t>突破补给</t>
  </si>
  <si>
    <t>icon_tps</t>
  </si>
  <si>
    <t>系统类型-道具,3,50</t>
  </si>
  <si>
    <t>大大大英雄</t>
  </si>
  <si>
    <t>icon_lssxsx</t>
  </si>
  <si>
    <t>优质装备</t>
  </si>
  <si>
    <t>icon_hdzz</t>
  </si>
  <si>
    <t>icon_bbkx</t>
  </si>
  <si>
    <t>无限宝箱</t>
  </si>
  <si>
    <t>icon_hszb</t>
  </si>
  <si>
    <t>效果类型-装备回收-宝箱奖励</t>
  </si>
  <si>
    <t>500</t>
  </si>
  <si>
    <t>精良补给</t>
  </si>
  <si>
    <t>35,10</t>
  </si>
  <si>
    <t>广告馈赠</t>
  </si>
  <si>
    <t>icon_gggj</t>
  </si>
  <si>
    <t>成就类型-观看类型广告次数</t>
  </si>
  <si>
    <t>元素-光</t>
  </si>
  <si>
    <t>成就类型-战斗类型杀怪类型个数</t>
  </si>
  <si>
    <t>战斗类型-精英关卡,怪物类型-boss</t>
  </si>
  <si>
    <t>战斗类型-挂机关卡</t>
  </si>
  <si>
    <t>icon_ptbxyx</t>
  </si>
  <si>
    <t>系统类型-英雄,13,10</t>
  </si>
  <si>
    <t>icon_gjsm</t>
  </si>
  <si>
    <t>成就类型-离线收益次数</t>
  </si>
  <si>
    <t>小小刷新</t>
  </si>
  <si>
    <t>icon_jnsx</t>
  </si>
  <si>
    <t>效果类型-buff刷新</t>
  </si>
  <si>
    <t>破盾大装</t>
  </si>
  <si>
    <t>icon_hdlszb</t>
  </si>
  <si>
    <t>光明赐福</t>
  </si>
  <si>
    <t>元素-光,品质-橙</t>
  </si>
  <si>
    <t>全员集结</t>
  </si>
  <si>
    <t>成就类型-英雄图鉴激活次数</t>
  </si>
  <si>
    <t>直面首领</t>
  </si>
  <si>
    <t>效果类型-boss出现能量回满</t>
  </si>
  <si>
    <t>无敌防御</t>
  </si>
  <si>
    <t>icon_shjm</t>
  </si>
  <si>
    <t>效果类型-免疫伤害</t>
  </si>
  <si>
    <t>小小护盾</t>
  </si>
  <si>
    <t>icon_jdhd</t>
  </si>
  <si>
    <t>效果类型-基地护盾</t>
  </si>
  <si>
    <t>3000</t>
  </si>
  <si>
    <t>双倍快乐</t>
  </si>
  <si>
    <t>icon_ggjl</t>
  </si>
  <si>
    <t>效果类型-广告奖励</t>
  </si>
  <si>
    <t>50</t>
  </si>
  <si>
    <t>幸运长梦</t>
  </si>
  <si>
    <t>icon_yyzjb</t>
  </si>
  <si>
    <t>效果类型-离线收益时间延长</t>
  </si>
  <si>
    <t>元素-暗</t>
  </si>
  <si>
    <t>icon_hsjlzb</t>
  </si>
  <si>
    <t>突破赐福</t>
  </si>
  <si>
    <t>icon_tpsgj</t>
  </si>
  <si>
    <t>成就类型-道具ID消耗次数</t>
  </si>
  <si>
    <t>强力队长</t>
  </si>
  <si>
    <t>icon_dznl</t>
  </si>
  <si>
    <t>效果类型-队长能量提升</t>
  </si>
  <si>
    <t>尖锐钻石</t>
  </si>
  <si>
    <t>icon_zsgj</t>
  </si>
  <si>
    <t>意外之喜</t>
  </si>
  <si>
    <t>icon_jb</t>
  </si>
  <si>
    <t>效果类型-开局获取金币</t>
  </si>
  <si>
    <t>闪闪金币</t>
  </si>
  <si>
    <t>icon_jbsm</t>
  </si>
  <si>
    <t>成就类型-道具ID获得次数</t>
  </si>
  <si>
    <t>至尊使徒</t>
  </si>
  <si>
    <t>101,10</t>
  </si>
  <si>
    <t>1504,20</t>
  </si>
  <si>
    <t>传说赐福</t>
  </si>
  <si>
    <t>品质-橙</t>
  </si>
  <si>
    <t>零消耗</t>
  </si>
  <si>
    <t>效果类型-英雄升星-本体减免</t>
  </si>
  <si>
    <t>品质-白,品质-绿,品质-蓝,品质-紫</t>
  </si>
  <si>
    <t>icon_ssjhgz</t>
  </si>
  <si>
    <t>传说之光</t>
  </si>
  <si>
    <t>56,10</t>
  </si>
  <si>
    <t>终极回能</t>
  </si>
  <si>
    <t>icon_qxsjb</t>
  </si>
  <si>
    <t>效果类型-大波来袭能量回满</t>
  </si>
  <si>
    <t>、</t>
  </si>
  <si>
    <t>主词条</t>
  </si>
  <si>
    <t>序号</t>
  </si>
  <si>
    <t>副词条</t>
  </si>
  <si>
    <t>改造词条</t>
  </si>
  <si>
    <t>48-火、126-水、163-风、251-光、319-暗</t>
  </si>
  <si>
    <t>攻击</t>
  </si>
  <si>
    <t>10-火、87-水、166-风、241-光、317-暗</t>
  </si>
  <si>
    <t>生命</t>
  </si>
  <si>
    <t>防御</t>
  </si>
  <si>
    <t>51-火、131-水、175-风、262-光、346-暗</t>
  </si>
  <si>
    <t>22-火、99-水、172-风、258-光、344-暗</t>
  </si>
  <si>
    <t>54-火、97-水、176-风、260-光、340-暗</t>
  </si>
  <si>
    <t>13-火、92-水、177-风、265-光、356-暗</t>
  </si>
  <si>
    <t>机制</t>
  </si>
  <si>
    <t>开启精良补给箱获取的矿石+2%</t>
  </si>
  <si>
    <t>空投2</t>
  </si>
  <si>
    <t>开启稀有补给箱获取的星辰+2%</t>
  </si>
  <si>
    <t>boss出现时，为生命值最低的英雄恢复最大血量</t>
  </si>
  <si>
    <t>背包+</t>
  </si>
  <si>
    <t>普通唤醒获取精良英雄的概率增加2%</t>
  </si>
  <si>
    <t>28-火、107-水、184-风、263-光、335-暗</t>
  </si>
  <si>
    <t>开启精良补给箱时获取良好英雄的概率增加2%</t>
  </si>
  <si>
    <t>68-火、145-水、222-风、283-光、369-暗</t>
  </si>
  <si>
    <t>65-火、106-水、182-风、290-光、358-暗</t>
  </si>
  <si>
    <t>66-火、104-水、183-风、291-光、362-暗</t>
  </si>
  <si>
    <t>属性（红+红s）</t>
  </si>
  <si>
    <t>抽奖、功能机制</t>
  </si>
  <si>
    <t>空投3</t>
  </si>
  <si>
    <t>装备精炼时有4%的概率额外提升一级</t>
  </si>
  <si>
    <t>装备升级时有4%的概率额外提升一级</t>
  </si>
  <si>
    <t>高级唤醒获取史诗英雄的概率增加1%</t>
  </si>
  <si>
    <t>黑市商店7折及以下折扣商品出现的概率增加x%</t>
  </si>
  <si>
    <t>晶核抽奖抽取红色晶核的概率增加x%</t>
  </si>
  <si>
    <t>72-火、153-水、232-风、296-光、377-暗</t>
  </si>
  <si>
    <t>晶核抽奖抽取橙色晶核的概率增加x%</t>
  </si>
  <si>
    <t>33-火、113-水、190-风、298-光、386-暗</t>
  </si>
  <si>
    <t>使徒抽奖抽取完整使徒的概率增加x%</t>
  </si>
  <si>
    <t>36-火、115-水、233-风、306-光、379-暗</t>
  </si>
  <si>
    <t>78-火、156-水、234-风、312-光、387-暗</t>
  </si>
  <si>
    <t>10连克隆，有概率额外获得1个品质至少为稀有的英雄</t>
  </si>
  <si>
    <t>77-火、155-水、192-风、302-光、390-暗</t>
  </si>
  <si>
    <t>红色s</t>
  </si>
  <si>
    <t>红s普通机制</t>
  </si>
  <si>
    <t>资源机制</t>
  </si>
  <si>
    <t>特殊机制</t>
  </si>
  <si>
    <t>开启传说补给箱时获取的钻石+5%</t>
  </si>
  <si>
    <t>黑市商店每日额外获得1次免费刷新次数（2）</t>
  </si>
  <si>
    <t>开启史诗补给箱获取的突破石+1%</t>
  </si>
  <si>
    <t>升级史诗英雄概率保留本体</t>
  </si>
  <si>
    <t>开启普通补给箱获取的金币+2%</t>
  </si>
  <si>
    <t>队长星级+1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</si>
</sst>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7">
    <font>
      <sz val="12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2"/>
      <color rgb="FFFF0000"/>
      <name val="等线"/>
      <charset val="134"/>
      <scheme val="minor"/>
    </font>
    <font>
      <sz val="10"/>
      <color theme="1"/>
      <name val="等线"/>
      <charset val="134"/>
      <scheme val="minor"/>
    </font>
    <font>
      <sz val="10"/>
      <color rgb="FFFF0000"/>
      <name val="等线"/>
      <charset val="134"/>
      <scheme val="minor"/>
    </font>
    <font>
      <sz val="10"/>
      <color theme="1"/>
      <name val="等线"/>
      <charset val="134"/>
    </font>
    <font>
      <sz val="10"/>
      <color theme="1"/>
      <name val="等线 Light"/>
      <charset val="134"/>
      <scheme val="major"/>
    </font>
    <font>
      <sz val="10"/>
      <color indexed="8"/>
      <name val="等线"/>
      <charset val="134"/>
      <scheme val="minor"/>
    </font>
    <font>
      <sz val="10"/>
      <color indexed="8"/>
      <name val="宋体"/>
      <charset val="134"/>
    </font>
    <font>
      <sz val="10"/>
      <color rgb="FF000000"/>
      <name val="等线"/>
      <charset val="134"/>
      <scheme val="minor"/>
    </font>
    <font>
      <b/>
      <sz val="10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9"/>
      <name val="宋体"/>
      <charset val="134"/>
    </font>
    <font>
      <b/>
      <sz val="9"/>
      <name val="宋体"/>
      <charset val="134"/>
    </font>
    <font>
      <b/>
      <sz val="18"/>
      <name val="宋体"/>
      <charset val="134"/>
    </font>
    <font>
      <sz val="14"/>
      <name val="宋体"/>
      <charset val="134"/>
    </font>
    <font>
      <sz val="18"/>
      <name val="宋体"/>
      <charset val="134"/>
    </font>
    <font>
      <b/>
      <sz val="14"/>
      <name val="宋体"/>
      <charset val="134"/>
    </font>
  </fonts>
  <fills count="5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774F81"/>
        <bgColor indexed="64"/>
      </patternFill>
    </fill>
    <fill>
      <patternFill patternType="solid">
        <fgColor theme="5" tint="-0.2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rgb="FFE6A693"/>
        <bgColor indexed="64"/>
      </patternFill>
    </fill>
    <fill>
      <patternFill patternType="solid">
        <fgColor rgb="FFE6ACE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1" tint="0.15"/>
        <bgColor indexed="64"/>
      </patternFill>
    </fill>
    <fill>
      <patternFill patternType="solid">
        <fgColor theme="3" tint="0.4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2" tint="-0.75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" fillId="28" borderId="3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9" borderId="6" applyNumberFormat="0" applyAlignment="0" applyProtection="0">
      <alignment vertical="center"/>
    </xf>
    <xf numFmtId="0" fontId="21" fillId="30" borderId="7" applyNumberFormat="0" applyAlignment="0" applyProtection="0">
      <alignment vertical="center"/>
    </xf>
    <xf numFmtId="0" fontId="22" fillId="30" borderId="6" applyNumberFormat="0" applyAlignment="0" applyProtection="0">
      <alignment vertical="center"/>
    </xf>
    <xf numFmtId="0" fontId="23" fillId="31" borderId="8" applyNumberFormat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29" fillId="38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29" fillId="42" borderId="0" applyNumberFormat="0" applyBorder="0" applyAlignment="0" applyProtection="0">
      <alignment vertical="center"/>
    </xf>
    <xf numFmtId="0" fontId="29" fillId="43" borderId="0" applyNumberFormat="0" applyBorder="0" applyAlignment="0" applyProtection="0">
      <alignment vertical="center"/>
    </xf>
    <xf numFmtId="0" fontId="30" fillId="44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29" fillId="46" borderId="0" applyNumberFormat="0" applyBorder="0" applyAlignment="0" applyProtection="0">
      <alignment vertical="center"/>
    </xf>
    <xf numFmtId="0" fontId="29" fillId="47" borderId="0" applyNumberFormat="0" applyBorder="0" applyAlignment="0" applyProtection="0">
      <alignment vertical="center"/>
    </xf>
    <xf numFmtId="0" fontId="30" fillId="48" borderId="0" applyNumberFormat="0" applyBorder="0" applyAlignment="0" applyProtection="0">
      <alignment vertical="center"/>
    </xf>
    <xf numFmtId="0" fontId="30" fillId="49" borderId="0" applyNumberFormat="0" applyBorder="0" applyAlignment="0" applyProtection="0">
      <alignment vertical="center"/>
    </xf>
    <xf numFmtId="0" fontId="29" fillId="50" borderId="0" applyNumberFormat="0" applyBorder="0" applyAlignment="0" applyProtection="0">
      <alignment vertical="center"/>
    </xf>
    <xf numFmtId="0" fontId="29" fillId="51" borderId="0" applyNumberFormat="0" applyBorder="0" applyAlignment="0" applyProtection="0">
      <alignment vertical="center"/>
    </xf>
    <xf numFmtId="0" fontId="30" fillId="52" borderId="0" applyNumberFormat="0" applyBorder="0" applyAlignment="0" applyProtection="0">
      <alignment vertical="center"/>
    </xf>
    <xf numFmtId="0" fontId="30" fillId="53" borderId="0" applyNumberFormat="0" applyBorder="0" applyAlignment="0" applyProtection="0">
      <alignment vertical="center"/>
    </xf>
    <xf numFmtId="0" fontId="29" fillId="54" borderId="0" applyNumberFormat="0" applyBorder="0" applyAlignment="0" applyProtection="0">
      <alignment vertical="center"/>
    </xf>
    <xf numFmtId="0" fontId="29" fillId="55" borderId="0" applyNumberFormat="0" applyBorder="0" applyAlignment="0" applyProtection="0">
      <alignment vertical="center"/>
    </xf>
    <xf numFmtId="0" fontId="30" fillId="56" borderId="0" applyNumberFormat="0" applyBorder="0" applyAlignment="0" applyProtection="0">
      <alignment vertical="center"/>
    </xf>
    <xf numFmtId="0" fontId="30" fillId="57" borderId="0" applyNumberFormat="0" applyBorder="0" applyAlignment="0" applyProtection="0">
      <alignment vertical="center"/>
    </xf>
    <xf numFmtId="0" fontId="29" fillId="58" borderId="0" applyNumberFormat="0" applyBorder="0" applyAlignment="0" applyProtection="0">
      <alignment vertical="center"/>
    </xf>
    <xf numFmtId="0" fontId="1" fillId="0" borderId="0"/>
  </cellStyleXfs>
  <cellXfs count="216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right" vertical="center"/>
    </xf>
    <xf numFmtId="0" fontId="1" fillId="0" borderId="0" xfId="0" applyFont="1" applyFill="1" applyAlignment="1">
      <alignment vertical="center"/>
    </xf>
    <xf numFmtId="0" fontId="1" fillId="0" borderId="0" xfId="0" applyFont="1" applyFill="1" applyAlignment="1">
      <alignment horizontal="right" vertical="center"/>
    </xf>
    <xf numFmtId="0" fontId="1" fillId="4" borderId="0" xfId="0" applyFont="1" applyFill="1" applyAlignment="1">
      <alignment vertical="center"/>
    </xf>
    <xf numFmtId="0" fontId="1" fillId="4" borderId="0" xfId="0" applyFont="1" applyFill="1" applyAlignment="1">
      <alignment horizontal="right" vertical="center"/>
    </xf>
    <xf numFmtId="0" fontId="1" fillId="5" borderId="0" xfId="0" applyFont="1" applyFill="1" applyAlignment="1">
      <alignment vertical="center"/>
    </xf>
    <xf numFmtId="0" fontId="1" fillId="5" borderId="0" xfId="0" applyFont="1" applyFill="1" applyAlignment="1">
      <alignment horizontal="right" vertical="center"/>
    </xf>
    <xf numFmtId="0" fontId="1" fillId="3" borderId="0" xfId="0" applyFont="1" applyFill="1" applyAlignment="1">
      <alignment vertical="center"/>
    </xf>
    <xf numFmtId="0" fontId="1" fillId="6" borderId="0" xfId="0" applyFont="1" applyFill="1" applyAlignment="1">
      <alignment vertical="center"/>
    </xf>
    <xf numFmtId="0" fontId="1" fillId="6" borderId="0" xfId="0" applyFont="1" applyFill="1" applyAlignment="1">
      <alignment horizontal="right" vertical="center"/>
    </xf>
    <xf numFmtId="0" fontId="1" fillId="7" borderId="0" xfId="0" applyFont="1" applyFill="1" applyAlignment="1">
      <alignment vertical="center"/>
    </xf>
    <xf numFmtId="0" fontId="1" fillId="7" borderId="0" xfId="0" applyFont="1" applyFill="1" applyAlignment="1">
      <alignment horizontal="right" vertical="center"/>
    </xf>
    <xf numFmtId="0" fontId="1" fillId="8" borderId="0" xfId="0" applyFont="1" applyFill="1" applyAlignment="1">
      <alignment vertical="center"/>
    </xf>
    <xf numFmtId="0" fontId="1" fillId="8" borderId="0" xfId="0" applyFont="1" applyFill="1" applyAlignment="1">
      <alignment horizontal="right" vertical="center"/>
    </xf>
    <xf numFmtId="0" fontId="1" fillId="3" borderId="0" xfId="0" applyFont="1" applyFill="1" applyAlignment="1">
      <alignment horizontal="right" vertical="center"/>
    </xf>
    <xf numFmtId="0" fontId="1" fillId="9" borderId="0" xfId="0" applyFont="1" applyFill="1" applyAlignment="1">
      <alignment vertical="center"/>
    </xf>
    <xf numFmtId="0" fontId="1" fillId="9" borderId="0" xfId="0" applyFont="1" applyFill="1" applyAlignment="1">
      <alignment horizontal="right" vertical="center"/>
    </xf>
    <xf numFmtId="0" fontId="1" fillId="3" borderId="0" xfId="0" applyFont="1" applyFill="1" applyAlignment="1">
      <alignment horizontal="justify" vertical="center"/>
    </xf>
    <xf numFmtId="0" fontId="1" fillId="10" borderId="0" xfId="0" applyFont="1" applyFill="1" applyAlignment="1">
      <alignment vertical="center"/>
    </xf>
    <xf numFmtId="0" fontId="2" fillId="10" borderId="0" xfId="0" applyFont="1" applyFill="1" applyAlignment="1">
      <alignment horizontal="right" vertical="center"/>
    </xf>
    <xf numFmtId="0" fontId="2" fillId="10" borderId="0" xfId="0" applyFont="1" applyFill="1" applyAlignment="1">
      <alignment vertical="center"/>
    </xf>
    <xf numFmtId="0" fontId="0" fillId="3" borderId="0" xfId="0" applyFill="1">
      <alignment vertical="center"/>
    </xf>
    <xf numFmtId="0" fontId="1" fillId="6" borderId="0" xfId="0" applyFont="1" applyFill="1" applyAlignment="1">
      <alignment horizontal="justify" vertical="center"/>
    </xf>
    <xf numFmtId="0" fontId="1" fillId="7" borderId="0" xfId="0" applyFont="1" applyFill="1" applyAlignment="1">
      <alignment horizontal="justify" vertical="center"/>
    </xf>
    <xf numFmtId="0" fontId="1" fillId="3" borderId="0" xfId="0" applyFont="1" applyFill="1" applyAlignment="1">
      <alignment horizontal="left" vertical="center"/>
    </xf>
    <xf numFmtId="0" fontId="1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vertical="center"/>
    </xf>
    <xf numFmtId="0" fontId="0" fillId="7" borderId="1" xfId="0" applyFont="1" applyFill="1" applyBorder="1">
      <alignment vertical="center"/>
    </xf>
    <xf numFmtId="0" fontId="0" fillId="7" borderId="1" xfId="0" applyFont="1" applyFill="1" applyBorder="1" applyProtection="1">
      <alignment vertical="center"/>
      <protection locked="0"/>
    </xf>
    <xf numFmtId="0" fontId="0" fillId="11" borderId="1" xfId="0" applyFont="1" applyFill="1" applyBorder="1">
      <alignment vertical="center"/>
    </xf>
    <xf numFmtId="0" fontId="0" fillId="12" borderId="1" xfId="0" applyFont="1" applyFill="1" applyBorder="1">
      <alignment vertical="center"/>
    </xf>
    <xf numFmtId="0" fontId="0" fillId="13" borderId="1" xfId="0" applyFont="1" applyFill="1" applyBorder="1">
      <alignment vertical="center"/>
    </xf>
    <xf numFmtId="0" fontId="0" fillId="4" borderId="1" xfId="0" applyFont="1" applyFill="1" applyBorder="1">
      <alignment vertical="center"/>
    </xf>
    <xf numFmtId="0" fontId="0" fillId="3" borderId="1" xfId="0" applyFont="1" applyFill="1" applyBorder="1">
      <alignment vertical="center"/>
    </xf>
    <xf numFmtId="0" fontId="0" fillId="14" borderId="1" xfId="0" applyFont="1" applyFill="1" applyBorder="1">
      <alignment vertical="center"/>
    </xf>
    <xf numFmtId="0" fontId="0" fillId="15" borderId="1" xfId="0" applyFont="1" applyFill="1" applyBorder="1">
      <alignment vertical="center"/>
    </xf>
    <xf numFmtId="0" fontId="0" fillId="16" borderId="1" xfId="0" applyFont="1" applyFill="1" applyBorder="1">
      <alignment vertical="center"/>
    </xf>
    <xf numFmtId="0" fontId="3" fillId="16" borderId="1" xfId="0" applyFont="1" applyFill="1" applyBorder="1">
      <alignment vertical="center"/>
    </xf>
    <xf numFmtId="0" fontId="3" fillId="3" borderId="1" xfId="0" applyFont="1" applyFill="1" applyBorder="1">
      <alignment vertical="center"/>
    </xf>
    <xf numFmtId="0" fontId="3" fillId="13" borderId="1" xfId="0" applyFont="1" applyFill="1" applyBorder="1">
      <alignment vertical="center"/>
    </xf>
    <xf numFmtId="0" fontId="0" fillId="17" borderId="1" xfId="0" applyFont="1" applyFill="1" applyBorder="1">
      <alignment vertical="center"/>
    </xf>
    <xf numFmtId="0" fontId="4" fillId="18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4" fillId="7" borderId="1" xfId="0" applyNumberFormat="1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left" vertical="center"/>
    </xf>
    <xf numFmtId="0" fontId="4" fillId="18" borderId="1" xfId="0" applyFont="1" applyFill="1" applyBorder="1" applyAlignment="1" applyProtection="1">
      <alignment horizontal="center" vertical="center"/>
      <protection locked="0"/>
    </xf>
    <xf numFmtId="0" fontId="4" fillId="7" borderId="1" xfId="0" applyFont="1" applyFill="1" applyBorder="1" applyAlignment="1" applyProtection="1">
      <alignment horizontal="center" vertical="center"/>
      <protection locked="0"/>
    </xf>
    <xf numFmtId="0" fontId="4" fillId="11" borderId="1" xfId="0" applyFont="1" applyFill="1" applyBorder="1" applyAlignment="1">
      <alignment horizontal="center" vertical="center"/>
    </xf>
    <xf numFmtId="0" fontId="0" fillId="11" borderId="1" xfId="0" applyFont="1" applyFill="1" applyBorder="1" applyAlignment="1">
      <alignment vertical="center"/>
    </xf>
    <xf numFmtId="0" fontId="4" fillId="12" borderId="1" xfId="0" applyFont="1" applyFill="1" applyBorder="1" applyAlignment="1">
      <alignment horizontal="center" vertical="center"/>
    </xf>
    <xf numFmtId="0" fontId="0" fillId="12" borderId="1" xfId="0" applyFont="1" applyFill="1" applyBorder="1" applyAlignment="1">
      <alignment vertical="center"/>
    </xf>
    <xf numFmtId="0" fontId="4" fillId="13" borderId="1" xfId="0" applyFont="1" applyFill="1" applyBorder="1" applyAlignment="1">
      <alignment horizontal="center" vertical="center"/>
    </xf>
    <xf numFmtId="0" fontId="0" fillId="13" borderId="1" xfId="0" applyFont="1" applyFill="1" applyBorder="1" applyAlignment="1">
      <alignment vertical="center"/>
    </xf>
    <xf numFmtId="0" fontId="4" fillId="4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vertical="center"/>
    </xf>
    <xf numFmtId="0" fontId="4" fillId="3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vertical="center"/>
    </xf>
    <xf numFmtId="0" fontId="4" fillId="14" borderId="1" xfId="0" applyFont="1" applyFill="1" applyBorder="1" applyAlignment="1">
      <alignment horizontal="center" vertical="center"/>
    </xf>
    <xf numFmtId="0" fontId="0" fillId="14" borderId="1" xfId="0" applyFont="1" applyFill="1" applyBorder="1" applyAlignment="1">
      <alignment horizontal="center" vertical="center"/>
    </xf>
    <xf numFmtId="0" fontId="0" fillId="14" borderId="1" xfId="0" applyFont="1" applyFill="1" applyBorder="1" applyAlignment="1">
      <alignment vertical="center"/>
    </xf>
    <xf numFmtId="0" fontId="4" fillId="15" borderId="1" xfId="0" applyFont="1" applyFill="1" applyBorder="1" applyAlignment="1">
      <alignment horizontal="center" vertical="center"/>
    </xf>
    <xf numFmtId="0" fontId="5" fillId="15" borderId="1" xfId="0" applyFont="1" applyFill="1" applyBorder="1" applyAlignment="1">
      <alignment horizontal="center" vertical="center"/>
    </xf>
    <xf numFmtId="0" fontId="3" fillId="15" borderId="1" xfId="0" applyFont="1" applyFill="1" applyBorder="1" applyAlignment="1">
      <alignment vertical="center"/>
    </xf>
    <xf numFmtId="0" fontId="0" fillId="15" borderId="1" xfId="0" applyFont="1" applyFill="1" applyBorder="1" applyAlignment="1">
      <alignment vertical="center"/>
    </xf>
    <xf numFmtId="0" fontId="4" fillId="16" borderId="1" xfId="0" applyFont="1" applyFill="1" applyBorder="1" applyAlignment="1">
      <alignment horizontal="center" vertical="center"/>
    </xf>
    <xf numFmtId="0" fontId="0" fillId="16" borderId="1" xfId="0" applyFont="1" applyFill="1" applyBorder="1" applyAlignment="1">
      <alignment horizontal="center" vertical="center"/>
    </xf>
    <xf numFmtId="0" fontId="5" fillId="16" borderId="1" xfId="0" applyFont="1" applyFill="1" applyBorder="1" applyAlignment="1">
      <alignment horizontal="center" vertical="center"/>
    </xf>
    <xf numFmtId="0" fontId="0" fillId="16" borderId="1" xfId="0" applyFont="1" applyFill="1" applyBorder="1" applyAlignment="1">
      <alignment vertical="center"/>
    </xf>
    <xf numFmtId="0" fontId="5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vertical="center"/>
    </xf>
    <xf numFmtId="0" fontId="0" fillId="4" borderId="1" xfId="0" applyFont="1" applyFill="1" applyBorder="1" applyAlignment="1">
      <alignment horizontal="center" vertical="center"/>
    </xf>
    <xf numFmtId="0" fontId="4" fillId="19" borderId="1" xfId="0" applyFont="1" applyFill="1" applyBorder="1" applyAlignment="1">
      <alignment horizontal="center" vertical="center"/>
    </xf>
    <xf numFmtId="49" fontId="4" fillId="7" borderId="1" xfId="0" applyNumberFormat="1" applyFont="1" applyFill="1" applyBorder="1" applyAlignment="1" applyProtection="1">
      <alignment horizontal="center" vertical="center"/>
      <protection locked="0"/>
    </xf>
    <xf numFmtId="0" fontId="4" fillId="7" borderId="1" xfId="0" applyFont="1" applyFill="1" applyBorder="1" applyAlignment="1" applyProtection="1">
      <alignment horizontal="left" vertical="center"/>
      <protection locked="0"/>
    </xf>
    <xf numFmtId="0" fontId="4" fillId="11" borderId="1" xfId="0" applyNumberFormat="1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left" vertical="center"/>
    </xf>
    <xf numFmtId="49" fontId="4" fillId="11" borderId="1" xfId="0" applyNumberFormat="1" applyFont="1" applyFill="1" applyBorder="1" applyAlignment="1">
      <alignment horizontal="center" vertical="center"/>
    </xf>
    <xf numFmtId="49" fontId="4" fillId="12" borderId="1" xfId="0" applyNumberFormat="1" applyFont="1" applyFill="1" applyBorder="1" applyAlignment="1">
      <alignment horizontal="center" vertical="center"/>
    </xf>
    <xf numFmtId="0" fontId="4" fillId="12" borderId="1" xfId="0" applyNumberFormat="1" applyFont="1" applyFill="1" applyBorder="1" applyAlignment="1">
      <alignment horizontal="center" vertical="center"/>
    </xf>
    <xf numFmtId="0" fontId="4" fillId="4" borderId="1" xfId="0" applyNumberFormat="1" applyFont="1" applyFill="1" applyBorder="1" applyAlignment="1">
      <alignment horizontal="center" vertical="center"/>
    </xf>
    <xf numFmtId="0" fontId="4" fillId="13" borderId="1" xfId="0" applyNumberFormat="1" applyFont="1" applyFill="1" applyBorder="1" applyAlignment="1">
      <alignment horizontal="center" vertical="center"/>
    </xf>
    <xf numFmtId="0" fontId="4" fillId="3" borderId="1" xfId="0" applyNumberFormat="1" applyFont="1" applyFill="1" applyBorder="1" applyAlignment="1">
      <alignment horizontal="center" vertical="center"/>
    </xf>
    <xf numFmtId="49" fontId="4" fillId="3" borderId="1" xfId="0" applyNumberFormat="1" applyFont="1" applyFill="1" applyBorder="1" applyAlignment="1">
      <alignment horizontal="center" vertical="center"/>
    </xf>
    <xf numFmtId="49" fontId="4" fillId="14" borderId="1" xfId="0" applyNumberFormat="1" applyFont="1" applyFill="1" applyBorder="1" applyAlignment="1">
      <alignment horizontal="center" vertical="center"/>
    </xf>
    <xf numFmtId="0" fontId="6" fillId="14" borderId="1" xfId="0" applyFont="1" applyFill="1" applyBorder="1" applyAlignment="1">
      <alignment horizontal="center" vertical="center"/>
    </xf>
    <xf numFmtId="49" fontId="5" fillId="15" borderId="1" xfId="0" applyNumberFormat="1" applyFont="1" applyFill="1" applyBorder="1" applyAlignment="1">
      <alignment horizontal="center" vertical="center"/>
    </xf>
    <xf numFmtId="0" fontId="4" fillId="15" borderId="1" xfId="0" applyNumberFormat="1" applyFont="1" applyFill="1" applyBorder="1" applyAlignment="1">
      <alignment horizontal="center" vertical="center"/>
    </xf>
    <xf numFmtId="49" fontId="5" fillId="11" borderId="1" xfId="0" applyNumberFormat="1" applyFont="1" applyFill="1" applyBorder="1" applyAlignment="1" applyProtection="1">
      <alignment horizontal="center" vertical="center"/>
      <protection locked="0"/>
    </xf>
    <xf numFmtId="49" fontId="4" fillId="15" borderId="1" xfId="0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left" vertical="center"/>
    </xf>
    <xf numFmtId="49" fontId="4" fillId="4" borderId="1" xfId="0" applyNumberFormat="1" applyFont="1" applyFill="1" applyBorder="1" applyAlignment="1">
      <alignment horizontal="center" vertical="center"/>
    </xf>
    <xf numFmtId="49" fontId="4" fillId="16" borderId="1" xfId="0" applyNumberFormat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0" fillId="11" borderId="1" xfId="0" applyFont="1" applyFill="1" applyBorder="1" applyAlignment="1">
      <alignment horizontal="center" vertical="center"/>
    </xf>
    <xf numFmtId="0" fontId="0" fillId="12" borderId="1" xfId="0" applyFont="1" applyFill="1" applyBorder="1" applyAlignment="1">
      <alignment horizontal="center" vertical="center"/>
    </xf>
    <xf numFmtId="0" fontId="0" fillId="13" borderId="1" xfId="0" applyFont="1" applyFill="1" applyBorder="1" applyAlignment="1">
      <alignment horizontal="center" vertical="center"/>
    </xf>
    <xf numFmtId="0" fontId="0" fillId="15" borderId="1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5" fillId="13" borderId="1" xfId="0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vertical="center"/>
    </xf>
    <xf numFmtId="0" fontId="4" fillId="20" borderId="1" xfId="0" applyFont="1" applyFill="1" applyBorder="1" applyAlignment="1">
      <alignment horizontal="center" vertical="center"/>
    </xf>
    <xf numFmtId="0" fontId="4" fillId="17" borderId="1" xfId="0" applyFont="1" applyFill="1" applyBorder="1" applyAlignment="1">
      <alignment horizontal="center" vertical="center"/>
    </xf>
    <xf numFmtId="49" fontId="4" fillId="13" borderId="1" xfId="0" applyNumberFormat="1" applyFont="1" applyFill="1" applyBorder="1" applyAlignment="1">
      <alignment horizontal="center" vertical="center"/>
    </xf>
    <xf numFmtId="49" fontId="5" fillId="13" borderId="1" xfId="0" applyNumberFormat="1" applyFont="1" applyFill="1" applyBorder="1" applyAlignment="1">
      <alignment horizontal="center" vertical="center"/>
    </xf>
    <xf numFmtId="0" fontId="5" fillId="11" borderId="1" xfId="0" applyFont="1" applyFill="1" applyBorder="1" applyAlignment="1">
      <alignment horizontal="left" vertical="center"/>
    </xf>
    <xf numFmtId="0" fontId="3" fillId="13" borderId="1" xfId="0" applyFont="1" applyFill="1" applyBorder="1" applyAlignment="1">
      <alignment horizontal="center" vertical="center"/>
    </xf>
    <xf numFmtId="0" fontId="6" fillId="12" borderId="1" xfId="0" applyFont="1" applyFill="1" applyBorder="1" applyAlignment="1">
      <alignment horizontal="center" vertical="center"/>
    </xf>
    <xf numFmtId="0" fontId="6" fillId="13" borderId="1" xfId="0" applyFont="1" applyFill="1" applyBorder="1" applyAlignment="1">
      <alignment horizontal="center" vertical="center"/>
    </xf>
    <xf numFmtId="0" fontId="6" fillId="16" borderId="1" xfId="0" applyFont="1" applyFill="1" applyBorder="1" applyAlignment="1">
      <alignment horizontal="center" vertical="center"/>
    </xf>
    <xf numFmtId="49" fontId="4" fillId="17" borderId="1" xfId="0" applyNumberFormat="1" applyFont="1" applyFill="1" applyBorder="1" applyAlignment="1">
      <alignment horizontal="center" vertical="center"/>
    </xf>
    <xf numFmtId="0" fontId="0" fillId="17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vertical="center"/>
    </xf>
    <xf numFmtId="0" fontId="1" fillId="7" borderId="1" xfId="0" applyFont="1" applyFill="1" applyBorder="1" applyAlignment="1">
      <alignment horizontal="center" vertical="center"/>
    </xf>
    <xf numFmtId="0" fontId="0" fillId="0" borderId="1" xfId="0" applyFont="1" applyBorder="1">
      <alignment vertical="center"/>
    </xf>
    <xf numFmtId="0" fontId="0" fillId="0" borderId="0" xfId="0" applyNumberFormat="1">
      <alignment vertical="center"/>
    </xf>
    <xf numFmtId="0" fontId="0" fillId="0" borderId="1" xfId="0" applyNumberFormat="1" applyFont="1" applyBorder="1">
      <alignment vertical="center"/>
    </xf>
    <xf numFmtId="0" fontId="7" fillId="7" borderId="1" xfId="0" applyNumberFormat="1" applyFont="1" applyFill="1" applyBorder="1" applyAlignment="1">
      <alignment horizontal="center" vertical="center"/>
    </xf>
    <xf numFmtId="0" fontId="1" fillId="7" borderId="1" xfId="0" applyNumberFormat="1" applyFont="1" applyFill="1" applyBorder="1" applyAlignment="1">
      <alignment vertical="center"/>
    </xf>
    <xf numFmtId="0" fontId="0" fillId="0" borderId="0" xfId="0" applyFont="1" applyFill="1" applyAlignment="1">
      <alignment horizontal="center" vertical="center"/>
    </xf>
    <xf numFmtId="0" fontId="0" fillId="17" borderId="0" xfId="0" applyFont="1" applyFill="1" applyAlignment="1">
      <alignment horizontal="center" vertical="center"/>
    </xf>
    <xf numFmtId="0" fontId="1" fillId="17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10" borderId="0" xfId="0" applyFont="1" applyFill="1" applyAlignment="1">
      <alignment horizontal="center" vertical="center"/>
    </xf>
    <xf numFmtId="0" fontId="0" fillId="10" borderId="0" xfId="0" applyFill="1">
      <alignment vertical="center"/>
    </xf>
    <xf numFmtId="0" fontId="0" fillId="3" borderId="0" xfId="0" applyNumberFormat="1" applyFont="1" applyFill="1" applyAlignment="1">
      <alignment horizontal="center" vertical="center"/>
    </xf>
    <xf numFmtId="0" fontId="0" fillId="10" borderId="0" xfId="0" applyNumberForma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10" borderId="0" xfId="0" applyNumberFormat="1" applyFont="1" applyFill="1" applyAlignment="1">
      <alignment horizontal="center" vertical="center"/>
    </xf>
    <xf numFmtId="0" fontId="0" fillId="4" borderId="0" xfId="0" applyNumberFormat="1" applyFont="1" applyFill="1" applyAlignment="1">
      <alignment horizontal="center" vertical="center"/>
    </xf>
    <xf numFmtId="0" fontId="0" fillId="7" borderId="2" xfId="0" applyFont="1" applyFill="1" applyBorder="1" applyAlignment="1">
      <alignment horizontal="center" vertical="center"/>
    </xf>
    <xf numFmtId="0" fontId="0" fillId="7" borderId="1" xfId="0" applyNumberFormat="1" applyFill="1" applyBorder="1">
      <alignment vertical="center"/>
    </xf>
    <xf numFmtId="0" fontId="0" fillId="7" borderId="1" xfId="0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0" fillId="7" borderId="0" xfId="0" applyFont="1" applyFill="1" applyAlignment="1">
      <alignment horizontal="center" vertical="center"/>
    </xf>
    <xf numFmtId="0" fontId="0" fillId="7" borderId="1" xfId="0" applyNumberFormat="1" applyFont="1" applyFill="1" applyBorder="1" applyAlignment="1">
      <alignment vertical="center"/>
    </xf>
    <xf numFmtId="0" fontId="4" fillId="21" borderId="2" xfId="0" applyFont="1" applyFill="1" applyBorder="1" applyAlignment="1">
      <alignment horizontal="center" vertical="center"/>
    </xf>
    <xf numFmtId="0" fontId="0" fillId="21" borderId="2" xfId="0" applyFill="1" applyBorder="1">
      <alignment vertical="center"/>
    </xf>
    <xf numFmtId="0" fontId="8" fillId="14" borderId="1" xfId="0" applyFont="1" applyFill="1" applyBorder="1" applyAlignment="1">
      <alignment horizontal="center" vertical="center"/>
    </xf>
    <xf numFmtId="0" fontId="0" fillId="14" borderId="1" xfId="0" applyNumberFormat="1" applyFont="1" applyFill="1" applyBorder="1" applyAlignment="1">
      <alignment vertical="center"/>
    </xf>
    <xf numFmtId="0" fontId="4" fillId="14" borderId="2" xfId="0" applyFont="1" applyFill="1" applyBorder="1" applyAlignment="1">
      <alignment horizontal="center" vertical="center"/>
    </xf>
    <xf numFmtId="0" fontId="0" fillId="14" borderId="2" xfId="0" applyFont="1" applyFill="1" applyBorder="1" applyAlignment="1">
      <alignment vertical="center"/>
    </xf>
    <xf numFmtId="0" fontId="0" fillId="14" borderId="0" xfId="0" applyFont="1" applyFill="1" applyAlignment="1">
      <alignment vertical="center"/>
    </xf>
    <xf numFmtId="0" fontId="0" fillId="2" borderId="0" xfId="0" applyFill="1">
      <alignment vertical="center"/>
    </xf>
    <xf numFmtId="0" fontId="8" fillId="11" borderId="1" xfId="0" applyFont="1" applyFill="1" applyBorder="1" applyAlignment="1">
      <alignment horizontal="center" vertical="center"/>
    </xf>
    <xf numFmtId="0" fontId="0" fillId="11" borderId="1" xfId="0" applyNumberFormat="1" applyFont="1" applyFill="1" applyBorder="1" applyAlignment="1">
      <alignment vertical="center"/>
    </xf>
    <xf numFmtId="0" fontId="0" fillId="7" borderId="1" xfId="0" applyFill="1" applyBorder="1" applyProtection="1">
      <alignment vertical="center"/>
      <protection locked="0"/>
    </xf>
    <xf numFmtId="0" fontId="0" fillId="7" borderId="1" xfId="0" applyFill="1" applyBorder="1">
      <alignment vertical="center"/>
    </xf>
    <xf numFmtId="0" fontId="0" fillId="0" borderId="0" xfId="0" applyFont="1" applyFill="1" applyAlignment="1">
      <alignment vertical="center"/>
    </xf>
    <xf numFmtId="0" fontId="0" fillId="0" borderId="0" xfId="0" applyAlignment="1">
      <alignment horizontal="center" vertical="center"/>
    </xf>
    <xf numFmtId="0" fontId="8" fillId="7" borderId="1" xfId="0" applyFont="1" applyFill="1" applyBorder="1" applyAlignment="1">
      <alignment horizontal="left" vertical="center"/>
    </xf>
    <xf numFmtId="0" fontId="0" fillId="11" borderId="1" xfId="0" applyNumberFormat="1" applyFill="1" applyBorder="1">
      <alignment vertical="center"/>
    </xf>
    <xf numFmtId="0" fontId="0" fillId="14" borderId="2" xfId="0" applyFont="1" applyFill="1" applyBorder="1" applyAlignment="1">
      <alignment horizontal="center" vertical="center"/>
    </xf>
    <xf numFmtId="0" fontId="0" fillId="14" borderId="1" xfId="0" applyNumberFormat="1" applyFill="1" applyBorder="1">
      <alignment vertical="center"/>
    </xf>
    <xf numFmtId="0" fontId="0" fillId="14" borderId="2" xfId="0" applyFill="1" applyBorder="1">
      <alignment vertical="center"/>
    </xf>
    <xf numFmtId="0" fontId="0" fillId="14" borderId="0" xfId="0" applyFill="1">
      <alignment vertical="center"/>
    </xf>
    <xf numFmtId="0" fontId="4" fillId="11" borderId="2" xfId="0" applyFont="1" applyFill="1" applyBorder="1" applyAlignment="1">
      <alignment horizontal="center" vertical="center"/>
    </xf>
    <xf numFmtId="0" fontId="0" fillId="11" borderId="2" xfId="0" applyFont="1" applyFill="1" applyBorder="1" applyAlignment="1">
      <alignment vertical="center"/>
    </xf>
    <xf numFmtId="0" fontId="0" fillId="7" borderId="1" xfId="0" applyFont="1" applyFill="1" applyBorder="1" applyAlignment="1">
      <alignment horizontal="center" vertical="center"/>
    </xf>
    <xf numFmtId="0" fontId="0" fillId="11" borderId="0" xfId="0" applyFont="1" applyFill="1" applyAlignment="1">
      <alignment vertical="center"/>
    </xf>
    <xf numFmtId="0" fontId="0" fillId="7" borderId="1" xfId="0" applyFont="1" applyFill="1" applyBorder="1" applyAlignment="1">
      <alignment vertical="center"/>
    </xf>
    <xf numFmtId="0" fontId="8" fillId="15" borderId="1" xfId="0" applyFont="1" applyFill="1" applyBorder="1" applyAlignment="1">
      <alignment horizontal="center" vertical="center"/>
    </xf>
    <xf numFmtId="0" fontId="0" fillId="15" borderId="1" xfId="0" applyNumberFormat="1" applyFont="1" applyFill="1" applyBorder="1" applyAlignment="1">
      <alignment vertical="center"/>
    </xf>
    <xf numFmtId="0" fontId="8" fillId="3" borderId="1" xfId="0" applyFont="1" applyFill="1" applyBorder="1" applyAlignment="1">
      <alignment horizontal="center" vertical="center"/>
    </xf>
    <xf numFmtId="0" fontId="0" fillId="3" borderId="1" xfId="0" applyNumberFormat="1" applyFill="1" applyBorder="1">
      <alignment vertical="center"/>
    </xf>
    <xf numFmtId="0" fontId="4" fillId="3" borderId="2" xfId="0" applyFont="1" applyFill="1" applyBorder="1" applyAlignment="1">
      <alignment horizontal="center" vertical="center"/>
    </xf>
    <xf numFmtId="0" fontId="0" fillId="3" borderId="2" xfId="0" applyFill="1" applyBorder="1">
      <alignment vertical="center"/>
    </xf>
    <xf numFmtId="0" fontId="0" fillId="3" borderId="1" xfId="0" applyNumberFormat="1" applyFont="1" applyFill="1" applyBorder="1" applyAlignment="1">
      <alignment vertical="center"/>
    </xf>
    <xf numFmtId="0" fontId="0" fillId="3" borderId="2" xfId="0" applyFont="1" applyFill="1" applyBorder="1" applyAlignment="1">
      <alignment vertical="center"/>
    </xf>
    <xf numFmtId="0" fontId="0" fillId="3" borderId="0" xfId="0" applyFont="1" applyFill="1" applyAlignment="1">
      <alignment vertical="center"/>
    </xf>
    <xf numFmtId="0" fontId="4" fillId="0" borderId="0" xfId="0" applyFont="1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9" fillId="0" borderId="0" xfId="0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10" fillId="0" borderId="0" xfId="0" applyFont="1" applyBorder="1" applyAlignment="1">
      <alignment horizontal="left" vertical="center"/>
    </xf>
    <xf numFmtId="0" fontId="10" fillId="7" borderId="0" xfId="0" applyFont="1" applyFill="1" applyBorder="1" applyAlignment="1">
      <alignment horizontal="left" vertical="center"/>
    </xf>
    <xf numFmtId="0" fontId="10" fillId="10" borderId="0" xfId="0" applyFont="1" applyFill="1" applyBorder="1" applyAlignment="1">
      <alignment horizontal="left" vertical="center"/>
    </xf>
    <xf numFmtId="0" fontId="0" fillId="17" borderId="0" xfId="0" applyFill="1" applyBorder="1" applyAlignment="1">
      <alignment horizontal="left" vertical="center"/>
    </xf>
    <xf numFmtId="0" fontId="4" fillId="0" borderId="0" xfId="0" applyFont="1" applyBorder="1">
      <alignment vertical="center"/>
    </xf>
    <xf numFmtId="0" fontId="4" fillId="0" borderId="0" xfId="0" applyFont="1" applyFill="1" applyBorder="1" applyAlignment="1">
      <alignment horizontal="left" vertical="center"/>
    </xf>
    <xf numFmtId="0" fontId="7" fillId="7" borderId="0" xfId="0" applyFont="1" applyFill="1" applyBorder="1" applyAlignment="1">
      <alignment horizontal="center" vertical="center"/>
    </xf>
    <xf numFmtId="0" fontId="0" fillId="7" borderId="1" xfId="0" applyFont="1" applyFill="1" applyBorder="1" applyAlignment="1" applyProtection="1">
      <alignment horizontal="center" vertical="center"/>
      <protection locked="0"/>
    </xf>
    <xf numFmtId="0" fontId="0" fillId="22" borderId="1" xfId="0" applyFont="1" applyFill="1" applyBorder="1" applyAlignment="1">
      <alignment horizontal="center" vertical="center"/>
    </xf>
    <xf numFmtId="0" fontId="0" fillId="23" borderId="1" xfId="0" applyFont="1" applyFill="1" applyBorder="1" applyAlignment="1">
      <alignment horizontal="center" vertical="center"/>
    </xf>
    <xf numFmtId="0" fontId="0" fillId="24" borderId="1" xfId="0" applyFont="1" applyFill="1" applyBorder="1" applyAlignment="1">
      <alignment horizontal="center" vertical="center"/>
    </xf>
    <xf numFmtId="0" fontId="0" fillId="25" borderId="1" xfId="0" applyFont="1" applyFill="1" applyBorder="1" applyAlignment="1">
      <alignment horizontal="center" vertical="center"/>
    </xf>
    <xf numFmtId="0" fontId="0" fillId="26" borderId="1" xfId="0" applyFont="1" applyFill="1" applyBorder="1" applyAlignment="1">
      <alignment horizontal="center" vertical="center"/>
    </xf>
    <xf numFmtId="0" fontId="0" fillId="27" borderId="1" xfId="0" applyFont="1" applyFill="1" applyBorder="1" applyAlignment="1">
      <alignment horizontal="center" vertical="center"/>
    </xf>
    <xf numFmtId="0" fontId="4" fillId="22" borderId="1" xfId="0" applyFont="1" applyFill="1" applyBorder="1" applyAlignment="1">
      <alignment horizontal="center" vertical="center"/>
    </xf>
    <xf numFmtId="0" fontId="4" fillId="23" borderId="1" xfId="0" applyFont="1" applyFill="1" applyBorder="1" applyAlignment="1">
      <alignment horizontal="center" vertical="center"/>
    </xf>
    <xf numFmtId="0" fontId="4" fillId="24" borderId="1" xfId="0" applyFont="1" applyFill="1" applyBorder="1" applyAlignment="1">
      <alignment horizontal="center" vertical="center"/>
    </xf>
    <xf numFmtId="0" fontId="4" fillId="13" borderId="1" xfId="0" applyNumberFormat="1" applyFont="1" applyFill="1" applyBorder="1" applyAlignment="1" applyProtection="1">
      <alignment horizontal="center" vertical="center"/>
      <protection locked="0"/>
    </xf>
    <xf numFmtId="0" fontId="4" fillId="22" borderId="1" xfId="0" applyNumberFormat="1" applyFont="1" applyFill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0" fontId="4" fillId="23" borderId="1" xfId="0" applyNumberFormat="1" applyFont="1" applyFill="1" applyBorder="1" applyAlignment="1">
      <alignment horizontal="center" vertical="center"/>
    </xf>
    <xf numFmtId="0" fontId="4" fillId="16" borderId="1" xfId="0" applyNumberFormat="1" applyFont="1" applyFill="1" applyBorder="1" applyAlignment="1">
      <alignment horizontal="center" vertical="center"/>
    </xf>
    <xf numFmtId="0" fontId="4" fillId="24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5" borderId="1" xfId="0" applyFont="1" applyFill="1" applyBorder="1" applyAlignment="1">
      <alignment horizontal="center" vertical="center"/>
    </xf>
    <xf numFmtId="0" fontId="4" fillId="17" borderId="1" xfId="0" applyNumberFormat="1" applyFont="1" applyFill="1" applyBorder="1" applyAlignment="1">
      <alignment horizontal="center" vertical="center"/>
    </xf>
    <xf numFmtId="0" fontId="4" fillId="25" borderId="1" xfId="0" applyNumberFormat="1" applyFont="1" applyFill="1" applyBorder="1" applyAlignment="1">
      <alignment horizontal="center" vertical="center"/>
    </xf>
    <xf numFmtId="0" fontId="4" fillId="27" borderId="1" xfId="0" applyFont="1" applyFill="1" applyBorder="1" applyAlignment="1">
      <alignment horizontal="center" vertical="center"/>
    </xf>
    <xf numFmtId="0" fontId="4" fillId="26" borderId="1" xfId="0" applyFont="1" applyFill="1" applyBorder="1" applyAlignment="1">
      <alignment horizontal="center" vertical="center"/>
    </xf>
    <xf numFmtId="0" fontId="4" fillId="14" borderId="1" xfId="0" applyNumberFormat="1" applyFont="1" applyFill="1" applyBorder="1" applyAlignment="1">
      <alignment horizontal="center" vertical="center"/>
    </xf>
    <xf numFmtId="0" fontId="4" fillId="26" borderId="1" xfId="0" applyNumberFormat="1" applyFont="1" applyFill="1" applyBorder="1" applyAlignment="1">
      <alignment horizontal="center" vertical="center"/>
    </xf>
    <xf numFmtId="0" fontId="4" fillId="27" borderId="1" xfId="0" applyNumberFormat="1" applyFont="1" applyFill="1" applyBorder="1" applyAlignment="1">
      <alignment horizontal="center" vertical="center"/>
    </xf>
    <xf numFmtId="0" fontId="11" fillId="17" borderId="1" xfId="0" applyFont="1" applyFill="1" applyBorder="1" applyAlignment="1">
      <alignment horizontal="center" vertical="center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3" xfId="49"/>
  </cellStyles>
  <tableStyles count="0" defaultTableStyle="TableStyleMedium2" defaultPivotStyle="PivotStyleLight16"/>
  <colors>
    <mruColors>
      <color rgb="00774F8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externalLink" Target="externalLinks/externalLink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0891;&#22242;&#20840;&#27169;&#22411;6.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产销循环图"/>
      <sheetName val="在线挂机"/>
      <sheetName val="精英关卡"/>
      <sheetName val="总进度表"/>
      <sheetName val="经济模型"/>
      <sheetName val="战斗逻辑"/>
      <sheetName val="战斗模型"/>
      <sheetName val="职业升级-巅峰等级"/>
      <sheetName val="英雄星级"/>
      <sheetName val="晶核升级"/>
      <sheetName val="晶核升星"/>
      <sheetName val="装备主词条"/>
      <sheetName val="装备次词条"/>
      <sheetName val="角色全属性模型"/>
      <sheetName val="局内-无畏者"/>
      <sheetName val="局内-独行侠"/>
      <sheetName val="局内-爆破师"/>
      <sheetName val="局内-吟游者"/>
      <sheetName val="局内-枪械师"/>
      <sheetName val="角色全属性模型 (测试)"/>
      <sheetName val="角色全属性模型 (晶核+装备)"/>
    </sheetNames>
    <sheetDataSet>
      <sheetData sheetId="0"/>
      <sheetData sheetId="1"/>
      <sheetData sheetId="2"/>
      <sheetData sheetId="3"/>
      <sheetData sheetId="4">
        <row r="283">
          <cell r="F283">
            <v>5</v>
          </cell>
        </row>
        <row r="284">
          <cell r="F284">
            <v>10</v>
          </cell>
        </row>
        <row r="285">
          <cell r="F285">
            <v>50</v>
          </cell>
        </row>
        <row r="286">
          <cell r="F286">
            <v>90</v>
          </cell>
        </row>
      </sheetData>
      <sheetData sheetId="5"/>
      <sheetData sheetId="6">
        <row r="536">
          <cell r="D536">
            <v>0.2</v>
          </cell>
        </row>
        <row r="537">
          <cell r="D537">
            <v>0.2</v>
          </cell>
        </row>
        <row r="538">
          <cell r="D538">
            <v>0.2</v>
          </cell>
        </row>
        <row r="539">
          <cell r="E539">
            <v>0.147025</v>
          </cell>
        </row>
        <row r="540">
          <cell r="E540">
            <v>0.026125</v>
          </cell>
        </row>
        <row r="541">
          <cell r="E541">
            <v>0.347325</v>
          </cell>
        </row>
        <row r="542">
          <cell r="E542">
            <v>0.251725</v>
          </cell>
        </row>
        <row r="544">
          <cell r="E544">
            <v>0.11295</v>
          </cell>
        </row>
        <row r="545">
          <cell r="E545">
            <v>0.1078</v>
          </cell>
        </row>
        <row r="546">
          <cell r="E546">
            <v>0.0539</v>
          </cell>
        </row>
        <row r="547">
          <cell r="E547">
            <v>0.0539</v>
          </cell>
        </row>
        <row r="548">
          <cell r="E548">
            <v>0.0539</v>
          </cell>
        </row>
        <row r="549">
          <cell r="E549">
            <v>45653.632729187</v>
          </cell>
        </row>
        <row r="550">
          <cell r="E550">
            <v>54349.5627728416</v>
          </cell>
        </row>
        <row r="552">
          <cell r="E552">
            <v>74936.518368615</v>
          </cell>
        </row>
        <row r="553">
          <cell r="E553">
            <v>55337.7366414388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362"/>
  <sheetViews>
    <sheetView tabSelected="1" zoomScale="85" zoomScaleNormal="85" workbookViewId="0">
      <pane ySplit="2" topLeftCell="A3" activePane="bottomLeft" state="frozen"/>
      <selection/>
      <selection pane="bottomLeft" activeCell="A1" sqref="$A1:$XFD1048576"/>
    </sheetView>
  </sheetViews>
  <sheetFormatPr defaultColWidth="9" defaultRowHeight="15.75"/>
  <cols>
    <col min="1" max="1" width="7.05833333333333" style="47" customWidth="1"/>
    <col min="2" max="2" width="14.1" style="47" customWidth="1"/>
    <col min="3" max="3" width="13" style="47" customWidth="1"/>
    <col min="4" max="4" width="17.5" style="46" customWidth="1"/>
    <col min="5" max="5" width="17.5" style="47" customWidth="1"/>
    <col min="6" max="6" width="20.5" style="47" customWidth="1"/>
    <col min="7" max="7" width="22.875" style="47" customWidth="1"/>
    <col min="8" max="8" width="15.8833333333333" style="47" customWidth="1"/>
    <col min="9" max="9" width="19.9916666666667" style="47" customWidth="1"/>
    <col min="10" max="10" width="15.1416666666667" style="47" customWidth="1"/>
    <col min="11" max="11" width="19.125" style="47" customWidth="1"/>
    <col min="12" max="12" width="10.2916666666667" style="47" customWidth="1"/>
    <col min="13" max="13" width="25.8833333333333" style="47" customWidth="1"/>
    <col min="14" max="14" width="15.1416666666667" style="47" customWidth="1"/>
    <col min="15" max="15" width="24.9916666666667" style="47" customWidth="1"/>
    <col min="16" max="16" width="25.2916666666667" style="86" customWidth="1"/>
    <col min="17" max="17" width="66.175" style="47" customWidth="1"/>
    <col min="18" max="18" width="17.9333333333333" style="47" customWidth="1"/>
    <col min="19" max="19" width="19.6416666666667" style="167" customWidth="1"/>
    <col min="20" max="20" width="17.5" style="167" customWidth="1"/>
    <col min="21" max="16384" width="9" style="167"/>
  </cols>
  <sheetData>
    <row r="1" s="167" customFormat="1" spans="1:20">
      <c r="A1" s="47" t="s">
        <v>0</v>
      </c>
      <c r="B1" s="47"/>
      <c r="C1" s="47" t="s">
        <v>1</v>
      </c>
      <c r="D1" s="46"/>
      <c r="E1" s="47" t="s">
        <v>2</v>
      </c>
      <c r="F1" s="47" t="s">
        <v>3</v>
      </c>
      <c r="G1" s="47" t="s">
        <v>4</v>
      </c>
      <c r="H1" s="47" t="s">
        <v>5</v>
      </c>
      <c r="I1" s="47" t="s">
        <v>6</v>
      </c>
      <c r="J1" s="47" t="s">
        <v>7</v>
      </c>
      <c r="K1" s="47" t="s">
        <v>8</v>
      </c>
      <c r="L1" s="47" t="s">
        <v>9</v>
      </c>
      <c r="M1" s="47" t="s">
        <v>10</v>
      </c>
      <c r="N1" s="47" t="s">
        <v>11</v>
      </c>
      <c r="O1" s="47" t="s">
        <v>12</v>
      </c>
      <c r="P1" s="86" t="s">
        <v>13</v>
      </c>
      <c r="Q1" s="47" t="s">
        <v>14</v>
      </c>
      <c r="R1" s="47" t="s">
        <v>15</v>
      </c>
      <c r="S1" s="167" t="s">
        <v>16</v>
      </c>
      <c r="T1" s="167" t="s">
        <v>17</v>
      </c>
    </row>
    <row r="2" s="190" customFormat="1" spans="1:20">
      <c r="A2" s="51" t="s">
        <v>18</v>
      </c>
      <c r="B2" s="51" t="s">
        <v>19</v>
      </c>
      <c r="C2" s="51" t="s">
        <v>20</v>
      </c>
      <c r="D2" s="50" t="s">
        <v>21</v>
      </c>
      <c r="E2" s="51" t="s">
        <v>22</v>
      </c>
      <c r="F2" s="51" t="s">
        <v>23</v>
      </c>
      <c r="G2" s="51" t="s">
        <v>24</v>
      </c>
      <c r="H2" s="51" t="s">
        <v>25</v>
      </c>
      <c r="I2" s="51" t="s">
        <v>26</v>
      </c>
      <c r="J2" s="51" t="s">
        <v>27</v>
      </c>
      <c r="K2" s="51" t="s">
        <v>28</v>
      </c>
      <c r="L2" s="51" t="s">
        <v>29</v>
      </c>
      <c r="M2" s="51" t="s">
        <v>30</v>
      </c>
      <c r="N2" s="51" t="s">
        <v>31</v>
      </c>
      <c r="O2" s="51" t="s">
        <v>32</v>
      </c>
      <c r="P2" s="200" t="s">
        <v>33</v>
      </c>
      <c r="Q2" s="51" t="s">
        <v>34</v>
      </c>
      <c r="R2" s="51" t="s">
        <v>35</v>
      </c>
      <c r="S2" s="190" t="s">
        <v>36</v>
      </c>
      <c r="T2" s="190" t="s">
        <v>37</v>
      </c>
    </row>
    <row r="3" s="191" customFormat="1" spans="1:20">
      <c r="A3" s="197">
        <v>1</v>
      </c>
      <c r="B3" s="197">
        <v>48</v>
      </c>
      <c r="C3" s="197">
        <v>110101</v>
      </c>
      <c r="D3" s="197" t="s">
        <v>38</v>
      </c>
      <c r="E3" s="197" t="str">
        <f>VLOOKUP(B3,辅助表1!B:Q,3,FALSE)</f>
        <v>精准恢复</v>
      </c>
      <c r="F3" s="197" t="str">
        <f>VLOOKUP(B3,辅助表1!B:Q,4,FALSE)</f>
        <v>icon_hx</v>
      </c>
      <c r="G3" s="197" t="str">
        <f>VLOOKUP(B3,辅助表1!B:Q,5,FALSE)</f>
        <v>成就类型-解锁生效</v>
      </c>
      <c r="H3" s="197">
        <f>VLOOKUP(B3,辅助表1!B:Q,6,FALSE)</f>
        <v>0</v>
      </c>
      <c r="I3" s="197" t="str">
        <f>IF(VLOOKUP(B3,辅助表1!B:Q,7,FALSE)=0,"",VLOOKUP(B3,辅助表1!B:Q,7,FALSE))</f>
        <v/>
      </c>
      <c r="J3" s="197">
        <f>VLOOKUP(B3,辅助表1!B:Q,8,FALSE)</f>
        <v>1</v>
      </c>
      <c r="K3" s="197" t="str">
        <f>VLOOKUP(B3,辅助表1!B:Q,9,FALSE)</f>
        <v>条件参数类型-无</v>
      </c>
      <c r="L3" s="197">
        <f>VLOOKUP(B3,辅助表1!B:Q,10,FALSE)</f>
        <v>0</v>
      </c>
      <c r="M3" s="197" t="str">
        <f>VLOOKUP(B3,辅助表1!B:Q,11,FALSE)</f>
        <v>效果类型-英雄属性</v>
      </c>
      <c r="N3" s="197" t="str">
        <f>VLOOKUP(B3,辅助表1!B:Q,12,FALSE)</f>
        <v>元素-火</v>
      </c>
      <c r="O3" s="197" t="str">
        <f>VLOOKUP(B3,辅助表1!B:Q,13,FALSE)</f>
        <v>效果参数类型-二元数组</v>
      </c>
      <c r="P3" s="201" t="str">
        <f>VLOOKUP(B3,辅助表1!B:Q,14,FALSE)</f>
        <v>属性-精准回血,226</v>
      </c>
      <c r="Q3" s="197" t="str">
        <f>VLOOKUP(B3,辅助表1!B:Q,15,FALSE)</f>
        <v>提升火属性英雄精准回血%s226%s点</v>
      </c>
      <c r="R3" s="197">
        <f>VLOOKUP(B3,辅助表1!B:Q,16,FALSE)</f>
        <v>0</v>
      </c>
      <c r="S3" s="191" t="s">
        <v>39</v>
      </c>
      <c r="T3" s="191">
        <v>0</v>
      </c>
    </row>
    <row r="4" s="191" customFormat="1" spans="1:20">
      <c r="A4" s="197">
        <v>2</v>
      </c>
      <c r="B4" s="197">
        <v>4</v>
      </c>
      <c r="C4" s="197">
        <f t="shared" ref="C4:C10" si="0">C3+1</f>
        <v>110102</v>
      </c>
      <c r="D4" s="197" t="s">
        <v>38</v>
      </c>
      <c r="E4" s="197" t="str">
        <f>VLOOKUP(B4,辅助表1!B:Q,3,FALSE)</f>
        <v>攻击强化</v>
      </c>
      <c r="F4" s="197" t="str">
        <f>VLOOKUP(B4,辅助表1!B:Q,4,FALSE)</f>
        <v>icon_gj</v>
      </c>
      <c r="G4" s="197" t="str">
        <f>VLOOKUP(B4,辅助表1!B:Q,5,FALSE)</f>
        <v>成就类型-解锁生效</v>
      </c>
      <c r="H4" s="197">
        <f>VLOOKUP(B4,辅助表1!B:Q,6,FALSE)</f>
        <v>0</v>
      </c>
      <c r="I4" s="197" t="str">
        <f>IF(VLOOKUP(B4,辅助表1!B:Q,7,FALSE)=0,"",VLOOKUP(B4,辅助表1!B:Q,7,FALSE))</f>
        <v/>
      </c>
      <c r="J4" s="197">
        <f>VLOOKUP(B4,辅助表1!B:Q,8,FALSE)</f>
        <v>1</v>
      </c>
      <c r="K4" s="197" t="str">
        <f>VLOOKUP(B4,辅助表1!B:Q,9,FALSE)</f>
        <v>条件参数类型-无</v>
      </c>
      <c r="L4" s="197">
        <f>VLOOKUP(B4,辅助表1!B:Q,10,FALSE)</f>
        <v>0</v>
      </c>
      <c r="M4" s="197" t="str">
        <f>VLOOKUP(B4,辅助表1!B:Q,11,FALSE)</f>
        <v>效果类型-晶核属性</v>
      </c>
      <c r="N4" s="197" t="str">
        <f>VLOOKUP(B4,辅助表1!B:Q,12,FALSE)</f>
        <v>生效标签-无</v>
      </c>
      <c r="O4" s="197" t="str">
        <f>VLOOKUP(B4,辅助表1!B:Q,13,FALSE)</f>
        <v>效果参数类型-三元数组</v>
      </c>
      <c r="P4" s="201" t="str">
        <f>MID(C4,2,3)&amp;","&amp;VLOOKUP(B4,辅助表1!B:Q,14,FALSE)</f>
        <v>101,属性-攻击力,2000</v>
      </c>
      <c r="Q4" s="197" t="str">
        <f>VLOOKUP(B4,辅助表1!B:Q,15,FALSE)</f>
        <v>提升20%晶核攻击力</v>
      </c>
      <c r="R4" s="197">
        <f>VLOOKUP(B4,辅助表1!B:Q,16,FALSE)</f>
        <v>0</v>
      </c>
      <c r="S4" s="191" t="s">
        <v>40</v>
      </c>
      <c r="T4" s="191">
        <v>0</v>
      </c>
    </row>
    <row r="5" s="191" customFormat="1" spans="1:20">
      <c r="A5" s="197">
        <v>3</v>
      </c>
      <c r="B5" s="197">
        <v>7</v>
      </c>
      <c r="C5" s="197">
        <f t="shared" si="0"/>
        <v>110103</v>
      </c>
      <c r="D5" s="197" t="s">
        <v>38</v>
      </c>
      <c r="E5" s="197" t="str">
        <f>VLOOKUP(B5,辅助表1!B:Q,3,FALSE)</f>
        <v>生命强化</v>
      </c>
      <c r="F5" s="197" t="str">
        <f>VLOOKUP(B5,辅助表1!B:Q,4,FALSE)</f>
        <v>icon_sm</v>
      </c>
      <c r="G5" s="197" t="str">
        <f>VLOOKUP(B5,辅助表1!B:Q,5,FALSE)</f>
        <v>成就类型-解锁生效</v>
      </c>
      <c r="H5" s="197">
        <f>VLOOKUP(B5,辅助表1!B:Q,6,FALSE)</f>
        <v>0</v>
      </c>
      <c r="I5" s="197" t="str">
        <f>IF(VLOOKUP(B5,辅助表1!B:Q,7,FALSE)=0,"",VLOOKUP(B5,辅助表1!B:Q,7,FALSE))</f>
        <v/>
      </c>
      <c r="J5" s="197">
        <f>VLOOKUP(B5,辅助表1!B:Q,8,FALSE)</f>
        <v>1</v>
      </c>
      <c r="K5" s="197" t="str">
        <f>VLOOKUP(B5,辅助表1!B:Q,9,FALSE)</f>
        <v>条件参数类型-无</v>
      </c>
      <c r="L5" s="197">
        <f>VLOOKUP(B5,辅助表1!B:Q,10,FALSE)</f>
        <v>0</v>
      </c>
      <c r="M5" s="197" t="str">
        <f>VLOOKUP(B5,辅助表1!B:Q,11,FALSE)</f>
        <v>效果类型-晶核属性</v>
      </c>
      <c r="N5" s="197" t="str">
        <f>VLOOKUP(B5,辅助表1!B:Q,12,FALSE)</f>
        <v>生效标签-无</v>
      </c>
      <c r="O5" s="197" t="str">
        <f>VLOOKUP(B5,辅助表1!B:Q,13,FALSE)</f>
        <v>效果参数类型-三元数组</v>
      </c>
      <c r="P5" s="201" t="str">
        <f>MID(C5,2,3)&amp;","&amp;VLOOKUP(B5,辅助表1!B:Q,14,FALSE)</f>
        <v>101,属性-最大生命,2000</v>
      </c>
      <c r="Q5" s="197" t="str">
        <f>VLOOKUP(B5,辅助表1!B:Q,15,FALSE)</f>
        <v>提升20%晶核生命力</v>
      </c>
      <c r="R5" s="197">
        <f>VLOOKUP(B5,辅助表1!B:Q,16,FALSE)</f>
        <v>0</v>
      </c>
      <c r="S5" s="191" t="s">
        <v>40</v>
      </c>
      <c r="T5" s="191">
        <v>0</v>
      </c>
    </row>
    <row r="6" s="191" customFormat="1" spans="1:20">
      <c r="A6" s="197">
        <v>4</v>
      </c>
      <c r="B6" s="197">
        <v>44</v>
      </c>
      <c r="C6" s="197">
        <f t="shared" si="0"/>
        <v>110104</v>
      </c>
      <c r="D6" s="197" t="s">
        <v>38</v>
      </c>
      <c r="E6" s="197" t="str">
        <f>VLOOKUP(B6,辅助表1!B:Q,3,FALSE)</f>
        <v>精准打击</v>
      </c>
      <c r="F6" s="197" t="str">
        <f>VLOOKUP(B6,辅助表1!B:Q,4,FALSE)</f>
        <v>icon_jzdj</v>
      </c>
      <c r="G6" s="197" t="str">
        <f>VLOOKUP(B6,辅助表1!B:Q,5,FALSE)</f>
        <v>成就类型-解锁生效</v>
      </c>
      <c r="H6" s="197">
        <f>VLOOKUP(B6,辅助表1!B:Q,6,FALSE)</f>
        <v>0</v>
      </c>
      <c r="I6" s="197" t="str">
        <f>IF(VLOOKUP(B6,辅助表1!B:Q,7,FALSE)=0,"",VLOOKUP(B6,辅助表1!B:Q,7,FALSE))</f>
        <v/>
      </c>
      <c r="J6" s="197">
        <f>VLOOKUP(B6,辅助表1!B:Q,8,FALSE)</f>
        <v>1</v>
      </c>
      <c r="K6" s="197" t="str">
        <f>VLOOKUP(B6,辅助表1!B:Q,9,FALSE)</f>
        <v>条件参数类型-无</v>
      </c>
      <c r="L6" s="197">
        <f>VLOOKUP(B6,辅助表1!B:Q,10,FALSE)</f>
        <v>0</v>
      </c>
      <c r="M6" s="197" t="str">
        <f>VLOOKUP(B6,辅助表1!B:Q,11,FALSE)</f>
        <v>效果类型-英雄属性</v>
      </c>
      <c r="N6" s="197" t="str">
        <f>VLOOKUP(B6,辅助表1!B:Q,12,FALSE)</f>
        <v>元素-火</v>
      </c>
      <c r="O6" s="197" t="str">
        <f>VLOOKUP(B6,辅助表1!B:Q,13,FALSE)</f>
        <v>效果参数类型-二元数组</v>
      </c>
      <c r="P6" s="201" t="str">
        <f>VLOOKUP(B6,辅助表1!B:Q,14,FALSE)</f>
        <v>属性-精准伤害,0</v>
      </c>
      <c r="Q6" s="197" t="str">
        <f>VLOOKUP(B6,辅助表1!B:Q,15,FALSE)</f>
        <v>提升火属性英雄0%精准伤害</v>
      </c>
      <c r="R6" s="197">
        <f>VLOOKUP(B6,辅助表1!B:Q,16,FALSE)</f>
        <v>0</v>
      </c>
      <c r="S6" s="191" t="s">
        <v>40</v>
      </c>
      <c r="T6" s="191">
        <v>0</v>
      </c>
    </row>
    <row r="7" s="191" customFormat="1" spans="1:20">
      <c r="A7" s="197">
        <v>5</v>
      </c>
      <c r="B7" s="197">
        <v>10</v>
      </c>
      <c r="C7" s="197">
        <f>C3+100</f>
        <v>110201</v>
      </c>
      <c r="D7" s="197" t="s">
        <v>38</v>
      </c>
      <c r="E7" s="197" t="str">
        <f>VLOOKUP(B7,辅助表1!B:Q,3,FALSE)</f>
        <v>混沌恢复</v>
      </c>
      <c r="F7" s="197" t="str">
        <f>VLOOKUP(B7,辅助表1!B:Q,4,FALSE)</f>
        <v>icon_hx</v>
      </c>
      <c r="G7" s="197" t="str">
        <f>VLOOKUP(B7,辅助表1!B:Q,5,FALSE)</f>
        <v>成就类型-解锁生效</v>
      </c>
      <c r="H7" s="197">
        <f>VLOOKUP(B7,辅助表1!B:Q,6,FALSE)</f>
        <v>0</v>
      </c>
      <c r="I7" s="197" t="str">
        <f>IF(VLOOKUP(B7,辅助表1!B:Q,7,FALSE)=0,"",VLOOKUP(B7,辅助表1!B:Q,7,FALSE))</f>
        <v/>
      </c>
      <c r="J7" s="197">
        <f>VLOOKUP(B7,辅助表1!B:Q,8,FALSE)</f>
        <v>1</v>
      </c>
      <c r="K7" s="197" t="str">
        <f>VLOOKUP(B7,辅助表1!B:Q,9,FALSE)</f>
        <v>条件参数类型-无</v>
      </c>
      <c r="L7" s="197">
        <f>VLOOKUP(B7,辅助表1!B:Q,10,FALSE)</f>
        <v>0</v>
      </c>
      <c r="M7" s="197" t="str">
        <f>VLOOKUP(B7,辅助表1!B:Q,11,FALSE)</f>
        <v>效果类型-英雄属性</v>
      </c>
      <c r="N7" s="197" t="str">
        <f>VLOOKUP(B7,辅助表1!B:Q,12,FALSE)</f>
        <v>元素-火</v>
      </c>
      <c r="O7" s="197" t="str">
        <f>VLOOKUP(B7,辅助表1!B:Q,13,FALSE)</f>
        <v>效果参数类型-二元数组</v>
      </c>
      <c r="P7" s="201" t="str">
        <f>VLOOKUP(B7,辅助表1!B:Q,14,FALSE)</f>
        <v>属性-混沌回血,231</v>
      </c>
      <c r="Q7" s="197" t="str">
        <f>VLOOKUP(B7,辅助表1!B:Q,15,FALSE)</f>
        <v>提升火属性英雄混沌回血%s231%s点</v>
      </c>
      <c r="R7" s="197">
        <v>0</v>
      </c>
      <c r="S7" s="191" t="str">
        <f>$S$3</f>
        <v>词条分类-主词条</v>
      </c>
      <c r="T7" s="191">
        <v>0</v>
      </c>
    </row>
    <row r="8" s="191" customFormat="1" spans="1:20">
      <c r="A8" s="197">
        <v>6</v>
      </c>
      <c r="B8" s="197">
        <v>4</v>
      </c>
      <c r="C8" s="197">
        <f t="shared" si="0"/>
        <v>110202</v>
      </c>
      <c r="D8" s="197" t="s">
        <v>38</v>
      </c>
      <c r="E8" s="197" t="str">
        <f>VLOOKUP(B8,辅助表1!B:Q,3,FALSE)</f>
        <v>攻击强化</v>
      </c>
      <c r="F8" s="197" t="str">
        <f>VLOOKUP(B8,辅助表1!B:Q,4,FALSE)</f>
        <v>icon_gj</v>
      </c>
      <c r="G8" s="197" t="str">
        <f>VLOOKUP(B8,辅助表1!B:Q,5,FALSE)</f>
        <v>成就类型-解锁生效</v>
      </c>
      <c r="H8" s="197">
        <f>VLOOKUP(B8,辅助表1!B:Q,6,FALSE)</f>
        <v>0</v>
      </c>
      <c r="I8" s="197" t="str">
        <f>IF(VLOOKUP(B8,辅助表1!B:Q,7,FALSE)=0,"",VLOOKUP(B8,辅助表1!B:Q,7,FALSE))</f>
        <v/>
      </c>
      <c r="J8" s="197">
        <f>VLOOKUP(B8,辅助表1!B:Q,8,FALSE)</f>
        <v>1</v>
      </c>
      <c r="K8" s="197" t="str">
        <f>VLOOKUP(B8,辅助表1!B:Q,9,FALSE)</f>
        <v>条件参数类型-无</v>
      </c>
      <c r="L8" s="197">
        <f>VLOOKUP(B8,辅助表1!B:Q,10,FALSE)</f>
        <v>0</v>
      </c>
      <c r="M8" s="197" t="str">
        <f>VLOOKUP(B8,辅助表1!B:Q,11,FALSE)</f>
        <v>效果类型-晶核属性</v>
      </c>
      <c r="N8" s="197" t="str">
        <f>VLOOKUP(B8,辅助表1!B:Q,12,FALSE)</f>
        <v>生效标签-无</v>
      </c>
      <c r="O8" s="197" t="str">
        <f>VLOOKUP(B8,辅助表1!B:Q,13,FALSE)</f>
        <v>效果参数类型-三元数组</v>
      </c>
      <c r="P8" s="201" t="str">
        <f>MID(C8,2,3)&amp;","&amp;VLOOKUP(B8,辅助表1!B:Q,14,FALSE)</f>
        <v>102,属性-攻击力,2000</v>
      </c>
      <c r="Q8" s="197" t="str">
        <f>VLOOKUP(B8,辅助表1!B:Q,15,FALSE)</f>
        <v>提升20%晶核攻击力</v>
      </c>
      <c r="R8" s="197">
        <f>VLOOKUP(B8,辅助表1!B:Q,16,FALSE)</f>
        <v>0</v>
      </c>
      <c r="S8" s="191" t="str">
        <f>$S$4</f>
        <v>词条分类-改造词条</v>
      </c>
      <c r="T8" s="191">
        <v>0</v>
      </c>
    </row>
    <row r="9" s="191" customFormat="1" spans="1:20">
      <c r="A9" s="197">
        <v>7</v>
      </c>
      <c r="B9" s="197">
        <v>7</v>
      </c>
      <c r="C9" s="197">
        <f t="shared" si="0"/>
        <v>110203</v>
      </c>
      <c r="D9" s="197" t="s">
        <v>38</v>
      </c>
      <c r="E9" s="197" t="str">
        <f>VLOOKUP(B9,辅助表1!B:Q,3,FALSE)</f>
        <v>生命强化</v>
      </c>
      <c r="F9" s="197" t="str">
        <f>VLOOKUP(B9,辅助表1!B:Q,4,FALSE)</f>
        <v>icon_sm</v>
      </c>
      <c r="G9" s="197" t="str">
        <f>VLOOKUP(B9,辅助表1!B:Q,5,FALSE)</f>
        <v>成就类型-解锁生效</v>
      </c>
      <c r="H9" s="197">
        <f>VLOOKUP(B9,辅助表1!B:Q,6,FALSE)</f>
        <v>0</v>
      </c>
      <c r="I9" s="197" t="str">
        <f>IF(VLOOKUP(B9,辅助表1!B:Q,7,FALSE)=0,"",VLOOKUP(B9,辅助表1!B:Q,7,FALSE))</f>
        <v/>
      </c>
      <c r="J9" s="197">
        <f>VLOOKUP(B9,辅助表1!B:Q,8,FALSE)</f>
        <v>1</v>
      </c>
      <c r="K9" s="197" t="str">
        <f>VLOOKUP(B9,辅助表1!B:Q,9,FALSE)</f>
        <v>条件参数类型-无</v>
      </c>
      <c r="L9" s="197">
        <f>VLOOKUP(B9,辅助表1!B:Q,10,FALSE)</f>
        <v>0</v>
      </c>
      <c r="M9" s="197" t="str">
        <f>VLOOKUP(B9,辅助表1!B:Q,11,FALSE)</f>
        <v>效果类型-晶核属性</v>
      </c>
      <c r="N9" s="197" t="str">
        <f>VLOOKUP(B9,辅助表1!B:Q,12,FALSE)</f>
        <v>生效标签-无</v>
      </c>
      <c r="O9" s="197" t="str">
        <f>VLOOKUP(B9,辅助表1!B:Q,13,FALSE)</f>
        <v>效果参数类型-三元数组</v>
      </c>
      <c r="P9" s="201" t="str">
        <f>MID(C9,2,3)&amp;","&amp;VLOOKUP(B9,辅助表1!B:Q,14,FALSE)</f>
        <v>102,属性-最大生命,2000</v>
      </c>
      <c r="Q9" s="197" t="str">
        <f>VLOOKUP(B9,辅助表1!B:Q,15,FALSE)</f>
        <v>提升20%晶核生命力</v>
      </c>
      <c r="R9" s="197">
        <f>VLOOKUP(B9,辅助表1!B:Q,16,FALSE)</f>
        <v>0</v>
      </c>
      <c r="S9" s="191" t="str">
        <f>$S$5</f>
        <v>词条分类-改造词条</v>
      </c>
      <c r="T9" s="191">
        <v>0</v>
      </c>
    </row>
    <row r="10" s="191" customFormat="1" spans="1:20">
      <c r="A10" s="197">
        <v>8</v>
      </c>
      <c r="B10" s="197">
        <v>44</v>
      </c>
      <c r="C10" s="197">
        <f t="shared" si="0"/>
        <v>110204</v>
      </c>
      <c r="D10" s="197" t="s">
        <v>38</v>
      </c>
      <c r="E10" s="197" t="str">
        <f>VLOOKUP(B10,辅助表1!B:Q,3,FALSE)</f>
        <v>精准打击</v>
      </c>
      <c r="F10" s="197" t="str">
        <f>VLOOKUP(B10,辅助表1!B:Q,4,FALSE)</f>
        <v>icon_jzdj</v>
      </c>
      <c r="G10" s="197" t="str">
        <f>VLOOKUP(B10,辅助表1!B:Q,5,FALSE)</f>
        <v>成就类型-解锁生效</v>
      </c>
      <c r="H10" s="197">
        <f>VLOOKUP(B10,辅助表1!B:Q,6,FALSE)</f>
        <v>0</v>
      </c>
      <c r="I10" s="197" t="str">
        <f>IF(VLOOKUP(B10,辅助表1!B:Q,7,FALSE)=0,"",VLOOKUP(B10,辅助表1!B:Q,7,FALSE))</f>
        <v/>
      </c>
      <c r="J10" s="197">
        <f>VLOOKUP(B10,辅助表1!B:Q,8,FALSE)</f>
        <v>1</v>
      </c>
      <c r="K10" s="197" t="str">
        <f>VLOOKUP(B10,辅助表1!B:Q,9,FALSE)</f>
        <v>条件参数类型-无</v>
      </c>
      <c r="L10" s="197">
        <f>VLOOKUP(B10,辅助表1!B:Q,10,FALSE)</f>
        <v>0</v>
      </c>
      <c r="M10" s="197" t="str">
        <f>VLOOKUP(B10,辅助表1!B:Q,11,FALSE)</f>
        <v>效果类型-英雄属性</v>
      </c>
      <c r="N10" s="197" t="str">
        <f>VLOOKUP(B10,辅助表1!B:Q,12,FALSE)</f>
        <v>元素-火</v>
      </c>
      <c r="O10" s="197" t="str">
        <f>VLOOKUP(B10,辅助表1!B:Q,13,FALSE)</f>
        <v>效果参数类型-二元数组</v>
      </c>
      <c r="P10" s="201" t="str">
        <f>VLOOKUP(B10,辅助表1!B:Q,14,FALSE)</f>
        <v>属性-精准伤害,0</v>
      </c>
      <c r="Q10" s="197" t="str">
        <f>VLOOKUP(B10,辅助表1!B:Q,15,FALSE)</f>
        <v>提升火属性英雄0%精准伤害</v>
      </c>
      <c r="R10" s="197">
        <f>VLOOKUP(B10,辅助表1!B:Q,16,FALSE)</f>
        <v>0</v>
      </c>
      <c r="S10" s="191" t="str">
        <f>$S$6</f>
        <v>词条分类-改造词条</v>
      </c>
      <c r="T10" s="191">
        <v>0</v>
      </c>
    </row>
    <row r="11" s="101" customFormat="1" spans="1:20">
      <c r="A11" s="56">
        <v>9</v>
      </c>
      <c r="B11" s="56">
        <v>22</v>
      </c>
      <c r="C11" s="56">
        <v>110301</v>
      </c>
      <c r="D11" s="56" t="s">
        <v>41</v>
      </c>
      <c r="E11" s="56" t="str">
        <f>VLOOKUP(B11,辅助表1!B:Q,3,FALSE)</f>
        <v>暴击恢复</v>
      </c>
      <c r="F11" s="56" t="str">
        <f>VLOOKUP(B11,辅助表1!B:Q,4,FALSE)</f>
        <v>icon_hx</v>
      </c>
      <c r="G11" s="56" t="str">
        <f>VLOOKUP(B11,辅助表1!B:Q,5,FALSE)</f>
        <v>成就类型-解锁生效</v>
      </c>
      <c r="H11" s="56">
        <f>VLOOKUP(B11,辅助表1!B:Q,6,FALSE)</f>
        <v>0</v>
      </c>
      <c r="I11" s="56" t="str">
        <f>IF(VLOOKUP(B11,辅助表1!B:Q,7,FALSE)=0,"",VLOOKUP(B11,辅助表1!B:Q,7,FALSE))</f>
        <v/>
      </c>
      <c r="J11" s="56">
        <f>VLOOKUP(B11,辅助表1!B:Q,8,FALSE)</f>
        <v>1</v>
      </c>
      <c r="K11" s="56" t="str">
        <f>VLOOKUP(B11,辅助表1!B:Q,9,FALSE)</f>
        <v>条件参数类型-无</v>
      </c>
      <c r="L11" s="56">
        <f>VLOOKUP(B11,辅助表1!B:Q,10,FALSE)</f>
        <v>0</v>
      </c>
      <c r="M11" s="56" t="str">
        <f>VLOOKUP(B11,辅助表1!B:Q,11,FALSE)</f>
        <v>效果类型-英雄属性</v>
      </c>
      <c r="N11" s="56" t="str">
        <f>VLOOKUP(B11,辅助表1!B:Q,12,FALSE)</f>
        <v>元素-火</v>
      </c>
      <c r="O11" s="56" t="str">
        <f>VLOOKUP(B11,辅助表1!B:Q,13,FALSE)</f>
        <v>效果参数类型-二元数组</v>
      </c>
      <c r="P11" s="86" t="str">
        <f>VLOOKUP(B11,辅助表1!B:Q,14,FALSE)</f>
        <v>属性-暴击回血,258</v>
      </c>
      <c r="Q11" s="56" t="str">
        <f>VLOOKUP(B11,辅助表1!B:Q,15,FALSE)</f>
        <v>提升火属性英雄暴击回血%s258%s点</v>
      </c>
      <c r="R11" s="206">
        <v>0</v>
      </c>
      <c r="S11" s="101" t="s">
        <v>39</v>
      </c>
      <c r="T11" s="99">
        <v>0</v>
      </c>
    </row>
    <row r="12" s="101" customFormat="1" spans="1:20">
      <c r="A12" s="56">
        <v>10</v>
      </c>
      <c r="B12" s="56">
        <v>57</v>
      </c>
      <c r="C12" s="56">
        <f t="shared" ref="C12:C15" si="1">C11+1</f>
        <v>110302</v>
      </c>
      <c r="D12" s="56" t="s">
        <v>41</v>
      </c>
      <c r="E12" s="56" t="str">
        <f>VLOOKUP(B12,辅助表1!B:Q,3,FALSE)</f>
        <v>攻击强化</v>
      </c>
      <c r="F12" s="56" t="str">
        <f>VLOOKUP(B12,辅助表1!B:Q,4,FALSE)</f>
        <v>icon_gj</v>
      </c>
      <c r="G12" s="56" t="str">
        <f>VLOOKUP(B12,辅助表1!B:Q,5,FALSE)</f>
        <v>成就类型-解锁生效</v>
      </c>
      <c r="H12" s="56">
        <f>VLOOKUP(B12,辅助表1!B:Q,6,FALSE)</f>
        <v>0</v>
      </c>
      <c r="I12" s="56" t="str">
        <f>IF(VLOOKUP(B12,辅助表1!B:Q,7,FALSE)=0,"",VLOOKUP(B12,辅助表1!B:Q,7,FALSE))</f>
        <v/>
      </c>
      <c r="J12" s="56">
        <f>VLOOKUP(B12,辅助表1!B:Q,8,FALSE)</f>
        <v>1</v>
      </c>
      <c r="K12" s="56" t="str">
        <f>VLOOKUP(B12,辅助表1!B:Q,9,FALSE)</f>
        <v>条件参数类型-无</v>
      </c>
      <c r="L12" s="56">
        <f>VLOOKUP(B12,辅助表1!B:Q,10,FALSE)</f>
        <v>0</v>
      </c>
      <c r="M12" s="56" t="str">
        <f>VLOOKUP(B12,辅助表1!B:Q,11,FALSE)</f>
        <v>效果类型-晶核属性</v>
      </c>
      <c r="N12" s="56" t="str">
        <f>VLOOKUP(B12,辅助表1!B:Q,12,FALSE)</f>
        <v>生效标签-无</v>
      </c>
      <c r="O12" s="56" t="str">
        <f>VLOOKUP(B12,辅助表1!B:Q,13,FALSE)</f>
        <v>效果参数类型-三元数组</v>
      </c>
      <c r="P12" s="85" t="str">
        <f>MID(C12,2,3)&amp;","&amp;VLOOKUP(B12,辅助表1!B:Q,14,FALSE)</f>
        <v>103,属性-攻击力,2000</v>
      </c>
      <c r="Q12" s="56" t="str">
        <f>VLOOKUP(B12,辅助表1!B:Q,15,FALSE)</f>
        <v>提升20%晶核攻击力</v>
      </c>
      <c r="R12" s="56">
        <f>VLOOKUP(B12,辅助表1!B:Q,16,FALSE)</f>
        <v>0</v>
      </c>
      <c r="S12" s="101" t="s">
        <v>40</v>
      </c>
      <c r="T12" s="99">
        <v>0</v>
      </c>
    </row>
    <row r="13" s="101" customFormat="1" spans="1:20">
      <c r="A13" s="56">
        <v>11</v>
      </c>
      <c r="B13" s="56">
        <v>19</v>
      </c>
      <c r="C13" s="56">
        <f t="shared" si="1"/>
        <v>110303</v>
      </c>
      <c r="D13" s="56" t="s">
        <v>41</v>
      </c>
      <c r="E13" s="56" t="str">
        <f>VLOOKUP(B13,辅助表1!B:Q,3,FALSE)</f>
        <v>防御强化</v>
      </c>
      <c r="F13" s="56" t="str">
        <f>VLOOKUP(B13,辅助表1!B:Q,4,FALSE)</f>
        <v>icon_fy</v>
      </c>
      <c r="G13" s="56" t="str">
        <f>VLOOKUP(B13,辅助表1!B:Q,5,FALSE)</f>
        <v>成就类型-解锁生效</v>
      </c>
      <c r="H13" s="56">
        <f>VLOOKUP(B13,辅助表1!B:Q,6,FALSE)</f>
        <v>0</v>
      </c>
      <c r="I13" s="56" t="str">
        <f>IF(VLOOKUP(B13,辅助表1!B:Q,7,FALSE)=0,"",VLOOKUP(B13,辅助表1!B:Q,7,FALSE))</f>
        <v/>
      </c>
      <c r="J13" s="56">
        <f>VLOOKUP(B13,辅助表1!B:Q,8,FALSE)</f>
        <v>1</v>
      </c>
      <c r="K13" s="56" t="str">
        <f>VLOOKUP(B13,辅助表1!B:Q,9,FALSE)</f>
        <v>条件参数类型-无</v>
      </c>
      <c r="L13" s="56">
        <f>VLOOKUP(B13,辅助表1!B:Q,10,FALSE)</f>
        <v>0</v>
      </c>
      <c r="M13" s="56" t="str">
        <f>VLOOKUP(B13,辅助表1!B:Q,11,FALSE)</f>
        <v>效果类型-晶核属性</v>
      </c>
      <c r="N13" s="56" t="str">
        <f>VLOOKUP(B13,辅助表1!B:Q,12,FALSE)</f>
        <v>生效标签-无</v>
      </c>
      <c r="O13" s="56" t="str">
        <f>VLOOKUP(B13,辅助表1!B:Q,13,FALSE)</f>
        <v>效果参数类型-三元数组</v>
      </c>
      <c r="P13" s="86" t="str">
        <f>MID(C13,2,3)&amp;","&amp;VLOOKUP(B13,辅助表1!B:Q,14,FALSE)</f>
        <v>103,属性-防御力,2000</v>
      </c>
      <c r="Q13" s="56" t="str">
        <f>VLOOKUP(B13,辅助表1!B:Q,15,FALSE)</f>
        <v>提升20%晶核防御力</v>
      </c>
      <c r="R13" s="56">
        <f>VLOOKUP(B13,辅助表1!B:Q,16,FALSE)</f>
        <v>0</v>
      </c>
      <c r="S13" s="101" t="s">
        <v>40</v>
      </c>
      <c r="T13" s="101">
        <v>0</v>
      </c>
    </row>
    <row r="14" s="101" customFormat="1" spans="1:20">
      <c r="A14" s="56">
        <v>12</v>
      </c>
      <c r="B14" s="56">
        <v>13</v>
      </c>
      <c r="C14" s="56">
        <f t="shared" si="1"/>
        <v>110304</v>
      </c>
      <c r="D14" s="56" t="s">
        <v>41</v>
      </c>
      <c r="E14" s="56" t="str">
        <f>VLOOKUP(B14,辅助表1!B:Q,3,FALSE)</f>
        <v>命中强化</v>
      </c>
      <c r="F14" s="56" t="str">
        <f>VLOOKUP(B14,辅助表1!B:Q,4,FALSE)</f>
        <v>icon_mz</v>
      </c>
      <c r="G14" s="56" t="str">
        <f>VLOOKUP(B14,辅助表1!B:Q,5,FALSE)</f>
        <v>成就类型-解锁生效</v>
      </c>
      <c r="H14" s="56">
        <f>VLOOKUP(B14,辅助表1!B:Q,6,FALSE)</f>
        <v>0</v>
      </c>
      <c r="I14" s="56" t="str">
        <f>IF(VLOOKUP(B14,辅助表1!B:Q,7,FALSE)=0,"",VLOOKUP(B14,辅助表1!B:Q,7,FALSE))</f>
        <v/>
      </c>
      <c r="J14" s="56">
        <f>VLOOKUP(B14,辅助表1!B:Q,8,FALSE)</f>
        <v>1</v>
      </c>
      <c r="K14" s="56" t="str">
        <f>VLOOKUP(B14,辅助表1!B:Q,9,FALSE)</f>
        <v>条件参数类型-无</v>
      </c>
      <c r="L14" s="56">
        <f>VLOOKUP(B14,辅助表1!B:Q,10,FALSE)</f>
        <v>0</v>
      </c>
      <c r="M14" s="56" t="str">
        <f>VLOOKUP(B14,辅助表1!B:Q,11,FALSE)</f>
        <v>效果类型-英雄属性</v>
      </c>
      <c r="N14" s="56" t="str">
        <f>VLOOKUP(B14,辅助表1!B:Q,12,FALSE)</f>
        <v>元素-火</v>
      </c>
      <c r="O14" s="56" t="str">
        <f>VLOOKUP(B14,辅助表1!B:Q,13,FALSE)</f>
        <v>效果参数类型-二元数组</v>
      </c>
      <c r="P14" s="86" t="str">
        <f>VLOOKUP(B14,辅助表1!B:Q,14,FALSE)</f>
        <v>属性-命中率,216</v>
      </c>
      <c r="Q14" s="56" t="str">
        <f>VLOOKUP(B14,辅助表1!B:Q,15,FALSE)</f>
        <v>提升火属性英雄2.16%命中率</v>
      </c>
      <c r="R14" s="56">
        <f>VLOOKUP(B14,辅助表1!B:Q,16,FALSE)</f>
        <v>0</v>
      </c>
      <c r="S14" s="101" t="s">
        <v>40</v>
      </c>
      <c r="T14" s="99">
        <v>0</v>
      </c>
    </row>
    <row r="15" s="101" customFormat="1" spans="1:20">
      <c r="A15" s="56">
        <v>13</v>
      </c>
      <c r="B15" s="56">
        <v>18</v>
      </c>
      <c r="C15" s="56">
        <f t="shared" si="1"/>
        <v>110305</v>
      </c>
      <c r="D15" s="56" t="s">
        <v>41</v>
      </c>
      <c r="E15" s="56" t="str">
        <f>VLOOKUP(B15,辅助表1!B:Q,3,FALSE)</f>
        <v>生命强化</v>
      </c>
      <c r="F15" s="56" t="str">
        <f>VLOOKUP(B15,辅助表1!B:Q,4,FALSE)</f>
        <v>icon_sm</v>
      </c>
      <c r="G15" s="56" t="str">
        <f>VLOOKUP(B15,辅助表1!B:Q,5,FALSE)</f>
        <v>成就类型-解锁生效</v>
      </c>
      <c r="H15" s="56">
        <f>VLOOKUP(B15,辅助表1!B:Q,6,FALSE)</f>
        <v>0</v>
      </c>
      <c r="I15" s="56" t="str">
        <f>IF(VLOOKUP(B15,辅助表1!B:Q,7,FALSE)=0,"",VLOOKUP(B15,辅助表1!B:Q,7,FALSE))</f>
        <v/>
      </c>
      <c r="J15" s="56">
        <f>VLOOKUP(B15,辅助表1!B:Q,8,FALSE)</f>
        <v>1</v>
      </c>
      <c r="K15" s="56" t="str">
        <f>VLOOKUP(B15,辅助表1!B:Q,9,FALSE)</f>
        <v>条件参数类型-无</v>
      </c>
      <c r="L15" s="56">
        <f>VLOOKUP(B15,辅助表1!B:Q,10,FALSE)</f>
        <v>0</v>
      </c>
      <c r="M15" s="56" t="str">
        <f>VLOOKUP(B15,辅助表1!B:Q,11,FALSE)</f>
        <v>效果类型-晶核属性</v>
      </c>
      <c r="N15" s="56" t="str">
        <f>VLOOKUP(B15,辅助表1!B:Q,12,FALSE)</f>
        <v>生效标签-无</v>
      </c>
      <c r="O15" s="56" t="str">
        <f>VLOOKUP(B15,辅助表1!B:Q,13,FALSE)</f>
        <v>效果参数类型-三元数组</v>
      </c>
      <c r="P15" s="202" t="str">
        <f>MID(C15,2,3)&amp;","&amp;VLOOKUP(B15,辅助表1!B:Q,14,FALSE)</f>
        <v>103,属性-最大生命,2000</v>
      </c>
      <c r="Q15" s="56" t="str">
        <f>VLOOKUP(B15,辅助表1!B:Q,15,FALSE)</f>
        <v>提升20%晶核生命力</v>
      </c>
      <c r="R15" s="56">
        <f>VLOOKUP(B15,辅助表1!B:Q,16,FALSE)</f>
        <v>0</v>
      </c>
      <c r="S15" s="101" t="s">
        <v>40</v>
      </c>
      <c r="T15" s="99">
        <v>0</v>
      </c>
    </row>
    <row r="16" s="76" customFormat="1" spans="1:20">
      <c r="A16" s="58">
        <v>14</v>
      </c>
      <c r="B16" s="58">
        <v>51</v>
      </c>
      <c r="C16" s="58">
        <f>C11+100</f>
        <v>110401</v>
      </c>
      <c r="D16" s="58" t="s">
        <v>41</v>
      </c>
      <c r="E16" s="58" t="str">
        <f>VLOOKUP(B16,辅助表1!B:Q,3,FALSE)</f>
        <v>闪避恢复</v>
      </c>
      <c r="F16" s="58" t="str">
        <f>VLOOKUP(B16,辅助表1!B:Q,4,FALSE)</f>
        <v>icon_hx</v>
      </c>
      <c r="G16" s="58" t="str">
        <f>VLOOKUP(B16,辅助表1!B:Q,5,FALSE)</f>
        <v>成就类型-解锁生效</v>
      </c>
      <c r="H16" s="58">
        <f>VLOOKUP(B16,辅助表1!B:Q,6,FALSE)</f>
        <v>0</v>
      </c>
      <c r="I16" s="58" t="str">
        <f>IF(VLOOKUP(B16,辅助表1!B:Q,7,FALSE)=0,"",VLOOKUP(B16,辅助表1!B:Q,7,FALSE))</f>
        <v/>
      </c>
      <c r="J16" s="58">
        <f>VLOOKUP(B16,辅助表1!B:Q,8,FALSE)</f>
        <v>1</v>
      </c>
      <c r="K16" s="58" t="str">
        <f>VLOOKUP(B16,辅助表1!B:Q,9,FALSE)</f>
        <v>条件参数类型-无</v>
      </c>
      <c r="L16" s="58">
        <f>VLOOKUP(B16,辅助表1!B:Q,10,FALSE)</f>
        <v>0</v>
      </c>
      <c r="M16" s="58" t="str">
        <f>VLOOKUP(B16,辅助表1!B:Q,11,FALSE)</f>
        <v>效果类型-英雄属性</v>
      </c>
      <c r="N16" s="58" t="str">
        <f>VLOOKUP(B16,辅助表1!B:Q,12,FALSE)</f>
        <v>元素-火</v>
      </c>
      <c r="O16" s="58" t="str">
        <f>VLOOKUP(B16,辅助表1!B:Q,13,FALSE)</f>
        <v>效果参数类型-二元数组</v>
      </c>
      <c r="P16" s="85" t="str">
        <f>VLOOKUP(B16,辅助表1!B:Q,14,FALSE)</f>
        <v>属性-闪避回血,157</v>
      </c>
      <c r="Q16" s="58" t="str">
        <f>VLOOKUP(B16,辅助表1!B:Q,15,FALSE)</f>
        <v>提升火属性英雄闪避回血%s157%s点</v>
      </c>
      <c r="R16" s="206">
        <v>0</v>
      </c>
      <c r="S16" s="76" t="str">
        <f>$S$11</f>
        <v>词条分类-主词条</v>
      </c>
      <c r="T16" s="99">
        <v>0</v>
      </c>
    </row>
    <row r="17" s="76" customFormat="1" spans="1:20">
      <c r="A17" s="58">
        <v>15</v>
      </c>
      <c r="B17" s="58">
        <v>57</v>
      </c>
      <c r="C17" s="58">
        <f t="shared" ref="C17:C20" si="2">C16+1</f>
        <v>110402</v>
      </c>
      <c r="D17" s="58" t="s">
        <v>41</v>
      </c>
      <c r="E17" s="58" t="str">
        <f>VLOOKUP(B17,辅助表1!B:Q,3,FALSE)</f>
        <v>攻击强化</v>
      </c>
      <c r="F17" s="58" t="str">
        <f>VLOOKUP(B17,辅助表1!B:Q,4,FALSE)</f>
        <v>icon_gj</v>
      </c>
      <c r="G17" s="58" t="str">
        <f>VLOOKUP(B17,辅助表1!B:Q,5,FALSE)</f>
        <v>成就类型-解锁生效</v>
      </c>
      <c r="H17" s="58">
        <f>VLOOKUP(B17,辅助表1!B:Q,6,FALSE)</f>
        <v>0</v>
      </c>
      <c r="I17" s="58" t="str">
        <f>IF(VLOOKUP(B17,辅助表1!B:Q,7,FALSE)=0,"",VLOOKUP(B17,辅助表1!B:Q,7,FALSE))</f>
        <v/>
      </c>
      <c r="J17" s="58">
        <f>VLOOKUP(B17,辅助表1!B:Q,8,FALSE)</f>
        <v>1</v>
      </c>
      <c r="K17" s="58" t="str">
        <f>VLOOKUP(B17,辅助表1!B:Q,9,FALSE)</f>
        <v>条件参数类型-无</v>
      </c>
      <c r="L17" s="58">
        <f>VLOOKUP(B17,辅助表1!B:Q,10,FALSE)</f>
        <v>0</v>
      </c>
      <c r="M17" s="58" t="str">
        <f>VLOOKUP(B17,辅助表1!B:Q,11,FALSE)</f>
        <v>效果类型-晶核属性</v>
      </c>
      <c r="N17" s="58" t="str">
        <f>VLOOKUP(B17,辅助表1!B:Q,12,FALSE)</f>
        <v>生效标签-无</v>
      </c>
      <c r="O17" s="58" t="str">
        <f>VLOOKUP(B17,辅助表1!B:Q,13,FALSE)</f>
        <v>效果参数类型-三元数组</v>
      </c>
      <c r="P17" s="85" t="str">
        <f>MID(C17,2,3)&amp;","&amp;VLOOKUP(B17,辅助表1!B:Q,14,FALSE)</f>
        <v>104,属性-攻击力,2000</v>
      </c>
      <c r="Q17" s="58" t="str">
        <f>VLOOKUP(B17,辅助表1!B:Q,15,FALSE)</f>
        <v>提升20%晶核攻击力</v>
      </c>
      <c r="R17" s="58">
        <f>VLOOKUP(B17,辅助表1!B:Q,16,FALSE)</f>
        <v>0</v>
      </c>
      <c r="S17" s="76" t="str">
        <f>$S$12</f>
        <v>词条分类-改造词条</v>
      </c>
      <c r="T17" s="99">
        <v>0</v>
      </c>
    </row>
    <row r="18" s="76" customFormat="1" spans="1:20">
      <c r="A18" s="58">
        <v>16</v>
      </c>
      <c r="B18" s="58">
        <v>19</v>
      </c>
      <c r="C18" s="58">
        <f t="shared" si="2"/>
        <v>110403</v>
      </c>
      <c r="D18" s="58" t="s">
        <v>41</v>
      </c>
      <c r="E18" s="58" t="str">
        <f>VLOOKUP(B18,辅助表1!B:Q,3,FALSE)</f>
        <v>防御强化</v>
      </c>
      <c r="F18" s="58" t="str">
        <f>VLOOKUP(B18,辅助表1!B:Q,4,FALSE)</f>
        <v>icon_fy</v>
      </c>
      <c r="G18" s="58" t="str">
        <f>VLOOKUP(B18,辅助表1!B:Q,5,FALSE)</f>
        <v>成就类型-解锁生效</v>
      </c>
      <c r="H18" s="58">
        <f>VLOOKUP(B18,辅助表1!B:Q,6,FALSE)</f>
        <v>0</v>
      </c>
      <c r="I18" s="58" t="str">
        <f>IF(VLOOKUP(B18,辅助表1!B:Q,7,FALSE)=0,"",VLOOKUP(B18,辅助表1!B:Q,7,FALSE))</f>
        <v/>
      </c>
      <c r="J18" s="58">
        <f>VLOOKUP(B18,辅助表1!B:Q,8,FALSE)</f>
        <v>1</v>
      </c>
      <c r="K18" s="58" t="str">
        <f>VLOOKUP(B18,辅助表1!B:Q,9,FALSE)</f>
        <v>条件参数类型-无</v>
      </c>
      <c r="L18" s="58">
        <f>VLOOKUP(B18,辅助表1!B:Q,10,FALSE)</f>
        <v>0</v>
      </c>
      <c r="M18" s="58" t="str">
        <f>VLOOKUP(B18,辅助表1!B:Q,11,FALSE)</f>
        <v>效果类型-晶核属性</v>
      </c>
      <c r="N18" s="58" t="str">
        <f>VLOOKUP(B18,辅助表1!B:Q,12,FALSE)</f>
        <v>生效标签-无</v>
      </c>
      <c r="O18" s="58" t="str">
        <f>VLOOKUP(B18,辅助表1!B:Q,13,FALSE)</f>
        <v>效果参数类型-三元数组</v>
      </c>
      <c r="P18" s="86" t="str">
        <f>MID(C18,2,3)&amp;","&amp;VLOOKUP(B18,辅助表1!B:Q,14,FALSE)</f>
        <v>104,属性-防御力,2000</v>
      </c>
      <c r="Q18" s="58" t="str">
        <f>VLOOKUP(B18,辅助表1!B:Q,15,FALSE)</f>
        <v>提升20%晶核防御力</v>
      </c>
      <c r="R18" s="58">
        <f>VLOOKUP(B18,辅助表1!B:Q,16,FALSE)</f>
        <v>0</v>
      </c>
      <c r="S18" s="76" t="str">
        <f>$S$13</f>
        <v>词条分类-改造词条</v>
      </c>
      <c r="T18" s="99">
        <v>0</v>
      </c>
    </row>
    <row r="19" s="76" customFormat="1" spans="1:20">
      <c r="A19" s="58">
        <v>17</v>
      </c>
      <c r="B19" s="58">
        <v>54</v>
      </c>
      <c r="C19" s="58">
        <f t="shared" si="2"/>
        <v>110404</v>
      </c>
      <c r="D19" s="58" t="s">
        <v>41</v>
      </c>
      <c r="E19" s="58" t="str">
        <f>VLOOKUP(B19,辅助表1!B:Q,3,FALSE)</f>
        <v>护甲爆破</v>
      </c>
      <c r="F19" s="58" t="str">
        <f>VLOOKUP(B19,辅助表1!B:Q,4,FALSE)</f>
        <v>icon_hskx</v>
      </c>
      <c r="G19" s="58" t="str">
        <f>VLOOKUP(B19,辅助表1!B:Q,5,FALSE)</f>
        <v>成就类型-解锁生效</v>
      </c>
      <c r="H19" s="58">
        <f>VLOOKUP(B19,辅助表1!B:Q,6,FALSE)</f>
        <v>0</v>
      </c>
      <c r="I19" s="58" t="str">
        <f>IF(VLOOKUP(B19,辅助表1!B:Q,7,FALSE)=0,"",VLOOKUP(B19,辅助表1!B:Q,7,FALSE))</f>
        <v/>
      </c>
      <c r="J19" s="58">
        <f>VLOOKUP(B19,辅助表1!B:Q,8,FALSE)</f>
        <v>1</v>
      </c>
      <c r="K19" s="58" t="str">
        <f>VLOOKUP(B19,辅助表1!B:Q,9,FALSE)</f>
        <v>条件参数类型-无</v>
      </c>
      <c r="L19" s="58">
        <f>VLOOKUP(B19,辅助表1!B:Q,10,FALSE)</f>
        <v>0</v>
      </c>
      <c r="M19" s="58" t="str">
        <f>VLOOKUP(B19,辅助表1!B:Q,11,FALSE)</f>
        <v>效果类型-英雄属性</v>
      </c>
      <c r="N19" s="58" t="str">
        <f>VLOOKUP(B19,辅助表1!B:Q,12,FALSE)</f>
        <v>元素-火</v>
      </c>
      <c r="O19" s="58" t="str">
        <f>VLOOKUP(B19,辅助表1!B:Q,13,FALSE)</f>
        <v>效果参数类型-二元数组</v>
      </c>
      <c r="P19" s="85" t="str">
        <f>VLOOKUP(B19,辅助表1!B:Q,14,FALSE)</f>
        <v>属性-破甲效果,52</v>
      </c>
      <c r="Q19" s="58" t="str">
        <f>VLOOKUP(B19,辅助表1!B:Q,15,FALSE)</f>
        <v>提升火属性英雄0.52%破甲效果</v>
      </c>
      <c r="R19" s="58">
        <f>VLOOKUP(B19,辅助表1!B:Q,16,FALSE)</f>
        <v>0</v>
      </c>
      <c r="S19" s="76" t="str">
        <f>$S$14</f>
        <v>词条分类-改造词条</v>
      </c>
      <c r="T19" s="99">
        <v>0</v>
      </c>
    </row>
    <row r="20" s="76" customFormat="1" spans="1:20">
      <c r="A20" s="58">
        <v>18</v>
      </c>
      <c r="B20" s="58">
        <v>18</v>
      </c>
      <c r="C20" s="58">
        <f t="shared" si="2"/>
        <v>110405</v>
      </c>
      <c r="D20" s="58" t="s">
        <v>41</v>
      </c>
      <c r="E20" s="58" t="str">
        <f>VLOOKUP(B20,辅助表1!B:Q,3,FALSE)</f>
        <v>生命强化</v>
      </c>
      <c r="F20" s="58" t="str">
        <f>VLOOKUP(B20,辅助表1!B:Q,4,FALSE)</f>
        <v>icon_sm</v>
      </c>
      <c r="G20" s="58" t="str">
        <f>VLOOKUP(B20,辅助表1!B:Q,5,FALSE)</f>
        <v>成就类型-解锁生效</v>
      </c>
      <c r="H20" s="58">
        <f>VLOOKUP(B20,辅助表1!B:Q,6,FALSE)</f>
        <v>0</v>
      </c>
      <c r="I20" s="58" t="str">
        <f>IF(VLOOKUP(B20,辅助表1!B:Q,7,FALSE)=0,"",VLOOKUP(B20,辅助表1!B:Q,7,FALSE))</f>
        <v/>
      </c>
      <c r="J20" s="58">
        <f>VLOOKUP(B20,辅助表1!B:Q,8,FALSE)</f>
        <v>1</v>
      </c>
      <c r="K20" s="58" t="str">
        <f>VLOOKUP(B20,辅助表1!B:Q,9,FALSE)</f>
        <v>条件参数类型-无</v>
      </c>
      <c r="L20" s="58">
        <f>VLOOKUP(B20,辅助表1!B:Q,10,FALSE)</f>
        <v>0</v>
      </c>
      <c r="M20" s="58" t="str">
        <f>VLOOKUP(B20,辅助表1!B:Q,11,FALSE)</f>
        <v>效果类型-晶核属性</v>
      </c>
      <c r="N20" s="58" t="str">
        <f>VLOOKUP(B20,辅助表1!B:Q,12,FALSE)</f>
        <v>生效标签-无</v>
      </c>
      <c r="O20" s="58" t="str">
        <f>VLOOKUP(B20,辅助表1!B:Q,13,FALSE)</f>
        <v>效果参数类型-三元数组</v>
      </c>
      <c r="P20" s="202" t="str">
        <f>MID(C20,2,3)&amp;","&amp;VLOOKUP(B20,辅助表1!B:Q,14,FALSE)</f>
        <v>104,属性-最大生命,2000</v>
      </c>
      <c r="Q20" s="58" t="str">
        <f>VLOOKUP(B20,辅助表1!B:Q,15,FALSE)</f>
        <v>提升20%晶核生命力</v>
      </c>
      <c r="R20" s="58">
        <f>VLOOKUP(B20,辅助表1!B:Q,16,FALSE)</f>
        <v>0</v>
      </c>
      <c r="S20" s="76" t="str">
        <f>$S$15</f>
        <v>词条分类-改造词条</v>
      </c>
      <c r="T20" s="99">
        <v>0</v>
      </c>
    </row>
    <row r="21" s="192" customFormat="1" spans="1:20">
      <c r="A21" s="198">
        <v>19</v>
      </c>
      <c r="B21" s="198">
        <v>65</v>
      </c>
      <c r="C21" s="198">
        <v>110501</v>
      </c>
      <c r="D21" s="198" t="s">
        <v>42</v>
      </c>
      <c r="E21" s="198" t="str">
        <f>VLOOKUP(B21,辅助表1!B:Q,3,FALSE)</f>
        <v>命中恢复</v>
      </c>
      <c r="F21" s="198" t="str">
        <f>VLOOKUP(B21,辅助表1!B:Q,4,FALSE)</f>
        <v>icon_hx</v>
      </c>
      <c r="G21" s="198" t="str">
        <f>VLOOKUP(B21,辅助表1!B:Q,5,FALSE)</f>
        <v>成就类型-解锁生效</v>
      </c>
      <c r="H21" s="198">
        <f>VLOOKUP(B21,辅助表1!B:Q,6,FALSE)</f>
        <v>0</v>
      </c>
      <c r="I21" s="198" t="str">
        <f>IF(VLOOKUP(B21,辅助表1!B:Q,7,FALSE)=0,"",VLOOKUP(B21,辅助表1!B:Q,7,FALSE))</f>
        <v/>
      </c>
      <c r="J21" s="198">
        <f>VLOOKUP(B21,辅助表1!B:Q,8,FALSE)</f>
        <v>1</v>
      </c>
      <c r="K21" s="198" t="str">
        <f>VLOOKUP(B21,辅助表1!B:Q,9,FALSE)</f>
        <v>条件参数类型-无</v>
      </c>
      <c r="L21" s="198">
        <f>VLOOKUP(B21,辅助表1!B:Q,10,FALSE)</f>
        <v>0</v>
      </c>
      <c r="M21" s="198" t="str">
        <f>VLOOKUP(B21,辅助表1!B:Q,11,FALSE)</f>
        <v>效果类型-英雄属性</v>
      </c>
      <c r="N21" s="198" t="str">
        <f>VLOOKUP(B21,辅助表1!B:Q,12,FALSE)</f>
        <v>元素-火</v>
      </c>
      <c r="O21" s="198" t="str">
        <f>VLOOKUP(B21,辅助表1!B:Q,13,FALSE)</f>
        <v>效果参数类型-二元数组</v>
      </c>
      <c r="P21" s="203" t="str">
        <f>VLOOKUP(B21,辅助表1!B:Q,14,FALSE)</f>
        <v>属性-命中回血,134</v>
      </c>
      <c r="Q21" s="198" t="str">
        <f>VLOOKUP(B21,辅助表1!B:Q,15,FALSE)</f>
        <v>提升火属性英雄命中回血%s134%s点</v>
      </c>
      <c r="R21" s="198">
        <f>VLOOKUP(B21,辅助表1!B:Q,16,FALSE)</f>
        <v>0</v>
      </c>
      <c r="S21" s="198" t="s">
        <v>39</v>
      </c>
      <c r="T21" s="99">
        <v>0</v>
      </c>
    </row>
    <row r="22" s="192" customFormat="1" spans="1:20">
      <c r="A22" s="198">
        <v>20</v>
      </c>
      <c r="B22" s="198">
        <v>27</v>
      </c>
      <c r="C22" s="198">
        <f t="shared" ref="C22:C26" si="3">C21+1</f>
        <v>110502</v>
      </c>
      <c r="D22" s="198" t="s">
        <v>42</v>
      </c>
      <c r="E22" s="198" t="str">
        <f>VLOOKUP(B22,辅助表1!B:Q,3,FALSE)</f>
        <v>攻击强化</v>
      </c>
      <c r="F22" s="198" t="str">
        <f>VLOOKUP(B22,辅助表1!B:Q,4,FALSE)</f>
        <v>icon_gj</v>
      </c>
      <c r="G22" s="198" t="str">
        <f>VLOOKUP(B22,辅助表1!B:Q,5,FALSE)</f>
        <v>成就类型-解锁生效</v>
      </c>
      <c r="H22" s="198">
        <f>VLOOKUP(B22,辅助表1!B:Q,6,FALSE)</f>
        <v>0</v>
      </c>
      <c r="I22" s="198" t="str">
        <f>IF(VLOOKUP(B22,辅助表1!B:Q,7,FALSE)=0,"",VLOOKUP(B22,辅助表1!B:Q,7,FALSE))</f>
        <v/>
      </c>
      <c r="J22" s="198">
        <f>VLOOKUP(B22,辅助表1!B:Q,8,FALSE)</f>
        <v>1</v>
      </c>
      <c r="K22" s="198" t="str">
        <f>VLOOKUP(B22,辅助表1!B:Q,9,FALSE)</f>
        <v>条件参数类型-无</v>
      </c>
      <c r="L22" s="198">
        <f>VLOOKUP(B22,辅助表1!B:Q,10,FALSE)</f>
        <v>0</v>
      </c>
      <c r="M22" s="198" t="str">
        <f>VLOOKUP(B22,辅助表1!B:Q,11,FALSE)</f>
        <v>效果类型-晶核属性</v>
      </c>
      <c r="N22" s="198" t="str">
        <f>VLOOKUP(B22,辅助表1!B:Q,12,FALSE)</f>
        <v>生效标签-无</v>
      </c>
      <c r="O22" s="198" t="str">
        <f>VLOOKUP(B22,辅助表1!B:Q,13,FALSE)</f>
        <v>效果参数类型-三元数组</v>
      </c>
      <c r="P22" s="85" t="str">
        <f>MID(C22,2,3)&amp;","&amp;VLOOKUP(B22,辅助表1!B:Q,14,FALSE)</f>
        <v>105,属性-攻击力,2000</v>
      </c>
      <c r="Q22" s="198" t="str">
        <f>VLOOKUP(B22,辅助表1!B:Q,15,FALSE)</f>
        <v>提升20%晶核攻击力</v>
      </c>
      <c r="R22" s="198">
        <f>VLOOKUP(B22,辅助表1!B:Q,16,FALSE)</f>
        <v>0</v>
      </c>
      <c r="S22" s="192" t="s">
        <v>40</v>
      </c>
      <c r="T22" s="99">
        <v>0</v>
      </c>
    </row>
    <row r="23" s="192" customFormat="1" spans="1:20">
      <c r="A23" s="198">
        <v>21</v>
      </c>
      <c r="B23" s="198">
        <v>3</v>
      </c>
      <c r="C23" s="198">
        <f t="shared" si="3"/>
        <v>110503</v>
      </c>
      <c r="D23" s="198" t="s">
        <v>42</v>
      </c>
      <c r="E23" s="198" t="str">
        <f>VLOOKUP(B23,辅助表1!B:Q,3,FALSE)</f>
        <v>大背包</v>
      </c>
      <c r="F23" s="198" t="str">
        <f>VLOOKUP(B23,辅助表1!B:Q,4,FALSE)</f>
        <v>icon_bbrl</v>
      </c>
      <c r="G23" s="198" t="str">
        <f>VLOOKUP(B23,辅助表1!B:Q,5,FALSE)</f>
        <v>成就类型-解锁生效</v>
      </c>
      <c r="H23" s="198">
        <f>VLOOKUP(B23,辅助表1!B:Q,6,FALSE)</f>
        <v>0</v>
      </c>
      <c r="I23" s="198" t="str">
        <f>IF(VLOOKUP(B23,辅助表1!B:Q,7,FALSE)=0,"",VLOOKUP(B23,辅助表1!B:Q,7,FALSE))</f>
        <v/>
      </c>
      <c r="J23" s="198">
        <f>VLOOKUP(B23,辅助表1!B:Q,8,FALSE)</f>
        <v>1</v>
      </c>
      <c r="K23" s="198" t="str">
        <f>VLOOKUP(B23,辅助表1!B:Q,9,FALSE)</f>
        <v>条件参数类型-无</v>
      </c>
      <c r="L23" s="198">
        <f>VLOOKUP(B23,辅助表1!B:Q,10,FALSE)</f>
        <v>0</v>
      </c>
      <c r="M23" s="198" t="str">
        <f>VLOOKUP(B23,辅助表1!B:Q,11,FALSE)</f>
        <v>效果类型-装备背包容量</v>
      </c>
      <c r="N23" s="198" t="str">
        <f>VLOOKUP(B23,辅助表1!B:Q,12,FALSE)</f>
        <v>生效标签-无</v>
      </c>
      <c r="O23" s="198" t="str">
        <f>VLOOKUP(B23,辅助表1!B:Q,13,FALSE)</f>
        <v>效果参数类型-单参数</v>
      </c>
      <c r="P23" s="203" t="str">
        <f>VLOOKUP(B23,辅助表1!B:Q,14,FALSE)</f>
        <v>10</v>
      </c>
      <c r="Q23" s="198" t="str">
        <f>VLOOKUP(B23,辅助表1!B:Q,15,FALSE)</f>
        <v>装备背包容量永久+10</v>
      </c>
      <c r="R23" s="198">
        <f>VLOOKUP(B23,辅助表1!B:Q,16,FALSE)</f>
        <v>0</v>
      </c>
      <c r="S23" s="192" t="s">
        <v>40</v>
      </c>
      <c r="T23" s="99">
        <v>0</v>
      </c>
    </row>
    <row r="24" s="192" customFormat="1" spans="1:20">
      <c r="A24" s="198">
        <v>22</v>
      </c>
      <c r="B24" s="198">
        <v>66</v>
      </c>
      <c r="C24" s="198">
        <f t="shared" si="3"/>
        <v>110504</v>
      </c>
      <c r="D24" s="198" t="s">
        <v>42</v>
      </c>
      <c r="E24" s="198" t="str">
        <f>VLOOKUP(B24,辅助表1!B:Q,3,FALSE)</f>
        <v>暴力伤害</v>
      </c>
      <c r="F24" s="198" t="str">
        <f>VLOOKUP(B24,辅助表1!B:Q,4,FALSE)</f>
        <v>icon_bjdj</v>
      </c>
      <c r="G24" s="198" t="str">
        <f>VLOOKUP(B24,辅助表1!B:Q,5,FALSE)</f>
        <v>成就类型-解锁生效</v>
      </c>
      <c r="H24" s="198">
        <f>VLOOKUP(B24,辅助表1!B:Q,6,FALSE)</f>
        <v>0</v>
      </c>
      <c r="I24" s="198" t="str">
        <f>IF(VLOOKUP(B24,辅助表1!B:Q,7,FALSE)=0,"",VLOOKUP(B24,辅助表1!B:Q,7,FALSE))</f>
        <v/>
      </c>
      <c r="J24" s="198">
        <f>VLOOKUP(B24,辅助表1!B:Q,8,FALSE)</f>
        <v>1</v>
      </c>
      <c r="K24" s="198" t="str">
        <f>VLOOKUP(B24,辅助表1!B:Q,9,FALSE)</f>
        <v>条件参数类型-无</v>
      </c>
      <c r="L24" s="198">
        <f>VLOOKUP(B24,辅助表1!B:Q,10,FALSE)</f>
        <v>0</v>
      </c>
      <c r="M24" s="198" t="str">
        <f>VLOOKUP(B24,辅助表1!B:Q,11,FALSE)</f>
        <v>效果类型-英雄属性</v>
      </c>
      <c r="N24" s="198" t="str">
        <f>VLOOKUP(B24,辅助表1!B:Q,12,FALSE)</f>
        <v>元素-火</v>
      </c>
      <c r="O24" s="198" t="str">
        <f>VLOOKUP(B24,辅助表1!B:Q,13,FALSE)</f>
        <v>效果参数类型-二元数组</v>
      </c>
      <c r="P24" s="203" t="str">
        <f>VLOOKUP(B24,辅助表1!B:Q,14,FALSE)</f>
        <v>属性-暴击效果,105</v>
      </c>
      <c r="Q24" s="198" t="str">
        <f>VLOOKUP(B24,辅助表1!B:Q,15,FALSE)</f>
        <v>提升火属性英雄1.05%暴击效果</v>
      </c>
      <c r="R24" s="198">
        <f>VLOOKUP(B24,辅助表1!B:Q,16,FALSE)</f>
        <v>0</v>
      </c>
      <c r="S24" s="192" t="s">
        <v>40</v>
      </c>
      <c r="T24" s="192">
        <v>0</v>
      </c>
    </row>
    <row r="25" s="192" customFormat="1" spans="1:20">
      <c r="A25" s="198">
        <v>23</v>
      </c>
      <c r="B25" s="198">
        <v>64</v>
      </c>
      <c r="C25" s="198">
        <f t="shared" si="3"/>
        <v>110505</v>
      </c>
      <c r="D25" s="198" t="s">
        <v>42</v>
      </c>
      <c r="E25" s="198" t="str">
        <f>VLOOKUP(B25,辅助表1!B:Q,3,FALSE)</f>
        <v>防御强化</v>
      </c>
      <c r="F25" s="198" t="str">
        <f>VLOOKUP(B25,辅助表1!B:Q,4,FALSE)</f>
        <v>icon_fy</v>
      </c>
      <c r="G25" s="198" t="str">
        <f>VLOOKUP(B25,辅助表1!B:Q,5,FALSE)</f>
        <v>成就类型-解锁生效</v>
      </c>
      <c r="H25" s="198">
        <f>VLOOKUP(B25,辅助表1!B:Q,6,FALSE)</f>
        <v>0</v>
      </c>
      <c r="I25" s="198" t="str">
        <f>IF(VLOOKUP(B25,辅助表1!B:Q,7,FALSE)=0,"",VLOOKUP(B25,辅助表1!B:Q,7,FALSE))</f>
        <v/>
      </c>
      <c r="J25" s="198">
        <f>VLOOKUP(B25,辅助表1!B:Q,8,FALSE)</f>
        <v>1</v>
      </c>
      <c r="K25" s="198" t="str">
        <f>VLOOKUP(B25,辅助表1!B:Q,9,FALSE)</f>
        <v>条件参数类型-无</v>
      </c>
      <c r="L25" s="198">
        <f>VLOOKUP(B25,辅助表1!B:Q,10,FALSE)</f>
        <v>0</v>
      </c>
      <c r="M25" s="198" t="str">
        <f>VLOOKUP(B25,辅助表1!B:Q,11,FALSE)</f>
        <v>效果类型-晶核属性</v>
      </c>
      <c r="N25" s="198" t="str">
        <f>VLOOKUP(B25,辅助表1!B:Q,12,FALSE)</f>
        <v>生效标签-无</v>
      </c>
      <c r="O25" s="198" t="str">
        <f>VLOOKUP(B25,辅助表1!B:Q,13,FALSE)</f>
        <v>效果参数类型-三元数组</v>
      </c>
      <c r="P25" s="86" t="str">
        <f>MID(C25,2,3)&amp;","&amp;VLOOKUP(B25,辅助表1!B:Q,14,FALSE)</f>
        <v>105,属性-防御力,2000</v>
      </c>
      <c r="Q25" s="198" t="str">
        <f>VLOOKUP(B25,辅助表1!B:Q,15,FALSE)</f>
        <v>提升20%晶核防御力</v>
      </c>
      <c r="R25" s="198">
        <f>VLOOKUP(B25,辅助表1!B:Q,16,FALSE)</f>
        <v>0</v>
      </c>
      <c r="S25" s="192" t="s">
        <v>40</v>
      </c>
      <c r="T25" s="99">
        <v>0</v>
      </c>
    </row>
    <row r="26" s="192" customFormat="1" spans="1:20">
      <c r="A26" s="198">
        <v>24</v>
      </c>
      <c r="B26" s="198">
        <v>29</v>
      </c>
      <c r="C26" s="198">
        <f t="shared" si="3"/>
        <v>110506</v>
      </c>
      <c r="D26" s="198" t="s">
        <v>42</v>
      </c>
      <c r="E26" s="198" t="str">
        <f>VLOOKUP(B26,辅助表1!B:Q,3,FALSE)</f>
        <v>生命强化</v>
      </c>
      <c r="F26" s="198" t="str">
        <f>VLOOKUP(B26,辅助表1!B:Q,4,FALSE)</f>
        <v>icon_sm</v>
      </c>
      <c r="G26" s="198" t="str">
        <f>VLOOKUP(B26,辅助表1!B:Q,5,FALSE)</f>
        <v>成就类型-解锁生效</v>
      </c>
      <c r="H26" s="198">
        <f>VLOOKUP(B26,辅助表1!B:Q,6,FALSE)</f>
        <v>0</v>
      </c>
      <c r="I26" s="198" t="str">
        <f>IF(VLOOKUP(B26,辅助表1!B:Q,7,FALSE)=0,"",VLOOKUP(B26,辅助表1!B:Q,7,FALSE))</f>
        <v/>
      </c>
      <c r="J26" s="198">
        <f>VLOOKUP(B26,辅助表1!B:Q,8,FALSE)</f>
        <v>1</v>
      </c>
      <c r="K26" s="198" t="str">
        <f>VLOOKUP(B26,辅助表1!B:Q,9,FALSE)</f>
        <v>条件参数类型-无</v>
      </c>
      <c r="L26" s="198">
        <f>VLOOKUP(B26,辅助表1!B:Q,10,FALSE)</f>
        <v>0</v>
      </c>
      <c r="M26" s="198" t="str">
        <f>VLOOKUP(B26,辅助表1!B:Q,11,FALSE)</f>
        <v>效果类型-晶核属性</v>
      </c>
      <c r="N26" s="198" t="str">
        <f>VLOOKUP(B26,辅助表1!B:Q,12,FALSE)</f>
        <v>生效标签-无</v>
      </c>
      <c r="O26" s="198" t="str">
        <f>VLOOKUP(B26,辅助表1!B:Q,13,FALSE)</f>
        <v>效果参数类型-三元数组</v>
      </c>
      <c r="P26" s="202" t="str">
        <f>MID(C26,2,3)&amp;","&amp;VLOOKUP(B26,辅助表1!B:Q,14,FALSE)</f>
        <v>105,属性-最大生命,2000</v>
      </c>
      <c r="Q26" s="198" t="str">
        <f>VLOOKUP(B26,辅助表1!B:Q,15,FALSE)</f>
        <v>提升20%晶核生命力</v>
      </c>
      <c r="R26" s="198">
        <f>VLOOKUP(B26,辅助表1!B:Q,16,FALSE)</f>
        <v>0</v>
      </c>
      <c r="S26" s="192" t="s">
        <v>40</v>
      </c>
      <c r="T26" s="99">
        <v>0</v>
      </c>
    </row>
    <row r="27" s="71" customFormat="1" spans="1:20">
      <c r="A27" s="70">
        <v>25</v>
      </c>
      <c r="B27" s="70">
        <v>80</v>
      </c>
      <c r="C27" s="70">
        <v>110601</v>
      </c>
      <c r="D27" s="70" t="s">
        <v>43</v>
      </c>
      <c r="E27" s="70" t="str">
        <f>VLOOKUP(B27,辅助表1!B:Q,3,FALSE)</f>
        <v>金币补给</v>
      </c>
      <c r="F27" s="70" t="str">
        <f>VLOOKUP(B27,辅助表1!B:Q,4,FALSE)</f>
        <v>icon_bxks</v>
      </c>
      <c r="G27" s="70" t="str">
        <f>VLOOKUP(B27,辅助表1!B:Q,5,FALSE)</f>
        <v>成就类型-解锁生效</v>
      </c>
      <c r="H27" s="70">
        <f>VLOOKUP(B27,辅助表1!B:Q,6,FALSE)</f>
        <v>0</v>
      </c>
      <c r="I27" s="70" t="str">
        <f>IF(VLOOKUP(B27,辅助表1!B:Q,7,FALSE)=0,"",VLOOKUP(B27,辅助表1!B:Q,7,FALSE))</f>
        <v/>
      </c>
      <c r="J27" s="70">
        <f>VLOOKUP(B27,辅助表1!B:Q,8,FALSE)</f>
        <v>1</v>
      </c>
      <c r="K27" s="70" t="str">
        <f>VLOOKUP(B27,辅助表1!B:Q,9,FALSE)</f>
        <v>条件参数类型-无</v>
      </c>
      <c r="L27" s="70">
        <f>VLOOKUP(B27,辅助表1!B:Q,10,FALSE)</f>
        <v>0</v>
      </c>
      <c r="M27" s="70" t="str">
        <f>VLOOKUP(B27,辅助表1!B:Q,11,FALSE)</f>
        <v>效果类型-开宝箱</v>
      </c>
      <c r="N27" s="70">
        <f>VLOOKUP(B27,辅助表1!B:Q,12,FALSE)</f>
        <v>1201</v>
      </c>
      <c r="O27" s="70" t="str">
        <f>VLOOKUP(B27,辅助表1!B:Q,13,FALSE)</f>
        <v>效果参数类型-三元数组</v>
      </c>
      <c r="P27" s="204" t="str">
        <f>VLOOKUP(B27,辅助表1!B:Q,14,FALSE)</f>
        <v>系统类型-道具,2,50</v>
      </c>
      <c r="Q27" s="70" t="str">
        <f>VLOOKUP(B27,辅助表1!B:Q,15,FALSE)</f>
        <v>开启普通补给箱获取的金币+%s0.5%%s</v>
      </c>
      <c r="R27" s="70">
        <v>1</v>
      </c>
      <c r="S27" s="71" t="s">
        <v>39</v>
      </c>
      <c r="T27" s="101">
        <v>1</v>
      </c>
    </row>
    <row r="28" s="71" customFormat="1" spans="1:20">
      <c r="A28" s="70">
        <v>26</v>
      </c>
      <c r="B28" s="70">
        <v>63</v>
      </c>
      <c r="C28" s="70">
        <f t="shared" ref="C28:C34" si="4">C27+1</f>
        <v>110602</v>
      </c>
      <c r="D28" s="70" t="s">
        <v>43</v>
      </c>
      <c r="E28" s="70" t="str">
        <f>VLOOKUP(B28,辅助表1!B:Q,3,FALSE)</f>
        <v>我是队长</v>
      </c>
      <c r="F28" s="70" t="str">
        <f>VLOOKUP(B28,辅助表1!B:Q,4,FALSE)</f>
        <v>icon_dzxj</v>
      </c>
      <c r="G28" s="70" t="str">
        <f>VLOOKUP(B28,辅助表1!B:Q,5,FALSE)</f>
        <v>成就类型-解锁生效</v>
      </c>
      <c r="H28" s="70">
        <f>VLOOKUP(B28,辅助表1!B:Q,6,FALSE)</f>
        <v>0</v>
      </c>
      <c r="I28" s="70" t="str">
        <f>IF(VLOOKUP(B28,辅助表1!B:Q,7,FALSE)=0,"",VLOOKUP(B28,辅助表1!B:Q,7,FALSE))</f>
        <v/>
      </c>
      <c r="J28" s="70">
        <f>VLOOKUP(B28,辅助表1!B:Q,8,FALSE)</f>
        <v>1</v>
      </c>
      <c r="K28" s="70" t="str">
        <f>VLOOKUP(B28,辅助表1!B:Q,9,FALSE)</f>
        <v>条件参数类型-无</v>
      </c>
      <c r="L28" s="70">
        <f>VLOOKUP(B28,辅助表1!B:Q,10,FALSE)</f>
        <v>0</v>
      </c>
      <c r="M28" s="70" t="str">
        <f>VLOOKUP(B28,辅助表1!B:Q,11,FALSE)</f>
        <v>效果类型-增加队长星级</v>
      </c>
      <c r="N28" s="70" t="str">
        <f>VLOOKUP(B28,辅助表1!B:Q,12,FALSE)</f>
        <v>生效标签-无</v>
      </c>
      <c r="O28" s="70" t="str">
        <f>VLOOKUP(B28,辅助表1!B:Q,13,FALSE)</f>
        <v>效果参数类型-单参数</v>
      </c>
      <c r="P28" s="204">
        <f>VLOOKUP(B28,辅助表1!B:Q,14,FALSE)</f>
        <v>1</v>
      </c>
      <c r="Q28" s="70" t="str">
        <f>VLOOKUP(B28,辅助表1!B:Q,15,FALSE)</f>
        <v>战斗中队长星级+1</v>
      </c>
      <c r="R28" s="70">
        <f>VLOOKUP(B28,辅助表1!B:Q,16,FALSE)</f>
        <v>0</v>
      </c>
      <c r="S28" s="71" t="s">
        <v>44</v>
      </c>
      <c r="T28" s="101">
        <v>1</v>
      </c>
    </row>
    <row r="29" s="71" customFormat="1" spans="1:20">
      <c r="A29" s="70">
        <v>27</v>
      </c>
      <c r="B29" s="70">
        <v>39</v>
      </c>
      <c r="C29" s="70">
        <f t="shared" si="4"/>
        <v>110603</v>
      </c>
      <c r="D29" s="70" t="s">
        <v>43</v>
      </c>
      <c r="E29" s="70" t="str">
        <f>VLOOKUP(B29,辅助表1!B:Q,3,FALSE)</f>
        <v>攻击强化</v>
      </c>
      <c r="F29" s="70" t="str">
        <f>VLOOKUP(B29,辅助表1!B:Q,4,FALSE)</f>
        <v>icon_gj</v>
      </c>
      <c r="G29" s="70" t="str">
        <f>VLOOKUP(B29,辅助表1!B:Q,5,FALSE)</f>
        <v>成就类型-解锁生效</v>
      </c>
      <c r="H29" s="70">
        <f>VLOOKUP(B29,辅助表1!B:Q,6,FALSE)</f>
        <v>0</v>
      </c>
      <c r="I29" s="70" t="str">
        <f>IF(VLOOKUP(B29,辅助表1!B:Q,7,FALSE)=0,"",VLOOKUP(B29,辅助表1!B:Q,7,FALSE))</f>
        <v/>
      </c>
      <c r="J29" s="70">
        <f>VLOOKUP(B29,辅助表1!B:Q,8,FALSE)</f>
        <v>1</v>
      </c>
      <c r="K29" s="70" t="str">
        <f>VLOOKUP(B29,辅助表1!B:Q,9,FALSE)</f>
        <v>条件参数类型-无</v>
      </c>
      <c r="L29" s="70">
        <f>VLOOKUP(B29,辅助表1!B:Q,10,FALSE)</f>
        <v>0</v>
      </c>
      <c r="M29" s="70" t="str">
        <f>VLOOKUP(B29,辅助表1!B:Q,11,FALSE)</f>
        <v>效果类型-晶核属性</v>
      </c>
      <c r="N29" s="70" t="str">
        <f>VLOOKUP(B29,辅助表1!B:Q,12,FALSE)</f>
        <v>生效标签-无</v>
      </c>
      <c r="O29" s="70" t="str">
        <f>VLOOKUP(B29,辅助表1!B:Q,13,FALSE)</f>
        <v>效果参数类型-三元数组</v>
      </c>
      <c r="P29" s="85" t="str">
        <f>MID(C29,2,3)&amp;","&amp;VLOOKUP(B29,辅助表1!B:Q,14,FALSE)</f>
        <v>106,属性-攻击力,2000</v>
      </c>
      <c r="Q29" s="70" t="str">
        <f>VLOOKUP(B29,辅助表1!B:Q,15,FALSE)</f>
        <v>提升20%晶核攻击力</v>
      </c>
      <c r="R29" s="70">
        <f>VLOOKUP(B29,辅助表1!B:Q,16,FALSE)</f>
        <v>0</v>
      </c>
      <c r="S29" s="71" t="s">
        <v>40</v>
      </c>
      <c r="T29" s="99">
        <v>0</v>
      </c>
    </row>
    <row r="30" s="71" customFormat="1" spans="1:20">
      <c r="A30" s="70">
        <v>28</v>
      </c>
      <c r="B30" s="70">
        <v>32</v>
      </c>
      <c r="C30" s="70">
        <f t="shared" si="4"/>
        <v>110604</v>
      </c>
      <c r="D30" s="70" t="s">
        <v>43</v>
      </c>
      <c r="E30" s="70" t="str">
        <f>VLOOKUP(B30,辅助表1!B:Q,3,FALSE)</f>
        <v>探索黑市</v>
      </c>
      <c r="F30" s="70" t="str">
        <f>VLOOKUP(B30,辅助表1!B:Q,4,FALSE)</f>
        <v>icon_sdsx</v>
      </c>
      <c r="G30" s="70" t="str">
        <f>VLOOKUP(B30,辅助表1!B:Q,5,FALSE)</f>
        <v>成就类型-解锁生效</v>
      </c>
      <c r="H30" s="70">
        <f>VLOOKUP(B30,辅助表1!B:Q,6,FALSE)</f>
        <v>0</v>
      </c>
      <c r="I30" s="70" t="str">
        <f>IF(VLOOKUP(B30,辅助表1!B:Q,7,FALSE)=0,"",VLOOKUP(B30,辅助表1!B:Q,7,FALSE))</f>
        <v>商店类型-黑市商店</v>
      </c>
      <c r="J30" s="70">
        <f>VLOOKUP(B30,辅助表1!B:Q,8,FALSE)</f>
        <v>1</v>
      </c>
      <c r="K30" s="70" t="str">
        <f>VLOOKUP(B30,辅助表1!B:Q,9,FALSE)</f>
        <v>条件参数类型-无</v>
      </c>
      <c r="L30" s="70">
        <f>VLOOKUP(B30,辅助表1!B:Q,10,FALSE)</f>
        <v>0</v>
      </c>
      <c r="M30" s="70" t="str">
        <f>VLOOKUP(B30,辅助表1!B:Q,11,FALSE)</f>
        <v>效果类型-商店刷新次数</v>
      </c>
      <c r="N30" s="70" t="str">
        <f>VLOOKUP(B30,辅助表1!B:Q,12,FALSE)</f>
        <v>商店类型-黑市商店</v>
      </c>
      <c r="O30" s="70" t="str">
        <f>VLOOKUP(B30,辅助表1!B:Q,13,FALSE)</f>
        <v>效果参数类型-单参数</v>
      </c>
      <c r="P30" s="204" t="str">
        <f>VLOOKUP(B30,辅助表1!B:Q,14,FALSE)</f>
        <v>1</v>
      </c>
      <c r="Q30" s="70" t="str">
        <f>VLOOKUP(B30,辅助表1!B:Q,15,FALSE)</f>
        <v>黑市商店每日额外获得1次免费刷新次数</v>
      </c>
      <c r="R30" s="70">
        <v>0</v>
      </c>
      <c r="S30" s="71" t="s">
        <v>40</v>
      </c>
      <c r="T30" s="71">
        <v>0</v>
      </c>
    </row>
    <row r="31" s="71" customFormat="1" spans="1:20">
      <c r="A31" s="70">
        <v>29</v>
      </c>
      <c r="B31" s="70">
        <v>34</v>
      </c>
      <c r="C31" s="70">
        <f t="shared" si="4"/>
        <v>110605</v>
      </c>
      <c r="D31" s="70" t="s">
        <v>43</v>
      </c>
      <c r="E31" s="70" t="str">
        <f>VLOOKUP(B31,辅助表1!B:Q,3,FALSE)</f>
        <v>防御强化</v>
      </c>
      <c r="F31" s="70" t="str">
        <f>VLOOKUP(B31,辅助表1!B:Q,4,FALSE)</f>
        <v>icon_fy</v>
      </c>
      <c r="G31" s="70" t="str">
        <f>VLOOKUP(B31,辅助表1!B:Q,5,FALSE)</f>
        <v>成就类型-解锁生效</v>
      </c>
      <c r="H31" s="70">
        <f>VLOOKUP(B31,辅助表1!B:Q,6,FALSE)</f>
        <v>0</v>
      </c>
      <c r="I31" s="70" t="str">
        <f>IF(VLOOKUP(B31,辅助表1!B:Q,7,FALSE)=0,"",VLOOKUP(B31,辅助表1!B:Q,7,FALSE))</f>
        <v/>
      </c>
      <c r="J31" s="70">
        <f>VLOOKUP(B31,辅助表1!B:Q,8,FALSE)</f>
        <v>1</v>
      </c>
      <c r="K31" s="70" t="str">
        <f>VLOOKUP(B31,辅助表1!B:Q,9,FALSE)</f>
        <v>条件参数类型-无</v>
      </c>
      <c r="L31" s="70">
        <f>VLOOKUP(B31,辅助表1!B:Q,10,FALSE)</f>
        <v>0</v>
      </c>
      <c r="M31" s="70" t="str">
        <f>VLOOKUP(B31,辅助表1!B:Q,11,FALSE)</f>
        <v>效果类型-晶核属性</v>
      </c>
      <c r="N31" s="70" t="str">
        <f>VLOOKUP(B31,辅助表1!B:Q,12,FALSE)</f>
        <v>生效标签-无</v>
      </c>
      <c r="O31" s="70" t="str">
        <f>VLOOKUP(B31,辅助表1!B:Q,13,FALSE)</f>
        <v>效果参数类型-三元数组</v>
      </c>
      <c r="P31" s="86" t="str">
        <f>MID(C31,2,3)&amp;","&amp;VLOOKUP(B31,辅助表1!B:Q,14,FALSE)</f>
        <v>106,属性-防御力,2000</v>
      </c>
      <c r="Q31" s="70" t="str">
        <f>VLOOKUP(B31,辅助表1!B:Q,15,FALSE)</f>
        <v>提升20%晶核防御力</v>
      </c>
      <c r="R31" s="70">
        <f>VLOOKUP(B31,辅助表1!B:Q,16,FALSE)</f>
        <v>0</v>
      </c>
      <c r="S31" s="71" t="s">
        <v>40</v>
      </c>
      <c r="T31" s="101">
        <v>0</v>
      </c>
    </row>
    <row r="32" s="71" customFormat="1" spans="1:20">
      <c r="A32" s="70">
        <v>30</v>
      </c>
      <c r="B32" s="70">
        <v>33</v>
      </c>
      <c r="C32" s="70">
        <f t="shared" si="4"/>
        <v>110606</v>
      </c>
      <c r="D32" s="70" t="s">
        <v>43</v>
      </c>
      <c r="E32" s="70" t="str">
        <f>VLOOKUP(B32,辅助表1!B:Q,3,FALSE)</f>
        <v>元素迸发</v>
      </c>
      <c r="F32" s="70" t="str">
        <f>VLOOKUP(B32,辅助表1!B:Q,4,FALSE)</f>
        <v>icon_yssh</v>
      </c>
      <c r="G32" s="70" t="str">
        <f>VLOOKUP(B32,辅助表1!B:Q,5,FALSE)</f>
        <v>成就类型-解锁生效</v>
      </c>
      <c r="H32" s="70">
        <f>VLOOKUP(B32,辅助表1!B:Q,6,FALSE)</f>
        <v>0</v>
      </c>
      <c r="I32" s="70" t="str">
        <f>IF(VLOOKUP(B32,辅助表1!B:Q,7,FALSE)=0,"",VLOOKUP(B32,辅助表1!B:Q,7,FALSE))</f>
        <v/>
      </c>
      <c r="J32" s="70">
        <f>VLOOKUP(B32,辅助表1!B:Q,8,FALSE)</f>
        <v>1</v>
      </c>
      <c r="K32" s="70" t="str">
        <f>VLOOKUP(B32,辅助表1!B:Q,9,FALSE)</f>
        <v>条件参数类型-无</v>
      </c>
      <c r="L32" s="70">
        <f>VLOOKUP(B32,辅助表1!B:Q,10,FALSE)</f>
        <v>0</v>
      </c>
      <c r="M32" s="70" t="str">
        <f>VLOOKUP(B32,辅助表1!B:Q,11,FALSE)</f>
        <v>效果类型-英雄属性</v>
      </c>
      <c r="N32" s="70" t="str">
        <f>VLOOKUP(B32,辅助表1!B:Q,12,FALSE)</f>
        <v>元素-火</v>
      </c>
      <c r="O32" s="70" t="str">
        <f>VLOOKUP(B32,辅助表1!B:Q,13,FALSE)</f>
        <v>效果参数类型-二元数组</v>
      </c>
      <c r="P32" s="204" t="str">
        <f>VLOOKUP(B32,辅助表1!B:Q,14,FALSE)</f>
        <v>属性-火伤,108</v>
      </c>
      <c r="Q32" s="70" t="str">
        <f>VLOOKUP(B32,辅助表1!B:Q,15,FALSE)</f>
        <v>提升火属性英雄1.08%元素伤害</v>
      </c>
      <c r="R32" s="70">
        <f>VLOOKUP(B32,辅助表1!B:Q,16,FALSE)</f>
        <v>0</v>
      </c>
      <c r="S32" s="71" t="s">
        <v>40</v>
      </c>
      <c r="T32" s="71">
        <v>0</v>
      </c>
    </row>
    <row r="33" s="71" customFormat="1" spans="1:20">
      <c r="A33" s="70">
        <v>31</v>
      </c>
      <c r="B33" s="70">
        <v>38</v>
      </c>
      <c r="C33" s="70">
        <f t="shared" si="4"/>
        <v>110607</v>
      </c>
      <c r="D33" s="70" t="s">
        <v>43</v>
      </c>
      <c r="E33" s="70" t="str">
        <f>VLOOKUP(B33,辅助表1!B:Q,3,FALSE)</f>
        <v>生命强化</v>
      </c>
      <c r="F33" s="70" t="str">
        <f>VLOOKUP(B33,辅助表1!B:Q,4,FALSE)</f>
        <v>icon_sm</v>
      </c>
      <c r="G33" s="70" t="str">
        <f>VLOOKUP(B33,辅助表1!B:Q,5,FALSE)</f>
        <v>成就类型-解锁生效</v>
      </c>
      <c r="H33" s="70">
        <f>VLOOKUP(B33,辅助表1!B:Q,6,FALSE)</f>
        <v>0</v>
      </c>
      <c r="I33" s="70" t="str">
        <f>IF(VLOOKUP(B33,辅助表1!B:Q,7,FALSE)=0,"",VLOOKUP(B33,辅助表1!B:Q,7,FALSE))</f>
        <v/>
      </c>
      <c r="J33" s="70">
        <f>VLOOKUP(B33,辅助表1!B:Q,8,FALSE)</f>
        <v>1</v>
      </c>
      <c r="K33" s="70" t="str">
        <f>VLOOKUP(B33,辅助表1!B:Q,9,FALSE)</f>
        <v>条件参数类型-无</v>
      </c>
      <c r="L33" s="70">
        <f>VLOOKUP(B33,辅助表1!B:Q,10,FALSE)</f>
        <v>0</v>
      </c>
      <c r="M33" s="70" t="str">
        <f>VLOOKUP(B33,辅助表1!B:Q,11,FALSE)</f>
        <v>效果类型-晶核属性</v>
      </c>
      <c r="N33" s="70" t="str">
        <f>VLOOKUP(B33,辅助表1!B:Q,12,FALSE)</f>
        <v>生效标签-无</v>
      </c>
      <c r="O33" s="70" t="str">
        <f>VLOOKUP(B33,辅助表1!B:Q,13,FALSE)</f>
        <v>效果参数类型-三元数组</v>
      </c>
      <c r="P33" s="202" t="str">
        <f>MID(C33,2,3)&amp;","&amp;VLOOKUP(B33,辅助表1!B:Q,14,FALSE)</f>
        <v>106,属性-最大生命,2000</v>
      </c>
      <c r="Q33" s="70" t="str">
        <f>VLOOKUP(B33,辅助表1!B:Q,15,FALSE)</f>
        <v>提升20%晶核生命力</v>
      </c>
      <c r="R33" s="70">
        <f>VLOOKUP(B33,辅助表1!B:Q,16,FALSE)</f>
        <v>0</v>
      </c>
      <c r="S33" s="71" t="s">
        <v>40</v>
      </c>
      <c r="T33" s="99">
        <v>0</v>
      </c>
    </row>
    <row r="34" s="71" customFormat="1" spans="1:20">
      <c r="A34" s="70">
        <v>32</v>
      </c>
      <c r="B34" s="70">
        <v>36</v>
      </c>
      <c r="C34" s="70">
        <f t="shared" si="4"/>
        <v>110608</v>
      </c>
      <c r="D34" s="70" t="s">
        <v>43</v>
      </c>
      <c r="E34" s="70" t="str">
        <f>VLOOKUP(B34,辅助表1!B:Q,3,FALSE)</f>
        <v>混沌之力</v>
      </c>
      <c r="F34" s="70" t="str">
        <f>VLOOKUP(B34,辅助表1!B:Q,4,FALSE)</f>
        <v>icon_hddj</v>
      </c>
      <c r="G34" s="70" t="str">
        <f>VLOOKUP(B34,辅助表1!B:Q,5,FALSE)</f>
        <v>成就类型-解锁生效</v>
      </c>
      <c r="H34" s="70">
        <f>VLOOKUP(B34,辅助表1!B:Q,6,FALSE)</f>
        <v>0</v>
      </c>
      <c r="I34" s="70" t="str">
        <f>IF(VLOOKUP(B34,辅助表1!B:Q,7,FALSE)=0,"",VLOOKUP(B34,辅助表1!B:Q,7,FALSE))</f>
        <v/>
      </c>
      <c r="J34" s="70">
        <f>VLOOKUP(B34,辅助表1!B:Q,8,FALSE)</f>
        <v>1</v>
      </c>
      <c r="K34" s="70" t="str">
        <f>VLOOKUP(B34,辅助表1!B:Q,9,FALSE)</f>
        <v>条件参数类型-无</v>
      </c>
      <c r="L34" s="70">
        <f>VLOOKUP(B34,辅助表1!B:Q,10,FALSE)</f>
        <v>0</v>
      </c>
      <c r="M34" s="70" t="str">
        <f>VLOOKUP(B34,辅助表1!B:Q,11,FALSE)</f>
        <v>效果类型-英雄属性</v>
      </c>
      <c r="N34" s="70" t="str">
        <f>VLOOKUP(B34,辅助表1!B:Q,12,FALSE)</f>
        <v>元素-火</v>
      </c>
      <c r="O34" s="70" t="str">
        <f>VLOOKUP(B34,辅助表1!B:Q,13,FALSE)</f>
        <v>效果参数类型-二元数组</v>
      </c>
      <c r="P34" s="204" t="str">
        <f>VLOOKUP(B34,辅助表1!B:Q,14,FALSE)</f>
        <v>属性-最大混沌,695</v>
      </c>
      <c r="Q34" s="70" t="str">
        <f>VLOOKUP(B34,辅助表1!B:Q,15,FALSE)</f>
        <v>提升火属性英雄6.95%最大混沌</v>
      </c>
      <c r="R34" s="70">
        <f>VLOOKUP(B34,辅助表1!B:Q,16,FALSE)</f>
        <v>0</v>
      </c>
      <c r="S34" s="71" t="s">
        <v>40</v>
      </c>
      <c r="T34" s="99">
        <v>0</v>
      </c>
    </row>
    <row r="35" s="102" customFormat="1" spans="1:20">
      <c r="A35" s="66">
        <v>33</v>
      </c>
      <c r="B35" s="66">
        <v>10</v>
      </c>
      <c r="C35" s="66">
        <v>150101</v>
      </c>
      <c r="D35" s="66" t="s">
        <v>38</v>
      </c>
      <c r="E35" s="66" t="str">
        <f>VLOOKUP(B35,辅助表1!B:Q,3,FALSE)</f>
        <v>混沌恢复</v>
      </c>
      <c r="F35" s="66" t="str">
        <f>VLOOKUP(B35,辅助表1!B:Q,4,FALSE)</f>
        <v>icon_hx</v>
      </c>
      <c r="G35" s="66" t="str">
        <f>VLOOKUP(B35,辅助表1!B:Q,5,FALSE)</f>
        <v>成就类型-解锁生效</v>
      </c>
      <c r="H35" s="66">
        <f>VLOOKUP(B35,辅助表1!B:Q,6,FALSE)</f>
        <v>0</v>
      </c>
      <c r="I35" s="66" t="str">
        <f>IF(VLOOKUP(B35,辅助表1!B:Q,7,FALSE)=0,"",VLOOKUP(B35,辅助表1!B:Q,7,FALSE))</f>
        <v/>
      </c>
      <c r="J35" s="66">
        <f>VLOOKUP(B35,辅助表1!B:Q,8,FALSE)</f>
        <v>1</v>
      </c>
      <c r="K35" s="66" t="str">
        <f>VLOOKUP(B35,辅助表1!B:Q,9,FALSE)</f>
        <v>条件参数类型-无</v>
      </c>
      <c r="L35" s="66">
        <f>VLOOKUP(B35,辅助表1!B:Q,10,FALSE)</f>
        <v>0</v>
      </c>
      <c r="M35" s="66" t="str">
        <f>VLOOKUP(B35,辅助表1!B:Q,11,FALSE)</f>
        <v>效果类型-英雄属性</v>
      </c>
      <c r="N35" s="66" t="str">
        <f>VLOOKUP(B35,辅助表1!B:Q,12,FALSE)</f>
        <v>元素-火</v>
      </c>
      <c r="O35" s="66" t="str">
        <f>VLOOKUP(B35,辅助表1!B:Q,13,FALSE)</f>
        <v>效果参数类型-二元数组</v>
      </c>
      <c r="P35" s="92" t="str">
        <f>VLOOKUP(B35,辅助表1!B:Q,14,FALSE)</f>
        <v>属性-混沌回血,231</v>
      </c>
      <c r="Q35" s="66" t="str">
        <f>VLOOKUP(B35,辅助表1!B:Q,15,FALSE)</f>
        <v>提升火属性英雄混沌回血%s231%s点</v>
      </c>
      <c r="R35" s="206">
        <v>0</v>
      </c>
      <c r="S35" s="102" t="str">
        <f>$S$3</f>
        <v>词条分类-主词条</v>
      </c>
      <c r="T35" s="99">
        <v>0</v>
      </c>
    </row>
    <row r="36" s="102" customFormat="1" spans="1:20">
      <c r="A36" s="66">
        <v>34</v>
      </c>
      <c r="B36" s="66">
        <v>4</v>
      </c>
      <c r="C36" s="66">
        <f>C35+1</f>
        <v>150102</v>
      </c>
      <c r="D36" s="66" t="s">
        <v>38</v>
      </c>
      <c r="E36" s="66" t="str">
        <f>VLOOKUP(B36,辅助表1!B:Q,3,FALSE)</f>
        <v>攻击强化</v>
      </c>
      <c r="F36" s="66" t="str">
        <f>VLOOKUP(B36,辅助表1!B:Q,4,FALSE)</f>
        <v>icon_gj</v>
      </c>
      <c r="G36" s="66" t="str">
        <f>VLOOKUP(B36,辅助表1!B:Q,5,FALSE)</f>
        <v>成就类型-解锁生效</v>
      </c>
      <c r="H36" s="66">
        <f>VLOOKUP(B36,辅助表1!B:Q,6,FALSE)</f>
        <v>0</v>
      </c>
      <c r="I36" s="66" t="str">
        <f>IF(VLOOKUP(B36,辅助表1!B:Q,7,FALSE)=0,"",VLOOKUP(B36,辅助表1!B:Q,7,FALSE))</f>
        <v/>
      </c>
      <c r="J36" s="66">
        <f>VLOOKUP(B36,辅助表1!B:Q,8,FALSE)</f>
        <v>1</v>
      </c>
      <c r="K36" s="66" t="str">
        <f>VLOOKUP(B36,辅助表1!B:Q,9,FALSE)</f>
        <v>条件参数类型-无</v>
      </c>
      <c r="L36" s="66">
        <f>VLOOKUP(B36,辅助表1!B:Q,10,FALSE)</f>
        <v>0</v>
      </c>
      <c r="M36" s="66" t="str">
        <f>VLOOKUP(B36,辅助表1!B:Q,11,FALSE)</f>
        <v>效果类型-晶核属性</v>
      </c>
      <c r="N36" s="66" t="str">
        <f>VLOOKUP(B36,辅助表1!B:Q,12,FALSE)</f>
        <v>生效标签-无</v>
      </c>
      <c r="O36" s="66" t="str">
        <f>VLOOKUP(B36,辅助表1!B:Q,13,FALSE)</f>
        <v>效果参数类型-三元数组</v>
      </c>
      <c r="P36" s="85" t="str">
        <f>MID(C36,2,3)&amp;","&amp;VLOOKUP(B36,辅助表1!B:Q,14,FALSE)</f>
        <v>501,属性-攻击力,2000</v>
      </c>
      <c r="Q36" s="66" t="str">
        <f>VLOOKUP(B36,辅助表1!B:Q,15,FALSE)</f>
        <v>提升20%晶核攻击力</v>
      </c>
      <c r="R36" s="66">
        <f>VLOOKUP(B36,辅助表1!B:Q,16,FALSE)</f>
        <v>0</v>
      </c>
      <c r="S36" s="66" t="str">
        <f>$S$4</f>
        <v>词条分类-改造词条</v>
      </c>
      <c r="T36" s="99">
        <v>0</v>
      </c>
    </row>
    <row r="37" s="102" customFormat="1" spans="1:20">
      <c r="A37" s="66">
        <v>35</v>
      </c>
      <c r="B37" s="66">
        <v>7</v>
      </c>
      <c r="C37" s="66">
        <f t="shared" ref="C36:C38" si="5">C36+1</f>
        <v>150103</v>
      </c>
      <c r="D37" s="66" t="s">
        <v>38</v>
      </c>
      <c r="E37" s="66" t="str">
        <f>VLOOKUP(B37,辅助表1!B:Q,3,FALSE)</f>
        <v>生命强化</v>
      </c>
      <c r="F37" s="66" t="str">
        <f>VLOOKUP(B37,辅助表1!B:Q,4,FALSE)</f>
        <v>icon_sm</v>
      </c>
      <c r="G37" s="66" t="str">
        <f>VLOOKUP(B37,辅助表1!B:Q,5,FALSE)</f>
        <v>成就类型-解锁生效</v>
      </c>
      <c r="H37" s="66">
        <f>VLOOKUP(B37,辅助表1!B:Q,6,FALSE)</f>
        <v>0</v>
      </c>
      <c r="I37" s="66" t="str">
        <f>IF(VLOOKUP(B37,辅助表1!B:Q,7,FALSE)=0,"",VLOOKUP(B37,辅助表1!B:Q,7,FALSE))</f>
        <v/>
      </c>
      <c r="J37" s="66">
        <f>VLOOKUP(B37,辅助表1!B:Q,8,FALSE)</f>
        <v>1</v>
      </c>
      <c r="K37" s="66" t="str">
        <f>VLOOKUP(B37,辅助表1!B:Q,9,FALSE)</f>
        <v>条件参数类型-无</v>
      </c>
      <c r="L37" s="66">
        <f>VLOOKUP(B37,辅助表1!B:Q,10,FALSE)</f>
        <v>0</v>
      </c>
      <c r="M37" s="66" t="str">
        <f>VLOOKUP(B37,辅助表1!B:Q,11,FALSE)</f>
        <v>效果类型-晶核属性</v>
      </c>
      <c r="N37" s="66" t="str">
        <f>VLOOKUP(B37,辅助表1!B:Q,12,FALSE)</f>
        <v>生效标签-无</v>
      </c>
      <c r="O37" s="66" t="str">
        <f>VLOOKUP(B37,辅助表1!B:Q,13,FALSE)</f>
        <v>效果参数类型-三元数组</v>
      </c>
      <c r="P37" s="202" t="str">
        <f>MID(C37,2,3)&amp;","&amp;VLOOKUP(B37,辅助表1!B:Q,14,FALSE)</f>
        <v>501,属性-最大生命,2000</v>
      </c>
      <c r="Q37" s="66" t="str">
        <f>VLOOKUP(B37,辅助表1!B:Q,15,FALSE)</f>
        <v>提升20%晶核生命力</v>
      </c>
      <c r="R37" s="66">
        <f>VLOOKUP(B37,辅助表1!B:Q,16,FALSE)</f>
        <v>0</v>
      </c>
      <c r="S37" s="102" t="str">
        <f>$S$5</f>
        <v>词条分类-改造词条</v>
      </c>
      <c r="T37" s="99">
        <v>0</v>
      </c>
    </row>
    <row r="38" s="102" customFormat="1" spans="1:20">
      <c r="A38" s="66">
        <v>36</v>
      </c>
      <c r="B38" s="66">
        <v>9</v>
      </c>
      <c r="C38" s="66">
        <f t="shared" si="5"/>
        <v>150104</v>
      </c>
      <c r="D38" s="66" t="s">
        <v>38</v>
      </c>
      <c r="E38" s="66" t="str">
        <f>VLOOKUP(B38,辅助表1!B:Q,3,FALSE)</f>
        <v>防御强化</v>
      </c>
      <c r="F38" s="66" t="str">
        <f>VLOOKUP(B38,辅助表1!B:Q,4,FALSE)</f>
        <v>icon_fy</v>
      </c>
      <c r="G38" s="66" t="str">
        <f>VLOOKUP(B38,辅助表1!B:Q,5,FALSE)</f>
        <v>成就类型-解锁生效</v>
      </c>
      <c r="H38" s="66">
        <f>VLOOKUP(B38,辅助表1!B:Q,6,FALSE)</f>
        <v>0</v>
      </c>
      <c r="I38" s="66" t="str">
        <f>IF(VLOOKUP(B38,辅助表1!B:Q,7,FALSE)=0,"",VLOOKUP(B38,辅助表1!B:Q,7,FALSE))</f>
        <v/>
      </c>
      <c r="J38" s="66">
        <f>VLOOKUP(B38,辅助表1!B:Q,8,FALSE)</f>
        <v>1</v>
      </c>
      <c r="K38" s="66" t="str">
        <f>VLOOKUP(B38,辅助表1!B:Q,9,FALSE)</f>
        <v>条件参数类型-无</v>
      </c>
      <c r="L38" s="66">
        <f>VLOOKUP(B38,辅助表1!B:Q,10,FALSE)</f>
        <v>0</v>
      </c>
      <c r="M38" s="66" t="str">
        <f>VLOOKUP(B38,辅助表1!B:Q,11,FALSE)</f>
        <v>效果类型-晶核属性</v>
      </c>
      <c r="N38" s="66" t="str">
        <f>VLOOKUP(B38,辅助表1!B:Q,12,FALSE)</f>
        <v>生效标签-无</v>
      </c>
      <c r="O38" s="66" t="str">
        <f>VLOOKUP(B38,辅助表1!B:Q,13,FALSE)</f>
        <v>效果参数类型-三元数组</v>
      </c>
      <c r="P38" s="86" t="str">
        <f>MID(C38,2,3)&amp;","&amp;VLOOKUP(B38,辅助表1!B:Q,14,FALSE)</f>
        <v>501,属性-防御力,2000</v>
      </c>
      <c r="Q38" s="66" t="str">
        <f>VLOOKUP(B38,辅助表1!B:Q,15,FALSE)</f>
        <v>提升20%晶核防御力</v>
      </c>
      <c r="R38" s="66">
        <f>VLOOKUP(B38,辅助表1!B:Q,16,FALSE)</f>
        <v>0</v>
      </c>
      <c r="S38" s="102" t="str">
        <f>$S$6</f>
        <v>词条分类-改造词条</v>
      </c>
      <c r="T38" s="99">
        <v>0</v>
      </c>
    </row>
    <row r="39" s="71" customFormat="1" spans="1:20">
      <c r="A39" s="70">
        <v>37</v>
      </c>
      <c r="B39" s="70">
        <v>48</v>
      </c>
      <c r="C39" s="70">
        <v>150201</v>
      </c>
      <c r="D39" s="70" t="s">
        <v>38</v>
      </c>
      <c r="E39" s="70" t="str">
        <f>VLOOKUP(B39,辅助表1!B:Q,3,FALSE)</f>
        <v>精准恢复</v>
      </c>
      <c r="F39" s="70" t="str">
        <f>VLOOKUP(B39,辅助表1!B:Q,4,FALSE)</f>
        <v>icon_hx</v>
      </c>
      <c r="G39" s="70" t="str">
        <f>VLOOKUP(B39,辅助表1!B:Q,5,FALSE)</f>
        <v>成就类型-解锁生效</v>
      </c>
      <c r="H39" s="70">
        <f>VLOOKUP(B39,辅助表1!B:Q,6,FALSE)</f>
        <v>0</v>
      </c>
      <c r="I39" s="70" t="str">
        <f>IF(VLOOKUP(B39,辅助表1!B:Q,7,FALSE)=0,"",VLOOKUP(B39,辅助表1!B:Q,7,FALSE))</f>
        <v/>
      </c>
      <c r="J39" s="70">
        <f>VLOOKUP(B39,辅助表1!B:Q,8,FALSE)</f>
        <v>1</v>
      </c>
      <c r="K39" s="70" t="str">
        <f>VLOOKUP(B39,辅助表1!B:Q,9,FALSE)</f>
        <v>条件参数类型-无</v>
      </c>
      <c r="L39" s="70">
        <f>VLOOKUP(B39,辅助表1!B:Q,10,FALSE)</f>
        <v>0</v>
      </c>
      <c r="M39" s="70" t="str">
        <f>VLOOKUP(B39,辅助表1!B:Q,11,FALSE)</f>
        <v>效果类型-英雄属性</v>
      </c>
      <c r="N39" s="70" t="str">
        <f>VLOOKUP(B39,辅助表1!B:Q,12,FALSE)</f>
        <v>元素-火</v>
      </c>
      <c r="O39" s="70" t="str">
        <f>VLOOKUP(B39,辅助表1!B:Q,13,FALSE)</f>
        <v>效果参数类型-二元数组</v>
      </c>
      <c r="P39" s="204" t="str">
        <f>VLOOKUP(B39,辅助表1!B:Q,14,FALSE)</f>
        <v>属性-精准回血,226</v>
      </c>
      <c r="Q39" s="70" t="str">
        <f>VLOOKUP(B39,辅助表1!B:Q,15,FALSE)</f>
        <v>提升火属性英雄精准回血%s226%s点</v>
      </c>
      <c r="R39" s="70">
        <v>0</v>
      </c>
      <c r="S39" s="71" t="str">
        <f>$S$3</f>
        <v>词条分类-主词条</v>
      </c>
      <c r="T39" s="71">
        <v>0</v>
      </c>
    </row>
    <row r="40" s="71" customFormat="1" spans="1:20">
      <c r="A40" s="70">
        <v>38</v>
      </c>
      <c r="B40" s="70">
        <v>4</v>
      </c>
      <c r="C40" s="70">
        <v>150202</v>
      </c>
      <c r="D40" s="70" t="s">
        <v>38</v>
      </c>
      <c r="E40" s="70" t="str">
        <f>VLOOKUP(B40,辅助表1!B:Q,3,FALSE)</f>
        <v>攻击强化</v>
      </c>
      <c r="F40" s="70" t="str">
        <f>VLOOKUP(B40,辅助表1!B:Q,4,FALSE)</f>
        <v>icon_gj</v>
      </c>
      <c r="G40" s="70" t="str">
        <f>VLOOKUP(B40,辅助表1!B:Q,5,FALSE)</f>
        <v>成就类型-解锁生效</v>
      </c>
      <c r="H40" s="70">
        <f>VLOOKUP(B40,辅助表1!B:Q,6,FALSE)</f>
        <v>0</v>
      </c>
      <c r="I40" s="70" t="str">
        <f>IF(VLOOKUP(B40,辅助表1!B:Q,7,FALSE)=0,"",VLOOKUP(B40,辅助表1!B:Q,7,FALSE))</f>
        <v/>
      </c>
      <c r="J40" s="70">
        <f>VLOOKUP(B40,辅助表1!B:Q,8,FALSE)</f>
        <v>1</v>
      </c>
      <c r="K40" s="70" t="str">
        <f>VLOOKUP(B40,辅助表1!B:Q,9,FALSE)</f>
        <v>条件参数类型-无</v>
      </c>
      <c r="L40" s="70">
        <f>VLOOKUP(B40,辅助表1!B:Q,10,FALSE)</f>
        <v>0</v>
      </c>
      <c r="M40" s="70" t="str">
        <f>VLOOKUP(B40,辅助表1!B:Q,11,FALSE)</f>
        <v>效果类型-晶核属性</v>
      </c>
      <c r="N40" s="70" t="str">
        <f>VLOOKUP(B40,辅助表1!B:Q,12,FALSE)</f>
        <v>生效标签-无</v>
      </c>
      <c r="O40" s="70" t="str">
        <f>VLOOKUP(B40,辅助表1!B:Q,13,FALSE)</f>
        <v>效果参数类型-三元数组</v>
      </c>
      <c r="P40" s="204" t="str">
        <f>MID(C40,2,3)&amp;","&amp;VLOOKUP(B40,辅助表1!B:Q,14,FALSE)</f>
        <v>502,属性-攻击力,2000</v>
      </c>
      <c r="Q40" s="70" t="str">
        <f>VLOOKUP(B40,辅助表1!B:Q,15,FALSE)</f>
        <v>提升20%晶核攻击力</v>
      </c>
      <c r="R40" s="70">
        <f>VLOOKUP(B40,辅助表1!B:Q,16,FALSE)</f>
        <v>0</v>
      </c>
      <c r="S40" s="71" t="str">
        <f>$S$4</f>
        <v>词条分类-改造词条</v>
      </c>
      <c r="T40" s="71">
        <v>0</v>
      </c>
    </row>
    <row r="41" s="71" customFormat="1" spans="1:20">
      <c r="A41" s="70">
        <v>39</v>
      </c>
      <c r="B41" s="70">
        <v>7</v>
      </c>
      <c r="C41" s="70">
        <v>150203</v>
      </c>
      <c r="D41" s="70" t="s">
        <v>38</v>
      </c>
      <c r="E41" s="70" t="str">
        <f>VLOOKUP(B41,辅助表1!B:Q,3,FALSE)</f>
        <v>生命强化</v>
      </c>
      <c r="F41" s="70" t="str">
        <f>VLOOKUP(B41,辅助表1!B:Q,4,FALSE)</f>
        <v>icon_sm</v>
      </c>
      <c r="G41" s="70" t="str">
        <f>VLOOKUP(B41,辅助表1!B:Q,5,FALSE)</f>
        <v>成就类型-解锁生效</v>
      </c>
      <c r="H41" s="70">
        <f>VLOOKUP(B41,辅助表1!B:Q,6,FALSE)</f>
        <v>0</v>
      </c>
      <c r="I41" s="70" t="str">
        <f>IF(VLOOKUP(B41,辅助表1!B:Q,7,FALSE)=0,"",VLOOKUP(B41,辅助表1!B:Q,7,FALSE))</f>
        <v/>
      </c>
      <c r="J41" s="70">
        <f>VLOOKUP(B41,辅助表1!B:Q,8,FALSE)</f>
        <v>1</v>
      </c>
      <c r="K41" s="70" t="str">
        <f>VLOOKUP(B41,辅助表1!B:Q,9,FALSE)</f>
        <v>条件参数类型-无</v>
      </c>
      <c r="L41" s="70">
        <f>VLOOKUP(B41,辅助表1!B:Q,10,FALSE)</f>
        <v>0</v>
      </c>
      <c r="M41" s="70" t="str">
        <f>VLOOKUP(B41,辅助表1!B:Q,11,FALSE)</f>
        <v>效果类型-晶核属性</v>
      </c>
      <c r="N41" s="70" t="str">
        <f>VLOOKUP(B41,辅助表1!B:Q,12,FALSE)</f>
        <v>生效标签-无</v>
      </c>
      <c r="O41" s="70" t="str">
        <f>VLOOKUP(B41,辅助表1!B:Q,13,FALSE)</f>
        <v>效果参数类型-三元数组</v>
      </c>
      <c r="P41" s="204" t="str">
        <f>MID(C41,2,3)&amp;","&amp;VLOOKUP(B41,辅助表1!B:Q,14,FALSE)</f>
        <v>502,属性-最大生命,2000</v>
      </c>
      <c r="Q41" s="70" t="str">
        <f>VLOOKUP(B41,辅助表1!B:Q,15,FALSE)</f>
        <v>提升20%晶核生命力</v>
      </c>
      <c r="R41" s="70">
        <f>VLOOKUP(B41,辅助表1!B:Q,16,FALSE)</f>
        <v>0</v>
      </c>
      <c r="S41" s="71" t="str">
        <f>$S$5</f>
        <v>词条分类-改造词条</v>
      </c>
      <c r="T41" s="71">
        <v>0</v>
      </c>
    </row>
    <row r="42" s="71" customFormat="1" spans="1:20">
      <c r="A42" s="70">
        <v>40</v>
      </c>
      <c r="B42" s="70">
        <v>9</v>
      </c>
      <c r="C42" s="70">
        <v>150204</v>
      </c>
      <c r="D42" s="70" t="s">
        <v>38</v>
      </c>
      <c r="E42" s="70" t="str">
        <f>VLOOKUP(B42,辅助表1!B:Q,3,FALSE)</f>
        <v>防御强化</v>
      </c>
      <c r="F42" s="70" t="str">
        <f>VLOOKUP(B42,辅助表1!B:Q,4,FALSE)</f>
        <v>icon_fy</v>
      </c>
      <c r="G42" s="70" t="str">
        <f>VLOOKUP(B42,辅助表1!B:Q,5,FALSE)</f>
        <v>成就类型-解锁生效</v>
      </c>
      <c r="H42" s="70">
        <f>VLOOKUP(B42,辅助表1!B:Q,6,FALSE)</f>
        <v>0</v>
      </c>
      <c r="I42" s="70" t="str">
        <f>IF(VLOOKUP(B42,辅助表1!B:Q,7,FALSE)=0,"",VLOOKUP(B42,辅助表1!B:Q,7,FALSE))</f>
        <v/>
      </c>
      <c r="J42" s="70">
        <f>VLOOKUP(B42,辅助表1!B:Q,8,FALSE)</f>
        <v>1</v>
      </c>
      <c r="K42" s="70" t="str">
        <f>VLOOKUP(B42,辅助表1!B:Q,9,FALSE)</f>
        <v>条件参数类型-无</v>
      </c>
      <c r="L42" s="70">
        <f>VLOOKUP(B42,辅助表1!B:Q,10,FALSE)</f>
        <v>0</v>
      </c>
      <c r="M42" s="70" t="str">
        <f>VLOOKUP(B42,辅助表1!B:Q,11,FALSE)</f>
        <v>效果类型-晶核属性</v>
      </c>
      <c r="N42" s="70" t="str">
        <f>VLOOKUP(B42,辅助表1!B:Q,12,FALSE)</f>
        <v>生效标签-无</v>
      </c>
      <c r="O42" s="70" t="str">
        <f>VLOOKUP(B42,辅助表1!B:Q,13,FALSE)</f>
        <v>效果参数类型-三元数组</v>
      </c>
      <c r="P42" s="204" t="str">
        <f>MID(C42,2,3)&amp;","&amp;VLOOKUP(B42,辅助表1!B:Q,14,FALSE)</f>
        <v>502,属性-防御力,2000</v>
      </c>
      <c r="Q42" s="70" t="str">
        <f>VLOOKUP(B42,辅助表1!B:Q,15,FALSE)</f>
        <v>提升20%晶核防御力</v>
      </c>
      <c r="R42" s="70">
        <f>VLOOKUP(B42,辅助表1!B:Q,16,FALSE)</f>
        <v>0</v>
      </c>
      <c r="S42" s="71" t="str">
        <f>$S$6</f>
        <v>词条分类-改造词条</v>
      </c>
      <c r="T42" s="71">
        <v>0</v>
      </c>
    </row>
    <row r="43" s="191" customFormat="1" spans="1:20">
      <c r="A43" s="197">
        <v>41</v>
      </c>
      <c r="B43" s="197">
        <v>51</v>
      </c>
      <c r="C43" s="197">
        <v>150301</v>
      </c>
      <c r="D43" s="197" t="s">
        <v>41</v>
      </c>
      <c r="E43" s="197" t="str">
        <f>VLOOKUP(B43,辅助表1!B:Q,3,FALSE)</f>
        <v>闪避恢复</v>
      </c>
      <c r="F43" s="197" t="str">
        <f>VLOOKUP(B43,辅助表1!B:Q,4,FALSE)</f>
        <v>icon_hx</v>
      </c>
      <c r="G43" s="197" t="str">
        <f>VLOOKUP(B43,辅助表1!B:Q,5,FALSE)</f>
        <v>成就类型-解锁生效</v>
      </c>
      <c r="H43" s="197">
        <f>VLOOKUP(B43,辅助表1!B:Q,6,FALSE)</f>
        <v>0</v>
      </c>
      <c r="I43" s="197" t="str">
        <f>IF(VLOOKUP(B43,辅助表1!B:Q,7,FALSE)=0,"",VLOOKUP(B43,辅助表1!B:Q,7,FALSE))</f>
        <v/>
      </c>
      <c r="J43" s="197">
        <f>VLOOKUP(B43,辅助表1!B:Q,8,FALSE)</f>
        <v>1</v>
      </c>
      <c r="K43" s="197" t="str">
        <f>VLOOKUP(B43,辅助表1!B:Q,9,FALSE)</f>
        <v>条件参数类型-无</v>
      </c>
      <c r="L43" s="197">
        <f>VLOOKUP(B43,辅助表1!B:Q,10,FALSE)</f>
        <v>0</v>
      </c>
      <c r="M43" s="197" t="str">
        <f>VLOOKUP(B43,辅助表1!B:Q,11,FALSE)</f>
        <v>效果类型-英雄属性</v>
      </c>
      <c r="N43" s="197" t="str">
        <f>VLOOKUP(B43,辅助表1!B:Q,12,FALSE)</f>
        <v>元素-火</v>
      </c>
      <c r="O43" s="197" t="str">
        <f>VLOOKUP(B43,辅助表1!B:Q,13,FALSE)</f>
        <v>效果参数类型-二元数组</v>
      </c>
      <c r="P43" s="201" t="str">
        <f>VLOOKUP(B43,辅助表1!B:Q,14,FALSE)</f>
        <v>属性-闪避回血,157</v>
      </c>
      <c r="Q43" s="197" t="str">
        <f>VLOOKUP(B43,辅助表1!B:Q,15,FALSE)</f>
        <v>提升火属性英雄闪避回血%s157%s点</v>
      </c>
      <c r="R43" s="197">
        <v>0</v>
      </c>
      <c r="S43" s="191" t="str">
        <f>$S$11</f>
        <v>词条分类-主词条</v>
      </c>
      <c r="T43" s="191">
        <v>0</v>
      </c>
    </row>
    <row r="44" s="191" customFormat="1" spans="1:20">
      <c r="A44" s="197">
        <v>42</v>
      </c>
      <c r="B44" s="197">
        <v>135</v>
      </c>
      <c r="C44" s="197">
        <v>150302</v>
      </c>
      <c r="D44" s="197" t="s">
        <v>41</v>
      </c>
      <c r="E44" s="197" t="str">
        <f>VLOOKUP(B44,辅助表1!B:Q,3,FALSE)</f>
        <v>攻击强化</v>
      </c>
      <c r="F44" s="197" t="str">
        <f>VLOOKUP(B44,辅助表1!B:Q,4,FALSE)</f>
        <v>icon_gj</v>
      </c>
      <c r="G44" s="197" t="str">
        <f>VLOOKUP(B44,辅助表1!B:Q,5,FALSE)</f>
        <v>成就类型-解锁生效</v>
      </c>
      <c r="H44" s="197">
        <f>VLOOKUP(B44,辅助表1!B:Q,6,FALSE)</f>
        <v>0</v>
      </c>
      <c r="I44" s="197" t="str">
        <f>IF(VLOOKUP(B44,辅助表1!B:Q,7,FALSE)=0,"",VLOOKUP(B44,辅助表1!B:Q,7,FALSE))</f>
        <v/>
      </c>
      <c r="J44" s="197">
        <f>VLOOKUP(B44,辅助表1!B:Q,8,FALSE)</f>
        <v>1</v>
      </c>
      <c r="K44" s="197" t="str">
        <f>VLOOKUP(B44,辅助表1!B:Q,9,FALSE)</f>
        <v>条件参数类型-无</v>
      </c>
      <c r="L44" s="197">
        <f>VLOOKUP(B44,辅助表1!B:Q,10,FALSE)</f>
        <v>0</v>
      </c>
      <c r="M44" s="197" t="str">
        <f>VLOOKUP(B44,辅助表1!B:Q,11,FALSE)</f>
        <v>效果类型-晶核属性</v>
      </c>
      <c r="N44" s="197" t="str">
        <f>VLOOKUP(B44,辅助表1!B:Q,12,FALSE)</f>
        <v>生效标签-无</v>
      </c>
      <c r="O44" s="197" t="str">
        <f>VLOOKUP(B44,辅助表1!B:Q,13,FALSE)</f>
        <v>效果参数类型-三元数组</v>
      </c>
      <c r="P44" s="201" t="str">
        <f>MID(C44,2,3)&amp;","&amp;VLOOKUP(B44,辅助表1!B:Q,14,FALSE)</f>
        <v>503,属性-攻击力,2000</v>
      </c>
      <c r="Q44" s="197" t="str">
        <f>VLOOKUP(B44,辅助表1!B:Q,15,FALSE)</f>
        <v>提升20%晶核攻击力</v>
      </c>
      <c r="R44" s="197">
        <f>VLOOKUP(B44,辅助表1!B:Q,16,FALSE)</f>
        <v>0</v>
      </c>
      <c r="S44" s="191" t="str">
        <f>$S$12</f>
        <v>词条分类-改造词条</v>
      </c>
      <c r="T44" s="191">
        <v>0</v>
      </c>
    </row>
    <row r="45" s="191" customFormat="1" spans="1:20">
      <c r="A45" s="197">
        <v>43</v>
      </c>
      <c r="B45" s="197">
        <v>19</v>
      </c>
      <c r="C45" s="197">
        <v>150303</v>
      </c>
      <c r="D45" s="197" t="s">
        <v>41</v>
      </c>
      <c r="E45" s="197" t="str">
        <f>VLOOKUP(B45,辅助表1!B:Q,3,FALSE)</f>
        <v>防御强化</v>
      </c>
      <c r="F45" s="197" t="str">
        <f>VLOOKUP(B45,辅助表1!B:Q,4,FALSE)</f>
        <v>icon_fy</v>
      </c>
      <c r="G45" s="197" t="str">
        <f>VLOOKUP(B45,辅助表1!B:Q,5,FALSE)</f>
        <v>成就类型-解锁生效</v>
      </c>
      <c r="H45" s="197">
        <f>VLOOKUP(B45,辅助表1!B:Q,6,FALSE)</f>
        <v>0</v>
      </c>
      <c r="I45" s="197" t="str">
        <f>IF(VLOOKUP(B45,辅助表1!B:Q,7,FALSE)=0,"",VLOOKUP(B45,辅助表1!B:Q,7,FALSE))</f>
        <v/>
      </c>
      <c r="J45" s="197">
        <f>VLOOKUP(B45,辅助表1!B:Q,8,FALSE)</f>
        <v>1</v>
      </c>
      <c r="K45" s="197" t="str">
        <f>VLOOKUP(B45,辅助表1!B:Q,9,FALSE)</f>
        <v>条件参数类型-无</v>
      </c>
      <c r="L45" s="197">
        <f>VLOOKUP(B45,辅助表1!B:Q,10,FALSE)</f>
        <v>0</v>
      </c>
      <c r="M45" s="197" t="str">
        <f>VLOOKUP(B45,辅助表1!B:Q,11,FALSE)</f>
        <v>效果类型-晶核属性</v>
      </c>
      <c r="N45" s="197" t="str">
        <f>VLOOKUP(B45,辅助表1!B:Q,12,FALSE)</f>
        <v>生效标签-无</v>
      </c>
      <c r="O45" s="197" t="str">
        <f>VLOOKUP(B45,辅助表1!B:Q,13,FALSE)</f>
        <v>效果参数类型-三元数组</v>
      </c>
      <c r="P45" s="201" t="str">
        <f>MID(C45,2,3)&amp;","&amp;VLOOKUP(B45,辅助表1!B:Q,14,FALSE)</f>
        <v>503,属性-防御力,2000</v>
      </c>
      <c r="Q45" s="197" t="str">
        <f>VLOOKUP(B45,辅助表1!B:Q,15,FALSE)</f>
        <v>提升20%晶核防御力</v>
      </c>
      <c r="R45" s="197">
        <f>VLOOKUP(B45,辅助表1!B:Q,16,FALSE)</f>
        <v>0</v>
      </c>
      <c r="S45" s="191" t="str">
        <f>$S$13</f>
        <v>词条分类-改造词条</v>
      </c>
      <c r="T45" s="191">
        <v>0</v>
      </c>
    </row>
    <row r="46" s="191" customFormat="1" spans="1:20">
      <c r="A46" s="197">
        <v>44</v>
      </c>
      <c r="B46" s="197">
        <v>54</v>
      </c>
      <c r="C46" s="197">
        <v>150304</v>
      </c>
      <c r="D46" s="197" t="s">
        <v>41</v>
      </c>
      <c r="E46" s="197" t="str">
        <f>VLOOKUP(B46,辅助表1!B:Q,3,FALSE)</f>
        <v>护甲爆破</v>
      </c>
      <c r="F46" s="197" t="str">
        <f>VLOOKUP(B46,辅助表1!B:Q,4,FALSE)</f>
        <v>icon_hskx</v>
      </c>
      <c r="G46" s="197" t="str">
        <f>VLOOKUP(B46,辅助表1!B:Q,5,FALSE)</f>
        <v>成就类型-解锁生效</v>
      </c>
      <c r="H46" s="197">
        <f>VLOOKUP(B46,辅助表1!B:Q,6,FALSE)</f>
        <v>0</v>
      </c>
      <c r="I46" s="197" t="str">
        <f>IF(VLOOKUP(B46,辅助表1!B:Q,7,FALSE)=0,"",VLOOKUP(B46,辅助表1!B:Q,7,FALSE))</f>
        <v/>
      </c>
      <c r="J46" s="197">
        <f>VLOOKUP(B46,辅助表1!B:Q,8,FALSE)</f>
        <v>1</v>
      </c>
      <c r="K46" s="197" t="str">
        <f>VLOOKUP(B46,辅助表1!B:Q,9,FALSE)</f>
        <v>条件参数类型-无</v>
      </c>
      <c r="L46" s="197">
        <f>VLOOKUP(B46,辅助表1!B:Q,10,FALSE)</f>
        <v>0</v>
      </c>
      <c r="M46" s="197" t="str">
        <f>VLOOKUP(B46,辅助表1!B:Q,11,FALSE)</f>
        <v>效果类型-英雄属性</v>
      </c>
      <c r="N46" s="197" t="str">
        <f>VLOOKUP(B46,辅助表1!B:Q,12,FALSE)</f>
        <v>元素-火</v>
      </c>
      <c r="O46" s="197" t="str">
        <f>VLOOKUP(B46,辅助表1!B:Q,13,FALSE)</f>
        <v>效果参数类型-二元数组</v>
      </c>
      <c r="P46" s="201" t="str">
        <f>VLOOKUP(B46,辅助表1!B:Q,14,FALSE)</f>
        <v>属性-破甲效果,52</v>
      </c>
      <c r="Q46" s="197" t="str">
        <f>VLOOKUP(B46,辅助表1!B:Q,15,FALSE)</f>
        <v>提升火属性英雄0.52%破甲效果</v>
      </c>
      <c r="R46" s="197">
        <f>VLOOKUP(B46,辅助表1!B:Q,16,FALSE)</f>
        <v>0</v>
      </c>
      <c r="S46" s="191" t="str">
        <f>$S$14</f>
        <v>词条分类-改造词条</v>
      </c>
      <c r="T46" s="191">
        <v>0</v>
      </c>
    </row>
    <row r="47" s="191" customFormat="1" spans="1:20">
      <c r="A47" s="197">
        <v>45</v>
      </c>
      <c r="B47" s="197">
        <v>18</v>
      </c>
      <c r="C47" s="197">
        <v>150305</v>
      </c>
      <c r="D47" s="197" t="s">
        <v>41</v>
      </c>
      <c r="E47" s="197" t="str">
        <f>VLOOKUP(B47,辅助表1!B:Q,3,FALSE)</f>
        <v>生命强化</v>
      </c>
      <c r="F47" s="197" t="str">
        <f>VLOOKUP(B47,辅助表1!B:Q,4,FALSE)</f>
        <v>icon_sm</v>
      </c>
      <c r="G47" s="197" t="str">
        <f>VLOOKUP(B47,辅助表1!B:Q,5,FALSE)</f>
        <v>成就类型-解锁生效</v>
      </c>
      <c r="H47" s="197">
        <f>VLOOKUP(B47,辅助表1!B:Q,6,FALSE)</f>
        <v>0</v>
      </c>
      <c r="I47" s="197" t="str">
        <f>IF(VLOOKUP(B47,辅助表1!B:Q,7,FALSE)=0,"",VLOOKUP(B47,辅助表1!B:Q,7,FALSE))</f>
        <v/>
      </c>
      <c r="J47" s="197">
        <f>VLOOKUP(B47,辅助表1!B:Q,8,FALSE)</f>
        <v>1</v>
      </c>
      <c r="K47" s="197" t="str">
        <f>VLOOKUP(B47,辅助表1!B:Q,9,FALSE)</f>
        <v>条件参数类型-无</v>
      </c>
      <c r="L47" s="197">
        <f>VLOOKUP(B47,辅助表1!B:Q,10,FALSE)</f>
        <v>0</v>
      </c>
      <c r="M47" s="197" t="str">
        <f>VLOOKUP(B47,辅助表1!B:Q,11,FALSE)</f>
        <v>效果类型-晶核属性</v>
      </c>
      <c r="N47" s="197" t="str">
        <f>VLOOKUP(B47,辅助表1!B:Q,12,FALSE)</f>
        <v>生效标签-无</v>
      </c>
      <c r="O47" s="197" t="str">
        <f>VLOOKUP(B47,辅助表1!B:Q,13,FALSE)</f>
        <v>效果参数类型-三元数组</v>
      </c>
      <c r="P47" s="201" t="str">
        <f>MID(C47,2,3)&amp;","&amp;VLOOKUP(B47,辅助表1!B:Q,14,FALSE)</f>
        <v>503,属性-最大生命,2000</v>
      </c>
      <c r="Q47" s="197" t="str">
        <f>VLOOKUP(B47,辅助表1!B:Q,15,FALSE)</f>
        <v>提升20%晶核生命力</v>
      </c>
      <c r="R47" s="197">
        <f>VLOOKUP(B47,辅助表1!B:Q,16,FALSE)</f>
        <v>0</v>
      </c>
      <c r="S47" s="191" t="str">
        <f>$S$15</f>
        <v>词条分类-改造词条</v>
      </c>
      <c r="T47" s="191">
        <v>0</v>
      </c>
    </row>
    <row r="48" s="191" customFormat="1" spans="1:20">
      <c r="A48" s="197">
        <v>46</v>
      </c>
      <c r="B48" s="197">
        <v>22</v>
      </c>
      <c r="C48" s="197">
        <v>150401</v>
      </c>
      <c r="D48" s="197" t="s">
        <v>41</v>
      </c>
      <c r="E48" s="197" t="str">
        <f>VLOOKUP(B48,辅助表1!B:Q,3,FALSE)</f>
        <v>暴击恢复</v>
      </c>
      <c r="F48" s="197" t="str">
        <f>VLOOKUP(B48,辅助表1!B:Q,4,FALSE)</f>
        <v>icon_hx</v>
      </c>
      <c r="G48" s="197" t="str">
        <f>VLOOKUP(B48,辅助表1!B:Q,5,FALSE)</f>
        <v>成就类型-解锁生效</v>
      </c>
      <c r="H48" s="197">
        <f>VLOOKUP(B48,辅助表1!B:Q,6,FALSE)</f>
        <v>0</v>
      </c>
      <c r="I48" s="197" t="str">
        <f>IF(VLOOKUP(B48,辅助表1!B:Q,7,FALSE)=0,"",VLOOKUP(B48,辅助表1!B:Q,7,FALSE))</f>
        <v/>
      </c>
      <c r="J48" s="197">
        <f>VLOOKUP(B48,辅助表1!B:Q,8,FALSE)</f>
        <v>1</v>
      </c>
      <c r="K48" s="197" t="str">
        <f>VLOOKUP(B48,辅助表1!B:Q,9,FALSE)</f>
        <v>条件参数类型-无</v>
      </c>
      <c r="L48" s="197">
        <f>VLOOKUP(B48,辅助表1!B:Q,10,FALSE)</f>
        <v>0</v>
      </c>
      <c r="M48" s="197" t="str">
        <f>VLOOKUP(B48,辅助表1!B:Q,11,FALSE)</f>
        <v>效果类型-英雄属性</v>
      </c>
      <c r="N48" s="197" t="str">
        <f>VLOOKUP(B48,辅助表1!B:Q,12,FALSE)</f>
        <v>元素-火</v>
      </c>
      <c r="O48" s="197" t="str">
        <f>VLOOKUP(B48,辅助表1!B:Q,13,FALSE)</f>
        <v>效果参数类型-二元数组</v>
      </c>
      <c r="P48" s="201" t="str">
        <f>VLOOKUP(B48,辅助表1!B:Q,14,FALSE)</f>
        <v>属性-暴击回血,258</v>
      </c>
      <c r="Q48" s="197" t="str">
        <f>VLOOKUP(B48,辅助表1!B:Q,15,FALSE)</f>
        <v>提升火属性英雄暴击回血%s258%s点</v>
      </c>
      <c r="R48" s="197">
        <v>0</v>
      </c>
      <c r="S48" s="191" t="str">
        <f>$S$11</f>
        <v>词条分类-主词条</v>
      </c>
      <c r="T48" s="191">
        <v>0</v>
      </c>
    </row>
    <row r="49" s="191" customFormat="1" spans="1:20">
      <c r="A49" s="197">
        <v>47</v>
      </c>
      <c r="B49" s="197">
        <v>135</v>
      </c>
      <c r="C49" s="197">
        <v>150402</v>
      </c>
      <c r="D49" s="197" t="s">
        <v>41</v>
      </c>
      <c r="E49" s="197" t="str">
        <f>VLOOKUP(B49,辅助表1!B:Q,3,FALSE)</f>
        <v>攻击强化</v>
      </c>
      <c r="F49" s="197" t="str">
        <f>VLOOKUP(B49,辅助表1!B:Q,4,FALSE)</f>
        <v>icon_gj</v>
      </c>
      <c r="G49" s="197" t="str">
        <f>VLOOKUP(B49,辅助表1!B:Q,5,FALSE)</f>
        <v>成就类型-解锁生效</v>
      </c>
      <c r="H49" s="197">
        <f>VLOOKUP(B49,辅助表1!B:Q,6,FALSE)</f>
        <v>0</v>
      </c>
      <c r="I49" s="197" t="str">
        <f>IF(VLOOKUP(B49,辅助表1!B:Q,7,FALSE)=0,"",VLOOKUP(B49,辅助表1!B:Q,7,FALSE))</f>
        <v/>
      </c>
      <c r="J49" s="197">
        <f>VLOOKUP(B49,辅助表1!B:Q,8,FALSE)</f>
        <v>1</v>
      </c>
      <c r="K49" s="197" t="str">
        <f>VLOOKUP(B49,辅助表1!B:Q,9,FALSE)</f>
        <v>条件参数类型-无</v>
      </c>
      <c r="L49" s="197">
        <f>VLOOKUP(B49,辅助表1!B:Q,10,FALSE)</f>
        <v>0</v>
      </c>
      <c r="M49" s="197" t="str">
        <f>VLOOKUP(B49,辅助表1!B:Q,11,FALSE)</f>
        <v>效果类型-晶核属性</v>
      </c>
      <c r="N49" s="197" t="str">
        <f>VLOOKUP(B49,辅助表1!B:Q,12,FALSE)</f>
        <v>生效标签-无</v>
      </c>
      <c r="O49" s="197" t="str">
        <f>VLOOKUP(B49,辅助表1!B:Q,13,FALSE)</f>
        <v>效果参数类型-三元数组</v>
      </c>
      <c r="P49" s="201" t="str">
        <f>MID(C49,2,3)&amp;","&amp;VLOOKUP(B49,辅助表1!B:Q,14,FALSE)</f>
        <v>504,属性-攻击力,2000</v>
      </c>
      <c r="Q49" s="197" t="str">
        <f>VLOOKUP(B49,辅助表1!B:Q,15,FALSE)</f>
        <v>提升20%晶核攻击力</v>
      </c>
      <c r="R49" s="197">
        <f>VLOOKUP(B49,辅助表1!B:Q,16,FALSE)</f>
        <v>0</v>
      </c>
      <c r="S49" s="191" t="str">
        <f>$S$12</f>
        <v>词条分类-改造词条</v>
      </c>
      <c r="T49" s="191">
        <v>0</v>
      </c>
    </row>
    <row r="50" s="191" customFormat="1" spans="1:20">
      <c r="A50" s="197">
        <v>48</v>
      </c>
      <c r="B50" s="197">
        <v>19</v>
      </c>
      <c r="C50" s="197">
        <v>150403</v>
      </c>
      <c r="D50" s="197" t="s">
        <v>41</v>
      </c>
      <c r="E50" s="197" t="str">
        <f>VLOOKUP(B50,辅助表1!B:Q,3,FALSE)</f>
        <v>防御强化</v>
      </c>
      <c r="F50" s="197" t="str">
        <f>VLOOKUP(B50,辅助表1!B:Q,4,FALSE)</f>
        <v>icon_fy</v>
      </c>
      <c r="G50" s="197" t="str">
        <f>VLOOKUP(B50,辅助表1!B:Q,5,FALSE)</f>
        <v>成就类型-解锁生效</v>
      </c>
      <c r="H50" s="197">
        <f>VLOOKUP(B50,辅助表1!B:Q,6,FALSE)</f>
        <v>0</v>
      </c>
      <c r="I50" s="197" t="str">
        <f>IF(VLOOKUP(B50,辅助表1!B:Q,7,FALSE)=0,"",VLOOKUP(B50,辅助表1!B:Q,7,FALSE))</f>
        <v/>
      </c>
      <c r="J50" s="197">
        <f>VLOOKUP(B50,辅助表1!B:Q,8,FALSE)</f>
        <v>1</v>
      </c>
      <c r="K50" s="197" t="str">
        <f>VLOOKUP(B50,辅助表1!B:Q,9,FALSE)</f>
        <v>条件参数类型-无</v>
      </c>
      <c r="L50" s="197">
        <f>VLOOKUP(B50,辅助表1!B:Q,10,FALSE)</f>
        <v>0</v>
      </c>
      <c r="M50" s="197" t="str">
        <f>VLOOKUP(B50,辅助表1!B:Q,11,FALSE)</f>
        <v>效果类型-晶核属性</v>
      </c>
      <c r="N50" s="197" t="str">
        <f>VLOOKUP(B50,辅助表1!B:Q,12,FALSE)</f>
        <v>生效标签-无</v>
      </c>
      <c r="O50" s="197" t="str">
        <f>VLOOKUP(B50,辅助表1!B:Q,13,FALSE)</f>
        <v>效果参数类型-三元数组</v>
      </c>
      <c r="P50" s="201" t="str">
        <f>MID(C50,2,3)&amp;","&amp;VLOOKUP(B50,辅助表1!B:Q,14,FALSE)</f>
        <v>504,属性-防御力,2000</v>
      </c>
      <c r="Q50" s="197" t="str">
        <f>VLOOKUP(B50,辅助表1!B:Q,15,FALSE)</f>
        <v>提升20%晶核防御力</v>
      </c>
      <c r="R50" s="197">
        <f>VLOOKUP(B50,辅助表1!B:Q,16,FALSE)</f>
        <v>0</v>
      </c>
      <c r="S50" s="191" t="str">
        <f>$S$13</f>
        <v>词条分类-改造词条</v>
      </c>
      <c r="T50" s="191">
        <v>0</v>
      </c>
    </row>
    <row r="51" s="191" customFormat="1" spans="1:20">
      <c r="A51" s="197">
        <v>49</v>
      </c>
      <c r="B51" s="197">
        <v>14</v>
      </c>
      <c r="C51" s="197">
        <v>150404</v>
      </c>
      <c r="D51" s="197" t="s">
        <v>41</v>
      </c>
      <c r="E51" s="197" t="str">
        <f>VLOOKUP(B51,辅助表1!B:Q,3,FALSE)</f>
        <v>混沌之力</v>
      </c>
      <c r="F51" s="197" t="str">
        <f>VLOOKUP(B51,辅助表1!B:Q,4,FALSE)</f>
        <v>icon_hddj</v>
      </c>
      <c r="G51" s="197" t="str">
        <f>VLOOKUP(B51,辅助表1!B:Q,5,FALSE)</f>
        <v>成就类型-解锁生效</v>
      </c>
      <c r="H51" s="197">
        <f>VLOOKUP(B51,辅助表1!B:Q,6,FALSE)</f>
        <v>0</v>
      </c>
      <c r="I51" s="197" t="str">
        <f>IF(VLOOKUP(B51,辅助表1!B:Q,7,FALSE)=0,"",VLOOKUP(B51,辅助表1!B:Q,7,FALSE))</f>
        <v/>
      </c>
      <c r="J51" s="197">
        <f>VLOOKUP(B51,辅助表1!B:Q,8,FALSE)</f>
        <v>1</v>
      </c>
      <c r="K51" s="197" t="str">
        <f>VLOOKUP(B51,辅助表1!B:Q,9,FALSE)</f>
        <v>条件参数类型-无</v>
      </c>
      <c r="L51" s="197">
        <f>VLOOKUP(B51,辅助表1!B:Q,10,FALSE)</f>
        <v>0</v>
      </c>
      <c r="M51" s="197" t="str">
        <f>VLOOKUP(B51,辅助表1!B:Q,11,FALSE)</f>
        <v>效果类型-英雄属性</v>
      </c>
      <c r="N51" s="197" t="str">
        <f>VLOOKUP(B51,辅助表1!B:Q,12,FALSE)</f>
        <v>元素-火</v>
      </c>
      <c r="O51" s="197" t="str">
        <f>VLOOKUP(B51,辅助表1!B:Q,13,FALSE)</f>
        <v>效果参数类型-二元数组</v>
      </c>
      <c r="P51" s="201" t="str">
        <f>VLOOKUP(B51,辅助表1!B:Q,14,FALSE)</f>
        <v>属性-最大混沌,0</v>
      </c>
      <c r="Q51" s="197" t="str">
        <f>VLOOKUP(B51,辅助表1!B:Q,15,FALSE)</f>
        <v>提升火属性英雄0%最大混沌</v>
      </c>
      <c r="R51" s="197">
        <f>VLOOKUP(B51,辅助表1!B:Q,16,FALSE)</f>
        <v>0</v>
      </c>
      <c r="S51" s="191" t="str">
        <f>$S$14</f>
        <v>词条分类-改造词条</v>
      </c>
      <c r="T51" s="191">
        <v>0</v>
      </c>
    </row>
    <row r="52" s="191" customFormat="1" spans="1:20">
      <c r="A52" s="197">
        <v>50</v>
      </c>
      <c r="B52" s="197">
        <v>58</v>
      </c>
      <c r="C52" s="197">
        <v>150405</v>
      </c>
      <c r="D52" s="197" t="s">
        <v>41</v>
      </c>
      <c r="E52" s="197" t="str">
        <f>VLOOKUP(B52,辅助表1!B:Q,3,FALSE)</f>
        <v>生命强化</v>
      </c>
      <c r="F52" s="197" t="str">
        <f>VLOOKUP(B52,辅助表1!B:Q,4,FALSE)</f>
        <v>icon_sm</v>
      </c>
      <c r="G52" s="197" t="str">
        <f>VLOOKUP(B52,辅助表1!B:Q,5,FALSE)</f>
        <v>成就类型-解锁生效</v>
      </c>
      <c r="H52" s="197">
        <f>VLOOKUP(B52,辅助表1!B:Q,6,FALSE)</f>
        <v>0</v>
      </c>
      <c r="I52" s="197" t="str">
        <f>IF(VLOOKUP(B52,辅助表1!B:Q,7,FALSE)=0,"",VLOOKUP(B52,辅助表1!B:Q,7,FALSE))</f>
        <v/>
      </c>
      <c r="J52" s="197">
        <f>VLOOKUP(B52,辅助表1!B:Q,8,FALSE)</f>
        <v>1</v>
      </c>
      <c r="K52" s="197" t="str">
        <f>VLOOKUP(B52,辅助表1!B:Q,9,FALSE)</f>
        <v>条件参数类型-无</v>
      </c>
      <c r="L52" s="197">
        <f>VLOOKUP(B52,辅助表1!B:Q,10,FALSE)</f>
        <v>0</v>
      </c>
      <c r="M52" s="197" t="str">
        <f>VLOOKUP(B52,辅助表1!B:Q,11,FALSE)</f>
        <v>效果类型-晶核属性</v>
      </c>
      <c r="N52" s="197" t="str">
        <f>VLOOKUP(B52,辅助表1!B:Q,12,FALSE)</f>
        <v>生效标签-无</v>
      </c>
      <c r="O52" s="197" t="str">
        <f>VLOOKUP(B52,辅助表1!B:Q,13,FALSE)</f>
        <v>效果参数类型-三元数组</v>
      </c>
      <c r="P52" s="201" t="str">
        <f>MID(C52,2,3)&amp;","&amp;VLOOKUP(B52,辅助表1!B:Q,14,FALSE)</f>
        <v>504,属性-最大生命,2000</v>
      </c>
      <c r="Q52" s="197" t="str">
        <f>VLOOKUP(B52,辅助表1!B:Q,15,FALSE)</f>
        <v>提升20%晶核生命力</v>
      </c>
      <c r="R52" s="197">
        <f>VLOOKUP(B52,辅助表1!B:Q,16,FALSE)</f>
        <v>0</v>
      </c>
      <c r="S52" s="191" t="str">
        <f>$S$15</f>
        <v>词条分类-改造词条</v>
      </c>
      <c r="T52" s="191">
        <v>0</v>
      </c>
    </row>
    <row r="53" s="193" customFormat="1" spans="1:20">
      <c r="A53" s="199">
        <v>51</v>
      </c>
      <c r="B53" s="199">
        <v>230</v>
      </c>
      <c r="C53" s="199">
        <v>150501</v>
      </c>
      <c r="D53" s="199" t="s">
        <v>42</v>
      </c>
      <c r="E53" s="199" t="str">
        <f>VLOOKUP(B53,辅助表1!B:Q,3,FALSE)</f>
        <v>精良补给</v>
      </c>
      <c r="F53" s="199" t="str">
        <f>VLOOKUP(B53,辅助表1!B:Q,4,FALSE)</f>
        <v>icon_bxyx</v>
      </c>
      <c r="G53" s="199" t="str">
        <f>VLOOKUP(B53,辅助表1!B:Q,5,FALSE)</f>
        <v>成就类型-解锁生效</v>
      </c>
      <c r="H53" s="199">
        <f>VLOOKUP(B53,辅助表1!B:Q,6,FALSE)</f>
        <v>0</v>
      </c>
      <c r="I53" s="60" t="str">
        <f>IF(VLOOKUP(B53,辅助表1!B:Q,7,FALSE)=0,"",VLOOKUP(B53,辅助表1!B:Q,7,FALSE))</f>
        <v/>
      </c>
      <c r="J53" s="60">
        <f>VLOOKUP(B53,辅助表1!B:Q,8,FALSE)</f>
        <v>1</v>
      </c>
      <c r="K53" s="60" t="str">
        <f>VLOOKUP(B53,辅助表1!B:Q,9,FALSE)</f>
        <v>条件参数类型-无</v>
      </c>
      <c r="L53" s="60">
        <f>VLOOKUP(B53,辅助表1!B:Q,10,FALSE)</f>
        <v>0</v>
      </c>
      <c r="M53" s="199" t="str">
        <f>VLOOKUP(B53,辅助表1!B:Q,11,FALSE)</f>
        <v>效果类型-掉落组掉落ID概率</v>
      </c>
      <c r="N53" s="199">
        <f>VLOOKUP(B53,辅助表1!B:Q,12,FALSE)</f>
        <v>6</v>
      </c>
      <c r="O53" s="199" t="str">
        <f>VLOOKUP(B53,辅助表1!B:Q,13,FALSE)</f>
        <v>效果参数类型-二元数组</v>
      </c>
      <c r="P53" s="205" t="str">
        <f>VLOOKUP(B53,辅助表1!B:Q,14,FALSE)</f>
        <v>35,10</v>
      </c>
      <c r="Q53" s="199" t="str">
        <f>VLOOKUP(B53,辅助表1!B:Q,15,FALSE)</f>
        <v>开启精良补给箱时获取英雄的概率+%s0.1%%s</v>
      </c>
      <c r="R53" s="70">
        <v>1</v>
      </c>
      <c r="S53" s="193" t="str">
        <f>$S$21</f>
        <v>词条分类-主词条</v>
      </c>
      <c r="T53" s="193">
        <v>1</v>
      </c>
    </row>
    <row r="54" s="193" customFormat="1" spans="1:20">
      <c r="A54" s="199">
        <v>52</v>
      </c>
      <c r="B54" s="199">
        <v>103</v>
      </c>
      <c r="C54" s="199">
        <f>C53+1</f>
        <v>150502</v>
      </c>
      <c r="D54" s="199" t="s">
        <v>42</v>
      </c>
      <c r="E54" s="199" t="str">
        <f>VLOOKUP(B54,辅助表1!B:Q,3,FALSE)</f>
        <v>攻击强化</v>
      </c>
      <c r="F54" s="199" t="str">
        <f>VLOOKUP(B54,辅助表1!B:Q,4,FALSE)</f>
        <v>icon_gj</v>
      </c>
      <c r="G54" s="199" t="str">
        <f>VLOOKUP(B54,辅助表1!B:Q,5,FALSE)</f>
        <v>成就类型-解锁生效</v>
      </c>
      <c r="H54" s="199">
        <f>VLOOKUP(B54,辅助表1!B:Q,6,FALSE)</f>
        <v>0</v>
      </c>
      <c r="I54" s="198" t="str">
        <f>IF(VLOOKUP(B54,辅助表1!B:Q,7,FALSE)=0,"",VLOOKUP(B54,辅助表1!B:Q,7,FALSE))</f>
        <v/>
      </c>
      <c r="J54" s="198">
        <f>VLOOKUP(B54,辅助表1!B:Q,8,FALSE)</f>
        <v>1</v>
      </c>
      <c r="K54" s="198" t="str">
        <f>VLOOKUP(B54,辅助表1!B:Q,9,FALSE)</f>
        <v>条件参数类型-无</v>
      </c>
      <c r="L54" s="198">
        <f>VLOOKUP(B54,辅助表1!B:Q,10,FALSE)</f>
        <v>0</v>
      </c>
      <c r="M54" s="199" t="str">
        <f>VLOOKUP(B54,辅助表1!B:Q,11,FALSE)</f>
        <v>效果类型-晶核属性</v>
      </c>
      <c r="N54" s="199" t="str">
        <f>VLOOKUP(B54,辅助表1!B:Q,12,FALSE)</f>
        <v>生效标签-无</v>
      </c>
      <c r="O54" s="199" t="str">
        <f>VLOOKUP(B54,辅助表1!B:Q,13,FALSE)</f>
        <v>效果参数类型-三元数组</v>
      </c>
      <c r="P54" s="205" t="str">
        <f>MID(C54,2,3)&amp;","&amp;VLOOKUP(B54,辅助表1!B:Q,14,FALSE)</f>
        <v>505,属性-攻击力,2000</v>
      </c>
      <c r="Q54" s="199" t="str">
        <f>VLOOKUP(B54,辅助表1!B:Q,15,FALSE)</f>
        <v>提升20%晶核攻击力</v>
      </c>
      <c r="R54" s="199">
        <f>VLOOKUP(B54,辅助表1!B:Q,16,FALSE)</f>
        <v>0</v>
      </c>
      <c r="S54" s="193" t="str">
        <f>$S$22</f>
        <v>词条分类-改造词条</v>
      </c>
      <c r="T54" s="193">
        <v>0</v>
      </c>
    </row>
    <row r="55" s="193" customFormat="1" spans="1:20">
      <c r="A55" s="199">
        <v>53</v>
      </c>
      <c r="B55" s="199">
        <v>64</v>
      </c>
      <c r="C55" s="199">
        <f t="shared" ref="C54:C58" si="6">C54+1</f>
        <v>150503</v>
      </c>
      <c r="D55" s="199" t="s">
        <v>42</v>
      </c>
      <c r="E55" s="199" t="str">
        <f>VLOOKUP(B55,辅助表1!B:Q,3,FALSE)</f>
        <v>防御强化</v>
      </c>
      <c r="F55" s="199" t="str">
        <f>VLOOKUP(B55,辅助表1!B:Q,4,FALSE)</f>
        <v>icon_fy</v>
      </c>
      <c r="G55" s="199" t="str">
        <f>VLOOKUP(B55,辅助表1!B:Q,5,FALSE)</f>
        <v>成就类型-解锁生效</v>
      </c>
      <c r="H55" s="199">
        <f>VLOOKUP(B55,辅助表1!B:Q,6,FALSE)</f>
        <v>0</v>
      </c>
      <c r="I55" s="60" t="str">
        <f>IF(VLOOKUP(B55,辅助表1!B:Q,7,FALSE)=0,"",VLOOKUP(B55,辅助表1!B:Q,7,FALSE))</f>
        <v/>
      </c>
      <c r="J55" s="60">
        <f>VLOOKUP(B55,辅助表1!B:Q,8,FALSE)</f>
        <v>1</v>
      </c>
      <c r="K55" s="60" t="str">
        <f>VLOOKUP(B55,辅助表1!B:Q,9,FALSE)</f>
        <v>条件参数类型-无</v>
      </c>
      <c r="L55" s="60">
        <f>VLOOKUP(B55,辅助表1!B:Q,10,FALSE)</f>
        <v>0</v>
      </c>
      <c r="M55" s="199" t="str">
        <f>VLOOKUP(B55,辅助表1!B:Q,11,FALSE)</f>
        <v>效果类型-晶核属性</v>
      </c>
      <c r="N55" s="199" t="str">
        <f>VLOOKUP(B55,辅助表1!B:Q,12,FALSE)</f>
        <v>生效标签-无</v>
      </c>
      <c r="O55" s="199" t="str">
        <f>VLOOKUP(B55,辅助表1!B:Q,13,FALSE)</f>
        <v>效果参数类型-三元数组</v>
      </c>
      <c r="P55" s="205" t="str">
        <f>MID(C55,2,3)&amp;","&amp;VLOOKUP(B55,辅助表1!B:Q,14,FALSE)</f>
        <v>505,属性-防御力,2000</v>
      </c>
      <c r="Q55" s="199" t="str">
        <f>VLOOKUP(B55,辅助表1!B:Q,15,FALSE)</f>
        <v>提升20%晶核防御力</v>
      </c>
      <c r="R55" s="199">
        <f>VLOOKUP(B55,辅助表1!B:Q,16,FALSE)</f>
        <v>0</v>
      </c>
      <c r="S55" s="193" t="str">
        <f>$S$23</f>
        <v>词条分类-改造词条</v>
      </c>
      <c r="T55" s="193">
        <v>0</v>
      </c>
    </row>
    <row r="56" s="193" customFormat="1" spans="1:20">
      <c r="A56" s="199">
        <v>54</v>
      </c>
      <c r="B56" s="199">
        <v>68</v>
      </c>
      <c r="C56" s="199">
        <f t="shared" si="6"/>
        <v>150504</v>
      </c>
      <c r="D56" s="199" t="s">
        <v>42</v>
      </c>
      <c r="E56" s="199" t="str">
        <f>VLOOKUP(B56,辅助表1!B:Q,3,FALSE)</f>
        <v>精准打击</v>
      </c>
      <c r="F56" s="199" t="str">
        <f>VLOOKUP(B56,辅助表1!B:Q,4,FALSE)</f>
        <v>icon_jzdj</v>
      </c>
      <c r="G56" s="199" t="str">
        <f>VLOOKUP(B56,辅助表1!B:Q,5,FALSE)</f>
        <v>成就类型-解锁生效</v>
      </c>
      <c r="H56" s="199">
        <f>VLOOKUP(B56,辅助表1!B:Q,6,FALSE)</f>
        <v>0</v>
      </c>
      <c r="I56" s="60" t="str">
        <f>IF(VLOOKUP(B56,辅助表1!B:Q,7,FALSE)=0,"",VLOOKUP(B56,辅助表1!B:Q,7,FALSE))</f>
        <v/>
      </c>
      <c r="J56" s="60">
        <f>VLOOKUP(B56,辅助表1!B:Q,8,FALSE)</f>
        <v>1</v>
      </c>
      <c r="K56" s="60" t="str">
        <f>VLOOKUP(B56,辅助表1!B:Q,9,FALSE)</f>
        <v>条件参数类型-无</v>
      </c>
      <c r="L56" s="60">
        <f>VLOOKUP(B56,辅助表1!B:Q,10,FALSE)</f>
        <v>0</v>
      </c>
      <c r="M56" s="199" t="str">
        <f>VLOOKUP(B56,辅助表1!B:Q,11,FALSE)</f>
        <v>效果类型-英雄属性</v>
      </c>
      <c r="N56" s="199" t="str">
        <f>VLOOKUP(B56,辅助表1!B:Q,12,FALSE)</f>
        <v>元素-火</v>
      </c>
      <c r="O56" s="199" t="str">
        <f>VLOOKUP(B56,辅助表1!B:Q,13,FALSE)</f>
        <v>效果参数类型-二元数组</v>
      </c>
      <c r="P56" s="205" t="str">
        <f>VLOOKUP(B56,辅助表1!B:Q,14,FALSE)</f>
        <v>属性-精准伤害,81</v>
      </c>
      <c r="Q56" s="199" t="str">
        <f>VLOOKUP(B56,辅助表1!B:Q,15,FALSE)</f>
        <v>提升火属性英雄0.81%精准伤害</v>
      </c>
      <c r="R56" s="199">
        <f>VLOOKUP(B56,辅助表1!B:Q,16,FALSE)</f>
        <v>0</v>
      </c>
      <c r="S56" s="193" t="str">
        <f>$S$24</f>
        <v>词条分类-改造词条</v>
      </c>
      <c r="T56" s="193">
        <v>0</v>
      </c>
    </row>
    <row r="57" s="193" customFormat="1" spans="1:20">
      <c r="A57" s="199">
        <v>55</v>
      </c>
      <c r="B57" s="199">
        <v>28</v>
      </c>
      <c r="C57" s="199">
        <f t="shared" si="6"/>
        <v>150505</v>
      </c>
      <c r="D57" s="199" t="s">
        <v>42</v>
      </c>
      <c r="E57" s="199" t="str">
        <f>VLOOKUP(B57,辅助表1!B:Q,3,FALSE)</f>
        <v>闪避强化</v>
      </c>
      <c r="F57" s="199" t="str">
        <f>VLOOKUP(B57,辅助表1!B:Q,4,FALSE)</f>
        <v>icon_sb</v>
      </c>
      <c r="G57" s="199" t="str">
        <f>VLOOKUP(B57,辅助表1!B:Q,5,FALSE)</f>
        <v>成就类型-解锁生效</v>
      </c>
      <c r="H57" s="199">
        <f>VLOOKUP(B57,辅助表1!B:Q,6,FALSE)</f>
        <v>0</v>
      </c>
      <c r="I57" s="60" t="str">
        <f>IF(VLOOKUP(B57,辅助表1!B:Q,7,FALSE)=0,"",VLOOKUP(B57,辅助表1!B:Q,7,FALSE))</f>
        <v/>
      </c>
      <c r="J57" s="60">
        <f>VLOOKUP(B57,辅助表1!B:Q,8,FALSE)</f>
        <v>1</v>
      </c>
      <c r="K57" s="60" t="str">
        <f>VLOOKUP(B57,辅助表1!B:Q,9,FALSE)</f>
        <v>条件参数类型-无</v>
      </c>
      <c r="L57" s="60">
        <f>VLOOKUP(B57,辅助表1!B:Q,10,FALSE)</f>
        <v>0</v>
      </c>
      <c r="M57" s="199" t="str">
        <f>VLOOKUP(B57,辅助表1!B:Q,11,FALSE)</f>
        <v>效果类型-英雄属性</v>
      </c>
      <c r="N57" s="199" t="str">
        <f>VLOOKUP(B57,辅助表1!B:Q,12,FALSE)</f>
        <v>元素-火</v>
      </c>
      <c r="O57" s="199" t="str">
        <f>VLOOKUP(B57,辅助表1!B:Q,13,FALSE)</f>
        <v>效果参数类型-二元数组</v>
      </c>
      <c r="P57" s="205" t="str">
        <f>VLOOKUP(B57,辅助表1!B:Q,14,FALSE)</f>
        <v>属性-闪避率,108</v>
      </c>
      <c r="Q57" s="199" t="str">
        <f>VLOOKUP(B57,辅助表1!B:Q,15,FALSE)</f>
        <v>提升火属性英雄1.08%闪避率</v>
      </c>
      <c r="R57" s="199">
        <f>VLOOKUP(B57,辅助表1!B:Q,16,FALSE)</f>
        <v>0</v>
      </c>
      <c r="S57" s="193" t="str">
        <f>$S$25</f>
        <v>词条分类-改造词条</v>
      </c>
      <c r="T57" s="193">
        <v>0</v>
      </c>
    </row>
    <row r="58" s="193" customFormat="1" spans="1:20">
      <c r="A58" s="199">
        <v>56</v>
      </c>
      <c r="B58" s="199">
        <v>29</v>
      </c>
      <c r="C58" s="199">
        <f t="shared" si="6"/>
        <v>150506</v>
      </c>
      <c r="D58" s="199" t="s">
        <v>42</v>
      </c>
      <c r="E58" s="199" t="str">
        <f>VLOOKUP(B58,辅助表1!B:Q,3,FALSE)</f>
        <v>生命强化</v>
      </c>
      <c r="F58" s="199" t="str">
        <f>VLOOKUP(B58,辅助表1!B:Q,4,FALSE)</f>
        <v>icon_sm</v>
      </c>
      <c r="G58" s="199" t="str">
        <f>VLOOKUP(B58,辅助表1!B:Q,5,FALSE)</f>
        <v>成就类型-解锁生效</v>
      </c>
      <c r="H58" s="199">
        <f>VLOOKUP(B58,辅助表1!B:Q,6,FALSE)</f>
        <v>0</v>
      </c>
      <c r="I58" s="60" t="str">
        <f>IF(VLOOKUP(B58,辅助表1!B:Q,7,FALSE)=0,"",VLOOKUP(B58,辅助表1!B:Q,7,FALSE))</f>
        <v/>
      </c>
      <c r="J58" s="60">
        <f>VLOOKUP(B58,辅助表1!B:Q,8,FALSE)</f>
        <v>1</v>
      </c>
      <c r="K58" s="60" t="str">
        <f>VLOOKUP(B58,辅助表1!B:Q,9,FALSE)</f>
        <v>条件参数类型-无</v>
      </c>
      <c r="L58" s="60">
        <f>VLOOKUP(B58,辅助表1!B:Q,10,FALSE)</f>
        <v>0</v>
      </c>
      <c r="M58" s="199" t="str">
        <f>VLOOKUP(B58,辅助表1!B:Q,11,FALSE)</f>
        <v>效果类型-晶核属性</v>
      </c>
      <c r="N58" s="199" t="str">
        <f>VLOOKUP(B58,辅助表1!B:Q,12,FALSE)</f>
        <v>生效标签-无</v>
      </c>
      <c r="O58" s="199" t="str">
        <f>VLOOKUP(B58,辅助表1!B:Q,13,FALSE)</f>
        <v>效果参数类型-三元数组</v>
      </c>
      <c r="P58" s="205" t="str">
        <f>MID(C58,2,3)&amp;","&amp;VLOOKUP(B58,辅助表1!B:Q,14,FALSE)</f>
        <v>505,属性-最大生命,2000</v>
      </c>
      <c r="Q58" s="199" t="str">
        <f>VLOOKUP(B58,辅助表1!B:Q,15,FALSE)</f>
        <v>提升20%晶核生命力</v>
      </c>
      <c r="R58" s="199">
        <f>VLOOKUP(B58,辅助表1!B:Q,16,FALSE)</f>
        <v>0</v>
      </c>
      <c r="S58" s="193" t="str">
        <f>$S$26</f>
        <v>词条分类-改造词条</v>
      </c>
      <c r="T58" s="193">
        <v>0</v>
      </c>
    </row>
    <row r="59" s="61" customFormat="1" spans="1:20">
      <c r="A59" s="60">
        <v>57</v>
      </c>
      <c r="B59" s="60">
        <v>26</v>
      </c>
      <c r="C59" s="60">
        <v>150601</v>
      </c>
      <c r="D59" s="60" t="s">
        <v>43</v>
      </c>
      <c r="E59" s="60" t="str">
        <f>VLOOKUP(B59,辅助表1!B:Q,3,FALSE)</f>
        <v>幸运精炼</v>
      </c>
      <c r="F59" s="60" t="str">
        <f>VLOOKUP(B59,辅助表1!B:Q,4,FALSE)</f>
        <v>icon_zbjl</v>
      </c>
      <c r="G59" s="60" t="str">
        <f>VLOOKUP(B59,辅助表1!B:Q,5,FALSE)</f>
        <v>成就类型-解锁生效</v>
      </c>
      <c r="H59" s="60">
        <f>VLOOKUP(B59,辅助表1!B:Q,6,FALSE)</f>
        <v>0</v>
      </c>
      <c r="I59" s="77" t="str">
        <f>IF(VLOOKUP(B59,辅助表1!B:Q,7,FALSE)=0,"",VLOOKUP(B59,辅助表1!B:Q,7,FALSE))</f>
        <v/>
      </c>
      <c r="J59" s="77">
        <f>VLOOKUP(B59,辅助表1!B:Q,8,FALSE)</f>
        <v>1</v>
      </c>
      <c r="K59" s="77" t="str">
        <f>VLOOKUP(B59,辅助表1!B:Q,9,FALSE)</f>
        <v>条件参数类型-无</v>
      </c>
      <c r="L59" s="77">
        <f>VLOOKUP(B59,辅助表1!B:Q,10,FALSE)</f>
        <v>0</v>
      </c>
      <c r="M59" s="60" t="str">
        <f>VLOOKUP(B59,辅助表1!B:Q,11,FALSE)</f>
        <v>效果类型-装备精炼加成</v>
      </c>
      <c r="N59" s="60" t="str">
        <f>VLOOKUP(B59,辅助表1!B:Q,12,FALSE)</f>
        <v>生效标签-无</v>
      </c>
      <c r="O59" s="60" t="str">
        <f>VLOOKUP(B59,辅助表1!B:Q,13,FALSE)</f>
        <v>效果参数类型-单参数</v>
      </c>
      <c r="P59" s="87" t="str">
        <f>VLOOKUP(B59,辅助表1!B:Q,14,FALSE)</f>
        <v>10</v>
      </c>
      <c r="Q59" s="60" t="str">
        <f>VLOOKUP(B59,辅助表1!B:Q,15,FALSE)</f>
        <v>装备精炼时有%s0.1%%s的概率额外提升1级</v>
      </c>
      <c r="R59" s="70">
        <v>1</v>
      </c>
      <c r="S59" s="61" t="str">
        <f t="shared" ref="S59:S66" si="7">S27</f>
        <v>词条分类-主词条</v>
      </c>
      <c r="T59" s="61">
        <v>1</v>
      </c>
    </row>
    <row r="60" s="61" customFormat="1" spans="1:20">
      <c r="A60" s="60">
        <v>58</v>
      </c>
      <c r="B60" s="60">
        <v>36</v>
      </c>
      <c r="C60" s="60">
        <f t="shared" ref="C60:C66" si="8">C59+1</f>
        <v>150602</v>
      </c>
      <c r="D60" s="60" t="s">
        <v>43</v>
      </c>
      <c r="E60" s="60" t="str">
        <f>VLOOKUP(B60,辅助表1!B:Q,3,FALSE)</f>
        <v>混沌之力</v>
      </c>
      <c r="F60" s="60" t="str">
        <f>VLOOKUP(B60,辅助表1!B:Q,4,FALSE)</f>
        <v>icon_hddj</v>
      </c>
      <c r="G60" s="60" t="str">
        <f>VLOOKUP(B60,辅助表1!B:Q,5,FALSE)</f>
        <v>成就类型-解锁生效</v>
      </c>
      <c r="H60" s="60">
        <f>VLOOKUP(B60,辅助表1!B:Q,6,FALSE)</f>
        <v>0</v>
      </c>
      <c r="I60" s="77" t="str">
        <f>IF(VLOOKUP(B60,辅助表1!B:Q,7,FALSE)=0,"",VLOOKUP(B60,辅助表1!B:Q,7,FALSE))</f>
        <v/>
      </c>
      <c r="J60" s="77">
        <f>VLOOKUP(B60,辅助表1!B:Q,8,FALSE)</f>
        <v>1</v>
      </c>
      <c r="K60" s="77" t="str">
        <f>VLOOKUP(B60,辅助表1!B:Q,9,FALSE)</f>
        <v>条件参数类型-无</v>
      </c>
      <c r="L60" s="77">
        <f>VLOOKUP(B60,辅助表1!B:Q,10,FALSE)</f>
        <v>0</v>
      </c>
      <c r="M60" s="60" t="str">
        <f>VLOOKUP(B60,辅助表1!B:Q,11,FALSE)</f>
        <v>效果类型-英雄属性</v>
      </c>
      <c r="N60" s="60" t="str">
        <f>VLOOKUP(B60,辅助表1!B:Q,12,FALSE)</f>
        <v>元素-火</v>
      </c>
      <c r="O60" s="60" t="str">
        <f>VLOOKUP(B60,辅助表1!B:Q,13,FALSE)</f>
        <v>效果参数类型-二元数组</v>
      </c>
      <c r="P60" s="87" t="str">
        <f>VLOOKUP(B60,辅助表1!B:Q,14,FALSE)</f>
        <v>属性-最大混沌,695</v>
      </c>
      <c r="Q60" s="60" t="str">
        <f>VLOOKUP(B60,辅助表1!B:Q,15,FALSE)</f>
        <v>提升火属性英雄6.95%最大混沌</v>
      </c>
      <c r="R60" s="60">
        <f>VLOOKUP(B60,辅助表1!B:Q,16,FALSE)</f>
        <v>0</v>
      </c>
      <c r="S60" s="61" t="str">
        <f t="shared" si="7"/>
        <v>词条分类-特殊词条</v>
      </c>
      <c r="T60" s="61">
        <v>0</v>
      </c>
    </row>
    <row r="61" s="61" customFormat="1" spans="1:20">
      <c r="A61" s="60">
        <v>59</v>
      </c>
      <c r="B61" s="60">
        <v>38</v>
      </c>
      <c r="C61" s="60">
        <f t="shared" si="8"/>
        <v>150603</v>
      </c>
      <c r="D61" s="60" t="s">
        <v>43</v>
      </c>
      <c r="E61" s="60" t="str">
        <f>VLOOKUP(B61,辅助表1!B:Q,3,FALSE)</f>
        <v>生命强化</v>
      </c>
      <c r="F61" s="60" t="str">
        <f>VLOOKUP(B61,辅助表1!B:Q,4,FALSE)</f>
        <v>icon_sm</v>
      </c>
      <c r="G61" s="60" t="str">
        <f>VLOOKUP(B61,辅助表1!B:Q,5,FALSE)</f>
        <v>成就类型-解锁生效</v>
      </c>
      <c r="H61" s="60">
        <f>VLOOKUP(B61,辅助表1!B:Q,6,FALSE)</f>
        <v>0</v>
      </c>
      <c r="I61" s="77" t="str">
        <f>IF(VLOOKUP(B61,辅助表1!B:Q,7,FALSE)=0,"",VLOOKUP(B61,辅助表1!B:Q,7,FALSE))</f>
        <v/>
      </c>
      <c r="J61" s="77">
        <f>VLOOKUP(B61,辅助表1!B:Q,8,FALSE)</f>
        <v>1</v>
      </c>
      <c r="K61" s="77" t="str">
        <f>VLOOKUP(B61,辅助表1!B:Q,9,FALSE)</f>
        <v>条件参数类型-无</v>
      </c>
      <c r="L61" s="77">
        <f>VLOOKUP(B61,辅助表1!B:Q,10,FALSE)</f>
        <v>0</v>
      </c>
      <c r="M61" s="60" t="str">
        <f>VLOOKUP(B61,辅助表1!B:Q,11,FALSE)</f>
        <v>效果类型-晶核属性</v>
      </c>
      <c r="N61" s="60" t="str">
        <f>VLOOKUP(B61,辅助表1!B:Q,12,FALSE)</f>
        <v>生效标签-无</v>
      </c>
      <c r="O61" s="60" t="str">
        <f>VLOOKUP(B61,辅助表1!B:Q,13,FALSE)</f>
        <v>效果参数类型-三元数组</v>
      </c>
      <c r="P61" s="87" t="str">
        <f>MID(C61,2,3)&amp;","&amp;VLOOKUP(B61,辅助表1!B:Q,14,FALSE)</f>
        <v>506,属性-最大生命,2000</v>
      </c>
      <c r="Q61" s="60" t="str">
        <f>VLOOKUP(B61,辅助表1!B:Q,15,FALSE)</f>
        <v>提升20%晶核生命力</v>
      </c>
      <c r="R61" s="60">
        <f>VLOOKUP(B61,辅助表1!B:Q,16,FALSE)</f>
        <v>0</v>
      </c>
      <c r="S61" s="61" t="str">
        <f t="shared" si="7"/>
        <v>词条分类-改造词条</v>
      </c>
      <c r="T61" s="61">
        <v>0</v>
      </c>
    </row>
    <row r="62" s="61" customFormat="1" spans="1:20">
      <c r="A62" s="60">
        <v>60</v>
      </c>
      <c r="B62" s="60">
        <v>149</v>
      </c>
      <c r="C62" s="60">
        <f t="shared" si="8"/>
        <v>150604</v>
      </c>
      <c r="D62" s="60" t="s">
        <v>43</v>
      </c>
      <c r="E62" s="60" t="str">
        <f>VLOOKUP(B62,辅助表1!B:Q,3,FALSE)</f>
        <v>集中开火</v>
      </c>
      <c r="F62" s="60" t="str">
        <f>VLOOKUP(B62,辅助表1!B:Q,4,FALSE)</f>
        <v>icon_jdgj</v>
      </c>
      <c r="G62" s="60" t="str">
        <f>VLOOKUP(B62,辅助表1!B:Q,5,FALSE)</f>
        <v>成就类型-解锁生效</v>
      </c>
      <c r="H62" s="60">
        <f>VLOOKUP(B62,辅助表1!B:Q,6,FALSE)</f>
        <v>0</v>
      </c>
      <c r="I62" s="77" t="str">
        <f>IF(VLOOKUP(B62,辅助表1!B:Q,7,FALSE)=0,"",VLOOKUP(B62,辅助表1!B:Q,7,FALSE))</f>
        <v/>
      </c>
      <c r="J62" s="77">
        <f>VLOOKUP(B62,辅助表1!B:Q,8,FALSE)</f>
        <v>1</v>
      </c>
      <c r="K62" s="77" t="str">
        <f>VLOOKUP(B62,辅助表1!B:Q,9,FALSE)</f>
        <v>条件参数类型-无</v>
      </c>
      <c r="L62" s="77">
        <f>VLOOKUP(B62,辅助表1!B:Q,10,FALSE)</f>
        <v>0</v>
      </c>
      <c r="M62" s="60" t="str">
        <f>VLOOKUP(B62,辅助表1!B:Q,11,FALSE)</f>
        <v>效果类型-增加英雄属性提升</v>
      </c>
      <c r="N62" s="60" t="str">
        <f>VLOOKUP(B62,辅助表1!B:Q,12,FALSE)</f>
        <v>生效标签-无</v>
      </c>
      <c r="O62" s="60" t="str">
        <f>VLOOKUP(B62,辅助表1!B:Q,13,FALSE)</f>
        <v>效果参数类型-单参数</v>
      </c>
      <c r="P62" s="87">
        <f>VLOOKUP(B62,辅助表1!B:Q,14,FALSE)</f>
        <v>704</v>
      </c>
      <c r="Q62" s="60" t="str">
        <f>VLOOKUP(B62,辅助表1!B:Q,15,FALSE)</f>
        <v>大波来袭时，10秒内全体伤害+10%</v>
      </c>
      <c r="R62" s="60">
        <v>0</v>
      </c>
      <c r="S62" s="61" t="str">
        <f t="shared" si="7"/>
        <v>词条分类-改造词条</v>
      </c>
      <c r="T62" s="61">
        <v>1</v>
      </c>
    </row>
    <row r="63" s="61" customFormat="1" spans="1:20">
      <c r="A63" s="60">
        <v>61</v>
      </c>
      <c r="B63" s="60">
        <v>116</v>
      </c>
      <c r="C63" s="60">
        <f t="shared" si="8"/>
        <v>150605</v>
      </c>
      <c r="D63" s="60" t="s">
        <v>43</v>
      </c>
      <c r="E63" s="60" t="str">
        <f>VLOOKUP(B63,辅助表1!B:Q,3,FALSE)</f>
        <v>攻击强化</v>
      </c>
      <c r="F63" s="60" t="str">
        <f>VLOOKUP(B63,辅助表1!B:Q,4,FALSE)</f>
        <v>icon_gj</v>
      </c>
      <c r="G63" s="60" t="str">
        <f>VLOOKUP(B63,辅助表1!B:Q,5,FALSE)</f>
        <v>成就类型-解锁生效</v>
      </c>
      <c r="H63" s="60">
        <f>VLOOKUP(B63,辅助表1!B:Q,6,FALSE)</f>
        <v>0</v>
      </c>
      <c r="I63" s="70" t="str">
        <f>IF(VLOOKUP(B63,辅助表1!B:Q,7,FALSE)=0,"",VLOOKUP(B63,辅助表1!B:Q,7,FALSE))</f>
        <v/>
      </c>
      <c r="J63" s="70">
        <f>VLOOKUP(B63,辅助表1!B:Q,8,FALSE)</f>
        <v>1</v>
      </c>
      <c r="K63" s="70" t="str">
        <f>VLOOKUP(B63,辅助表1!B:Q,9,FALSE)</f>
        <v>条件参数类型-无</v>
      </c>
      <c r="L63" s="70">
        <f>VLOOKUP(B63,辅助表1!B:Q,10,FALSE)</f>
        <v>0</v>
      </c>
      <c r="M63" s="60" t="str">
        <f>VLOOKUP(B63,辅助表1!B:Q,11,FALSE)</f>
        <v>效果类型-晶核属性</v>
      </c>
      <c r="N63" s="60" t="str">
        <f>VLOOKUP(B63,辅助表1!B:Q,12,FALSE)</f>
        <v>生效标签-无</v>
      </c>
      <c r="O63" s="60" t="str">
        <f>VLOOKUP(B63,辅助表1!B:Q,13,FALSE)</f>
        <v>效果参数类型-三元数组</v>
      </c>
      <c r="P63" s="87" t="str">
        <f>MID(C63,2,3)&amp;","&amp;VLOOKUP(B63,辅助表1!B:Q,14,FALSE)</f>
        <v>506,属性-攻击力,2000</v>
      </c>
      <c r="Q63" s="60" t="str">
        <f>VLOOKUP(B63,辅助表1!B:Q,15,FALSE)</f>
        <v>提升20%晶核攻击力</v>
      </c>
      <c r="R63" s="60">
        <f>VLOOKUP(B63,辅助表1!B:Q,16,FALSE)</f>
        <v>0</v>
      </c>
      <c r="S63" s="61" t="str">
        <f>$S$29</f>
        <v>词条分类-改造词条</v>
      </c>
      <c r="T63" s="61">
        <v>0</v>
      </c>
    </row>
    <row r="64" s="61" customFormat="1" spans="1:20">
      <c r="A64" s="60">
        <v>62</v>
      </c>
      <c r="B64" s="60">
        <v>34</v>
      </c>
      <c r="C64" s="60">
        <f t="shared" si="8"/>
        <v>150606</v>
      </c>
      <c r="D64" s="60" t="s">
        <v>43</v>
      </c>
      <c r="E64" s="60" t="str">
        <f>VLOOKUP(B64,辅助表1!B:Q,3,FALSE)</f>
        <v>防御强化</v>
      </c>
      <c r="F64" s="60" t="str">
        <f>VLOOKUP(B64,辅助表1!B:Q,4,FALSE)</f>
        <v>icon_fy</v>
      </c>
      <c r="G64" s="60" t="str">
        <f>VLOOKUP(B64,辅助表1!B:Q,5,FALSE)</f>
        <v>成就类型-解锁生效</v>
      </c>
      <c r="H64" s="60">
        <f>VLOOKUP(B64,辅助表1!B:Q,6,FALSE)</f>
        <v>0</v>
      </c>
      <c r="I64" s="77" t="str">
        <f>IF(VLOOKUP(B64,辅助表1!B:Q,7,FALSE)=0,"",VLOOKUP(B64,辅助表1!B:Q,7,FALSE))</f>
        <v/>
      </c>
      <c r="J64" s="77">
        <f>VLOOKUP(B64,辅助表1!B:Q,8,FALSE)</f>
        <v>1</v>
      </c>
      <c r="K64" s="77" t="str">
        <f>VLOOKUP(B64,辅助表1!B:Q,9,FALSE)</f>
        <v>条件参数类型-无</v>
      </c>
      <c r="L64" s="77">
        <f>VLOOKUP(B64,辅助表1!B:Q,10,FALSE)</f>
        <v>0</v>
      </c>
      <c r="M64" s="60" t="str">
        <f>VLOOKUP(B64,辅助表1!B:Q,11,FALSE)</f>
        <v>效果类型-晶核属性</v>
      </c>
      <c r="N64" s="60" t="str">
        <f>VLOOKUP(B64,辅助表1!B:Q,12,FALSE)</f>
        <v>生效标签-无</v>
      </c>
      <c r="O64" s="60" t="str">
        <f>VLOOKUP(B64,辅助表1!B:Q,13,FALSE)</f>
        <v>效果参数类型-三元数组</v>
      </c>
      <c r="P64" s="87" t="str">
        <f>MID(C64,2,3)&amp;","&amp;VLOOKUP(B64,辅助表1!B:Q,14,FALSE)</f>
        <v>506,属性-防御力,2000</v>
      </c>
      <c r="Q64" s="60" t="str">
        <f>VLOOKUP(B64,辅助表1!B:Q,15,FALSE)</f>
        <v>提升20%晶核防御力</v>
      </c>
      <c r="R64" s="60">
        <f>VLOOKUP(B64,辅助表1!B:Q,16,FALSE)</f>
        <v>0</v>
      </c>
      <c r="S64" s="61" t="str">
        <f t="shared" si="7"/>
        <v>词条分类-改造词条</v>
      </c>
      <c r="T64" s="61">
        <v>0</v>
      </c>
    </row>
    <row r="65" s="61" customFormat="1" spans="1:20">
      <c r="A65" s="60">
        <v>63</v>
      </c>
      <c r="B65" s="60">
        <v>77</v>
      </c>
      <c r="C65" s="60">
        <f t="shared" si="8"/>
        <v>150607</v>
      </c>
      <c r="D65" s="60" t="s">
        <v>43</v>
      </c>
      <c r="E65" s="60" t="str">
        <f>VLOOKUP(B65,辅助表1!B:Q,3,FALSE)</f>
        <v>暴力伤害</v>
      </c>
      <c r="F65" s="60" t="str">
        <f>VLOOKUP(B65,辅助表1!B:Q,4,FALSE)</f>
        <v>icon_bjdj</v>
      </c>
      <c r="G65" s="60" t="str">
        <f>VLOOKUP(B65,辅助表1!B:Q,5,FALSE)</f>
        <v>成就类型-解锁生效</v>
      </c>
      <c r="H65" s="60">
        <f>VLOOKUP(B65,辅助表1!B:Q,6,FALSE)</f>
        <v>0</v>
      </c>
      <c r="I65" s="77" t="str">
        <f>IF(VLOOKUP(B65,辅助表1!B:Q,7,FALSE)=0,"",VLOOKUP(B65,辅助表1!B:Q,7,FALSE))</f>
        <v/>
      </c>
      <c r="J65" s="77">
        <f>VLOOKUP(B65,辅助表1!B:Q,8,FALSE)</f>
        <v>1</v>
      </c>
      <c r="K65" s="77" t="str">
        <f>VLOOKUP(B65,辅助表1!B:Q,9,FALSE)</f>
        <v>条件参数类型-无</v>
      </c>
      <c r="L65" s="77">
        <f>VLOOKUP(B65,辅助表1!B:Q,10,FALSE)</f>
        <v>0</v>
      </c>
      <c r="M65" s="60" t="str">
        <f>VLOOKUP(B65,辅助表1!B:Q,11,FALSE)</f>
        <v>效果类型-英雄属性</v>
      </c>
      <c r="N65" s="60" t="str">
        <f>VLOOKUP(B65,辅助表1!B:Q,12,FALSE)</f>
        <v>元素-火</v>
      </c>
      <c r="O65" s="60" t="str">
        <f>VLOOKUP(B65,辅助表1!B:Q,13,FALSE)</f>
        <v>效果参数类型-二元数组</v>
      </c>
      <c r="P65" s="87" t="str">
        <f>VLOOKUP(B65,辅助表1!B:Q,14,FALSE)</f>
        <v>属性-暴击效果,189</v>
      </c>
      <c r="Q65" s="60" t="str">
        <f>VLOOKUP(B65,辅助表1!B:Q,15,FALSE)</f>
        <v>提升火属性英雄1.89%暴击效果</v>
      </c>
      <c r="R65" s="60">
        <f>VLOOKUP(B65,辅助表1!B:Q,16,FALSE)</f>
        <v>0</v>
      </c>
      <c r="S65" s="61" t="str">
        <f t="shared" si="7"/>
        <v>词条分类-改造词条</v>
      </c>
      <c r="T65" s="61">
        <v>0</v>
      </c>
    </row>
    <row r="66" s="61" customFormat="1" spans="1:20">
      <c r="A66" s="60">
        <v>64</v>
      </c>
      <c r="B66" s="60">
        <v>72</v>
      </c>
      <c r="C66" s="60">
        <f t="shared" si="8"/>
        <v>150608</v>
      </c>
      <c r="D66" s="60" t="s">
        <v>43</v>
      </c>
      <c r="E66" s="60" t="str">
        <f>VLOOKUP(B66,辅助表1!B:Q,3,FALSE)</f>
        <v>软体防御</v>
      </c>
      <c r="F66" s="60" t="str">
        <f>VLOOKUP(B66,辅助表1!B:Q,4,FALSE)</f>
        <v>icon_yskx</v>
      </c>
      <c r="G66" s="60" t="str">
        <f>VLOOKUP(B66,辅助表1!B:Q,5,FALSE)</f>
        <v>成就类型-解锁生效</v>
      </c>
      <c r="H66" s="60">
        <f>VLOOKUP(B66,辅助表1!B:Q,6,FALSE)</f>
        <v>0</v>
      </c>
      <c r="I66" s="77" t="str">
        <f>IF(VLOOKUP(B66,辅助表1!B:Q,7,FALSE)=0,"",VLOOKUP(B66,辅助表1!B:Q,7,FALSE))</f>
        <v/>
      </c>
      <c r="J66" s="77">
        <f>VLOOKUP(B66,辅助表1!B:Q,8,FALSE)</f>
        <v>1</v>
      </c>
      <c r="K66" s="77" t="str">
        <f>VLOOKUP(B66,辅助表1!B:Q,9,FALSE)</f>
        <v>条件参数类型-无</v>
      </c>
      <c r="L66" s="77">
        <f>VLOOKUP(B66,辅助表1!B:Q,10,FALSE)</f>
        <v>0</v>
      </c>
      <c r="M66" s="60" t="str">
        <f>VLOOKUP(B66,辅助表1!B:Q,11,FALSE)</f>
        <v>效果类型-英雄属性</v>
      </c>
      <c r="N66" s="60" t="str">
        <f>VLOOKUP(B66,辅助表1!B:Q,12,FALSE)</f>
        <v>元素-火</v>
      </c>
      <c r="O66" s="60" t="str">
        <f>VLOOKUP(B66,辅助表1!B:Q,13,FALSE)</f>
        <v>效果参数类型-二元数组</v>
      </c>
      <c r="P66" s="87" t="str">
        <f>VLOOKUP(B66,辅助表1!B:Q,14,FALSE)</f>
        <v>属性-火抗,108#属性-水抗,108#属性-风抗,108#属性-光抗,108#属性-暗抗,108</v>
      </c>
      <c r="Q66" s="60" t="str">
        <f>VLOOKUP(B66,辅助表1!B:Q,15,FALSE)</f>
        <v>提升火属性英雄1.08%元素抗性</v>
      </c>
      <c r="R66" s="60">
        <f>VLOOKUP(B66,辅助表1!B:Q,16,FALSE)</f>
        <v>0</v>
      </c>
      <c r="S66" s="61" t="str">
        <f t="shared" si="7"/>
        <v>词条分类-改造词条</v>
      </c>
      <c r="T66" s="61">
        <v>0</v>
      </c>
    </row>
    <row r="67" s="117" customFormat="1" spans="1:20">
      <c r="A67" s="108">
        <v>65</v>
      </c>
      <c r="B67" s="108">
        <v>75</v>
      </c>
      <c r="C67" s="108">
        <v>150701</v>
      </c>
      <c r="D67" s="108" t="s">
        <v>43</v>
      </c>
      <c r="E67" s="108" t="str">
        <f>VLOOKUP(B67,辅助表1!B:Q,3,FALSE)</f>
        <v>晶核至尊</v>
      </c>
      <c r="F67" s="108" t="str">
        <f>VLOOKUP(B67,辅助表1!B:Q,4,FALSE)</f>
        <v>icon_wwzjb</v>
      </c>
      <c r="G67" s="108" t="str">
        <f>VLOOKUP(B67,辅助表1!B:Q,5,FALSE)</f>
        <v>成就类型-解锁生效</v>
      </c>
      <c r="H67" s="108">
        <f>VLOOKUP(B67,辅助表1!B:Q,6,FALSE)</f>
        <v>0</v>
      </c>
      <c r="I67" s="108" t="str">
        <f>IF(VLOOKUP(B67,辅助表1!B:Q,7,FALSE)=0,"",VLOOKUP(B67,辅助表1!B:Q,7,FALSE))</f>
        <v/>
      </c>
      <c r="J67" s="108">
        <f>VLOOKUP(B67,辅助表1!B:Q,8,FALSE)</f>
        <v>1</v>
      </c>
      <c r="K67" s="108" t="str">
        <f>VLOOKUP(B67,辅助表1!B:Q,9,FALSE)</f>
        <v>条件参数类型-无</v>
      </c>
      <c r="L67" s="108">
        <f>VLOOKUP(B67,辅助表1!B:Q,10,FALSE)</f>
        <v>0</v>
      </c>
      <c r="M67" s="108" t="str">
        <f>VLOOKUP(B67,辅助表1!B:Q,11,FALSE)</f>
        <v>效果类型-抽卡概率</v>
      </c>
      <c r="N67" s="108">
        <f>VLOOKUP(B67,辅助表1!B:Q,12,FALSE)</f>
        <v>21</v>
      </c>
      <c r="O67" s="108" t="str">
        <f>VLOOKUP(B67,辅助表1!B:Q,13,FALSE)</f>
        <v>效果参数类型-二元数组</v>
      </c>
      <c r="P67" s="208" t="str">
        <f>VLOOKUP(B67,辅助表1!B:Q,14,FALSE)</f>
        <v>54,10</v>
      </c>
      <c r="Q67" s="108" t="str">
        <f>VLOOKUP(B67,辅助表1!B:Q,15,FALSE)</f>
        <v>晶核制造获取神话晶核的概率+%s0.1%%s</v>
      </c>
      <c r="R67" s="70">
        <v>1</v>
      </c>
      <c r="S67" s="117" t="s">
        <v>39</v>
      </c>
      <c r="T67" s="117">
        <v>1</v>
      </c>
    </row>
    <row r="68" s="117" customFormat="1" spans="1:20">
      <c r="A68" s="108">
        <v>66</v>
      </c>
      <c r="B68" s="108">
        <v>36</v>
      </c>
      <c r="C68" s="108">
        <f t="shared" ref="C68:C74" si="9">C67+1</f>
        <v>150702</v>
      </c>
      <c r="D68" s="108" t="s">
        <v>43</v>
      </c>
      <c r="E68" s="108" t="str">
        <f>VLOOKUP(B68,辅助表1!B:Q,3,FALSE)</f>
        <v>混沌之力</v>
      </c>
      <c r="F68" s="108" t="str">
        <f>VLOOKUP(B68,辅助表1!B:Q,4,FALSE)</f>
        <v>icon_hddj</v>
      </c>
      <c r="G68" s="108" t="str">
        <f>VLOOKUP(B68,辅助表1!B:Q,5,FALSE)</f>
        <v>成就类型-解锁生效</v>
      </c>
      <c r="H68" s="108">
        <f>VLOOKUP(B68,辅助表1!B:Q,6,FALSE)</f>
        <v>0</v>
      </c>
      <c r="I68" s="108" t="str">
        <f>IF(VLOOKUP(B68,辅助表1!B:Q,7,FALSE)=0,"",VLOOKUP(B68,辅助表1!B:Q,7,FALSE))</f>
        <v/>
      </c>
      <c r="J68" s="108">
        <f>VLOOKUP(B68,辅助表1!B:Q,8,FALSE)</f>
        <v>1</v>
      </c>
      <c r="K68" s="108" t="str">
        <f>VLOOKUP(B68,辅助表1!B:Q,9,FALSE)</f>
        <v>条件参数类型-无</v>
      </c>
      <c r="L68" s="108">
        <f>VLOOKUP(B68,辅助表1!B:Q,10,FALSE)</f>
        <v>0</v>
      </c>
      <c r="M68" s="108" t="str">
        <f>VLOOKUP(B68,辅助表1!B:Q,11,FALSE)</f>
        <v>效果类型-英雄属性</v>
      </c>
      <c r="N68" s="108" t="str">
        <f>VLOOKUP(B68,辅助表1!B:Q,12,FALSE)</f>
        <v>元素-火</v>
      </c>
      <c r="O68" s="108" t="str">
        <f>VLOOKUP(B68,辅助表1!B:Q,13,FALSE)</f>
        <v>效果参数类型-二元数组</v>
      </c>
      <c r="P68" s="208" t="str">
        <f>VLOOKUP(B68,辅助表1!B:Q,14,FALSE)</f>
        <v>属性-最大混沌,695</v>
      </c>
      <c r="Q68" s="108" t="str">
        <f>VLOOKUP(B68,辅助表1!B:Q,15,FALSE)</f>
        <v>提升火属性英雄6.95%最大混沌</v>
      </c>
      <c r="R68" s="108">
        <f>VLOOKUP(B68,辅助表1!B:Q,16,FALSE)</f>
        <v>0</v>
      </c>
      <c r="S68" s="117" t="s">
        <v>44</v>
      </c>
      <c r="T68" s="117">
        <v>0</v>
      </c>
    </row>
    <row r="69" s="117" customFormat="1" spans="1:20">
      <c r="A69" s="108">
        <v>67</v>
      </c>
      <c r="B69" s="108">
        <v>34</v>
      </c>
      <c r="C69" s="108">
        <f t="shared" si="9"/>
        <v>150703</v>
      </c>
      <c r="D69" s="108" t="s">
        <v>43</v>
      </c>
      <c r="E69" s="108" t="str">
        <f>VLOOKUP(B69,辅助表1!B:Q,3,FALSE)</f>
        <v>防御强化</v>
      </c>
      <c r="F69" s="108" t="str">
        <f>VLOOKUP(B69,辅助表1!B:Q,4,FALSE)</f>
        <v>icon_fy</v>
      </c>
      <c r="G69" s="108" t="str">
        <f>VLOOKUP(B69,辅助表1!B:Q,5,FALSE)</f>
        <v>成就类型-解锁生效</v>
      </c>
      <c r="H69" s="108">
        <f>VLOOKUP(B69,辅助表1!B:Q,6,FALSE)</f>
        <v>0</v>
      </c>
      <c r="I69" s="108" t="str">
        <f>IF(VLOOKUP(B69,辅助表1!B:Q,7,FALSE)=0,"",VLOOKUP(B69,辅助表1!B:Q,7,FALSE))</f>
        <v/>
      </c>
      <c r="J69" s="108">
        <f>VLOOKUP(B69,辅助表1!B:Q,8,FALSE)</f>
        <v>1</v>
      </c>
      <c r="K69" s="108" t="str">
        <f>VLOOKUP(B69,辅助表1!B:Q,9,FALSE)</f>
        <v>条件参数类型-无</v>
      </c>
      <c r="L69" s="108">
        <f>VLOOKUP(B69,辅助表1!B:Q,10,FALSE)</f>
        <v>0</v>
      </c>
      <c r="M69" s="108" t="str">
        <f>VLOOKUP(B69,辅助表1!B:Q,11,FALSE)</f>
        <v>效果类型-晶核属性</v>
      </c>
      <c r="N69" s="108" t="str">
        <f>VLOOKUP(B69,辅助表1!B:Q,12,FALSE)</f>
        <v>生效标签-无</v>
      </c>
      <c r="O69" s="108" t="str">
        <f>VLOOKUP(B69,辅助表1!B:Q,13,FALSE)</f>
        <v>效果参数类型-三元数组</v>
      </c>
      <c r="P69" s="208" t="str">
        <f>MID(C69,2,3)&amp;","&amp;VLOOKUP(B69,辅助表1!B:Q,14,FALSE)</f>
        <v>507,属性-防御力,2000</v>
      </c>
      <c r="Q69" s="108" t="str">
        <f>VLOOKUP(B69,辅助表1!B:Q,15,FALSE)</f>
        <v>提升20%晶核防御力</v>
      </c>
      <c r="R69" s="108">
        <f>VLOOKUP(B69,辅助表1!B:Q,16,FALSE)</f>
        <v>0</v>
      </c>
      <c r="S69" s="117" t="s">
        <v>40</v>
      </c>
      <c r="T69" s="117">
        <v>0</v>
      </c>
    </row>
    <row r="70" s="117" customFormat="1" spans="1:20">
      <c r="A70" s="108">
        <v>68</v>
      </c>
      <c r="B70" s="108">
        <v>42</v>
      </c>
      <c r="C70" s="108">
        <f t="shared" si="9"/>
        <v>150704</v>
      </c>
      <c r="D70" s="108" t="s">
        <v>43</v>
      </c>
      <c r="E70" s="108" t="str">
        <f>VLOOKUP(B70,辅助表1!B:Q,3,FALSE)</f>
        <v>高级外援</v>
      </c>
      <c r="F70" s="108" t="str">
        <f>VLOOKUP(B70,辅助表1!B:Q,4,FALSE)</f>
        <v>icon_blbt</v>
      </c>
      <c r="G70" s="108" t="str">
        <f>VLOOKUP(B70,辅助表1!B:Q,5,FALSE)</f>
        <v>成就类型-解锁生效</v>
      </c>
      <c r="H70" s="108">
        <f>VLOOKUP(B70,辅助表1!B:Q,6,FALSE)</f>
        <v>0</v>
      </c>
      <c r="I70" s="108" t="str">
        <f>IF(VLOOKUP(B70,辅助表1!B:Q,7,FALSE)=0,"",VLOOKUP(B70,辅助表1!B:Q,7,FALSE))</f>
        <v/>
      </c>
      <c r="J70" s="108">
        <f>VLOOKUP(B70,辅助表1!B:Q,8,FALSE)</f>
        <v>1</v>
      </c>
      <c r="K70" s="108" t="str">
        <f>VLOOKUP(B70,辅助表1!B:Q,9,FALSE)</f>
        <v>条件参数类型-无</v>
      </c>
      <c r="L70" s="108">
        <f>VLOOKUP(B70,辅助表1!B:Q,10,FALSE)</f>
        <v>0</v>
      </c>
      <c r="M70" s="108" t="str">
        <f>VLOOKUP(B70,辅助表1!B:Q,11,FALSE)</f>
        <v>效果类型-连续抽卡</v>
      </c>
      <c r="N70" s="108">
        <v>2</v>
      </c>
      <c r="O70" s="108" t="str">
        <f>VLOOKUP(B70,辅助表1!B:Q,13,FALSE)</f>
        <v>效果参数类型-二元数组</v>
      </c>
      <c r="P70" s="208" t="str">
        <f>VLOOKUP(B70,辅助表1!B:Q,14,FALSE)</f>
        <v>1502,1000</v>
      </c>
      <c r="Q70" s="108" t="str">
        <f>VLOOKUP(B70,辅助表1!B:Q,15,FALSE)</f>
        <v>10连高级唤醒有10%的概率额外获得1个英雄</v>
      </c>
      <c r="R70" s="108">
        <f>VLOOKUP(B70,辅助表1!B:Q,16,FALSE)</f>
        <v>0</v>
      </c>
      <c r="S70" s="117" t="s">
        <v>40</v>
      </c>
      <c r="T70" s="117">
        <v>1</v>
      </c>
    </row>
    <row r="71" s="117" customFormat="1" spans="1:20">
      <c r="A71" s="108">
        <v>69</v>
      </c>
      <c r="B71" s="108">
        <v>38</v>
      </c>
      <c r="C71" s="108">
        <f t="shared" si="9"/>
        <v>150705</v>
      </c>
      <c r="D71" s="108" t="s">
        <v>43</v>
      </c>
      <c r="E71" s="108" t="str">
        <f>VLOOKUP(B71,辅助表1!B:Q,3,FALSE)</f>
        <v>生命强化</v>
      </c>
      <c r="F71" s="108" t="str">
        <f>VLOOKUP(B71,辅助表1!B:Q,4,FALSE)</f>
        <v>icon_sm</v>
      </c>
      <c r="G71" s="108" t="str">
        <f>VLOOKUP(B71,辅助表1!B:Q,5,FALSE)</f>
        <v>成就类型-解锁生效</v>
      </c>
      <c r="H71" s="108">
        <f>VLOOKUP(B71,辅助表1!B:Q,6,FALSE)</f>
        <v>0</v>
      </c>
      <c r="I71" s="108" t="str">
        <f>IF(VLOOKUP(B71,辅助表1!B:Q,7,FALSE)=0,"",VLOOKUP(B71,辅助表1!B:Q,7,FALSE))</f>
        <v/>
      </c>
      <c r="J71" s="108">
        <f>VLOOKUP(B71,辅助表1!B:Q,8,FALSE)</f>
        <v>1</v>
      </c>
      <c r="K71" s="108" t="str">
        <f>VLOOKUP(B71,辅助表1!B:Q,9,FALSE)</f>
        <v>条件参数类型-无</v>
      </c>
      <c r="L71" s="108">
        <f>VLOOKUP(B71,辅助表1!B:Q,10,FALSE)</f>
        <v>0</v>
      </c>
      <c r="M71" s="108" t="str">
        <f>VLOOKUP(B71,辅助表1!B:Q,11,FALSE)</f>
        <v>效果类型-晶核属性</v>
      </c>
      <c r="N71" s="108" t="str">
        <f>VLOOKUP(B71,辅助表1!B:Q,12,FALSE)</f>
        <v>生效标签-无</v>
      </c>
      <c r="O71" s="108" t="str">
        <f>VLOOKUP(B71,辅助表1!B:Q,13,FALSE)</f>
        <v>效果参数类型-三元数组</v>
      </c>
      <c r="P71" s="208" t="str">
        <f>MID(C71,2,3)&amp;","&amp;VLOOKUP(B71,辅助表1!B:Q,14,FALSE)</f>
        <v>507,属性-最大生命,2000</v>
      </c>
      <c r="Q71" s="108" t="str">
        <f>VLOOKUP(B71,辅助表1!B:Q,15,FALSE)</f>
        <v>提升20%晶核生命力</v>
      </c>
      <c r="R71" s="108">
        <f>VLOOKUP(B71,辅助表1!B:Q,16,FALSE)</f>
        <v>0</v>
      </c>
      <c r="S71" s="117" t="s">
        <v>40</v>
      </c>
      <c r="T71" s="117">
        <v>0</v>
      </c>
    </row>
    <row r="72" s="117" customFormat="1" spans="1:20">
      <c r="A72" s="108">
        <v>70</v>
      </c>
      <c r="B72" s="108">
        <v>4</v>
      </c>
      <c r="C72" s="108">
        <f t="shared" si="9"/>
        <v>150706</v>
      </c>
      <c r="D72" s="108" t="s">
        <v>43</v>
      </c>
      <c r="E72" s="108" t="str">
        <f>VLOOKUP(B72,辅助表1!B:Q,3,FALSE)</f>
        <v>攻击强化</v>
      </c>
      <c r="F72" s="108" t="str">
        <f>VLOOKUP(B72,辅助表1!B:Q,4,FALSE)</f>
        <v>icon_gj</v>
      </c>
      <c r="G72" s="108" t="str">
        <f>VLOOKUP(B72,辅助表1!B:Q,5,FALSE)</f>
        <v>成就类型-解锁生效</v>
      </c>
      <c r="H72" s="108">
        <f>VLOOKUP(B72,辅助表1!B:Q,6,FALSE)</f>
        <v>0</v>
      </c>
      <c r="I72" s="56" t="str">
        <f>IF(VLOOKUP(B72,辅助表1!B:Q,7,FALSE)=0,"",VLOOKUP(B72,辅助表1!B:Q,7,FALSE))</f>
        <v/>
      </c>
      <c r="J72" s="56">
        <f>VLOOKUP(B72,辅助表1!B:Q,8,FALSE)</f>
        <v>1</v>
      </c>
      <c r="K72" s="56" t="str">
        <f>VLOOKUP(B72,辅助表1!B:Q,9,FALSE)</f>
        <v>条件参数类型-无</v>
      </c>
      <c r="L72" s="56">
        <f>VLOOKUP(B72,辅助表1!B:Q,10,FALSE)</f>
        <v>0</v>
      </c>
      <c r="M72" s="108" t="str">
        <f>VLOOKUP(B72,辅助表1!B:Q,11,FALSE)</f>
        <v>效果类型-晶核属性</v>
      </c>
      <c r="N72" s="108" t="str">
        <f>VLOOKUP(B72,辅助表1!B:Q,12,FALSE)</f>
        <v>生效标签-无</v>
      </c>
      <c r="O72" s="108" t="str">
        <f>VLOOKUP(B72,辅助表1!B:Q,13,FALSE)</f>
        <v>效果参数类型-三元数组</v>
      </c>
      <c r="P72" s="208" t="str">
        <f>MID(C72,2,3)&amp;","&amp;VLOOKUP(B72,辅助表1!B:Q,14,FALSE)</f>
        <v>507,属性-攻击力,2000</v>
      </c>
      <c r="Q72" s="108" t="str">
        <f>VLOOKUP(B72,辅助表1!B:Q,15,FALSE)</f>
        <v>提升20%晶核攻击力</v>
      </c>
      <c r="R72" s="108">
        <f>VLOOKUP(B72,辅助表1!B:Q,16,FALSE)</f>
        <v>0</v>
      </c>
      <c r="S72" s="117" t="str">
        <f>$S$4</f>
        <v>词条分类-改造词条</v>
      </c>
      <c r="T72" s="117">
        <v>0</v>
      </c>
    </row>
    <row r="73" s="117" customFormat="1" spans="1:20">
      <c r="A73" s="108">
        <v>71</v>
      </c>
      <c r="B73" s="108">
        <v>78</v>
      </c>
      <c r="C73" s="108">
        <f t="shared" si="9"/>
        <v>150707</v>
      </c>
      <c r="D73" s="108" t="s">
        <v>43</v>
      </c>
      <c r="E73" s="108" t="str">
        <f>VLOOKUP(B73,辅助表1!B:Q,3,FALSE)</f>
        <v>精准打击</v>
      </c>
      <c r="F73" s="108" t="str">
        <f>VLOOKUP(B73,辅助表1!B:Q,4,FALSE)</f>
        <v>icon_jzdj</v>
      </c>
      <c r="G73" s="108" t="str">
        <f>VLOOKUP(B73,辅助表1!B:Q,5,FALSE)</f>
        <v>成就类型-解锁生效</v>
      </c>
      <c r="H73" s="108">
        <f>VLOOKUP(B73,辅助表1!B:Q,6,FALSE)</f>
        <v>0</v>
      </c>
      <c r="I73" s="108" t="str">
        <f>IF(VLOOKUP(B73,辅助表1!B:Q,7,FALSE)=0,"",VLOOKUP(B73,辅助表1!B:Q,7,FALSE))</f>
        <v/>
      </c>
      <c r="J73" s="108">
        <f>VLOOKUP(B73,辅助表1!B:Q,8,FALSE)</f>
        <v>1</v>
      </c>
      <c r="K73" s="108" t="str">
        <f>VLOOKUP(B73,辅助表1!B:Q,9,FALSE)</f>
        <v>条件参数类型-无</v>
      </c>
      <c r="L73" s="108">
        <f>VLOOKUP(B73,辅助表1!B:Q,10,FALSE)</f>
        <v>0</v>
      </c>
      <c r="M73" s="108" t="str">
        <f>VLOOKUP(B73,辅助表1!B:Q,11,FALSE)</f>
        <v>效果类型-英雄属性</v>
      </c>
      <c r="N73" s="108" t="str">
        <f>VLOOKUP(B73,辅助表1!B:Q,12,FALSE)</f>
        <v>元素-火</v>
      </c>
      <c r="O73" s="108" t="str">
        <f>VLOOKUP(B73,辅助表1!B:Q,13,FALSE)</f>
        <v>效果参数类型-二元数组</v>
      </c>
      <c r="P73" s="208" t="str">
        <f>VLOOKUP(B73,辅助表1!B:Q,14,FALSE)</f>
        <v>属性-精准伤害,145</v>
      </c>
      <c r="Q73" s="108" t="str">
        <f>VLOOKUP(B73,辅助表1!B:Q,15,FALSE)</f>
        <v>提升火属性英雄1.45%精准伤害</v>
      </c>
      <c r="R73" s="108">
        <f>VLOOKUP(B73,辅助表1!B:Q,16,FALSE)</f>
        <v>0</v>
      </c>
      <c r="S73" s="117" t="s">
        <v>40</v>
      </c>
      <c r="T73" s="117">
        <v>0</v>
      </c>
    </row>
    <row r="74" s="117" customFormat="1" spans="1:20">
      <c r="A74" s="108">
        <v>72</v>
      </c>
      <c r="B74" s="108">
        <v>74</v>
      </c>
      <c r="C74" s="108">
        <f t="shared" si="9"/>
        <v>150708</v>
      </c>
      <c r="D74" s="108" t="s">
        <v>43</v>
      </c>
      <c r="E74" s="108" t="str">
        <f>VLOOKUP(B74,辅助表1!B:Q,3,FALSE)</f>
        <v>更强技能</v>
      </c>
      <c r="F74" s="108" t="str">
        <f>VLOOKUP(B74,辅助表1!B:Q,4,FALSE)</f>
        <v>icon_jnzq</v>
      </c>
      <c r="G74" s="108" t="str">
        <f>VLOOKUP(B74,辅助表1!B:Q,5,FALSE)</f>
        <v>成就类型-解锁生效</v>
      </c>
      <c r="H74" s="108">
        <f>VLOOKUP(B74,辅助表1!B:Q,6,FALSE)</f>
        <v>0</v>
      </c>
      <c r="I74" s="108" t="str">
        <f>IF(VLOOKUP(B74,辅助表1!B:Q,7,FALSE)=0,"",VLOOKUP(B74,辅助表1!B:Q,7,FALSE))</f>
        <v/>
      </c>
      <c r="J74" s="108">
        <f>VLOOKUP(B74,辅助表1!B:Q,8,FALSE)</f>
        <v>1</v>
      </c>
      <c r="K74" s="108" t="str">
        <f>VLOOKUP(B74,辅助表1!B:Q,9,FALSE)</f>
        <v>条件参数类型-无</v>
      </c>
      <c r="L74" s="108">
        <f>VLOOKUP(B74,辅助表1!B:Q,10,FALSE)</f>
        <v>0</v>
      </c>
      <c r="M74" s="108" t="str">
        <f>VLOOKUP(B74,辅助表1!B:Q,11,FALSE)</f>
        <v>效果类型-英雄属性</v>
      </c>
      <c r="N74" s="108" t="str">
        <f>VLOOKUP(B74,辅助表1!B:Q,12,FALSE)</f>
        <v>元素-火</v>
      </c>
      <c r="O74" s="108" t="str">
        <f>VLOOKUP(B74,辅助表1!B:Q,13,FALSE)</f>
        <v>效果参数类型-二元数组</v>
      </c>
      <c r="P74" s="208" t="str">
        <f>VLOOKUP(B74,辅助表1!B:Q,14,FALSE)</f>
        <v>属性-技能增强,503</v>
      </c>
      <c r="Q74" s="108" t="str">
        <f>VLOOKUP(B74,辅助表1!B:Q,15,FALSE)</f>
        <v>提升火属性英雄5.03%技能增强</v>
      </c>
      <c r="R74" s="108">
        <f>VLOOKUP(B74,辅助表1!B:Q,16,FALSE)</f>
        <v>0</v>
      </c>
      <c r="S74" s="117" t="s">
        <v>40</v>
      </c>
      <c r="T74" s="117">
        <v>0</v>
      </c>
    </row>
    <row r="75" s="102" customFormat="1" spans="1:20">
      <c r="A75" s="66">
        <v>73</v>
      </c>
      <c r="B75" s="66">
        <v>87</v>
      </c>
      <c r="C75" s="66">
        <v>120101</v>
      </c>
      <c r="D75" s="66" t="s">
        <v>38</v>
      </c>
      <c r="E75" s="66" t="str">
        <f>VLOOKUP(B75,辅助表1!B:Q,3,FALSE)</f>
        <v>混沌恢复</v>
      </c>
      <c r="F75" s="66" t="str">
        <f>VLOOKUP(B75,辅助表1!B:Q,4,FALSE)</f>
        <v>icon_hx</v>
      </c>
      <c r="G75" s="66" t="str">
        <f>VLOOKUP(B75,辅助表1!B:Q,5,FALSE)</f>
        <v>成就类型-解锁生效</v>
      </c>
      <c r="H75" s="66">
        <f>VLOOKUP(B75,辅助表1!B:Q,6,FALSE)</f>
        <v>0</v>
      </c>
      <c r="I75" s="66" t="str">
        <f>IF(VLOOKUP(B75,辅助表1!B:Q,7,FALSE)=0,"",VLOOKUP(B75,辅助表1!B:Q,7,FALSE))</f>
        <v/>
      </c>
      <c r="J75" s="66">
        <f>VLOOKUP(B75,辅助表1!B:Q,8,FALSE)</f>
        <v>1</v>
      </c>
      <c r="K75" s="66" t="str">
        <f>VLOOKUP(B75,辅助表1!B:Q,9,FALSE)</f>
        <v>条件参数类型-无</v>
      </c>
      <c r="L75" s="66">
        <f>VLOOKUP(B75,辅助表1!B:Q,10,FALSE)</f>
        <v>0</v>
      </c>
      <c r="M75" s="66" t="str">
        <f>VLOOKUP(B75,辅助表1!B:Q,11,FALSE)</f>
        <v>效果类型-英雄属性</v>
      </c>
      <c r="N75" s="66" t="str">
        <f>VLOOKUP(B75,辅助表1!B:Q,12,FALSE)</f>
        <v>元素-水</v>
      </c>
      <c r="O75" s="66" t="str">
        <f>VLOOKUP(B75,辅助表1!B:Q,13,FALSE)</f>
        <v>效果参数类型-二元数组</v>
      </c>
      <c r="P75" s="92" t="str">
        <f>VLOOKUP(B75,辅助表1!B:Q,14,FALSE)</f>
        <v>属性-混沌回血,231</v>
      </c>
      <c r="Q75" s="66" t="str">
        <f>VLOOKUP(B75,辅助表1!B:Q,15,FALSE)</f>
        <v>提升水属性英雄混沌回血%s231%s点</v>
      </c>
      <c r="R75" s="66">
        <v>0</v>
      </c>
      <c r="S75" s="102" t="str">
        <f>$S$3</f>
        <v>词条分类-主词条</v>
      </c>
      <c r="T75" s="102">
        <v>0</v>
      </c>
    </row>
    <row r="76" s="102" customFormat="1" spans="1:20">
      <c r="A76" s="66">
        <v>74</v>
      </c>
      <c r="B76" s="66">
        <v>4</v>
      </c>
      <c r="C76" s="66">
        <f>C75+1</f>
        <v>120102</v>
      </c>
      <c r="D76" s="66" t="s">
        <v>38</v>
      </c>
      <c r="E76" s="66" t="str">
        <f>VLOOKUP(B76,辅助表1!B:Q,3,FALSE)</f>
        <v>攻击强化</v>
      </c>
      <c r="F76" s="66" t="str">
        <f>VLOOKUP(B76,辅助表1!B:Q,4,FALSE)</f>
        <v>icon_gj</v>
      </c>
      <c r="G76" s="66" t="str">
        <f>VLOOKUP(B76,辅助表1!B:Q,5,FALSE)</f>
        <v>成就类型-解锁生效</v>
      </c>
      <c r="H76" s="66">
        <f>VLOOKUP(B76,辅助表1!B:Q,6,FALSE)</f>
        <v>0</v>
      </c>
      <c r="I76" s="66" t="str">
        <f>IF(VLOOKUP(B76,辅助表1!B:Q,7,FALSE)=0,"",VLOOKUP(B76,辅助表1!B:Q,7,FALSE))</f>
        <v/>
      </c>
      <c r="J76" s="66">
        <f>VLOOKUP(B76,辅助表1!B:Q,8,FALSE)</f>
        <v>1</v>
      </c>
      <c r="K76" s="66" t="str">
        <f>VLOOKUP(B76,辅助表1!B:Q,9,FALSE)</f>
        <v>条件参数类型-无</v>
      </c>
      <c r="L76" s="66">
        <f>VLOOKUP(B76,辅助表1!B:Q,10,FALSE)</f>
        <v>0</v>
      </c>
      <c r="M76" s="66" t="str">
        <f>VLOOKUP(B76,辅助表1!B:Q,11,FALSE)</f>
        <v>效果类型-晶核属性</v>
      </c>
      <c r="N76" s="66" t="str">
        <f>VLOOKUP(B76,辅助表1!B:Q,12,FALSE)</f>
        <v>生效标签-无</v>
      </c>
      <c r="O76" s="66" t="str">
        <f>VLOOKUP(B76,辅助表1!B:Q,13,FALSE)</f>
        <v>效果参数类型-三元数组</v>
      </c>
      <c r="P76" s="92" t="str">
        <f>MID(C76,2,3)&amp;","&amp;VLOOKUP(B76,辅助表1!B:Q,14,FALSE)</f>
        <v>201,属性-攻击力,2000</v>
      </c>
      <c r="Q76" s="66" t="str">
        <f>VLOOKUP(B76,辅助表1!B:Q,15,FALSE)</f>
        <v>提升20%晶核攻击力</v>
      </c>
      <c r="R76" s="66">
        <f>VLOOKUP(B76,辅助表1!B:Q,16,FALSE)</f>
        <v>0</v>
      </c>
      <c r="S76" s="102" t="str">
        <f>$S$4</f>
        <v>词条分类-改造词条</v>
      </c>
      <c r="T76" s="102">
        <v>0</v>
      </c>
    </row>
    <row r="77" s="102" customFormat="1" spans="1:20">
      <c r="A77" s="66">
        <v>75</v>
      </c>
      <c r="B77" s="66">
        <v>7</v>
      </c>
      <c r="C77" s="66">
        <f t="shared" ref="C76:C78" si="10">C76+1</f>
        <v>120103</v>
      </c>
      <c r="D77" s="66" t="s">
        <v>38</v>
      </c>
      <c r="E77" s="66" t="str">
        <f>VLOOKUP(B77,辅助表1!B:Q,3,FALSE)</f>
        <v>生命强化</v>
      </c>
      <c r="F77" s="66" t="str">
        <f>VLOOKUP(B77,辅助表1!B:Q,4,FALSE)</f>
        <v>icon_sm</v>
      </c>
      <c r="G77" s="66" t="str">
        <f>VLOOKUP(B77,辅助表1!B:Q,5,FALSE)</f>
        <v>成就类型-解锁生效</v>
      </c>
      <c r="H77" s="66">
        <f>VLOOKUP(B77,辅助表1!B:Q,6,FALSE)</f>
        <v>0</v>
      </c>
      <c r="I77" s="66" t="str">
        <f>IF(VLOOKUP(B77,辅助表1!B:Q,7,FALSE)=0,"",VLOOKUP(B77,辅助表1!B:Q,7,FALSE))</f>
        <v/>
      </c>
      <c r="J77" s="66">
        <f>VLOOKUP(B77,辅助表1!B:Q,8,FALSE)</f>
        <v>1</v>
      </c>
      <c r="K77" s="66" t="str">
        <f>VLOOKUP(B77,辅助表1!B:Q,9,FALSE)</f>
        <v>条件参数类型-无</v>
      </c>
      <c r="L77" s="66">
        <f>VLOOKUP(B77,辅助表1!B:Q,10,FALSE)</f>
        <v>0</v>
      </c>
      <c r="M77" s="66" t="str">
        <f>VLOOKUP(B77,辅助表1!B:Q,11,FALSE)</f>
        <v>效果类型-晶核属性</v>
      </c>
      <c r="N77" s="66" t="str">
        <f>VLOOKUP(B77,辅助表1!B:Q,12,FALSE)</f>
        <v>生效标签-无</v>
      </c>
      <c r="O77" s="66" t="str">
        <f>VLOOKUP(B77,辅助表1!B:Q,13,FALSE)</f>
        <v>效果参数类型-三元数组</v>
      </c>
      <c r="P77" s="92" t="str">
        <f>MID(C77,2,3)&amp;","&amp;VLOOKUP(B77,辅助表1!B:Q,14,FALSE)</f>
        <v>201,属性-最大生命,2000</v>
      </c>
      <c r="Q77" s="66" t="str">
        <f>VLOOKUP(B77,辅助表1!B:Q,15,FALSE)</f>
        <v>提升20%晶核生命力</v>
      </c>
      <c r="R77" s="66">
        <f>VLOOKUP(B77,辅助表1!B:Q,16,FALSE)</f>
        <v>0</v>
      </c>
      <c r="S77" s="102" t="str">
        <f>$S$5</f>
        <v>词条分类-改造词条</v>
      </c>
      <c r="T77" s="102">
        <v>0</v>
      </c>
    </row>
    <row r="78" s="102" customFormat="1" spans="1:20">
      <c r="A78" s="66">
        <v>76</v>
      </c>
      <c r="B78" s="66">
        <v>9</v>
      </c>
      <c r="C78" s="66">
        <f t="shared" si="10"/>
        <v>120104</v>
      </c>
      <c r="D78" s="66" t="s">
        <v>38</v>
      </c>
      <c r="E78" s="66" t="str">
        <f>VLOOKUP(B78,辅助表1!B:Q,3,FALSE)</f>
        <v>防御强化</v>
      </c>
      <c r="F78" s="66" t="str">
        <f>VLOOKUP(B78,辅助表1!B:Q,4,FALSE)</f>
        <v>icon_fy</v>
      </c>
      <c r="G78" s="66" t="str">
        <f>VLOOKUP(B78,辅助表1!B:Q,5,FALSE)</f>
        <v>成就类型-解锁生效</v>
      </c>
      <c r="H78" s="66">
        <f>VLOOKUP(B78,辅助表1!B:Q,6,FALSE)</f>
        <v>0</v>
      </c>
      <c r="I78" s="66" t="str">
        <f>IF(VLOOKUP(B78,辅助表1!B:Q,7,FALSE)=0,"",VLOOKUP(B78,辅助表1!B:Q,7,FALSE))</f>
        <v/>
      </c>
      <c r="J78" s="66">
        <f>VLOOKUP(B78,辅助表1!B:Q,8,FALSE)</f>
        <v>1</v>
      </c>
      <c r="K78" s="66" t="str">
        <f>VLOOKUP(B78,辅助表1!B:Q,9,FALSE)</f>
        <v>条件参数类型-无</v>
      </c>
      <c r="L78" s="66">
        <f>VLOOKUP(B78,辅助表1!B:Q,10,FALSE)</f>
        <v>0</v>
      </c>
      <c r="M78" s="66" t="str">
        <f>VLOOKUP(B78,辅助表1!B:Q,11,FALSE)</f>
        <v>效果类型-晶核属性</v>
      </c>
      <c r="N78" s="66" t="str">
        <f>VLOOKUP(B78,辅助表1!B:Q,12,FALSE)</f>
        <v>生效标签-无</v>
      </c>
      <c r="O78" s="66" t="str">
        <f>VLOOKUP(B78,辅助表1!B:Q,13,FALSE)</f>
        <v>效果参数类型-三元数组</v>
      </c>
      <c r="P78" s="92" t="str">
        <f>MID(C78,2,3)&amp;","&amp;VLOOKUP(B78,辅助表1!B:Q,14,FALSE)</f>
        <v>201,属性-防御力,2000</v>
      </c>
      <c r="Q78" s="66" t="str">
        <f>VLOOKUP(B78,辅助表1!B:Q,15,FALSE)</f>
        <v>提升20%晶核防御力</v>
      </c>
      <c r="R78" s="66">
        <f>VLOOKUP(B78,辅助表1!B:Q,16,FALSE)</f>
        <v>0</v>
      </c>
      <c r="S78" s="102" t="str">
        <f>$S$6</f>
        <v>词条分类-改造词条</v>
      </c>
      <c r="T78" s="102">
        <v>0</v>
      </c>
    </row>
    <row r="79" s="76" customFormat="1" spans="1:20">
      <c r="A79" s="58">
        <v>77</v>
      </c>
      <c r="B79" s="58">
        <v>126</v>
      </c>
      <c r="C79" s="58">
        <f>C75+100</f>
        <v>120201</v>
      </c>
      <c r="D79" s="58" t="s">
        <v>38</v>
      </c>
      <c r="E79" s="58" t="str">
        <f>VLOOKUP(B79,辅助表1!B:Q,3,FALSE)</f>
        <v>精准恢复</v>
      </c>
      <c r="F79" s="58" t="str">
        <f>VLOOKUP(B79,辅助表1!B:Q,4,FALSE)</f>
        <v>icon_hx</v>
      </c>
      <c r="G79" s="58" t="str">
        <f>VLOOKUP(B79,辅助表1!B:Q,5,FALSE)</f>
        <v>成就类型-解锁生效</v>
      </c>
      <c r="H79" s="58">
        <f>VLOOKUP(B79,辅助表1!B:Q,6,FALSE)</f>
        <v>0</v>
      </c>
      <c r="I79" s="58" t="str">
        <f>IF(VLOOKUP(B79,辅助表1!B:Q,7,FALSE)=0,"",VLOOKUP(B79,辅助表1!B:Q,7,FALSE))</f>
        <v/>
      </c>
      <c r="J79" s="58">
        <f>VLOOKUP(B79,辅助表1!B:Q,8,FALSE)</f>
        <v>1</v>
      </c>
      <c r="K79" s="58" t="str">
        <f>VLOOKUP(B79,辅助表1!B:Q,9,FALSE)</f>
        <v>条件参数类型-无</v>
      </c>
      <c r="L79" s="58">
        <f>VLOOKUP(B79,辅助表1!B:Q,10,FALSE)</f>
        <v>0</v>
      </c>
      <c r="M79" s="58" t="str">
        <f>VLOOKUP(B79,辅助表1!B:Q,11,FALSE)</f>
        <v>效果类型-英雄属性</v>
      </c>
      <c r="N79" s="58" t="str">
        <f>VLOOKUP(B79,辅助表1!B:Q,12,FALSE)</f>
        <v>元素-水</v>
      </c>
      <c r="O79" s="58" t="str">
        <f>VLOOKUP(B79,辅助表1!B:Q,13,FALSE)</f>
        <v>效果参数类型-二元数组</v>
      </c>
      <c r="P79" s="85" t="str">
        <f>VLOOKUP(B79,辅助表1!B:Q,14,FALSE)</f>
        <v>属性-精准回血,226</v>
      </c>
      <c r="Q79" s="58" t="str">
        <f>VLOOKUP(B79,辅助表1!B:Q,15,FALSE)</f>
        <v>提升水属性英雄精准回血%s226%s点</v>
      </c>
      <c r="R79" s="58">
        <v>0</v>
      </c>
      <c r="S79" s="76" t="str">
        <f>$S$3</f>
        <v>词条分类-主词条</v>
      </c>
      <c r="T79" s="76">
        <v>0</v>
      </c>
    </row>
    <row r="80" s="76" customFormat="1" spans="1:20">
      <c r="A80" s="58">
        <v>78</v>
      </c>
      <c r="B80" s="58">
        <v>169</v>
      </c>
      <c r="C80" s="58">
        <f>C79+1</f>
        <v>120202</v>
      </c>
      <c r="D80" s="58" t="s">
        <v>38</v>
      </c>
      <c r="E80" s="58" t="str">
        <f>VLOOKUP(B80,辅助表1!B:Q,3,FALSE)</f>
        <v>攻击强化</v>
      </c>
      <c r="F80" s="58" t="str">
        <f>VLOOKUP(B80,辅助表1!B:Q,4,FALSE)</f>
        <v>icon_gj</v>
      </c>
      <c r="G80" s="58" t="str">
        <f>VLOOKUP(B80,辅助表1!B:Q,5,FALSE)</f>
        <v>成就类型-解锁生效</v>
      </c>
      <c r="H80" s="58">
        <f>VLOOKUP(B80,辅助表1!B:Q,6,FALSE)</f>
        <v>0</v>
      </c>
      <c r="I80" s="58" t="str">
        <f>IF(VLOOKUP(B80,辅助表1!B:Q,7,FALSE)=0,"",VLOOKUP(B80,辅助表1!B:Q,7,FALSE))</f>
        <v/>
      </c>
      <c r="J80" s="58">
        <f>VLOOKUP(B80,辅助表1!B:Q,8,FALSE)</f>
        <v>1</v>
      </c>
      <c r="K80" s="58" t="str">
        <f>VLOOKUP(B80,辅助表1!B:Q,9,FALSE)</f>
        <v>条件参数类型-无</v>
      </c>
      <c r="L80" s="58">
        <f>VLOOKUP(B80,辅助表1!B:Q,10,FALSE)</f>
        <v>0</v>
      </c>
      <c r="M80" s="58" t="str">
        <f>VLOOKUP(B80,辅助表1!B:Q,11,FALSE)</f>
        <v>效果类型-晶核属性</v>
      </c>
      <c r="N80" s="58" t="str">
        <f>VLOOKUP(B80,辅助表1!B:Q,12,FALSE)</f>
        <v>生效标签-无</v>
      </c>
      <c r="O80" s="58" t="str">
        <f>VLOOKUP(B80,辅助表1!B:Q,13,FALSE)</f>
        <v>效果参数类型-三元数组</v>
      </c>
      <c r="P80" s="85" t="str">
        <f>MID(C80,2,3)&amp;","&amp;VLOOKUP(B80,辅助表1!B:Q,14,FALSE)</f>
        <v>202,属性-攻击力,2000</v>
      </c>
      <c r="Q80" s="58" t="str">
        <f>VLOOKUP(B80,辅助表1!B:Q,15,FALSE)</f>
        <v>提升20%晶核攻击力</v>
      </c>
      <c r="R80" s="58">
        <f>VLOOKUP(B80,辅助表1!B:Q,16,FALSE)</f>
        <v>0</v>
      </c>
      <c r="S80" s="76" t="str">
        <f>$S$12</f>
        <v>词条分类-改造词条</v>
      </c>
      <c r="T80" s="76">
        <v>0</v>
      </c>
    </row>
    <row r="81" s="76" customFormat="1" spans="1:20">
      <c r="A81" s="58">
        <v>79</v>
      </c>
      <c r="B81" s="58">
        <v>7</v>
      </c>
      <c r="C81" s="58">
        <f t="shared" ref="C80:C82" si="11">C80+1</f>
        <v>120203</v>
      </c>
      <c r="D81" s="58" t="s">
        <v>38</v>
      </c>
      <c r="E81" s="58" t="str">
        <f>VLOOKUP(B81,辅助表1!B:Q,3,FALSE)</f>
        <v>生命强化</v>
      </c>
      <c r="F81" s="58" t="str">
        <f>VLOOKUP(B81,辅助表1!B:Q,4,FALSE)</f>
        <v>icon_sm</v>
      </c>
      <c r="G81" s="58" t="str">
        <f>VLOOKUP(B81,辅助表1!B:Q,5,FALSE)</f>
        <v>成就类型-解锁生效</v>
      </c>
      <c r="H81" s="58">
        <f>VLOOKUP(B81,辅助表1!B:Q,6,FALSE)</f>
        <v>0</v>
      </c>
      <c r="I81" s="58" t="str">
        <f>IF(VLOOKUP(B81,辅助表1!B:Q,7,FALSE)=0,"",VLOOKUP(B81,辅助表1!B:Q,7,FALSE))</f>
        <v/>
      </c>
      <c r="J81" s="58">
        <f>VLOOKUP(B81,辅助表1!B:Q,8,FALSE)</f>
        <v>1</v>
      </c>
      <c r="K81" s="58" t="str">
        <f>VLOOKUP(B81,辅助表1!B:Q,9,FALSE)</f>
        <v>条件参数类型-无</v>
      </c>
      <c r="L81" s="58">
        <f>VLOOKUP(B81,辅助表1!B:Q,10,FALSE)</f>
        <v>0</v>
      </c>
      <c r="M81" s="58" t="str">
        <f>VLOOKUP(B81,辅助表1!B:Q,11,FALSE)</f>
        <v>效果类型-晶核属性</v>
      </c>
      <c r="N81" s="58" t="str">
        <f>VLOOKUP(B81,辅助表1!B:Q,12,FALSE)</f>
        <v>生效标签-无</v>
      </c>
      <c r="O81" s="58" t="str">
        <f>VLOOKUP(B81,辅助表1!B:Q,13,FALSE)</f>
        <v>效果参数类型-三元数组</v>
      </c>
      <c r="P81" s="85" t="str">
        <f>MID(C81,2,3)&amp;","&amp;VLOOKUP(B81,辅助表1!B:Q,14,FALSE)</f>
        <v>202,属性-最大生命,2000</v>
      </c>
      <c r="Q81" s="58" t="str">
        <f>VLOOKUP(B81,辅助表1!B:Q,15,FALSE)</f>
        <v>提升20%晶核生命力</v>
      </c>
      <c r="R81" s="58">
        <f>VLOOKUP(B81,辅助表1!B:Q,16,FALSE)</f>
        <v>0</v>
      </c>
      <c r="S81" s="76" t="str">
        <f>$S$5</f>
        <v>词条分类-改造词条</v>
      </c>
      <c r="T81" s="76">
        <v>0</v>
      </c>
    </row>
    <row r="82" s="76" customFormat="1" spans="1:20">
      <c r="A82" s="58">
        <v>80</v>
      </c>
      <c r="B82" s="58">
        <v>9</v>
      </c>
      <c r="C82" s="58">
        <f t="shared" si="11"/>
        <v>120204</v>
      </c>
      <c r="D82" s="58" t="s">
        <v>38</v>
      </c>
      <c r="E82" s="58" t="str">
        <f>VLOOKUP(B82,辅助表1!B:Q,3,FALSE)</f>
        <v>防御强化</v>
      </c>
      <c r="F82" s="58" t="str">
        <f>VLOOKUP(B82,辅助表1!B:Q,4,FALSE)</f>
        <v>icon_fy</v>
      </c>
      <c r="G82" s="58" t="str">
        <f>VLOOKUP(B82,辅助表1!B:Q,5,FALSE)</f>
        <v>成就类型-解锁生效</v>
      </c>
      <c r="H82" s="58">
        <f>VLOOKUP(B82,辅助表1!B:Q,6,FALSE)</f>
        <v>0</v>
      </c>
      <c r="I82" s="58" t="str">
        <f>IF(VLOOKUP(B82,辅助表1!B:Q,7,FALSE)=0,"",VLOOKUP(B82,辅助表1!B:Q,7,FALSE))</f>
        <v/>
      </c>
      <c r="J82" s="58">
        <f>VLOOKUP(B82,辅助表1!B:Q,8,FALSE)</f>
        <v>1</v>
      </c>
      <c r="K82" s="58" t="str">
        <f>VLOOKUP(B82,辅助表1!B:Q,9,FALSE)</f>
        <v>条件参数类型-无</v>
      </c>
      <c r="L82" s="58">
        <f>VLOOKUP(B82,辅助表1!B:Q,10,FALSE)</f>
        <v>0</v>
      </c>
      <c r="M82" s="58" t="str">
        <f>VLOOKUP(B82,辅助表1!B:Q,11,FALSE)</f>
        <v>效果类型-晶核属性</v>
      </c>
      <c r="N82" s="58" t="str">
        <f>VLOOKUP(B82,辅助表1!B:Q,12,FALSE)</f>
        <v>生效标签-无</v>
      </c>
      <c r="O82" s="58" t="str">
        <f>VLOOKUP(B82,辅助表1!B:Q,13,FALSE)</f>
        <v>效果参数类型-三元数组</v>
      </c>
      <c r="P82" s="85" t="str">
        <f>MID(C82,2,3)&amp;","&amp;VLOOKUP(B82,辅助表1!B:Q,14,FALSE)</f>
        <v>202,属性-防御力,2000</v>
      </c>
      <c r="Q82" s="58" t="str">
        <f>VLOOKUP(B82,辅助表1!B:Q,15,FALSE)</f>
        <v>提升20%晶核防御力</v>
      </c>
      <c r="R82" s="58">
        <f>VLOOKUP(B82,辅助表1!B:Q,16,FALSE)</f>
        <v>0</v>
      </c>
      <c r="S82" s="76" t="str">
        <f>$S$6</f>
        <v>词条分类-改造词条</v>
      </c>
      <c r="T82" s="76">
        <v>0</v>
      </c>
    </row>
    <row r="83" s="117" customFormat="1" spans="1:20">
      <c r="A83" s="108">
        <v>81</v>
      </c>
      <c r="B83" s="108">
        <v>131</v>
      </c>
      <c r="C83" s="108">
        <v>120301</v>
      </c>
      <c r="D83" s="108" t="s">
        <v>41</v>
      </c>
      <c r="E83" s="108" t="str">
        <f>VLOOKUP(B83,辅助表1!B:Q,3,FALSE)</f>
        <v>闪避恢复</v>
      </c>
      <c r="F83" s="108" t="str">
        <f>VLOOKUP(B83,辅助表1!B:Q,4,FALSE)</f>
        <v>icon_hx</v>
      </c>
      <c r="G83" s="108" t="str">
        <f>VLOOKUP(B83,辅助表1!B:Q,5,FALSE)</f>
        <v>成就类型-解锁生效</v>
      </c>
      <c r="H83" s="108">
        <f>VLOOKUP(B83,辅助表1!B:Q,6,FALSE)</f>
        <v>0</v>
      </c>
      <c r="I83" s="108" t="str">
        <f>IF(VLOOKUP(B83,辅助表1!B:Q,7,FALSE)=0,"",VLOOKUP(B83,辅助表1!B:Q,7,FALSE))</f>
        <v/>
      </c>
      <c r="J83" s="108">
        <f>VLOOKUP(B83,辅助表1!B:Q,8,FALSE)</f>
        <v>1</v>
      </c>
      <c r="K83" s="108" t="str">
        <f>VLOOKUP(B83,辅助表1!B:Q,9,FALSE)</f>
        <v>条件参数类型-无</v>
      </c>
      <c r="L83" s="108">
        <f>VLOOKUP(B83,辅助表1!B:Q,10,FALSE)</f>
        <v>0</v>
      </c>
      <c r="M83" s="108" t="str">
        <f>VLOOKUP(B83,辅助表1!B:Q,11,FALSE)</f>
        <v>效果类型-英雄属性</v>
      </c>
      <c r="N83" s="108" t="str">
        <f>VLOOKUP(B83,辅助表1!B:Q,12,FALSE)</f>
        <v>元素-水</v>
      </c>
      <c r="O83" s="108" t="str">
        <f>VLOOKUP(B83,辅助表1!B:Q,13,FALSE)</f>
        <v>效果参数类型-二元数组</v>
      </c>
      <c r="P83" s="208" t="str">
        <f>VLOOKUP(B83,辅助表1!B:Q,14,FALSE)</f>
        <v>属性-闪避回血,157</v>
      </c>
      <c r="Q83" s="108" t="str">
        <f>VLOOKUP(B83,辅助表1!B:Q,15,FALSE)</f>
        <v>提升水属性英雄闪避回血%s157%s点</v>
      </c>
      <c r="R83" s="108">
        <v>0</v>
      </c>
      <c r="S83" s="117" t="str">
        <f>$S$11</f>
        <v>词条分类-主词条</v>
      </c>
      <c r="T83" s="117">
        <v>0</v>
      </c>
    </row>
    <row r="84" s="117" customFormat="1" spans="1:20">
      <c r="A84" s="108">
        <v>82</v>
      </c>
      <c r="B84" s="108">
        <v>169</v>
      </c>
      <c r="C84" s="108">
        <f>C83+1</f>
        <v>120302</v>
      </c>
      <c r="D84" s="108" t="s">
        <v>41</v>
      </c>
      <c r="E84" s="108" t="str">
        <f>VLOOKUP(B84,辅助表1!B:Q,3,FALSE)</f>
        <v>攻击强化</v>
      </c>
      <c r="F84" s="108" t="str">
        <f>VLOOKUP(B84,辅助表1!B:Q,4,FALSE)</f>
        <v>icon_gj</v>
      </c>
      <c r="G84" s="108" t="str">
        <f>VLOOKUP(B84,辅助表1!B:Q,5,FALSE)</f>
        <v>成就类型-解锁生效</v>
      </c>
      <c r="H84" s="108">
        <f>VLOOKUP(B84,辅助表1!B:Q,6,FALSE)</f>
        <v>0</v>
      </c>
      <c r="I84" s="108" t="str">
        <f>IF(VLOOKUP(B84,辅助表1!B:Q,7,FALSE)=0,"",VLOOKUP(B84,辅助表1!B:Q,7,FALSE))</f>
        <v/>
      </c>
      <c r="J84" s="108">
        <f>VLOOKUP(B84,辅助表1!B:Q,8,FALSE)</f>
        <v>1</v>
      </c>
      <c r="K84" s="108" t="str">
        <f>VLOOKUP(B84,辅助表1!B:Q,9,FALSE)</f>
        <v>条件参数类型-无</v>
      </c>
      <c r="L84" s="108">
        <f>VLOOKUP(B84,辅助表1!B:Q,10,FALSE)</f>
        <v>0</v>
      </c>
      <c r="M84" s="108" t="str">
        <f>VLOOKUP(B84,辅助表1!B:Q,11,FALSE)</f>
        <v>效果类型-晶核属性</v>
      </c>
      <c r="N84" s="108" t="str">
        <f>VLOOKUP(B84,辅助表1!B:Q,12,FALSE)</f>
        <v>生效标签-无</v>
      </c>
      <c r="O84" s="108" t="str">
        <f>VLOOKUP(B84,辅助表1!B:Q,13,FALSE)</f>
        <v>效果参数类型-三元数组</v>
      </c>
      <c r="P84" s="208" t="str">
        <f>MID(C84,2,3)&amp;","&amp;VLOOKUP(B84,辅助表1!B:Q,14,FALSE)</f>
        <v>203,属性-攻击力,2000</v>
      </c>
      <c r="Q84" s="108" t="str">
        <f>VLOOKUP(B84,辅助表1!B:Q,15,FALSE)</f>
        <v>提升20%晶核攻击力</v>
      </c>
      <c r="R84" s="108">
        <f>VLOOKUP(B84,辅助表1!B:Q,16,FALSE)</f>
        <v>0</v>
      </c>
      <c r="S84" s="117" t="str">
        <f>$S$12</f>
        <v>词条分类-改造词条</v>
      </c>
      <c r="T84" s="117">
        <v>0</v>
      </c>
    </row>
    <row r="85" s="117" customFormat="1" spans="1:20">
      <c r="A85" s="108">
        <v>83</v>
      </c>
      <c r="B85" s="108">
        <v>91</v>
      </c>
      <c r="C85" s="108">
        <f t="shared" ref="C84:C87" si="12">C84+1</f>
        <v>120303</v>
      </c>
      <c r="D85" s="108" t="s">
        <v>41</v>
      </c>
      <c r="E85" s="108" t="str">
        <f>VLOOKUP(B85,辅助表1!B:Q,3,FALSE)</f>
        <v>防御强化</v>
      </c>
      <c r="F85" s="108" t="str">
        <f>VLOOKUP(B85,辅助表1!B:Q,4,FALSE)</f>
        <v>icon_fy</v>
      </c>
      <c r="G85" s="108" t="str">
        <f>VLOOKUP(B85,辅助表1!B:Q,5,FALSE)</f>
        <v>成就类型-解锁生效</v>
      </c>
      <c r="H85" s="108">
        <f>VLOOKUP(B85,辅助表1!B:Q,6,FALSE)</f>
        <v>0</v>
      </c>
      <c r="I85" s="108" t="str">
        <f>IF(VLOOKUP(B85,辅助表1!B:Q,7,FALSE)=0,"",VLOOKUP(B85,辅助表1!B:Q,7,FALSE))</f>
        <v/>
      </c>
      <c r="J85" s="108">
        <f>VLOOKUP(B85,辅助表1!B:Q,8,FALSE)</f>
        <v>1</v>
      </c>
      <c r="K85" s="108" t="str">
        <f>VLOOKUP(B85,辅助表1!B:Q,9,FALSE)</f>
        <v>条件参数类型-无</v>
      </c>
      <c r="L85" s="108">
        <f>VLOOKUP(B85,辅助表1!B:Q,10,FALSE)</f>
        <v>0</v>
      </c>
      <c r="M85" s="108" t="str">
        <f>VLOOKUP(B85,辅助表1!B:Q,11,FALSE)</f>
        <v>效果类型-晶核属性</v>
      </c>
      <c r="N85" s="108" t="str">
        <f>VLOOKUP(B85,辅助表1!B:Q,12,FALSE)</f>
        <v>生效标签-无</v>
      </c>
      <c r="O85" s="108" t="str">
        <f>VLOOKUP(B85,辅助表1!B:Q,13,FALSE)</f>
        <v>效果参数类型-三元数组</v>
      </c>
      <c r="P85" s="208" t="str">
        <f>MID(C85,2,3)&amp;","&amp;VLOOKUP(B85,辅助表1!B:Q,14,FALSE)</f>
        <v>203,属性-防御力,2000</v>
      </c>
      <c r="Q85" s="108" t="str">
        <f>VLOOKUP(B85,辅助表1!B:Q,15,FALSE)</f>
        <v>提升20%晶核防御力</v>
      </c>
      <c r="R85" s="108">
        <f>VLOOKUP(B85,辅助表1!B:Q,16,FALSE)</f>
        <v>0</v>
      </c>
      <c r="S85" s="117" t="str">
        <f>$S$13</f>
        <v>词条分类-改造词条</v>
      </c>
      <c r="T85" s="117">
        <v>0</v>
      </c>
    </row>
    <row r="86" s="117" customFormat="1" spans="1:20">
      <c r="A86" s="108">
        <v>84</v>
      </c>
      <c r="B86" s="108">
        <v>92</v>
      </c>
      <c r="C86" s="108">
        <f t="shared" si="12"/>
        <v>120304</v>
      </c>
      <c r="D86" s="108" t="s">
        <v>41</v>
      </c>
      <c r="E86" s="108" t="str">
        <f>VLOOKUP(B86,辅助表1!B:Q,3,FALSE)</f>
        <v>命中强化</v>
      </c>
      <c r="F86" s="108" t="str">
        <f>VLOOKUP(B86,辅助表1!B:Q,4,FALSE)</f>
        <v>icon_mz</v>
      </c>
      <c r="G86" s="108" t="str">
        <f>VLOOKUP(B86,辅助表1!B:Q,5,FALSE)</f>
        <v>成就类型-解锁生效</v>
      </c>
      <c r="H86" s="108">
        <f>VLOOKUP(B86,辅助表1!B:Q,6,FALSE)</f>
        <v>0</v>
      </c>
      <c r="I86" s="108" t="str">
        <f>IF(VLOOKUP(B86,辅助表1!B:Q,7,FALSE)=0,"",VLOOKUP(B86,辅助表1!B:Q,7,FALSE))</f>
        <v/>
      </c>
      <c r="J86" s="108">
        <f>VLOOKUP(B86,辅助表1!B:Q,8,FALSE)</f>
        <v>1</v>
      </c>
      <c r="K86" s="108" t="str">
        <f>VLOOKUP(B86,辅助表1!B:Q,9,FALSE)</f>
        <v>条件参数类型-无</v>
      </c>
      <c r="L86" s="108">
        <f>VLOOKUP(B86,辅助表1!B:Q,10,FALSE)</f>
        <v>0</v>
      </c>
      <c r="M86" s="108" t="str">
        <f>VLOOKUP(B86,辅助表1!B:Q,11,FALSE)</f>
        <v>效果类型-英雄属性</v>
      </c>
      <c r="N86" s="108" t="str">
        <f>VLOOKUP(B86,辅助表1!B:Q,12,FALSE)</f>
        <v>元素-水</v>
      </c>
      <c r="O86" s="108" t="str">
        <f>VLOOKUP(B86,辅助表1!B:Q,13,FALSE)</f>
        <v>效果参数类型-二元数组</v>
      </c>
      <c r="P86" s="208" t="str">
        <f>VLOOKUP(B86,辅助表1!B:Q,14,FALSE)</f>
        <v>属性-命中率,216</v>
      </c>
      <c r="Q86" s="108" t="str">
        <f>VLOOKUP(B86,辅助表1!B:Q,15,FALSE)</f>
        <v>提升水属性英雄2.16%命中率</v>
      </c>
      <c r="R86" s="108">
        <f>VLOOKUP(B86,辅助表1!B:Q,16,FALSE)</f>
        <v>0</v>
      </c>
      <c r="S86" s="117" t="str">
        <f>$S$14</f>
        <v>词条分类-改造词条</v>
      </c>
      <c r="T86" s="117">
        <v>0</v>
      </c>
    </row>
    <row r="87" s="117" customFormat="1" spans="1:20">
      <c r="A87" s="108">
        <v>85</v>
      </c>
      <c r="B87" s="108">
        <v>93</v>
      </c>
      <c r="C87" s="108">
        <f t="shared" si="12"/>
        <v>120305</v>
      </c>
      <c r="D87" s="108" t="s">
        <v>41</v>
      </c>
      <c r="E87" s="108" t="str">
        <f>VLOOKUP(B87,辅助表1!B:Q,3,FALSE)</f>
        <v>生命强化</v>
      </c>
      <c r="F87" s="108" t="str">
        <f>VLOOKUP(B87,辅助表1!B:Q,4,FALSE)</f>
        <v>icon_sm</v>
      </c>
      <c r="G87" s="108" t="str">
        <f>VLOOKUP(B87,辅助表1!B:Q,5,FALSE)</f>
        <v>成就类型-解锁生效</v>
      </c>
      <c r="H87" s="108">
        <f>VLOOKUP(B87,辅助表1!B:Q,6,FALSE)</f>
        <v>0</v>
      </c>
      <c r="I87" s="108" t="str">
        <f>IF(VLOOKUP(B87,辅助表1!B:Q,7,FALSE)=0,"",VLOOKUP(B87,辅助表1!B:Q,7,FALSE))</f>
        <v/>
      </c>
      <c r="J87" s="108">
        <f>VLOOKUP(B87,辅助表1!B:Q,8,FALSE)</f>
        <v>1</v>
      </c>
      <c r="K87" s="108" t="str">
        <f>VLOOKUP(B87,辅助表1!B:Q,9,FALSE)</f>
        <v>条件参数类型-无</v>
      </c>
      <c r="L87" s="108">
        <f>VLOOKUP(B87,辅助表1!B:Q,10,FALSE)</f>
        <v>0</v>
      </c>
      <c r="M87" s="108" t="str">
        <f>VLOOKUP(B87,辅助表1!B:Q,11,FALSE)</f>
        <v>效果类型-晶核属性</v>
      </c>
      <c r="N87" s="108" t="str">
        <f>VLOOKUP(B87,辅助表1!B:Q,12,FALSE)</f>
        <v>生效标签-无</v>
      </c>
      <c r="O87" s="108" t="str">
        <f>VLOOKUP(B87,辅助表1!B:Q,13,FALSE)</f>
        <v>效果参数类型-三元数组</v>
      </c>
      <c r="P87" s="208" t="str">
        <f>MID(C87,2,3)&amp;","&amp;VLOOKUP(B87,辅助表1!B:Q,14,FALSE)</f>
        <v>203,属性-最大生命,2000</v>
      </c>
      <c r="Q87" s="108" t="str">
        <f>VLOOKUP(B87,辅助表1!B:Q,15,FALSE)</f>
        <v>提升20%晶核生命力</v>
      </c>
      <c r="R87" s="108">
        <f>VLOOKUP(B87,辅助表1!B:Q,16,FALSE)</f>
        <v>0</v>
      </c>
      <c r="S87" s="117" t="str">
        <f>$S$15</f>
        <v>词条分类-改造词条</v>
      </c>
      <c r="T87" s="117">
        <v>0</v>
      </c>
    </row>
    <row r="88" s="194" customFormat="1" spans="1:20">
      <c r="A88" s="207">
        <v>86</v>
      </c>
      <c r="B88" s="207">
        <v>99</v>
      </c>
      <c r="C88" s="207">
        <v>120401</v>
      </c>
      <c r="D88" s="207" t="s">
        <v>41</v>
      </c>
      <c r="E88" s="207" t="str">
        <f>VLOOKUP(B88,辅助表1!B:Q,3,FALSE)</f>
        <v>暴击恢复</v>
      </c>
      <c r="F88" s="207" t="str">
        <f>VLOOKUP(B88,辅助表1!B:Q,4,FALSE)</f>
        <v>icon_hx</v>
      </c>
      <c r="G88" s="207" t="str">
        <f>VLOOKUP(B88,辅助表1!B:Q,5,FALSE)</f>
        <v>成就类型-解锁生效</v>
      </c>
      <c r="H88" s="207">
        <f>VLOOKUP(B88,辅助表1!B:Q,6,FALSE)</f>
        <v>0</v>
      </c>
      <c r="I88" s="207" t="str">
        <f>IF(VLOOKUP(B88,辅助表1!B:Q,7,FALSE)=0,"",VLOOKUP(B88,辅助表1!B:Q,7,FALSE))</f>
        <v/>
      </c>
      <c r="J88" s="207">
        <f>VLOOKUP(B88,辅助表1!B:Q,8,FALSE)</f>
        <v>1</v>
      </c>
      <c r="K88" s="207" t="str">
        <f>VLOOKUP(B88,辅助表1!B:Q,9,FALSE)</f>
        <v>条件参数类型-无</v>
      </c>
      <c r="L88" s="207">
        <f>VLOOKUP(B88,辅助表1!B:Q,10,FALSE)</f>
        <v>0</v>
      </c>
      <c r="M88" s="207" t="str">
        <f>VLOOKUP(B88,辅助表1!B:Q,11,FALSE)</f>
        <v>效果类型-英雄属性</v>
      </c>
      <c r="N88" s="207" t="str">
        <f>VLOOKUP(B88,辅助表1!B:Q,12,FALSE)</f>
        <v>元素-水</v>
      </c>
      <c r="O88" s="207" t="str">
        <f>VLOOKUP(B88,辅助表1!B:Q,13,FALSE)</f>
        <v>效果参数类型-二元数组</v>
      </c>
      <c r="P88" s="209" t="str">
        <f>VLOOKUP(B88,辅助表1!B:Q,14,FALSE)</f>
        <v>属性-暴击回血,258</v>
      </c>
      <c r="Q88" s="207" t="str">
        <f>VLOOKUP(B88,辅助表1!B:Q,15,FALSE)</f>
        <v>提升水属性英雄暴击回血%s258%s点</v>
      </c>
      <c r="R88" s="207">
        <v>0</v>
      </c>
      <c r="S88" s="194" t="str">
        <f>$S$11</f>
        <v>词条分类-主词条</v>
      </c>
      <c r="T88" s="194">
        <v>0</v>
      </c>
    </row>
    <row r="89" s="194" customFormat="1" spans="1:20">
      <c r="A89" s="207">
        <v>87</v>
      </c>
      <c r="B89" s="207">
        <v>285</v>
      </c>
      <c r="C89" s="207">
        <f>C88+1</f>
        <v>120402</v>
      </c>
      <c r="D89" s="207" t="s">
        <v>41</v>
      </c>
      <c r="E89" s="207" t="str">
        <f>VLOOKUP(B89,辅助表1!B:Q,3,FALSE)</f>
        <v>攻击强化</v>
      </c>
      <c r="F89" s="207" t="str">
        <f>VLOOKUP(B89,辅助表1!B:Q,4,FALSE)</f>
        <v>icon_gj</v>
      </c>
      <c r="G89" s="207" t="str">
        <f>VLOOKUP(B89,辅助表1!B:Q,5,FALSE)</f>
        <v>成就类型-解锁生效</v>
      </c>
      <c r="H89" s="207">
        <f>VLOOKUP(B89,辅助表1!B:Q,6,FALSE)</f>
        <v>0</v>
      </c>
      <c r="I89" s="207" t="str">
        <f>IF(VLOOKUP(B89,辅助表1!B:Q,7,FALSE)=0,"",VLOOKUP(B89,辅助表1!B:Q,7,FALSE))</f>
        <v/>
      </c>
      <c r="J89" s="207">
        <f>VLOOKUP(B89,辅助表1!B:Q,8,FALSE)</f>
        <v>1</v>
      </c>
      <c r="K89" s="207" t="str">
        <f>VLOOKUP(B89,辅助表1!B:Q,9,FALSE)</f>
        <v>条件参数类型-无</v>
      </c>
      <c r="L89" s="207">
        <f>VLOOKUP(B89,辅助表1!B:Q,10,FALSE)</f>
        <v>0</v>
      </c>
      <c r="M89" s="207" t="str">
        <f>VLOOKUP(B89,辅助表1!B:Q,11,FALSE)</f>
        <v>效果类型-晶核属性</v>
      </c>
      <c r="N89" s="207" t="str">
        <f>VLOOKUP(B89,辅助表1!B:Q,12,FALSE)</f>
        <v>生效标签-无</v>
      </c>
      <c r="O89" s="207" t="str">
        <f>VLOOKUP(B89,辅助表1!B:Q,13,FALSE)</f>
        <v>效果参数类型-三元数组</v>
      </c>
      <c r="P89" s="209" t="str">
        <f>MID(C89,2,3)&amp;","&amp;VLOOKUP(B89,辅助表1!B:Q,14,FALSE)</f>
        <v>204,属性-攻击力,2000</v>
      </c>
      <c r="Q89" s="207" t="str">
        <f>VLOOKUP(B89,辅助表1!B:Q,15,FALSE)</f>
        <v>提升20%晶核攻击力</v>
      </c>
      <c r="R89" s="207">
        <f>VLOOKUP(B89,辅助表1!B:Q,16,FALSE)</f>
        <v>0</v>
      </c>
      <c r="S89" s="194" t="str">
        <f>$S$22</f>
        <v>词条分类-改造词条</v>
      </c>
      <c r="T89" s="194">
        <v>0</v>
      </c>
    </row>
    <row r="90" s="194" customFormat="1" spans="1:20">
      <c r="A90" s="207">
        <v>88</v>
      </c>
      <c r="B90" s="207">
        <v>91</v>
      </c>
      <c r="C90" s="207">
        <f>C85+100</f>
        <v>120403</v>
      </c>
      <c r="D90" s="207" t="s">
        <v>41</v>
      </c>
      <c r="E90" s="207" t="str">
        <f>VLOOKUP(B90,辅助表1!B:Q,3,FALSE)</f>
        <v>防御强化</v>
      </c>
      <c r="F90" s="207" t="str">
        <f>VLOOKUP(B90,辅助表1!B:Q,4,FALSE)</f>
        <v>icon_fy</v>
      </c>
      <c r="G90" s="207" t="str">
        <f>VLOOKUP(B90,辅助表1!B:Q,5,FALSE)</f>
        <v>成就类型-解锁生效</v>
      </c>
      <c r="H90" s="207">
        <f>VLOOKUP(B90,辅助表1!B:Q,6,FALSE)</f>
        <v>0</v>
      </c>
      <c r="I90" s="207" t="str">
        <f>IF(VLOOKUP(B90,辅助表1!B:Q,7,FALSE)=0,"",VLOOKUP(B90,辅助表1!B:Q,7,FALSE))</f>
        <v/>
      </c>
      <c r="J90" s="207">
        <f>VLOOKUP(B90,辅助表1!B:Q,8,FALSE)</f>
        <v>1</v>
      </c>
      <c r="K90" s="207" t="str">
        <f>VLOOKUP(B90,辅助表1!B:Q,9,FALSE)</f>
        <v>条件参数类型-无</v>
      </c>
      <c r="L90" s="207">
        <f>VLOOKUP(B90,辅助表1!B:Q,10,FALSE)</f>
        <v>0</v>
      </c>
      <c r="M90" s="207" t="str">
        <f>VLOOKUP(B90,辅助表1!B:Q,11,FALSE)</f>
        <v>效果类型-晶核属性</v>
      </c>
      <c r="N90" s="207" t="str">
        <f>VLOOKUP(B90,辅助表1!B:Q,12,FALSE)</f>
        <v>生效标签-无</v>
      </c>
      <c r="O90" s="207" t="str">
        <f>VLOOKUP(B90,辅助表1!B:Q,13,FALSE)</f>
        <v>效果参数类型-三元数组</v>
      </c>
      <c r="P90" s="209" t="str">
        <f>MID(C90,2,3)&amp;","&amp;VLOOKUP(B90,辅助表1!B:Q,14,FALSE)</f>
        <v>204,属性-防御力,2000</v>
      </c>
      <c r="Q90" s="207" t="str">
        <f>VLOOKUP(B90,辅助表1!B:Q,15,FALSE)</f>
        <v>提升20%晶核防御力</v>
      </c>
      <c r="R90" s="207">
        <f>VLOOKUP(B90,辅助表1!B:Q,16,FALSE)</f>
        <v>0</v>
      </c>
      <c r="S90" s="194" t="str">
        <f>$S$13</f>
        <v>词条分类-改造词条</v>
      </c>
      <c r="T90" s="194">
        <v>0</v>
      </c>
    </row>
    <row r="91" s="194" customFormat="1" spans="1:20">
      <c r="A91" s="207">
        <v>89</v>
      </c>
      <c r="B91" s="207">
        <v>97</v>
      </c>
      <c r="C91" s="207">
        <f>C86+100</f>
        <v>120404</v>
      </c>
      <c r="D91" s="207" t="s">
        <v>41</v>
      </c>
      <c r="E91" s="207" t="str">
        <f>VLOOKUP(B91,辅助表1!B:Q,3,FALSE)</f>
        <v>护甲爆破</v>
      </c>
      <c r="F91" s="207" t="str">
        <f>VLOOKUP(B91,辅助表1!B:Q,4,FALSE)</f>
        <v>icon_hskx</v>
      </c>
      <c r="G91" s="207" t="str">
        <f>VLOOKUP(B91,辅助表1!B:Q,5,FALSE)</f>
        <v>成就类型-解锁生效</v>
      </c>
      <c r="H91" s="207">
        <f>VLOOKUP(B91,辅助表1!B:Q,6,FALSE)</f>
        <v>0</v>
      </c>
      <c r="I91" s="207" t="str">
        <f>IF(VLOOKUP(B91,辅助表1!B:Q,7,FALSE)=0,"",VLOOKUP(B91,辅助表1!B:Q,7,FALSE))</f>
        <v/>
      </c>
      <c r="J91" s="207">
        <f>VLOOKUP(B91,辅助表1!B:Q,8,FALSE)</f>
        <v>1</v>
      </c>
      <c r="K91" s="207" t="str">
        <f>VLOOKUP(B91,辅助表1!B:Q,9,FALSE)</f>
        <v>条件参数类型-无</v>
      </c>
      <c r="L91" s="207">
        <f>VLOOKUP(B91,辅助表1!B:Q,10,FALSE)</f>
        <v>0</v>
      </c>
      <c r="M91" s="207" t="str">
        <f>VLOOKUP(B91,辅助表1!B:Q,11,FALSE)</f>
        <v>效果类型-英雄属性</v>
      </c>
      <c r="N91" s="207" t="str">
        <f>VLOOKUP(B91,辅助表1!B:Q,12,FALSE)</f>
        <v>元素-水</v>
      </c>
      <c r="O91" s="207" t="str">
        <f>VLOOKUP(B91,辅助表1!B:Q,13,FALSE)</f>
        <v>效果参数类型-二元数组</v>
      </c>
      <c r="P91" s="209" t="str">
        <f>VLOOKUP(B91,辅助表1!B:Q,14,FALSE)</f>
        <v>属性-破甲效果,52</v>
      </c>
      <c r="Q91" s="207" t="str">
        <f>VLOOKUP(B91,辅助表1!B:Q,15,FALSE)</f>
        <v>提升水属性英雄0.52%破甲效果</v>
      </c>
      <c r="R91" s="207">
        <f>VLOOKUP(B91,辅助表1!B:Q,16,FALSE)</f>
        <v>0</v>
      </c>
      <c r="S91" s="194" t="str">
        <f>$S$14</f>
        <v>词条分类-改造词条</v>
      </c>
      <c r="T91" s="194">
        <v>0</v>
      </c>
    </row>
    <row r="92" s="194" customFormat="1" spans="1:20">
      <c r="A92" s="207">
        <v>90</v>
      </c>
      <c r="B92" s="207">
        <v>139</v>
      </c>
      <c r="C92" s="207">
        <f>C87+100</f>
        <v>120405</v>
      </c>
      <c r="D92" s="207" t="s">
        <v>41</v>
      </c>
      <c r="E92" s="207" t="str">
        <f>VLOOKUP(B92,辅助表1!B:Q,3,FALSE)</f>
        <v>生命强化</v>
      </c>
      <c r="F92" s="207" t="str">
        <f>VLOOKUP(B92,辅助表1!B:Q,4,FALSE)</f>
        <v>icon_sm</v>
      </c>
      <c r="G92" s="207" t="str">
        <f>VLOOKUP(B92,辅助表1!B:Q,5,FALSE)</f>
        <v>成就类型-解锁生效</v>
      </c>
      <c r="H92" s="207">
        <f>VLOOKUP(B92,辅助表1!B:Q,6,FALSE)</f>
        <v>0</v>
      </c>
      <c r="I92" s="207" t="str">
        <f>IF(VLOOKUP(B92,辅助表1!B:Q,7,FALSE)=0,"",VLOOKUP(B92,辅助表1!B:Q,7,FALSE))</f>
        <v/>
      </c>
      <c r="J92" s="207">
        <f>VLOOKUP(B92,辅助表1!B:Q,8,FALSE)</f>
        <v>1</v>
      </c>
      <c r="K92" s="207" t="str">
        <f>VLOOKUP(B92,辅助表1!B:Q,9,FALSE)</f>
        <v>条件参数类型-无</v>
      </c>
      <c r="L92" s="207">
        <f>VLOOKUP(B92,辅助表1!B:Q,10,FALSE)</f>
        <v>0</v>
      </c>
      <c r="M92" s="207" t="str">
        <f>VLOOKUP(B92,辅助表1!B:Q,11,FALSE)</f>
        <v>效果类型-晶核属性</v>
      </c>
      <c r="N92" s="207" t="str">
        <f>VLOOKUP(B92,辅助表1!B:Q,12,FALSE)</f>
        <v>生效标签-无</v>
      </c>
      <c r="O92" s="207" t="str">
        <f>VLOOKUP(B92,辅助表1!B:Q,13,FALSE)</f>
        <v>效果参数类型-三元数组</v>
      </c>
      <c r="P92" s="209" t="str">
        <f>MID(C92,2,3)&amp;","&amp;VLOOKUP(B92,辅助表1!B:Q,14,FALSE)</f>
        <v>204,属性-最大生命,2000</v>
      </c>
      <c r="Q92" s="207" t="str">
        <f>VLOOKUP(B92,辅助表1!B:Q,15,FALSE)</f>
        <v>提升20%晶核生命力</v>
      </c>
      <c r="R92" s="207">
        <f>VLOOKUP(B92,辅助表1!B:Q,16,FALSE)</f>
        <v>0</v>
      </c>
      <c r="S92" s="194" t="str">
        <f>$S$15</f>
        <v>词条分类-改造词条</v>
      </c>
      <c r="T92" s="194">
        <v>0</v>
      </c>
    </row>
    <row r="93" s="192" customFormat="1" spans="1:20">
      <c r="A93" s="198">
        <v>91</v>
      </c>
      <c r="B93" s="198">
        <v>106</v>
      </c>
      <c r="C93" s="198">
        <v>120501</v>
      </c>
      <c r="D93" s="198" t="s">
        <v>42</v>
      </c>
      <c r="E93" s="198" t="str">
        <f>VLOOKUP(B93,辅助表1!B:Q,3,FALSE)</f>
        <v>命中恢复</v>
      </c>
      <c r="F93" s="198" t="str">
        <f>VLOOKUP(B93,辅助表1!B:Q,4,FALSE)</f>
        <v>icon_hx</v>
      </c>
      <c r="G93" s="198" t="str">
        <f>VLOOKUP(B93,辅助表1!B:Q,5,FALSE)</f>
        <v>成就类型-解锁生效</v>
      </c>
      <c r="H93" s="198">
        <f>VLOOKUP(B93,辅助表1!B:Q,6,FALSE)</f>
        <v>0</v>
      </c>
      <c r="I93" s="198" t="str">
        <f>IF(VLOOKUP(B93,辅助表1!B:Q,7,FALSE)=0,"",VLOOKUP(B93,辅助表1!B:Q,7,FALSE))</f>
        <v/>
      </c>
      <c r="J93" s="198">
        <f>VLOOKUP(B93,辅助表1!B:Q,8,FALSE)</f>
        <v>1</v>
      </c>
      <c r="K93" s="198" t="str">
        <f>VLOOKUP(B93,辅助表1!B:Q,9,FALSE)</f>
        <v>条件参数类型-无</v>
      </c>
      <c r="L93" s="198">
        <f>VLOOKUP(B93,辅助表1!B:Q,10,FALSE)</f>
        <v>0</v>
      </c>
      <c r="M93" s="198" t="str">
        <f>VLOOKUP(B93,辅助表1!B:Q,11,FALSE)</f>
        <v>效果类型-英雄属性</v>
      </c>
      <c r="N93" s="198" t="str">
        <f>VLOOKUP(B93,辅助表1!B:Q,12,FALSE)</f>
        <v>元素-水</v>
      </c>
      <c r="O93" s="198" t="str">
        <f>VLOOKUP(B93,辅助表1!B:Q,13,FALSE)</f>
        <v>效果参数类型-二元数组</v>
      </c>
      <c r="P93" s="203" t="str">
        <f>VLOOKUP(B93,辅助表1!B:Q,14,FALSE)</f>
        <v>属性-命中回血,134</v>
      </c>
      <c r="Q93" s="198" t="str">
        <f>VLOOKUP(B93,辅助表1!B:Q,15,FALSE)</f>
        <v>提升水属性英雄命中回血%s134%s点</v>
      </c>
      <c r="R93" s="198">
        <f>VLOOKUP(B93,辅助表1!B:Q,16,FALSE)</f>
        <v>0</v>
      </c>
      <c r="S93" s="192" t="str">
        <f>$S$21</f>
        <v>词条分类-主词条</v>
      </c>
      <c r="T93" s="192">
        <v>0</v>
      </c>
    </row>
    <row r="94" s="192" customFormat="1" spans="1:20">
      <c r="A94" s="198">
        <v>92</v>
      </c>
      <c r="B94" s="198">
        <v>189</v>
      </c>
      <c r="C94" s="198">
        <f>C93+1</f>
        <v>120502</v>
      </c>
      <c r="D94" s="198" t="s">
        <v>42</v>
      </c>
      <c r="E94" s="198" t="str">
        <f>VLOOKUP(B94,辅助表1!B:Q,3,FALSE)</f>
        <v>攻击强化</v>
      </c>
      <c r="F94" s="198" t="str">
        <f>VLOOKUP(B94,辅助表1!B:Q,4,FALSE)</f>
        <v>icon_gj</v>
      </c>
      <c r="G94" s="198" t="str">
        <f>VLOOKUP(B94,辅助表1!B:Q,5,FALSE)</f>
        <v>成就类型-解锁生效</v>
      </c>
      <c r="H94" s="198">
        <f>VLOOKUP(B94,辅助表1!B:Q,6,FALSE)</f>
        <v>0</v>
      </c>
      <c r="I94" s="210" t="str">
        <f>IF(VLOOKUP(B94,辅助表1!B:Q,7,FALSE)=0,"",VLOOKUP(B94,辅助表1!B:Q,7,FALSE))</f>
        <v/>
      </c>
      <c r="J94" s="210">
        <f>VLOOKUP(B94,辅助表1!B:Q,8,FALSE)</f>
        <v>1</v>
      </c>
      <c r="K94" s="210" t="str">
        <f>VLOOKUP(B94,辅助表1!B:Q,9,FALSE)</f>
        <v>条件参数类型-无</v>
      </c>
      <c r="L94" s="210">
        <f>VLOOKUP(B94,辅助表1!B:Q,10,FALSE)</f>
        <v>0</v>
      </c>
      <c r="M94" s="198" t="str">
        <f>VLOOKUP(B94,辅助表1!B:Q,11,FALSE)</f>
        <v>效果类型-晶核属性</v>
      </c>
      <c r="N94" s="198" t="str">
        <f>VLOOKUP(B94,辅助表1!B:Q,12,FALSE)</f>
        <v>生效标签-无</v>
      </c>
      <c r="O94" s="198" t="str">
        <f>VLOOKUP(B94,辅助表1!B:Q,13,FALSE)</f>
        <v>效果参数类型-三元数组</v>
      </c>
      <c r="P94" s="203" t="str">
        <f>MID(C94,2,3)&amp;","&amp;VLOOKUP(B94,辅助表1!B:Q,14,FALSE)</f>
        <v>205,属性-攻击力,2000</v>
      </c>
      <c r="Q94" s="198" t="str">
        <f>VLOOKUP(B94,辅助表1!B:Q,15,FALSE)</f>
        <v>提升20%晶核攻击力</v>
      </c>
      <c r="R94" s="198">
        <f>VLOOKUP(B94,辅助表1!B:Q,16,FALSE)</f>
        <v>0</v>
      </c>
      <c r="S94" s="192" t="str">
        <f>$S$29</f>
        <v>词条分类-改造词条</v>
      </c>
      <c r="T94" s="192">
        <v>0</v>
      </c>
    </row>
    <row r="95" s="192" customFormat="1" spans="1:20">
      <c r="A95" s="198">
        <v>93</v>
      </c>
      <c r="B95" s="198">
        <v>102</v>
      </c>
      <c r="C95" s="198">
        <f t="shared" ref="C94:C98" si="13">C94+1</f>
        <v>120503</v>
      </c>
      <c r="D95" s="198" t="s">
        <v>42</v>
      </c>
      <c r="E95" s="198" t="str">
        <f>VLOOKUP(B95,辅助表1!B:Q,3,FALSE)</f>
        <v>大口治疗</v>
      </c>
      <c r="F95" s="198" t="str">
        <f>VLOOKUP(B95,辅助表1!B:Q,4,FALSE)</f>
        <v>icon_hx</v>
      </c>
      <c r="G95" s="198" t="str">
        <f>VLOOKUP(B95,辅助表1!B:Q,5,FALSE)</f>
        <v>成就类型-解锁生效</v>
      </c>
      <c r="H95" s="198">
        <f>VLOOKUP(B95,辅助表1!B:Q,6,FALSE)</f>
        <v>0</v>
      </c>
      <c r="I95" s="198" t="str">
        <f>IF(VLOOKUP(B95,辅助表1!B:Q,7,FALSE)=0,"",VLOOKUP(B95,辅助表1!B:Q,7,FALSE))</f>
        <v/>
      </c>
      <c r="J95" s="198">
        <f>VLOOKUP(B95,辅助表1!B:Q,8,FALSE)</f>
        <v>1</v>
      </c>
      <c r="K95" s="198" t="str">
        <f>VLOOKUP(B95,辅助表1!B:Q,9,FALSE)</f>
        <v>条件参数类型-无</v>
      </c>
      <c r="L95" s="198">
        <f>VLOOKUP(B95,辅助表1!B:Q,10,FALSE)</f>
        <v>0</v>
      </c>
      <c r="M95" s="198" t="str">
        <f>VLOOKUP(B95,辅助表1!B:Q,11,FALSE)</f>
        <v>效果类型-英雄血量恢复</v>
      </c>
      <c r="N95" s="198" t="str">
        <f>VLOOKUP(B95,辅助表1!B:Q,12,FALSE)</f>
        <v>生效标签-无</v>
      </c>
      <c r="O95" s="198" t="str">
        <f>VLOOKUP(B95,辅助表1!B:Q,13,FALSE)</f>
        <v>效果参数类型-单参数</v>
      </c>
      <c r="P95" s="203" t="str">
        <f>VLOOKUP(B95,辅助表1!B:Q,14,FALSE)</f>
        <v>5000</v>
      </c>
      <c r="Q95" s="198" t="str">
        <f>VLOOKUP(B95,辅助表1!B:Q,15,FALSE)</f>
        <v>Boss出现时，为生命值最低的英雄恢复50%最大血量</v>
      </c>
      <c r="R95" s="198">
        <f>VLOOKUP(B95,辅助表1!B:Q,16,FALSE)</f>
        <v>0</v>
      </c>
      <c r="S95" s="192" t="str">
        <f>$S$23</f>
        <v>词条分类-改造词条</v>
      </c>
      <c r="T95" s="192">
        <v>1</v>
      </c>
    </row>
    <row r="96" s="192" customFormat="1" spans="1:20">
      <c r="A96" s="198">
        <v>94</v>
      </c>
      <c r="B96" s="198">
        <v>104</v>
      </c>
      <c r="C96" s="198">
        <f t="shared" si="13"/>
        <v>120504</v>
      </c>
      <c r="D96" s="198" t="s">
        <v>42</v>
      </c>
      <c r="E96" s="198" t="str">
        <f>VLOOKUP(B96,辅助表1!B:Q,3,FALSE)</f>
        <v>暴力伤害</v>
      </c>
      <c r="F96" s="198" t="str">
        <f>VLOOKUP(B96,辅助表1!B:Q,4,FALSE)</f>
        <v>icon_bjdj</v>
      </c>
      <c r="G96" s="198" t="str">
        <f>VLOOKUP(B96,辅助表1!B:Q,5,FALSE)</f>
        <v>成就类型-解锁生效</v>
      </c>
      <c r="H96" s="198">
        <f>VLOOKUP(B96,辅助表1!B:Q,6,FALSE)</f>
        <v>0</v>
      </c>
      <c r="I96" s="198" t="str">
        <f>IF(VLOOKUP(B96,辅助表1!B:Q,7,FALSE)=0,"",VLOOKUP(B96,辅助表1!B:Q,7,FALSE))</f>
        <v/>
      </c>
      <c r="J96" s="198">
        <f>VLOOKUP(B96,辅助表1!B:Q,8,FALSE)</f>
        <v>1</v>
      </c>
      <c r="K96" s="198" t="str">
        <f>VLOOKUP(B96,辅助表1!B:Q,9,FALSE)</f>
        <v>条件参数类型-无</v>
      </c>
      <c r="L96" s="198">
        <f>VLOOKUP(B96,辅助表1!B:Q,10,FALSE)</f>
        <v>0</v>
      </c>
      <c r="M96" s="198" t="str">
        <f>VLOOKUP(B96,辅助表1!B:Q,11,FALSE)</f>
        <v>效果类型-英雄属性</v>
      </c>
      <c r="N96" s="198" t="str">
        <f>VLOOKUP(B96,辅助表1!B:Q,12,FALSE)</f>
        <v>元素-水</v>
      </c>
      <c r="O96" s="198" t="str">
        <f>VLOOKUP(B96,辅助表1!B:Q,13,FALSE)</f>
        <v>效果参数类型-二元数组</v>
      </c>
      <c r="P96" s="203" t="str">
        <f>VLOOKUP(B96,辅助表1!B:Q,14,FALSE)</f>
        <v>属性-暴击效果,105</v>
      </c>
      <c r="Q96" s="198" t="str">
        <f>VLOOKUP(B96,辅助表1!B:Q,15,FALSE)</f>
        <v>提升水属性英雄1.05%暴击效果</v>
      </c>
      <c r="R96" s="198">
        <f>VLOOKUP(B96,辅助表1!B:Q,16,FALSE)</f>
        <v>0</v>
      </c>
      <c r="S96" s="192" t="str">
        <f>$S$24</f>
        <v>词条分类-改造词条</v>
      </c>
      <c r="T96" s="192">
        <v>0</v>
      </c>
    </row>
    <row r="97" s="192" customFormat="1" spans="1:20">
      <c r="A97" s="198">
        <v>95</v>
      </c>
      <c r="B97" s="198">
        <v>64</v>
      </c>
      <c r="C97" s="198">
        <f t="shared" si="13"/>
        <v>120505</v>
      </c>
      <c r="D97" s="198" t="s">
        <v>42</v>
      </c>
      <c r="E97" s="198" t="str">
        <f>VLOOKUP(B97,辅助表1!B:Q,3,FALSE)</f>
        <v>防御强化</v>
      </c>
      <c r="F97" s="198" t="str">
        <f>VLOOKUP(B97,辅助表1!B:Q,4,FALSE)</f>
        <v>icon_fy</v>
      </c>
      <c r="G97" s="198" t="str">
        <f>VLOOKUP(B97,辅助表1!B:Q,5,FALSE)</f>
        <v>成就类型-解锁生效</v>
      </c>
      <c r="H97" s="198">
        <f>VLOOKUP(B97,辅助表1!B:Q,6,FALSE)</f>
        <v>0</v>
      </c>
      <c r="I97" s="198" t="str">
        <f>IF(VLOOKUP(B97,辅助表1!B:Q,7,FALSE)=0,"",VLOOKUP(B97,辅助表1!B:Q,7,FALSE))</f>
        <v/>
      </c>
      <c r="J97" s="198">
        <f>VLOOKUP(B97,辅助表1!B:Q,8,FALSE)</f>
        <v>1</v>
      </c>
      <c r="K97" s="198" t="str">
        <f>VLOOKUP(B97,辅助表1!B:Q,9,FALSE)</f>
        <v>条件参数类型-无</v>
      </c>
      <c r="L97" s="198">
        <f>VLOOKUP(B97,辅助表1!B:Q,10,FALSE)</f>
        <v>0</v>
      </c>
      <c r="M97" s="198" t="str">
        <f>VLOOKUP(B97,辅助表1!B:Q,11,FALSE)</f>
        <v>效果类型-晶核属性</v>
      </c>
      <c r="N97" s="198" t="str">
        <f>VLOOKUP(B97,辅助表1!B:Q,12,FALSE)</f>
        <v>生效标签-无</v>
      </c>
      <c r="O97" s="198" t="str">
        <f>VLOOKUP(B97,辅助表1!B:Q,13,FALSE)</f>
        <v>效果参数类型-三元数组</v>
      </c>
      <c r="P97" s="203" t="str">
        <f>MID(C97,2,3)&amp;","&amp;VLOOKUP(B97,辅助表1!B:Q,14,FALSE)</f>
        <v>205,属性-防御力,2000</v>
      </c>
      <c r="Q97" s="198" t="str">
        <f>VLOOKUP(B97,辅助表1!B:Q,15,FALSE)</f>
        <v>提升20%晶核防御力</v>
      </c>
      <c r="R97" s="198">
        <f>VLOOKUP(B97,辅助表1!B:Q,16,FALSE)</f>
        <v>0</v>
      </c>
      <c r="S97" s="192" t="str">
        <f>$S$25</f>
        <v>词条分类-改造词条</v>
      </c>
      <c r="T97" s="192">
        <v>0</v>
      </c>
    </row>
    <row r="98" s="192" customFormat="1" spans="1:20">
      <c r="A98" s="198">
        <v>96</v>
      </c>
      <c r="B98" s="198">
        <v>141</v>
      </c>
      <c r="C98" s="198">
        <f t="shared" si="13"/>
        <v>120506</v>
      </c>
      <c r="D98" s="198" t="s">
        <v>42</v>
      </c>
      <c r="E98" s="198" t="str">
        <f>VLOOKUP(B98,辅助表1!B:Q,3,FALSE)</f>
        <v>生命强化</v>
      </c>
      <c r="F98" s="198" t="str">
        <f>VLOOKUP(B98,辅助表1!B:Q,4,FALSE)</f>
        <v>icon_sm</v>
      </c>
      <c r="G98" s="198" t="str">
        <f>VLOOKUP(B98,辅助表1!B:Q,5,FALSE)</f>
        <v>成就类型-解锁生效</v>
      </c>
      <c r="H98" s="198">
        <f>VLOOKUP(B98,辅助表1!B:Q,6,FALSE)</f>
        <v>0</v>
      </c>
      <c r="I98" s="198" t="str">
        <f>IF(VLOOKUP(B98,辅助表1!B:Q,7,FALSE)=0,"",VLOOKUP(B98,辅助表1!B:Q,7,FALSE))</f>
        <v/>
      </c>
      <c r="J98" s="198">
        <f>VLOOKUP(B98,辅助表1!B:Q,8,FALSE)</f>
        <v>1</v>
      </c>
      <c r="K98" s="198" t="str">
        <f>VLOOKUP(B98,辅助表1!B:Q,9,FALSE)</f>
        <v>条件参数类型-无</v>
      </c>
      <c r="L98" s="198">
        <f>VLOOKUP(B98,辅助表1!B:Q,10,FALSE)</f>
        <v>0</v>
      </c>
      <c r="M98" s="198" t="str">
        <f>VLOOKUP(B98,辅助表1!B:Q,11,FALSE)</f>
        <v>效果类型-晶核属性</v>
      </c>
      <c r="N98" s="198" t="str">
        <f>VLOOKUP(B98,辅助表1!B:Q,12,FALSE)</f>
        <v>生效标签-无</v>
      </c>
      <c r="O98" s="198" t="str">
        <f>VLOOKUP(B98,辅助表1!B:Q,13,FALSE)</f>
        <v>效果参数类型-三元数组</v>
      </c>
      <c r="P98" s="203" t="str">
        <f>MID(C98,2,3)&amp;","&amp;VLOOKUP(B98,辅助表1!B:Q,14,FALSE)</f>
        <v>205,属性-最大生命,2000</v>
      </c>
      <c r="Q98" s="198" t="str">
        <f>VLOOKUP(B98,辅助表1!B:Q,15,FALSE)</f>
        <v>提升20%晶核生命力</v>
      </c>
      <c r="R98" s="198">
        <f>VLOOKUP(B98,辅助表1!B:Q,16,FALSE)</f>
        <v>0</v>
      </c>
      <c r="S98" s="192" t="str">
        <f>$S$26</f>
        <v>词条分类-改造词条</v>
      </c>
      <c r="T98" s="192">
        <v>0</v>
      </c>
    </row>
    <row r="99" s="71" customFormat="1" spans="1:20">
      <c r="A99" s="70">
        <v>97</v>
      </c>
      <c r="B99" s="70">
        <v>308</v>
      </c>
      <c r="C99" s="70">
        <v>120601</v>
      </c>
      <c r="D99" s="70" t="s">
        <v>43</v>
      </c>
      <c r="E99" s="70" t="str">
        <f>VLOOKUP(B99,辅助表1!B:Q,3,FALSE)</f>
        <v>幸运长梦</v>
      </c>
      <c r="F99" s="70" t="str">
        <f>VLOOKUP(B99,辅助表1!B:Q,4,FALSE)</f>
        <v>icon_yyzjb</v>
      </c>
      <c r="G99" s="70" t="str">
        <f>VLOOKUP(B99,辅助表1!B:Q,5,FALSE)</f>
        <v>成就类型-解锁生效</v>
      </c>
      <c r="H99" s="70">
        <f>VLOOKUP(B99,辅助表1!B:Q,6,FALSE)</f>
        <v>0</v>
      </c>
      <c r="I99" s="70" t="str">
        <f>IF(VLOOKUP(B99,辅助表1!B:Q,7,FALSE)=0,"",VLOOKUP(B99,辅助表1!B:Q,7,FALSE))</f>
        <v/>
      </c>
      <c r="J99" s="70">
        <f>VLOOKUP(B99,辅助表1!B:Q,8,FALSE)</f>
        <v>1</v>
      </c>
      <c r="K99" s="70" t="str">
        <f>VLOOKUP(B99,辅助表1!B:Q,9,FALSE)</f>
        <v>条件参数类型-无</v>
      </c>
      <c r="L99" s="70">
        <f>VLOOKUP(B99,辅助表1!B:Q,10,FALSE)</f>
        <v>0</v>
      </c>
      <c r="M99" s="70" t="str">
        <f>VLOOKUP(B99,辅助表1!B:Q,11,FALSE)</f>
        <v>效果类型-离线收益时间延长</v>
      </c>
      <c r="N99" s="70" t="str">
        <f>VLOOKUP(B99,辅助表1!B:Q,12,FALSE)</f>
        <v>生效标签-无</v>
      </c>
      <c r="O99" s="70" t="str">
        <f>VLOOKUP(B99,辅助表1!B:Q,13,FALSE)</f>
        <v>效果参数类型-单参数</v>
      </c>
      <c r="P99" s="204" t="str">
        <f>VLOOKUP(B99,辅助表1!B:Q,14,FALSE)</f>
        <v>1</v>
      </c>
      <c r="Q99" s="70" t="str">
        <f>VLOOKUP(B99,辅助表1!B:Q,15,FALSE)</f>
        <v>挂机收益时间延长%s1%s分钟</v>
      </c>
      <c r="R99" s="70">
        <f>VLOOKUP(B99,辅助表1!B:Q,16,FALSE)</f>
        <v>0</v>
      </c>
      <c r="S99" s="70" t="str">
        <f>$S$27</f>
        <v>词条分类-主词条</v>
      </c>
      <c r="T99" s="71">
        <v>1</v>
      </c>
    </row>
    <row r="100" s="71" customFormat="1" spans="1:20">
      <c r="A100" s="70">
        <v>98</v>
      </c>
      <c r="B100" s="70">
        <v>90</v>
      </c>
      <c r="C100" s="70">
        <f t="shared" ref="C100:C106" si="14">C99+1</f>
        <v>120602</v>
      </c>
      <c r="D100" s="70" t="s">
        <v>43</v>
      </c>
      <c r="E100" s="70" t="str">
        <f>VLOOKUP(B100,辅助表1!B:Q,3,FALSE)</f>
        <v>不死之躯</v>
      </c>
      <c r="F100" s="70" t="str">
        <f>VLOOKUP(B100,辅助表1!B:Q,4,FALSE)</f>
        <v>icon_fh</v>
      </c>
      <c r="G100" s="70" t="str">
        <f>VLOOKUP(B100,辅助表1!B:Q,5,FALSE)</f>
        <v>成就类型-解锁生效</v>
      </c>
      <c r="H100" s="70">
        <f>VLOOKUP(B100,辅助表1!B:Q,6,FALSE)</f>
        <v>0</v>
      </c>
      <c r="I100" s="70" t="str">
        <f>IF(VLOOKUP(B100,辅助表1!B:Q,7,FALSE)=0,"",VLOOKUP(B100,辅助表1!B:Q,7,FALSE))</f>
        <v/>
      </c>
      <c r="J100" s="70">
        <f>VLOOKUP(B100,辅助表1!B:Q,8,FALSE)</f>
        <v>1</v>
      </c>
      <c r="K100" s="70" t="str">
        <f>VLOOKUP(B100,辅助表1!B:Q,9,FALSE)</f>
        <v>条件参数类型-无</v>
      </c>
      <c r="L100" s="70">
        <f>VLOOKUP(B100,辅助表1!B:Q,10,FALSE)</f>
        <v>0</v>
      </c>
      <c r="M100" s="70" t="str">
        <f>VLOOKUP(B100,辅助表1!B:Q,11,FALSE)</f>
        <v>效果类型-增加战斗复活次数</v>
      </c>
      <c r="N100" s="70" t="str">
        <f>VLOOKUP(B100,辅助表1!B:Q,12,FALSE)</f>
        <v>生效标签-无</v>
      </c>
      <c r="O100" s="70" t="str">
        <f>VLOOKUP(B100,辅助表1!B:Q,13,FALSE)</f>
        <v>效果参数类型-单参数</v>
      </c>
      <c r="P100" s="204">
        <f>VLOOKUP(B100,辅助表1!B:Q,14,FALSE)</f>
        <v>1</v>
      </c>
      <c r="Q100" s="70" t="str">
        <f>VLOOKUP(B100,辅助表1!B:Q,15,FALSE)</f>
        <v>战斗中额外获得1次复活机会</v>
      </c>
      <c r="R100" s="70">
        <f>VLOOKUP(B100,辅助表1!B:Q,16,FALSE)</f>
        <v>0</v>
      </c>
      <c r="S100" s="71" t="str">
        <f>$S$60</f>
        <v>词条分类-特殊词条</v>
      </c>
      <c r="T100" s="71">
        <v>1</v>
      </c>
    </row>
    <row r="101" s="71" customFormat="1" spans="1:20">
      <c r="A101" s="70">
        <v>99</v>
      </c>
      <c r="B101" s="70">
        <v>4</v>
      </c>
      <c r="C101" s="70">
        <f t="shared" si="14"/>
        <v>120603</v>
      </c>
      <c r="D101" s="70" t="s">
        <v>43</v>
      </c>
      <c r="E101" s="70" t="str">
        <f>VLOOKUP(B101,辅助表1!B:Q,3,FALSE)</f>
        <v>攻击强化</v>
      </c>
      <c r="F101" s="70" t="str">
        <f>VLOOKUP(B101,辅助表1!B:Q,4,FALSE)</f>
        <v>icon_gj</v>
      </c>
      <c r="G101" s="70" t="str">
        <f>VLOOKUP(B101,辅助表1!B:Q,5,FALSE)</f>
        <v>成就类型-解锁生效</v>
      </c>
      <c r="H101" s="70">
        <f>VLOOKUP(B101,辅助表1!B:Q,6,FALSE)</f>
        <v>0</v>
      </c>
      <c r="I101" s="56" t="str">
        <f>IF(VLOOKUP(B101,辅助表1!B:Q,7,FALSE)=0,"",VLOOKUP(B101,辅助表1!B:Q,7,FALSE))</f>
        <v/>
      </c>
      <c r="J101" s="56">
        <f>VLOOKUP(B101,辅助表1!B:Q,8,FALSE)</f>
        <v>1</v>
      </c>
      <c r="K101" s="56" t="str">
        <f>VLOOKUP(B101,辅助表1!B:Q,9,FALSE)</f>
        <v>条件参数类型-无</v>
      </c>
      <c r="L101" s="56">
        <f>VLOOKUP(B101,辅助表1!B:Q,10,FALSE)</f>
        <v>0</v>
      </c>
      <c r="M101" s="70" t="str">
        <f>VLOOKUP(B101,辅助表1!B:Q,11,FALSE)</f>
        <v>效果类型-晶核属性</v>
      </c>
      <c r="N101" s="70" t="str">
        <f>VLOOKUP(B101,辅助表1!B:Q,12,FALSE)</f>
        <v>生效标签-无</v>
      </c>
      <c r="O101" s="70" t="str">
        <f>VLOOKUP(B101,辅助表1!B:Q,13,FALSE)</f>
        <v>效果参数类型-三元数组</v>
      </c>
      <c r="P101" s="204" t="str">
        <f>MID(C101,2,3)&amp;","&amp;VLOOKUP(B101,辅助表1!B:Q,14,FALSE)</f>
        <v>206,属性-攻击力,2000</v>
      </c>
      <c r="Q101" s="70" t="str">
        <f>VLOOKUP(B101,辅助表1!B:Q,15,FALSE)</f>
        <v>提升20%晶核攻击力</v>
      </c>
      <c r="R101" s="70">
        <f>VLOOKUP(B101,辅助表1!B:Q,16,FALSE)</f>
        <v>0</v>
      </c>
      <c r="S101" s="71" t="str">
        <f>$S$4</f>
        <v>词条分类-改造词条</v>
      </c>
      <c r="T101" s="71">
        <v>0</v>
      </c>
    </row>
    <row r="102" s="71" customFormat="1" spans="1:20">
      <c r="A102" s="70">
        <v>100</v>
      </c>
      <c r="B102" s="70">
        <v>32</v>
      </c>
      <c r="C102" s="70">
        <f t="shared" si="14"/>
        <v>120604</v>
      </c>
      <c r="D102" s="70" t="s">
        <v>43</v>
      </c>
      <c r="E102" s="70" t="str">
        <f>VLOOKUP(B102,辅助表1!B:Q,3,FALSE)</f>
        <v>探索黑市</v>
      </c>
      <c r="F102" s="70" t="str">
        <f>VLOOKUP(B102,辅助表1!B:Q,4,FALSE)</f>
        <v>icon_sdsx</v>
      </c>
      <c r="G102" s="70" t="str">
        <f>VLOOKUP(B102,辅助表1!B:Q,5,FALSE)</f>
        <v>成就类型-解锁生效</v>
      </c>
      <c r="H102" s="70">
        <f>VLOOKUP(B102,辅助表1!B:Q,6,FALSE)</f>
        <v>0</v>
      </c>
      <c r="I102" s="70" t="str">
        <f>IF(VLOOKUP(B102,辅助表1!B:Q,7,FALSE)=0,"",VLOOKUP(B102,辅助表1!B:Q,7,FALSE))</f>
        <v>商店类型-黑市商店</v>
      </c>
      <c r="J102" s="70">
        <f>VLOOKUP(B102,辅助表1!B:Q,8,FALSE)</f>
        <v>1</v>
      </c>
      <c r="K102" s="70" t="str">
        <f>VLOOKUP(B102,辅助表1!B:Q,9,FALSE)</f>
        <v>条件参数类型-无</v>
      </c>
      <c r="L102" s="70">
        <f>VLOOKUP(B102,辅助表1!B:Q,10,FALSE)</f>
        <v>0</v>
      </c>
      <c r="M102" s="70" t="str">
        <f>VLOOKUP(B102,辅助表1!B:Q,11,FALSE)</f>
        <v>效果类型-商店刷新次数</v>
      </c>
      <c r="N102" s="70" t="str">
        <f>VLOOKUP(B102,辅助表1!B:Q,12,FALSE)</f>
        <v>商店类型-黑市商店</v>
      </c>
      <c r="O102" s="70" t="str">
        <f>VLOOKUP(B102,辅助表1!B:Q,13,FALSE)</f>
        <v>效果参数类型-单参数</v>
      </c>
      <c r="P102" s="204" t="str">
        <f>VLOOKUP(B102,辅助表1!B:Q,14,FALSE)</f>
        <v>1</v>
      </c>
      <c r="Q102" s="70" t="str">
        <f>VLOOKUP(B102,辅助表1!B:Q,15,FALSE)</f>
        <v>黑市商店每日额外获得1次免费刷新次数</v>
      </c>
      <c r="R102" s="70">
        <v>0</v>
      </c>
      <c r="S102" s="71" t="str">
        <f>$S$30</f>
        <v>词条分类-改造词条</v>
      </c>
      <c r="T102" s="71">
        <v>1</v>
      </c>
    </row>
    <row r="103" s="71" customFormat="1" spans="1:20">
      <c r="A103" s="70">
        <v>101</v>
      </c>
      <c r="B103" s="70">
        <v>34</v>
      </c>
      <c r="C103" s="70">
        <f t="shared" si="14"/>
        <v>120605</v>
      </c>
      <c r="D103" s="70" t="s">
        <v>43</v>
      </c>
      <c r="E103" s="70" t="str">
        <f>VLOOKUP(B103,辅助表1!B:Q,3,FALSE)</f>
        <v>防御强化</v>
      </c>
      <c r="F103" s="70" t="str">
        <f>VLOOKUP(B103,辅助表1!B:Q,4,FALSE)</f>
        <v>icon_fy</v>
      </c>
      <c r="G103" s="70" t="str">
        <f>VLOOKUP(B103,辅助表1!B:Q,5,FALSE)</f>
        <v>成就类型-解锁生效</v>
      </c>
      <c r="H103" s="70">
        <f>VLOOKUP(B103,辅助表1!B:Q,6,FALSE)</f>
        <v>0</v>
      </c>
      <c r="I103" s="70" t="str">
        <f>IF(VLOOKUP(B103,辅助表1!B:Q,7,FALSE)=0,"",VLOOKUP(B103,辅助表1!B:Q,7,FALSE))</f>
        <v/>
      </c>
      <c r="J103" s="70">
        <f>VLOOKUP(B103,辅助表1!B:Q,8,FALSE)</f>
        <v>1</v>
      </c>
      <c r="K103" s="70" t="str">
        <f>VLOOKUP(B103,辅助表1!B:Q,9,FALSE)</f>
        <v>条件参数类型-无</v>
      </c>
      <c r="L103" s="70">
        <f>VLOOKUP(B103,辅助表1!B:Q,10,FALSE)</f>
        <v>0</v>
      </c>
      <c r="M103" s="70" t="str">
        <f>VLOOKUP(B103,辅助表1!B:Q,11,FALSE)</f>
        <v>效果类型-晶核属性</v>
      </c>
      <c r="N103" s="70" t="str">
        <f>VLOOKUP(B103,辅助表1!B:Q,12,FALSE)</f>
        <v>生效标签-无</v>
      </c>
      <c r="O103" s="70" t="str">
        <f>VLOOKUP(B103,辅助表1!B:Q,13,FALSE)</f>
        <v>效果参数类型-三元数组</v>
      </c>
      <c r="P103" s="204" t="str">
        <f>MID(C103,2,3)&amp;","&amp;VLOOKUP(B103,辅助表1!B:Q,14,FALSE)</f>
        <v>206,属性-防御力,2000</v>
      </c>
      <c r="Q103" s="70" t="str">
        <f>VLOOKUP(B103,辅助表1!B:Q,15,FALSE)</f>
        <v>提升20%晶核防御力</v>
      </c>
      <c r="R103" s="70">
        <f>VLOOKUP(B103,辅助表1!B:Q,16,FALSE)</f>
        <v>0</v>
      </c>
      <c r="S103" s="71" t="str">
        <f>$S$31</f>
        <v>词条分类-改造词条</v>
      </c>
      <c r="T103" s="71">
        <v>0</v>
      </c>
    </row>
    <row r="104" s="71" customFormat="1" spans="1:20">
      <c r="A104" s="70">
        <v>102</v>
      </c>
      <c r="B104" s="70">
        <v>113</v>
      </c>
      <c r="C104" s="70">
        <f t="shared" si="14"/>
        <v>120606</v>
      </c>
      <c r="D104" s="70" t="s">
        <v>43</v>
      </c>
      <c r="E104" s="70" t="str">
        <f>VLOOKUP(B104,辅助表1!B:Q,3,FALSE)</f>
        <v>元素迸发</v>
      </c>
      <c r="F104" s="70" t="str">
        <f>VLOOKUP(B104,辅助表1!B:Q,4,FALSE)</f>
        <v>icon_yssh</v>
      </c>
      <c r="G104" s="70" t="str">
        <f>VLOOKUP(B104,辅助表1!B:Q,5,FALSE)</f>
        <v>成就类型-解锁生效</v>
      </c>
      <c r="H104" s="70">
        <f>VLOOKUP(B104,辅助表1!B:Q,6,FALSE)</f>
        <v>0</v>
      </c>
      <c r="I104" s="70" t="str">
        <f>IF(VLOOKUP(B104,辅助表1!B:Q,7,FALSE)=0,"",VLOOKUP(B104,辅助表1!B:Q,7,FALSE))</f>
        <v/>
      </c>
      <c r="J104" s="70">
        <f>VLOOKUP(B104,辅助表1!B:Q,8,FALSE)</f>
        <v>1</v>
      </c>
      <c r="K104" s="70" t="str">
        <f>VLOOKUP(B104,辅助表1!B:Q,9,FALSE)</f>
        <v>条件参数类型-无</v>
      </c>
      <c r="L104" s="70">
        <f>VLOOKUP(B104,辅助表1!B:Q,10,FALSE)</f>
        <v>0</v>
      </c>
      <c r="M104" s="70" t="str">
        <f>VLOOKUP(B104,辅助表1!B:Q,11,FALSE)</f>
        <v>效果类型-英雄属性</v>
      </c>
      <c r="N104" s="70" t="str">
        <f>VLOOKUP(B104,辅助表1!B:Q,12,FALSE)</f>
        <v>元素-水</v>
      </c>
      <c r="O104" s="70" t="str">
        <f>VLOOKUP(B104,辅助表1!B:Q,13,FALSE)</f>
        <v>效果参数类型-二元数组</v>
      </c>
      <c r="P104" s="204" t="str">
        <f>VLOOKUP(B104,辅助表1!B:Q,14,FALSE)</f>
        <v>属性-水伤,108</v>
      </c>
      <c r="Q104" s="70" t="str">
        <f>VLOOKUP(B104,辅助表1!B:Q,15,FALSE)</f>
        <v>提升水属性英雄1.08%元素伤害</v>
      </c>
      <c r="R104" s="70">
        <f>VLOOKUP(B104,辅助表1!B:Q,16,FALSE)</f>
        <v>0</v>
      </c>
      <c r="S104" s="71" t="str">
        <f>$S$32</f>
        <v>词条分类-改造词条</v>
      </c>
      <c r="T104" s="71">
        <v>0</v>
      </c>
    </row>
    <row r="105" s="71" customFormat="1" spans="1:20">
      <c r="A105" s="70">
        <v>103</v>
      </c>
      <c r="B105" s="70">
        <v>117</v>
      </c>
      <c r="C105" s="70">
        <f t="shared" si="14"/>
        <v>120607</v>
      </c>
      <c r="D105" s="70" t="s">
        <v>43</v>
      </c>
      <c r="E105" s="70" t="str">
        <f>VLOOKUP(B105,辅助表1!B:Q,3,FALSE)</f>
        <v>生命强化</v>
      </c>
      <c r="F105" s="70" t="str">
        <f>VLOOKUP(B105,辅助表1!B:Q,4,FALSE)</f>
        <v>icon_sm</v>
      </c>
      <c r="G105" s="70" t="str">
        <f>VLOOKUP(B105,辅助表1!B:Q,5,FALSE)</f>
        <v>成就类型-解锁生效</v>
      </c>
      <c r="H105" s="70">
        <f>VLOOKUP(B105,辅助表1!B:Q,6,FALSE)</f>
        <v>0</v>
      </c>
      <c r="I105" s="70" t="str">
        <f>IF(VLOOKUP(B105,辅助表1!B:Q,7,FALSE)=0,"",VLOOKUP(B105,辅助表1!B:Q,7,FALSE))</f>
        <v/>
      </c>
      <c r="J105" s="70">
        <f>VLOOKUP(B105,辅助表1!B:Q,8,FALSE)</f>
        <v>1</v>
      </c>
      <c r="K105" s="70" t="str">
        <f>VLOOKUP(B105,辅助表1!B:Q,9,FALSE)</f>
        <v>条件参数类型-无</v>
      </c>
      <c r="L105" s="70">
        <f>VLOOKUP(B105,辅助表1!B:Q,10,FALSE)</f>
        <v>0</v>
      </c>
      <c r="M105" s="70" t="str">
        <f>VLOOKUP(B105,辅助表1!B:Q,11,FALSE)</f>
        <v>效果类型-晶核属性</v>
      </c>
      <c r="N105" s="70" t="str">
        <f>VLOOKUP(B105,辅助表1!B:Q,12,FALSE)</f>
        <v>生效标签-无</v>
      </c>
      <c r="O105" s="70" t="str">
        <f>VLOOKUP(B105,辅助表1!B:Q,13,FALSE)</f>
        <v>效果参数类型-三元数组</v>
      </c>
      <c r="P105" s="204" t="str">
        <f>MID(C105,2,3)&amp;","&amp;VLOOKUP(B105,辅助表1!B:Q,14,FALSE)</f>
        <v>206,属性-最大生命,2000</v>
      </c>
      <c r="Q105" s="70" t="str">
        <f>VLOOKUP(B105,辅助表1!B:Q,15,FALSE)</f>
        <v>提升20%晶核生命力</v>
      </c>
      <c r="R105" s="70">
        <f>VLOOKUP(B105,辅助表1!B:Q,16,FALSE)</f>
        <v>0</v>
      </c>
      <c r="S105" s="71" t="str">
        <f>$S$33</f>
        <v>词条分类-改造词条</v>
      </c>
      <c r="T105" s="71">
        <v>0</v>
      </c>
    </row>
    <row r="106" s="71" customFormat="1" spans="1:20">
      <c r="A106" s="70">
        <v>104</v>
      </c>
      <c r="B106" s="70">
        <v>115</v>
      </c>
      <c r="C106" s="70">
        <f t="shared" si="14"/>
        <v>120608</v>
      </c>
      <c r="D106" s="70" t="s">
        <v>43</v>
      </c>
      <c r="E106" s="70" t="str">
        <f>VLOOKUP(B106,辅助表1!B:Q,3,FALSE)</f>
        <v>混沌之力</v>
      </c>
      <c r="F106" s="70" t="str">
        <f>VLOOKUP(B106,辅助表1!B:Q,4,FALSE)</f>
        <v>icon_hddj</v>
      </c>
      <c r="G106" s="70" t="str">
        <f>VLOOKUP(B106,辅助表1!B:Q,5,FALSE)</f>
        <v>成就类型-解锁生效</v>
      </c>
      <c r="H106" s="70">
        <f>VLOOKUP(B106,辅助表1!B:Q,6,FALSE)</f>
        <v>0</v>
      </c>
      <c r="I106" s="70" t="str">
        <f>IF(VLOOKUP(B106,辅助表1!B:Q,7,FALSE)=0,"",VLOOKUP(B106,辅助表1!B:Q,7,FALSE))</f>
        <v/>
      </c>
      <c r="J106" s="70">
        <f>VLOOKUP(B106,辅助表1!B:Q,8,FALSE)</f>
        <v>1</v>
      </c>
      <c r="K106" s="70" t="str">
        <f>VLOOKUP(B106,辅助表1!B:Q,9,FALSE)</f>
        <v>条件参数类型-无</v>
      </c>
      <c r="L106" s="70">
        <f>VLOOKUP(B106,辅助表1!B:Q,10,FALSE)</f>
        <v>0</v>
      </c>
      <c r="M106" s="70" t="str">
        <f>VLOOKUP(B106,辅助表1!B:Q,11,FALSE)</f>
        <v>效果类型-英雄属性</v>
      </c>
      <c r="N106" s="70" t="str">
        <f>VLOOKUP(B106,辅助表1!B:Q,12,FALSE)</f>
        <v>元素-水</v>
      </c>
      <c r="O106" s="70" t="str">
        <f>VLOOKUP(B106,辅助表1!B:Q,13,FALSE)</f>
        <v>效果参数类型-二元数组</v>
      </c>
      <c r="P106" s="204" t="str">
        <f>VLOOKUP(B106,辅助表1!B:Q,14,FALSE)</f>
        <v>属性-最大混沌,695</v>
      </c>
      <c r="Q106" s="70" t="str">
        <f>VLOOKUP(B106,辅助表1!B:Q,15,FALSE)</f>
        <v>提升水属性英雄6.95%最大混沌</v>
      </c>
      <c r="R106" s="70">
        <f>VLOOKUP(B106,辅助表1!B:Q,16,FALSE)</f>
        <v>0</v>
      </c>
      <c r="S106" s="71" t="str">
        <f>$S$34</f>
        <v>词条分类-改造词条</v>
      </c>
      <c r="T106" s="71">
        <v>0</v>
      </c>
    </row>
    <row r="107" s="194" customFormat="1" spans="1:20">
      <c r="A107" s="207">
        <v>105</v>
      </c>
      <c r="B107" s="207">
        <v>126</v>
      </c>
      <c r="C107" s="207">
        <v>160101</v>
      </c>
      <c r="D107" s="207" t="s">
        <v>38</v>
      </c>
      <c r="E107" s="207" t="str">
        <f>VLOOKUP(B107,辅助表1!B:Q,3,FALSE)</f>
        <v>精准恢复</v>
      </c>
      <c r="F107" s="207" t="str">
        <f>VLOOKUP(B107,辅助表1!B:Q,4,FALSE)</f>
        <v>icon_hx</v>
      </c>
      <c r="G107" s="207" t="str">
        <f>VLOOKUP(B107,辅助表1!B:Q,5,FALSE)</f>
        <v>成就类型-解锁生效</v>
      </c>
      <c r="H107" s="207">
        <f>VLOOKUP(B107,辅助表1!B:Q,6,FALSE)</f>
        <v>0</v>
      </c>
      <c r="I107" s="207" t="str">
        <f>IF(VLOOKUP(B107,辅助表1!B:Q,7,FALSE)=0,"",VLOOKUP(B107,辅助表1!B:Q,7,FALSE))</f>
        <v/>
      </c>
      <c r="J107" s="207">
        <f>VLOOKUP(B107,辅助表1!B:Q,8,FALSE)</f>
        <v>1</v>
      </c>
      <c r="K107" s="207" t="str">
        <f>VLOOKUP(B107,辅助表1!B:Q,9,FALSE)</f>
        <v>条件参数类型-无</v>
      </c>
      <c r="L107" s="207">
        <f>VLOOKUP(B107,辅助表1!B:Q,10,FALSE)</f>
        <v>0</v>
      </c>
      <c r="M107" s="207" t="str">
        <f>VLOOKUP(B107,辅助表1!B:Q,11,FALSE)</f>
        <v>效果类型-英雄属性</v>
      </c>
      <c r="N107" s="207" t="str">
        <f>VLOOKUP(B107,辅助表1!B:Q,12,FALSE)</f>
        <v>元素-水</v>
      </c>
      <c r="O107" s="207" t="str">
        <f>VLOOKUP(B107,辅助表1!B:Q,13,FALSE)</f>
        <v>效果参数类型-二元数组</v>
      </c>
      <c r="P107" s="209" t="str">
        <f>VLOOKUP(B107,辅助表1!B:Q,14,FALSE)</f>
        <v>属性-精准回血,226</v>
      </c>
      <c r="Q107" s="207" t="str">
        <f>VLOOKUP(B107,辅助表1!B:Q,15,FALSE)</f>
        <v>提升水属性英雄精准回血%s226%s点</v>
      </c>
      <c r="R107" s="207">
        <v>0</v>
      </c>
      <c r="S107" s="194" t="str">
        <f>$S$3</f>
        <v>词条分类-主词条</v>
      </c>
      <c r="T107" s="194">
        <v>0</v>
      </c>
    </row>
    <row r="108" s="194" customFormat="1" spans="1:20">
      <c r="A108" s="207">
        <v>106</v>
      </c>
      <c r="B108" s="207">
        <v>4</v>
      </c>
      <c r="C108" s="207">
        <f>C107+1</f>
        <v>160102</v>
      </c>
      <c r="D108" s="207" t="s">
        <v>38</v>
      </c>
      <c r="E108" s="207" t="str">
        <f>VLOOKUP(B108,辅助表1!B:Q,3,FALSE)</f>
        <v>攻击强化</v>
      </c>
      <c r="F108" s="207" t="str">
        <f>VLOOKUP(B108,辅助表1!B:Q,4,FALSE)</f>
        <v>icon_gj</v>
      </c>
      <c r="G108" s="207" t="str">
        <f>VLOOKUP(B108,辅助表1!B:Q,5,FALSE)</f>
        <v>成就类型-解锁生效</v>
      </c>
      <c r="H108" s="207">
        <f>VLOOKUP(B108,辅助表1!B:Q,6,FALSE)</f>
        <v>0</v>
      </c>
      <c r="I108" s="207" t="str">
        <f>IF(VLOOKUP(B108,辅助表1!B:Q,7,FALSE)=0,"",VLOOKUP(B108,辅助表1!B:Q,7,FALSE))</f>
        <v/>
      </c>
      <c r="J108" s="207">
        <f>VLOOKUP(B108,辅助表1!B:Q,8,FALSE)</f>
        <v>1</v>
      </c>
      <c r="K108" s="207" t="str">
        <f>VLOOKUP(B108,辅助表1!B:Q,9,FALSE)</f>
        <v>条件参数类型-无</v>
      </c>
      <c r="L108" s="207">
        <f>VLOOKUP(B108,辅助表1!B:Q,10,FALSE)</f>
        <v>0</v>
      </c>
      <c r="M108" s="207" t="str">
        <f>VLOOKUP(B108,辅助表1!B:Q,11,FALSE)</f>
        <v>效果类型-晶核属性</v>
      </c>
      <c r="N108" s="207" t="str">
        <f>VLOOKUP(B108,辅助表1!B:Q,12,FALSE)</f>
        <v>生效标签-无</v>
      </c>
      <c r="O108" s="207" t="str">
        <f>VLOOKUP(B108,辅助表1!B:Q,13,FALSE)</f>
        <v>效果参数类型-三元数组</v>
      </c>
      <c r="P108" s="209" t="str">
        <f>MID(C108,2,3)&amp;","&amp;VLOOKUP(B108,辅助表1!B:Q,14,FALSE)</f>
        <v>601,属性-攻击力,2000</v>
      </c>
      <c r="Q108" s="207" t="str">
        <f>VLOOKUP(B108,辅助表1!B:Q,15,FALSE)</f>
        <v>提升20%晶核攻击力</v>
      </c>
      <c r="R108" s="207">
        <f>VLOOKUP(B108,辅助表1!B:Q,16,FALSE)</f>
        <v>0</v>
      </c>
      <c r="S108" s="194" t="str">
        <f>$S$4</f>
        <v>词条分类-改造词条</v>
      </c>
      <c r="T108" s="194">
        <v>0</v>
      </c>
    </row>
    <row r="109" s="194" customFormat="1" spans="1:20">
      <c r="A109" s="207">
        <v>107</v>
      </c>
      <c r="B109" s="207">
        <v>7</v>
      </c>
      <c r="C109" s="207">
        <f t="shared" ref="C108:C110" si="15">C108+1</f>
        <v>160103</v>
      </c>
      <c r="D109" s="207" t="s">
        <v>38</v>
      </c>
      <c r="E109" s="207" t="str">
        <f>VLOOKUP(B109,辅助表1!B:Q,3,FALSE)</f>
        <v>生命强化</v>
      </c>
      <c r="F109" s="207" t="str">
        <f>VLOOKUP(B109,辅助表1!B:Q,4,FALSE)</f>
        <v>icon_sm</v>
      </c>
      <c r="G109" s="207" t="str">
        <f>VLOOKUP(B109,辅助表1!B:Q,5,FALSE)</f>
        <v>成就类型-解锁生效</v>
      </c>
      <c r="H109" s="207">
        <f>VLOOKUP(B109,辅助表1!B:Q,6,FALSE)</f>
        <v>0</v>
      </c>
      <c r="I109" s="207" t="str">
        <f>IF(VLOOKUP(B109,辅助表1!B:Q,7,FALSE)=0,"",VLOOKUP(B109,辅助表1!B:Q,7,FALSE))</f>
        <v/>
      </c>
      <c r="J109" s="207">
        <f>VLOOKUP(B109,辅助表1!B:Q,8,FALSE)</f>
        <v>1</v>
      </c>
      <c r="K109" s="207" t="str">
        <f>VLOOKUP(B109,辅助表1!B:Q,9,FALSE)</f>
        <v>条件参数类型-无</v>
      </c>
      <c r="L109" s="207">
        <f>VLOOKUP(B109,辅助表1!B:Q,10,FALSE)</f>
        <v>0</v>
      </c>
      <c r="M109" s="207" t="str">
        <f>VLOOKUP(B109,辅助表1!B:Q,11,FALSE)</f>
        <v>效果类型-晶核属性</v>
      </c>
      <c r="N109" s="207" t="str">
        <f>VLOOKUP(B109,辅助表1!B:Q,12,FALSE)</f>
        <v>生效标签-无</v>
      </c>
      <c r="O109" s="207" t="str">
        <f>VLOOKUP(B109,辅助表1!B:Q,13,FALSE)</f>
        <v>效果参数类型-三元数组</v>
      </c>
      <c r="P109" s="209" t="str">
        <f>MID(C109,2,3)&amp;","&amp;VLOOKUP(B109,辅助表1!B:Q,14,FALSE)</f>
        <v>601,属性-最大生命,2000</v>
      </c>
      <c r="Q109" s="207" t="str">
        <f>VLOOKUP(B109,辅助表1!B:Q,15,FALSE)</f>
        <v>提升20%晶核生命力</v>
      </c>
      <c r="R109" s="207">
        <f>VLOOKUP(B109,辅助表1!B:Q,16,FALSE)</f>
        <v>0</v>
      </c>
      <c r="S109" s="194" t="str">
        <f>$S$5</f>
        <v>词条分类-改造词条</v>
      </c>
      <c r="T109" s="194">
        <v>0</v>
      </c>
    </row>
    <row r="110" s="194" customFormat="1" spans="1:20">
      <c r="A110" s="207">
        <v>108</v>
      </c>
      <c r="B110" s="207">
        <v>119</v>
      </c>
      <c r="C110" s="207">
        <f t="shared" si="15"/>
        <v>160104</v>
      </c>
      <c r="D110" s="207" t="s">
        <v>38</v>
      </c>
      <c r="E110" s="207" t="str">
        <f>VLOOKUP(B110,辅助表1!B:Q,3,FALSE)</f>
        <v>精准打击</v>
      </c>
      <c r="F110" s="207" t="str">
        <f>VLOOKUP(B110,辅助表1!B:Q,4,FALSE)</f>
        <v>icon_jzdj</v>
      </c>
      <c r="G110" s="207" t="str">
        <f>VLOOKUP(B110,辅助表1!B:Q,5,FALSE)</f>
        <v>成就类型-解锁生效</v>
      </c>
      <c r="H110" s="207">
        <f>VLOOKUP(B110,辅助表1!B:Q,6,FALSE)</f>
        <v>0</v>
      </c>
      <c r="I110" s="207" t="str">
        <f>IF(VLOOKUP(B110,辅助表1!B:Q,7,FALSE)=0,"",VLOOKUP(B110,辅助表1!B:Q,7,FALSE))</f>
        <v/>
      </c>
      <c r="J110" s="207">
        <f>VLOOKUP(B110,辅助表1!B:Q,8,FALSE)</f>
        <v>1</v>
      </c>
      <c r="K110" s="207" t="str">
        <f>VLOOKUP(B110,辅助表1!B:Q,9,FALSE)</f>
        <v>条件参数类型-无</v>
      </c>
      <c r="L110" s="207">
        <f>VLOOKUP(B110,辅助表1!B:Q,10,FALSE)</f>
        <v>0</v>
      </c>
      <c r="M110" s="207" t="str">
        <f>VLOOKUP(B110,辅助表1!B:Q,11,FALSE)</f>
        <v>效果类型-英雄属性</v>
      </c>
      <c r="N110" s="207" t="str">
        <f>VLOOKUP(B110,辅助表1!B:Q,12,FALSE)</f>
        <v>元素-水</v>
      </c>
      <c r="O110" s="207" t="str">
        <f>VLOOKUP(B110,辅助表1!B:Q,13,FALSE)</f>
        <v>效果参数类型-二元数组</v>
      </c>
      <c r="P110" s="209" t="str">
        <f>VLOOKUP(B110,辅助表1!B:Q,14,FALSE)</f>
        <v>属性-精准伤害,0</v>
      </c>
      <c r="Q110" s="207" t="str">
        <f>VLOOKUP(B110,辅助表1!B:Q,15,FALSE)</f>
        <v>提升水属性英雄0%精准伤害</v>
      </c>
      <c r="R110" s="207">
        <f>VLOOKUP(B110,辅助表1!B:Q,16,FALSE)</f>
        <v>0</v>
      </c>
      <c r="S110" s="194" t="str">
        <f>$S$6</f>
        <v>词条分类-改造词条</v>
      </c>
      <c r="T110" s="194">
        <v>0</v>
      </c>
    </row>
    <row r="111" s="194" customFormat="1" spans="1:20">
      <c r="A111" s="207">
        <v>109</v>
      </c>
      <c r="B111" s="207">
        <v>87</v>
      </c>
      <c r="C111" s="207">
        <f>C107+100</f>
        <v>160201</v>
      </c>
      <c r="D111" s="207" t="s">
        <v>38</v>
      </c>
      <c r="E111" s="207" t="str">
        <f>VLOOKUP(B111,辅助表1!B:Q,3,FALSE)</f>
        <v>混沌恢复</v>
      </c>
      <c r="F111" s="207" t="str">
        <f>VLOOKUP(B111,辅助表1!B:Q,4,FALSE)</f>
        <v>icon_hx</v>
      </c>
      <c r="G111" s="207" t="str">
        <f>VLOOKUP(B111,辅助表1!B:Q,5,FALSE)</f>
        <v>成就类型-解锁生效</v>
      </c>
      <c r="H111" s="207">
        <f>VLOOKUP(B111,辅助表1!B:Q,6,FALSE)</f>
        <v>0</v>
      </c>
      <c r="I111" s="207" t="str">
        <f>IF(VLOOKUP(B111,辅助表1!B:Q,7,FALSE)=0,"",VLOOKUP(B111,辅助表1!B:Q,7,FALSE))</f>
        <v/>
      </c>
      <c r="J111" s="207">
        <f>VLOOKUP(B111,辅助表1!B:Q,8,FALSE)</f>
        <v>1</v>
      </c>
      <c r="K111" s="207" t="str">
        <f>VLOOKUP(B111,辅助表1!B:Q,9,FALSE)</f>
        <v>条件参数类型-无</v>
      </c>
      <c r="L111" s="207">
        <f>VLOOKUP(B111,辅助表1!B:Q,10,FALSE)</f>
        <v>0</v>
      </c>
      <c r="M111" s="207" t="str">
        <f>VLOOKUP(B111,辅助表1!B:Q,11,FALSE)</f>
        <v>效果类型-英雄属性</v>
      </c>
      <c r="N111" s="207" t="str">
        <f>VLOOKUP(B111,辅助表1!B:Q,12,FALSE)</f>
        <v>元素-水</v>
      </c>
      <c r="O111" s="207" t="str">
        <f>VLOOKUP(B111,辅助表1!B:Q,13,FALSE)</f>
        <v>效果参数类型-二元数组</v>
      </c>
      <c r="P111" s="209" t="str">
        <f>VLOOKUP(B111,辅助表1!B:Q,14,FALSE)</f>
        <v>属性-混沌回血,231</v>
      </c>
      <c r="Q111" s="207" t="str">
        <f>VLOOKUP(B111,辅助表1!B:Q,15,FALSE)</f>
        <v>提升水属性英雄混沌回血%s231%s点</v>
      </c>
      <c r="R111" s="207">
        <v>0</v>
      </c>
      <c r="S111" s="194" t="str">
        <f>$S$3</f>
        <v>词条分类-主词条</v>
      </c>
      <c r="T111" s="194">
        <v>0</v>
      </c>
    </row>
    <row r="112" s="194" customFormat="1" spans="1:20">
      <c r="A112" s="207">
        <v>110</v>
      </c>
      <c r="B112" s="207">
        <v>169</v>
      </c>
      <c r="C112" s="207">
        <f>C111+1</f>
        <v>160202</v>
      </c>
      <c r="D112" s="207" t="s">
        <v>38</v>
      </c>
      <c r="E112" s="207" t="str">
        <f>VLOOKUP(B112,辅助表1!B:Q,3,FALSE)</f>
        <v>攻击强化</v>
      </c>
      <c r="F112" s="207" t="str">
        <f>VLOOKUP(B112,辅助表1!B:Q,4,FALSE)</f>
        <v>icon_gj</v>
      </c>
      <c r="G112" s="207" t="str">
        <f>VLOOKUP(B112,辅助表1!B:Q,5,FALSE)</f>
        <v>成就类型-解锁生效</v>
      </c>
      <c r="H112" s="207">
        <f>VLOOKUP(B112,辅助表1!B:Q,6,FALSE)</f>
        <v>0</v>
      </c>
      <c r="I112" s="207" t="str">
        <f>IF(VLOOKUP(B112,辅助表1!B:Q,7,FALSE)=0,"",VLOOKUP(B112,辅助表1!B:Q,7,FALSE))</f>
        <v/>
      </c>
      <c r="J112" s="207">
        <f>VLOOKUP(B112,辅助表1!B:Q,8,FALSE)</f>
        <v>1</v>
      </c>
      <c r="K112" s="207" t="str">
        <f>VLOOKUP(B112,辅助表1!B:Q,9,FALSE)</f>
        <v>条件参数类型-无</v>
      </c>
      <c r="L112" s="207">
        <f>VLOOKUP(B112,辅助表1!B:Q,10,FALSE)</f>
        <v>0</v>
      </c>
      <c r="M112" s="207" t="str">
        <f>VLOOKUP(B112,辅助表1!B:Q,11,FALSE)</f>
        <v>效果类型-晶核属性</v>
      </c>
      <c r="N112" s="207" t="str">
        <f>VLOOKUP(B112,辅助表1!B:Q,12,FALSE)</f>
        <v>生效标签-无</v>
      </c>
      <c r="O112" s="207" t="str">
        <f>VLOOKUP(B112,辅助表1!B:Q,13,FALSE)</f>
        <v>效果参数类型-三元数组</v>
      </c>
      <c r="P112" s="209" t="str">
        <f>MID(C112,2,3)&amp;","&amp;VLOOKUP(B112,辅助表1!B:Q,14,FALSE)</f>
        <v>602,属性-攻击力,2000</v>
      </c>
      <c r="Q112" s="207" t="str">
        <f>VLOOKUP(B112,辅助表1!B:Q,15,FALSE)</f>
        <v>提升20%晶核攻击力</v>
      </c>
      <c r="R112" s="207">
        <f>VLOOKUP(B112,辅助表1!B:Q,16,FALSE)</f>
        <v>0</v>
      </c>
      <c r="S112" s="194" t="str">
        <f>$S$12</f>
        <v>词条分类-改造词条</v>
      </c>
      <c r="T112" s="194">
        <v>0</v>
      </c>
    </row>
    <row r="113" s="194" customFormat="1" spans="1:20">
      <c r="A113" s="207">
        <v>111</v>
      </c>
      <c r="B113" s="207">
        <v>7</v>
      </c>
      <c r="C113" s="207">
        <f t="shared" ref="C112:C114" si="16">C112+1</f>
        <v>160203</v>
      </c>
      <c r="D113" s="207" t="s">
        <v>38</v>
      </c>
      <c r="E113" s="207" t="str">
        <f>VLOOKUP(B113,辅助表1!B:Q,3,FALSE)</f>
        <v>生命强化</v>
      </c>
      <c r="F113" s="207" t="str">
        <f>VLOOKUP(B113,辅助表1!B:Q,4,FALSE)</f>
        <v>icon_sm</v>
      </c>
      <c r="G113" s="207" t="str">
        <f>VLOOKUP(B113,辅助表1!B:Q,5,FALSE)</f>
        <v>成就类型-解锁生效</v>
      </c>
      <c r="H113" s="207">
        <f>VLOOKUP(B113,辅助表1!B:Q,6,FALSE)</f>
        <v>0</v>
      </c>
      <c r="I113" s="207" t="str">
        <f>IF(VLOOKUP(B113,辅助表1!B:Q,7,FALSE)=0,"",VLOOKUP(B113,辅助表1!B:Q,7,FALSE))</f>
        <v/>
      </c>
      <c r="J113" s="207">
        <f>VLOOKUP(B113,辅助表1!B:Q,8,FALSE)</f>
        <v>1</v>
      </c>
      <c r="K113" s="207" t="str">
        <f>VLOOKUP(B113,辅助表1!B:Q,9,FALSE)</f>
        <v>条件参数类型-无</v>
      </c>
      <c r="L113" s="207">
        <f>VLOOKUP(B113,辅助表1!B:Q,10,FALSE)</f>
        <v>0</v>
      </c>
      <c r="M113" s="207" t="str">
        <f>VLOOKUP(B113,辅助表1!B:Q,11,FALSE)</f>
        <v>效果类型-晶核属性</v>
      </c>
      <c r="N113" s="207" t="str">
        <f>VLOOKUP(B113,辅助表1!B:Q,12,FALSE)</f>
        <v>生效标签-无</v>
      </c>
      <c r="O113" s="207" t="str">
        <f>VLOOKUP(B113,辅助表1!B:Q,13,FALSE)</f>
        <v>效果参数类型-三元数组</v>
      </c>
      <c r="P113" s="209" t="str">
        <f>MID(C113,2,3)&amp;","&amp;VLOOKUP(B113,辅助表1!B:Q,14,FALSE)</f>
        <v>602,属性-最大生命,2000</v>
      </c>
      <c r="Q113" s="207" t="str">
        <f>VLOOKUP(B113,辅助表1!B:Q,15,FALSE)</f>
        <v>提升20%晶核生命力</v>
      </c>
      <c r="R113" s="207">
        <f>VLOOKUP(B113,辅助表1!B:Q,16,FALSE)</f>
        <v>0</v>
      </c>
      <c r="S113" s="194" t="str">
        <f>$S$5</f>
        <v>词条分类-改造词条</v>
      </c>
      <c r="T113" s="194">
        <v>0</v>
      </c>
    </row>
    <row r="114" s="194" customFormat="1" spans="1:20">
      <c r="A114" s="207">
        <v>112</v>
      </c>
      <c r="B114" s="207">
        <v>119</v>
      </c>
      <c r="C114" s="207">
        <f t="shared" si="16"/>
        <v>160204</v>
      </c>
      <c r="D114" s="207" t="s">
        <v>38</v>
      </c>
      <c r="E114" s="207" t="str">
        <f>VLOOKUP(B114,辅助表1!B:Q,3,FALSE)</f>
        <v>精准打击</v>
      </c>
      <c r="F114" s="207" t="str">
        <f>VLOOKUP(B114,辅助表1!B:Q,4,FALSE)</f>
        <v>icon_jzdj</v>
      </c>
      <c r="G114" s="207" t="str">
        <f>VLOOKUP(B114,辅助表1!B:Q,5,FALSE)</f>
        <v>成就类型-解锁生效</v>
      </c>
      <c r="H114" s="207">
        <f>VLOOKUP(B114,辅助表1!B:Q,6,FALSE)</f>
        <v>0</v>
      </c>
      <c r="I114" s="207" t="str">
        <f>IF(VLOOKUP(B114,辅助表1!B:Q,7,FALSE)=0,"",VLOOKUP(B114,辅助表1!B:Q,7,FALSE))</f>
        <v/>
      </c>
      <c r="J114" s="207">
        <f>VLOOKUP(B114,辅助表1!B:Q,8,FALSE)</f>
        <v>1</v>
      </c>
      <c r="K114" s="207" t="str">
        <f>VLOOKUP(B114,辅助表1!B:Q,9,FALSE)</f>
        <v>条件参数类型-无</v>
      </c>
      <c r="L114" s="207">
        <f>VLOOKUP(B114,辅助表1!B:Q,10,FALSE)</f>
        <v>0</v>
      </c>
      <c r="M114" s="207" t="str">
        <f>VLOOKUP(B114,辅助表1!B:Q,11,FALSE)</f>
        <v>效果类型-英雄属性</v>
      </c>
      <c r="N114" s="207" t="str">
        <f>VLOOKUP(B114,辅助表1!B:Q,12,FALSE)</f>
        <v>元素-水</v>
      </c>
      <c r="O114" s="207" t="str">
        <f>VLOOKUP(B114,辅助表1!B:Q,13,FALSE)</f>
        <v>效果参数类型-二元数组</v>
      </c>
      <c r="P114" s="209" t="str">
        <f>VLOOKUP(B114,辅助表1!B:Q,14,FALSE)</f>
        <v>属性-精准伤害,0</v>
      </c>
      <c r="Q114" s="207" t="str">
        <f>VLOOKUP(B114,辅助表1!B:Q,15,FALSE)</f>
        <v>提升水属性英雄0%精准伤害</v>
      </c>
      <c r="R114" s="207">
        <f>VLOOKUP(B114,辅助表1!B:Q,16,FALSE)</f>
        <v>0</v>
      </c>
      <c r="S114" s="194" t="str">
        <f>$S$6</f>
        <v>词条分类-改造词条</v>
      </c>
      <c r="T114" s="194">
        <v>0</v>
      </c>
    </row>
    <row r="115" s="194" customFormat="1" spans="1:20">
      <c r="A115" s="207">
        <v>113</v>
      </c>
      <c r="B115" s="207">
        <v>131</v>
      </c>
      <c r="C115" s="207">
        <v>160301</v>
      </c>
      <c r="D115" s="207" t="s">
        <v>41</v>
      </c>
      <c r="E115" s="207" t="str">
        <f>VLOOKUP(B115,辅助表1!B:Q,3,FALSE)</f>
        <v>闪避恢复</v>
      </c>
      <c r="F115" s="207" t="str">
        <f>VLOOKUP(B115,辅助表1!B:Q,4,FALSE)</f>
        <v>icon_hx</v>
      </c>
      <c r="G115" s="207" t="str">
        <f>VLOOKUP(B115,辅助表1!B:Q,5,FALSE)</f>
        <v>成就类型-解锁生效</v>
      </c>
      <c r="H115" s="207">
        <f>VLOOKUP(B115,辅助表1!B:Q,6,FALSE)</f>
        <v>0</v>
      </c>
      <c r="I115" s="207" t="str">
        <f>IF(VLOOKUP(B115,辅助表1!B:Q,7,FALSE)=0,"",VLOOKUP(B115,辅助表1!B:Q,7,FALSE))</f>
        <v/>
      </c>
      <c r="J115" s="207">
        <f>VLOOKUP(B115,辅助表1!B:Q,8,FALSE)</f>
        <v>1</v>
      </c>
      <c r="K115" s="207" t="str">
        <f>VLOOKUP(B115,辅助表1!B:Q,9,FALSE)</f>
        <v>条件参数类型-无</v>
      </c>
      <c r="L115" s="207">
        <f>VLOOKUP(B115,辅助表1!B:Q,10,FALSE)</f>
        <v>0</v>
      </c>
      <c r="M115" s="207" t="str">
        <f>VLOOKUP(B115,辅助表1!B:Q,11,FALSE)</f>
        <v>效果类型-英雄属性</v>
      </c>
      <c r="N115" s="207" t="str">
        <f>VLOOKUP(B115,辅助表1!B:Q,12,FALSE)</f>
        <v>元素-水</v>
      </c>
      <c r="O115" s="207" t="str">
        <f>VLOOKUP(B115,辅助表1!B:Q,13,FALSE)</f>
        <v>效果参数类型-二元数组</v>
      </c>
      <c r="P115" s="209" t="str">
        <f>VLOOKUP(B115,辅助表1!B:Q,14,FALSE)</f>
        <v>属性-闪避回血,157</v>
      </c>
      <c r="Q115" s="207" t="str">
        <f>VLOOKUP(B115,辅助表1!B:Q,15,FALSE)</f>
        <v>提升水属性英雄闪避回血%s157%s点</v>
      </c>
      <c r="R115" s="207">
        <v>0</v>
      </c>
      <c r="S115" s="194" t="str">
        <f>$S$11</f>
        <v>词条分类-主词条</v>
      </c>
      <c r="T115" s="194">
        <v>0</v>
      </c>
    </row>
    <row r="116" s="194" customFormat="1" spans="1:20">
      <c r="A116" s="207">
        <v>114</v>
      </c>
      <c r="B116" s="207">
        <v>169</v>
      </c>
      <c r="C116" s="207">
        <f>C115+1</f>
        <v>160302</v>
      </c>
      <c r="D116" s="207" t="s">
        <v>41</v>
      </c>
      <c r="E116" s="207" t="str">
        <f>VLOOKUP(B116,辅助表1!B:Q,3,FALSE)</f>
        <v>攻击强化</v>
      </c>
      <c r="F116" s="207" t="str">
        <f>VLOOKUP(B116,辅助表1!B:Q,4,FALSE)</f>
        <v>icon_gj</v>
      </c>
      <c r="G116" s="207" t="str">
        <f>VLOOKUP(B116,辅助表1!B:Q,5,FALSE)</f>
        <v>成就类型-解锁生效</v>
      </c>
      <c r="H116" s="207">
        <f>VLOOKUP(B116,辅助表1!B:Q,6,FALSE)</f>
        <v>0</v>
      </c>
      <c r="I116" s="207" t="str">
        <f>IF(VLOOKUP(B116,辅助表1!B:Q,7,FALSE)=0,"",VLOOKUP(B116,辅助表1!B:Q,7,FALSE))</f>
        <v/>
      </c>
      <c r="J116" s="207">
        <f>VLOOKUP(B116,辅助表1!B:Q,8,FALSE)</f>
        <v>1</v>
      </c>
      <c r="K116" s="207" t="str">
        <f>VLOOKUP(B116,辅助表1!B:Q,9,FALSE)</f>
        <v>条件参数类型-无</v>
      </c>
      <c r="L116" s="207">
        <f>VLOOKUP(B116,辅助表1!B:Q,10,FALSE)</f>
        <v>0</v>
      </c>
      <c r="M116" s="207" t="str">
        <f>VLOOKUP(B116,辅助表1!B:Q,11,FALSE)</f>
        <v>效果类型-晶核属性</v>
      </c>
      <c r="N116" s="207" t="str">
        <f>VLOOKUP(B116,辅助表1!B:Q,12,FALSE)</f>
        <v>生效标签-无</v>
      </c>
      <c r="O116" s="207" t="str">
        <f>VLOOKUP(B116,辅助表1!B:Q,13,FALSE)</f>
        <v>效果参数类型-三元数组</v>
      </c>
      <c r="P116" s="209" t="str">
        <f>MID(C116,2,3)&amp;","&amp;VLOOKUP(B116,辅助表1!B:Q,14,FALSE)</f>
        <v>603,属性-攻击力,2000</v>
      </c>
      <c r="Q116" s="207" t="str">
        <f>VLOOKUP(B116,辅助表1!B:Q,15,FALSE)</f>
        <v>提升20%晶核攻击力</v>
      </c>
      <c r="R116" s="207">
        <f>VLOOKUP(B116,辅助表1!B:Q,16,FALSE)</f>
        <v>0</v>
      </c>
      <c r="S116" s="207" t="str">
        <f>$S$12</f>
        <v>词条分类-改造词条</v>
      </c>
      <c r="T116" s="194">
        <v>0</v>
      </c>
    </row>
    <row r="117" s="194" customFormat="1" spans="1:20">
      <c r="A117" s="207">
        <v>115</v>
      </c>
      <c r="B117" s="207">
        <v>91</v>
      </c>
      <c r="C117" s="207">
        <f t="shared" ref="C116:C119" si="17">C116+1</f>
        <v>160303</v>
      </c>
      <c r="D117" s="207" t="s">
        <v>41</v>
      </c>
      <c r="E117" s="207" t="str">
        <f>VLOOKUP(B117,辅助表1!B:Q,3,FALSE)</f>
        <v>防御强化</v>
      </c>
      <c r="F117" s="207" t="str">
        <f>VLOOKUP(B117,辅助表1!B:Q,4,FALSE)</f>
        <v>icon_fy</v>
      </c>
      <c r="G117" s="207" t="str">
        <f>VLOOKUP(B117,辅助表1!B:Q,5,FALSE)</f>
        <v>成就类型-解锁生效</v>
      </c>
      <c r="H117" s="207">
        <f>VLOOKUP(B117,辅助表1!B:Q,6,FALSE)</f>
        <v>0</v>
      </c>
      <c r="I117" s="207" t="str">
        <f>IF(VLOOKUP(B117,辅助表1!B:Q,7,FALSE)=0,"",VLOOKUP(B117,辅助表1!B:Q,7,FALSE))</f>
        <v/>
      </c>
      <c r="J117" s="207">
        <f>VLOOKUP(B117,辅助表1!B:Q,8,FALSE)</f>
        <v>1</v>
      </c>
      <c r="K117" s="207" t="str">
        <f>VLOOKUP(B117,辅助表1!B:Q,9,FALSE)</f>
        <v>条件参数类型-无</v>
      </c>
      <c r="L117" s="207">
        <f>VLOOKUP(B117,辅助表1!B:Q,10,FALSE)</f>
        <v>0</v>
      </c>
      <c r="M117" s="207" t="str">
        <f>VLOOKUP(B117,辅助表1!B:Q,11,FALSE)</f>
        <v>效果类型-晶核属性</v>
      </c>
      <c r="N117" s="207" t="str">
        <f>VLOOKUP(B117,辅助表1!B:Q,12,FALSE)</f>
        <v>生效标签-无</v>
      </c>
      <c r="O117" s="207" t="str">
        <f>VLOOKUP(B117,辅助表1!B:Q,13,FALSE)</f>
        <v>效果参数类型-三元数组</v>
      </c>
      <c r="P117" s="209" t="str">
        <f>MID(C117,2,3)&amp;","&amp;VLOOKUP(B117,辅助表1!B:Q,14,FALSE)</f>
        <v>603,属性-防御力,2000</v>
      </c>
      <c r="Q117" s="207" t="str">
        <f>VLOOKUP(B117,辅助表1!B:Q,15,FALSE)</f>
        <v>提升20%晶核防御力</v>
      </c>
      <c r="R117" s="207">
        <f>VLOOKUP(B117,辅助表1!B:Q,16,FALSE)</f>
        <v>0</v>
      </c>
      <c r="S117" s="194" t="str">
        <f>$S$13</f>
        <v>词条分类-改造词条</v>
      </c>
      <c r="T117" s="194">
        <v>0</v>
      </c>
    </row>
    <row r="118" s="194" customFormat="1" spans="1:20">
      <c r="A118" s="207">
        <v>116</v>
      </c>
      <c r="B118" s="207">
        <v>92</v>
      </c>
      <c r="C118" s="207">
        <f t="shared" si="17"/>
        <v>160304</v>
      </c>
      <c r="D118" s="207" t="s">
        <v>41</v>
      </c>
      <c r="E118" s="207" t="str">
        <f>VLOOKUP(B118,辅助表1!B:Q,3,FALSE)</f>
        <v>命中强化</v>
      </c>
      <c r="F118" s="207" t="str">
        <f>VLOOKUP(B118,辅助表1!B:Q,4,FALSE)</f>
        <v>icon_mz</v>
      </c>
      <c r="G118" s="207" t="str">
        <f>VLOOKUP(B118,辅助表1!B:Q,5,FALSE)</f>
        <v>成就类型-解锁生效</v>
      </c>
      <c r="H118" s="207">
        <f>VLOOKUP(B118,辅助表1!B:Q,6,FALSE)</f>
        <v>0</v>
      </c>
      <c r="I118" s="207" t="str">
        <f>IF(VLOOKUP(B118,辅助表1!B:Q,7,FALSE)=0,"",VLOOKUP(B118,辅助表1!B:Q,7,FALSE))</f>
        <v/>
      </c>
      <c r="J118" s="207">
        <f>VLOOKUP(B118,辅助表1!B:Q,8,FALSE)</f>
        <v>1</v>
      </c>
      <c r="K118" s="207" t="str">
        <f>VLOOKUP(B118,辅助表1!B:Q,9,FALSE)</f>
        <v>条件参数类型-无</v>
      </c>
      <c r="L118" s="207">
        <f>VLOOKUP(B118,辅助表1!B:Q,10,FALSE)</f>
        <v>0</v>
      </c>
      <c r="M118" s="207" t="str">
        <f>VLOOKUP(B118,辅助表1!B:Q,11,FALSE)</f>
        <v>效果类型-英雄属性</v>
      </c>
      <c r="N118" s="207" t="str">
        <f>VLOOKUP(B118,辅助表1!B:Q,12,FALSE)</f>
        <v>元素-水</v>
      </c>
      <c r="O118" s="207" t="str">
        <f>VLOOKUP(B118,辅助表1!B:Q,13,FALSE)</f>
        <v>效果参数类型-二元数组</v>
      </c>
      <c r="P118" s="209" t="str">
        <f>VLOOKUP(B118,辅助表1!B:Q,14,FALSE)</f>
        <v>属性-命中率,216</v>
      </c>
      <c r="Q118" s="207" t="str">
        <f>VLOOKUP(B118,辅助表1!B:Q,15,FALSE)</f>
        <v>提升水属性英雄2.16%命中率</v>
      </c>
      <c r="R118" s="207">
        <f>VLOOKUP(B118,辅助表1!B:Q,16,FALSE)</f>
        <v>0</v>
      </c>
      <c r="S118" s="194" t="str">
        <f>$S$14</f>
        <v>词条分类-改造词条</v>
      </c>
      <c r="T118" s="194">
        <v>0</v>
      </c>
    </row>
    <row r="119" s="194" customFormat="1" spans="1:20">
      <c r="A119" s="207">
        <v>117</v>
      </c>
      <c r="B119" s="207">
        <v>93</v>
      </c>
      <c r="C119" s="207">
        <f t="shared" si="17"/>
        <v>160305</v>
      </c>
      <c r="D119" s="207" t="s">
        <v>41</v>
      </c>
      <c r="E119" s="207" t="str">
        <f>VLOOKUP(B119,辅助表1!B:Q,3,FALSE)</f>
        <v>生命强化</v>
      </c>
      <c r="F119" s="207" t="str">
        <f>VLOOKUP(B119,辅助表1!B:Q,4,FALSE)</f>
        <v>icon_sm</v>
      </c>
      <c r="G119" s="207" t="str">
        <f>VLOOKUP(B119,辅助表1!B:Q,5,FALSE)</f>
        <v>成就类型-解锁生效</v>
      </c>
      <c r="H119" s="207">
        <f>VLOOKUP(B119,辅助表1!B:Q,6,FALSE)</f>
        <v>0</v>
      </c>
      <c r="I119" s="207" t="str">
        <f>IF(VLOOKUP(B119,辅助表1!B:Q,7,FALSE)=0,"",VLOOKUP(B119,辅助表1!B:Q,7,FALSE))</f>
        <v/>
      </c>
      <c r="J119" s="207">
        <f>VLOOKUP(B119,辅助表1!B:Q,8,FALSE)</f>
        <v>1</v>
      </c>
      <c r="K119" s="207" t="str">
        <f>VLOOKUP(B119,辅助表1!B:Q,9,FALSE)</f>
        <v>条件参数类型-无</v>
      </c>
      <c r="L119" s="207">
        <f>VLOOKUP(B119,辅助表1!B:Q,10,FALSE)</f>
        <v>0</v>
      </c>
      <c r="M119" s="207" t="str">
        <f>VLOOKUP(B119,辅助表1!B:Q,11,FALSE)</f>
        <v>效果类型-晶核属性</v>
      </c>
      <c r="N119" s="207" t="str">
        <f>VLOOKUP(B119,辅助表1!B:Q,12,FALSE)</f>
        <v>生效标签-无</v>
      </c>
      <c r="O119" s="207" t="str">
        <f>VLOOKUP(B119,辅助表1!B:Q,13,FALSE)</f>
        <v>效果参数类型-三元数组</v>
      </c>
      <c r="P119" s="209" t="str">
        <f>MID(C119,2,3)&amp;","&amp;VLOOKUP(B119,辅助表1!B:Q,14,FALSE)</f>
        <v>603,属性-最大生命,2000</v>
      </c>
      <c r="Q119" s="207" t="str">
        <f>VLOOKUP(B119,辅助表1!B:Q,15,FALSE)</f>
        <v>提升20%晶核生命力</v>
      </c>
      <c r="R119" s="207">
        <f>VLOOKUP(B119,辅助表1!B:Q,16,FALSE)</f>
        <v>0</v>
      </c>
      <c r="S119" s="194" t="str">
        <f>$S$15</f>
        <v>词条分类-改造词条</v>
      </c>
      <c r="T119" s="194">
        <v>0</v>
      </c>
    </row>
    <row r="120" s="100" customFormat="1" spans="1:20">
      <c r="A120" s="54">
        <v>118</v>
      </c>
      <c r="B120" s="54">
        <v>99</v>
      </c>
      <c r="C120" s="54">
        <v>160401</v>
      </c>
      <c r="D120" s="54" t="s">
        <v>41</v>
      </c>
      <c r="E120" s="54" t="str">
        <f>VLOOKUP(B120,辅助表1!B:Q,3,FALSE)</f>
        <v>暴击恢复</v>
      </c>
      <c r="F120" s="54" t="str">
        <f>VLOOKUP(B120,辅助表1!B:Q,4,FALSE)</f>
        <v>icon_hx</v>
      </c>
      <c r="G120" s="54" t="str">
        <f>VLOOKUP(B120,辅助表1!B:Q,5,FALSE)</f>
        <v>成就类型-解锁生效</v>
      </c>
      <c r="H120" s="54">
        <f>VLOOKUP(B120,辅助表1!B:Q,6,FALSE)</f>
        <v>0</v>
      </c>
      <c r="I120" s="54" t="str">
        <f>IF(VLOOKUP(B120,辅助表1!B:Q,7,FALSE)=0,"",VLOOKUP(B120,辅助表1!B:Q,7,FALSE))</f>
        <v/>
      </c>
      <c r="J120" s="54">
        <f>VLOOKUP(B120,辅助表1!B:Q,8,FALSE)</f>
        <v>1</v>
      </c>
      <c r="K120" s="54" t="str">
        <f>VLOOKUP(B120,辅助表1!B:Q,9,FALSE)</f>
        <v>条件参数类型-无</v>
      </c>
      <c r="L120" s="54">
        <f>VLOOKUP(B120,辅助表1!B:Q,10,FALSE)</f>
        <v>0</v>
      </c>
      <c r="M120" s="54" t="str">
        <f>VLOOKUP(B120,辅助表1!B:Q,11,FALSE)</f>
        <v>效果类型-英雄属性</v>
      </c>
      <c r="N120" s="54" t="str">
        <f>VLOOKUP(B120,辅助表1!B:Q,12,FALSE)</f>
        <v>元素-水</v>
      </c>
      <c r="O120" s="54" t="str">
        <f>VLOOKUP(B120,辅助表1!B:Q,13,FALSE)</f>
        <v>效果参数类型-二元数组</v>
      </c>
      <c r="P120" s="84" t="str">
        <f>VLOOKUP(B120,辅助表1!B:Q,14,FALSE)</f>
        <v>属性-暴击回血,258</v>
      </c>
      <c r="Q120" s="54" t="str">
        <f>VLOOKUP(B120,辅助表1!B:Q,15,FALSE)</f>
        <v>提升水属性英雄暴击回血%s258%s点</v>
      </c>
      <c r="R120" s="54">
        <v>0</v>
      </c>
      <c r="S120" s="100" t="str">
        <f>$S$11</f>
        <v>词条分类-主词条</v>
      </c>
      <c r="T120" s="100">
        <v>0</v>
      </c>
    </row>
    <row r="121" s="100" customFormat="1" spans="1:20">
      <c r="A121" s="54">
        <v>119</v>
      </c>
      <c r="B121" s="54">
        <v>285</v>
      </c>
      <c r="C121" s="54">
        <f>C120+1</f>
        <v>160402</v>
      </c>
      <c r="D121" s="54" t="s">
        <v>41</v>
      </c>
      <c r="E121" s="54" t="str">
        <f>VLOOKUP(B121,辅助表1!B:Q,3,FALSE)</f>
        <v>攻击强化</v>
      </c>
      <c r="F121" s="54" t="str">
        <f>VLOOKUP(B121,辅助表1!B:Q,4,FALSE)</f>
        <v>icon_gj</v>
      </c>
      <c r="G121" s="54" t="str">
        <f>VLOOKUP(B121,辅助表1!B:Q,5,FALSE)</f>
        <v>成就类型-解锁生效</v>
      </c>
      <c r="H121" s="54">
        <f>VLOOKUP(B121,辅助表1!B:Q,6,FALSE)</f>
        <v>0</v>
      </c>
      <c r="I121" s="54" t="str">
        <f>IF(VLOOKUP(B121,辅助表1!B:Q,7,FALSE)=0,"",VLOOKUP(B121,辅助表1!B:Q,7,FALSE))</f>
        <v/>
      </c>
      <c r="J121" s="54">
        <f>VLOOKUP(B121,辅助表1!B:Q,8,FALSE)</f>
        <v>1</v>
      </c>
      <c r="K121" s="54" t="str">
        <f>VLOOKUP(B121,辅助表1!B:Q,9,FALSE)</f>
        <v>条件参数类型-无</v>
      </c>
      <c r="L121" s="54">
        <f>VLOOKUP(B121,辅助表1!B:Q,10,FALSE)</f>
        <v>0</v>
      </c>
      <c r="M121" s="54" t="str">
        <f>VLOOKUP(B121,辅助表1!B:Q,11,FALSE)</f>
        <v>效果类型-晶核属性</v>
      </c>
      <c r="N121" s="54" t="str">
        <f>VLOOKUP(B121,辅助表1!B:Q,12,FALSE)</f>
        <v>生效标签-无</v>
      </c>
      <c r="O121" s="54" t="str">
        <f>VLOOKUP(B121,辅助表1!B:Q,13,FALSE)</f>
        <v>效果参数类型-三元数组</v>
      </c>
      <c r="P121" s="84" t="str">
        <f>MID(C121,2,3)&amp;","&amp;VLOOKUP(B121,辅助表1!B:Q,14,FALSE)</f>
        <v>604,属性-攻击力,2000</v>
      </c>
      <c r="Q121" s="54" t="str">
        <f>VLOOKUP(B121,辅助表1!B:Q,15,FALSE)</f>
        <v>提升20%晶核攻击力</v>
      </c>
      <c r="R121" s="54">
        <f>VLOOKUP(B121,辅助表1!B:Q,16,FALSE)</f>
        <v>0</v>
      </c>
      <c r="S121" s="100" t="str">
        <f>$S$22</f>
        <v>词条分类-改造词条</v>
      </c>
      <c r="T121" s="100">
        <v>0</v>
      </c>
    </row>
    <row r="122" s="100" customFormat="1" spans="1:20">
      <c r="A122" s="54">
        <v>120</v>
      </c>
      <c r="B122" s="54">
        <v>19</v>
      </c>
      <c r="C122" s="54">
        <f t="shared" ref="C121:C124" si="18">C121+1</f>
        <v>160403</v>
      </c>
      <c r="D122" s="54" t="s">
        <v>41</v>
      </c>
      <c r="E122" s="54" t="str">
        <f>VLOOKUP(B122,辅助表1!B:Q,3,FALSE)</f>
        <v>防御强化</v>
      </c>
      <c r="F122" s="54" t="str">
        <f>VLOOKUP(B122,辅助表1!B:Q,4,FALSE)</f>
        <v>icon_fy</v>
      </c>
      <c r="G122" s="54" t="str">
        <f>VLOOKUP(B122,辅助表1!B:Q,5,FALSE)</f>
        <v>成就类型-解锁生效</v>
      </c>
      <c r="H122" s="54">
        <f>VLOOKUP(B122,辅助表1!B:Q,6,FALSE)</f>
        <v>0</v>
      </c>
      <c r="I122" s="54" t="str">
        <f>IF(VLOOKUP(B122,辅助表1!B:Q,7,FALSE)=0,"",VLOOKUP(B122,辅助表1!B:Q,7,FALSE))</f>
        <v/>
      </c>
      <c r="J122" s="54">
        <f>VLOOKUP(B122,辅助表1!B:Q,8,FALSE)</f>
        <v>1</v>
      </c>
      <c r="K122" s="54" t="str">
        <f>VLOOKUP(B122,辅助表1!B:Q,9,FALSE)</f>
        <v>条件参数类型-无</v>
      </c>
      <c r="L122" s="54">
        <f>VLOOKUP(B122,辅助表1!B:Q,10,FALSE)</f>
        <v>0</v>
      </c>
      <c r="M122" s="54" t="str">
        <f>VLOOKUP(B122,辅助表1!B:Q,11,FALSE)</f>
        <v>效果类型-晶核属性</v>
      </c>
      <c r="N122" s="54" t="str">
        <f>VLOOKUP(B122,辅助表1!B:Q,12,FALSE)</f>
        <v>生效标签-无</v>
      </c>
      <c r="O122" s="54" t="str">
        <f>VLOOKUP(B122,辅助表1!B:Q,13,FALSE)</f>
        <v>效果参数类型-三元数组</v>
      </c>
      <c r="P122" s="84" t="str">
        <f>MID(C122,2,3)&amp;","&amp;VLOOKUP(B122,辅助表1!B:Q,14,FALSE)</f>
        <v>604,属性-防御力,2000</v>
      </c>
      <c r="Q122" s="54" t="str">
        <f>VLOOKUP(B122,辅助表1!B:Q,15,FALSE)</f>
        <v>提升20%晶核防御力</v>
      </c>
      <c r="R122" s="54">
        <f>VLOOKUP(B122,辅助表1!B:Q,16,FALSE)</f>
        <v>0</v>
      </c>
      <c r="S122" s="54" t="str">
        <f>$S$13</f>
        <v>词条分类-改造词条</v>
      </c>
      <c r="T122" s="100">
        <v>0</v>
      </c>
    </row>
    <row r="123" s="100" customFormat="1" spans="1:20">
      <c r="A123" s="54">
        <v>121</v>
      </c>
      <c r="B123" s="54">
        <v>97</v>
      </c>
      <c r="C123" s="54">
        <f t="shared" si="18"/>
        <v>160404</v>
      </c>
      <c r="D123" s="54" t="s">
        <v>41</v>
      </c>
      <c r="E123" s="54" t="str">
        <f>VLOOKUP(B123,辅助表1!B:Q,3,FALSE)</f>
        <v>护甲爆破</v>
      </c>
      <c r="F123" s="54" t="str">
        <f>VLOOKUP(B123,辅助表1!B:Q,4,FALSE)</f>
        <v>icon_hskx</v>
      </c>
      <c r="G123" s="54" t="str">
        <f>VLOOKUP(B123,辅助表1!B:Q,5,FALSE)</f>
        <v>成就类型-解锁生效</v>
      </c>
      <c r="H123" s="54">
        <f>VLOOKUP(B123,辅助表1!B:Q,6,FALSE)</f>
        <v>0</v>
      </c>
      <c r="I123" s="54" t="str">
        <f>IF(VLOOKUP(B123,辅助表1!B:Q,7,FALSE)=0,"",VLOOKUP(B123,辅助表1!B:Q,7,FALSE))</f>
        <v/>
      </c>
      <c r="J123" s="54">
        <f>VLOOKUP(B123,辅助表1!B:Q,8,FALSE)</f>
        <v>1</v>
      </c>
      <c r="K123" s="54" t="str">
        <f>VLOOKUP(B123,辅助表1!B:Q,9,FALSE)</f>
        <v>条件参数类型-无</v>
      </c>
      <c r="L123" s="54">
        <f>VLOOKUP(B123,辅助表1!B:Q,10,FALSE)</f>
        <v>0</v>
      </c>
      <c r="M123" s="54" t="str">
        <f>VLOOKUP(B123,辅助表1!B:Q,11,FALSE)</f>
        <v>效果类型-英雄属性</v>
      </c>
      <c r="N123" s="54" t="str">
        <f>VLOOKUP(B123,辅助表1!B:Q,12,FALSE)</f>
        <v>元素-水</v>
      </c>
      <c r="O123" s="54" t="str">
        <f>VLOOKUP(B123,辅助表1!B:Q,13,FALSE)</f>
        <v>效果参数类型-二元数组</v>
      </c>
      <c r="P123" s="84" t="str">
        <f>VLOOKUP(B123,辅助表1!B:Q,14,FALSE)</f>
        <v>属性-破甲效果,52</v>
      </c>
      <c r="Q123" s="54" t="str">
        <f>VLOOKUP(B123,辅助表1!B:Q,15,FALSE)</f>
        <v>提升水属性英雄0.52%破甲效果</v>
      </c>
      <c r="R123" s="54">
        <f>VLOOKUP(B123,辅助表1!B:Q,16,FALSE)</f>
        <v>0</v>
      </c>
      <c r="S123" s="100" t="str">
        <f>$S$14</f>
        <v>词条分类-改造词条</v>
      </c>
      <c r="T123" s="100">
        <v>0</v>
      </c>
    </row>
    <row r="124" s="100" customFormat="1" spans="1:20">
      <c r="A124" s="54">
        <v>122</v>
      </c>
      <c r="B124" s="54">
        <v>139</v>
      </c>
      <c r="C124" s="54">
        <f t="shared" si="18"/>
        <v>160405</v>
      </c>
      <c r="D124" s="54" t="s">
        <v>41</v>
      </c>
      <c r="E124" s="54" t="str">
        <f>VLOOKUP(B124,辅助表1!B:Q,3,FALSE)</f>
        <v>生命强化</v>
      </c>
      <c r="F124" s="54" t="str">
        <f>VLOOKUP(B124,辅助表1!B:Q,4,FALSE)</f>
        <v>icon_sm</v>
      </c>
      <c r="G124" s="54" t="str">
        <f>VLOOKUP(B124,辅助表1!B:Q,5,FALSE)</f>
        <v>成就类型-解锁生效</v>
      </c>
      <c r="H124" s="54">
        <f>VLOOKUP(B124,辅助表1!B:Q,6,FALSE)</f>
        <v>0</v>
      </c>
      <c r="I124" s="54" t="str">
        <f>IF(VLOOKUP(B124,辅助表1!B:Q,7,FALSE)=0,"",VLOOKUP(B124,辅助表1!B:Q,7,FALSE))</f>
        <v/>
      </c>
      <c r="J124" s="54">
        <f>VLOOKUP(B124,辅助表1!B:Q,8,FALSE)</f>
        <v>1</v>
      </c>
      <c r="K124" s="54" t="str">
        <f>VLOOKUP(B124,辅助表1!B:Q,9,FALSE)</f>
        <v>条件参数类型-无</v>
      </c>
      <c r="L124" s="54">
        <f>VLOOKUP(B124,辅助表1!B:Q,10,FALSE)</f>
        <v>0</v>
      </c>
      <c r="M124" s="54" t="str">
        <f>VLOOKUP(B124,辅助表1!B:Q,11,FALSE)</f>
        <v>效果类型-晶核属性</v>
      </c>
      <c r="N124" s="54" t="str">
        <f>VLOOKUP(B124,辅助表1!B:Q,12,FALSE)</f>
        <v>生效标签-无</v>
      </c>
      <c r="O124" s="54" t="str">
        <f>VLOOKUP(B124,辅助表1!B:Q,13,FALSE)</f>
        <v>效果参数类型-三元数组</v>
      </c>
      <c r="P124" s="84" t="str">
        <f>MID(C124,2,3)&amp;","&amp;VLOOKUP(B124,辅助表1!B:Q,14,FALSE)</f>
        <v>604,属性-最大生命,2000</v>
      </c>
      <c r="Q124" s="54" t="str">
        <f>VLOOKUP(B124,辅助表1!B:Q,15,FALSE)</f>
        <v>提升20%晶核生命力</v>
      </c>
      <c r="R124" s="54">
        <f>VLOOKUP(B124,辅助表1!B:Q,16,FALSE)</f>
        <v>0</v>
      </c>
      <c r="S124" s="100" t="str">
        <f>$S$15</f>
        <v>词条分类-改造词条</v>
      </c>
      <c r="T124" s="100">
        <v>0</v>
      </c>
    </row>
    <row r="125" s="101" customFormat="1" spans="1:20">
      <c r="A125" s="56">
        <v>123</v>
      </c>
      <c r="B125" s="56">
        <v>88</v>
      </c>
      <c r="C125" s="56">
        <v>160501</v>
      </c>
      <c r="D125" s="56" t="s">
        <v>42</v>
      </c>
      <c r="E125" s="56" t="str">
        <f>VLOOKUP(B125,辅助表1!B:Q,3,FALSE)</f>
        <v>星辰补给</v>
      </c>
      <c r="F125" s="56" t="str">
        <f>VLOOKUP(B125,辅助表1!B:Q,4,FALSE)</f>
        <v>icon_bxks</v>
      </c>
      <c r="G125" s="56" t="str">
        <f>VLOOKUP(B125,辅助表1!B:Q,5,FALSE)</f>
        <v>成就类型-解锁生效</v>
      </c>
      <c r="H125" s="56">
        <f>VLOOKUP(B125,辅助表1!B:Q,6,FALSE)</f>
        <v>0</v>
      </c>
      <c r="I125" s="56" t="str">
        <f>IF(VLOOKUP(B125,辅助表1!B:Q,7,FALSE)=0,"",VLOOKUP(B125,辅助表1!B:Q,7,FALSE))</f>
        <v/>
      </c>
      <c r="J125" s="56">
        <f>VLOOKUP(B125,辅助表1!B:Q,8,FALSE)</f>
        <v>1</v>
      </c>
      <c r="K125" s="56" t="str">
        <f>VLOOKUP(B125,辅助表1!B:Q,9,FALSE)</f>
        <v>条件参数类型-无</v>
      </c>
      <c r="L125" s="56">
        <f>VLOOKUP(B125,辅助表1!B:Q,10,FALSE)</f>
        <v>0</v>
      </c>
      <c r="M125" s="56" t="str">
        <f>VLOOKUP(B125,辅助表1!B:Q,11,FALSE)</f>
        <v>效果类型-开宝箱</v>
      </c>
      <c r="N125" s="56">
        <f>VLOOKUP(B125,辅助表1!B:Q,12,FALSE)</f>
        <v>1203</v>
      </c>
      <c r="O125" s="56" t="str">
        <f>VLOOKUP(B125,辅助表1!B:Q,13,FALSE)</f>
        <v>效果参数类型-三元数组</v>
      </c>
      <c r="P125" s="86" t="str">
        <f>VLOOKUP(B125,辅助表1!B:Q,14,FALSE)</f>
        <v>系统类型-道具,19,50</v>
      </c>
      <c r="Q125" s="56" t="str">
        <f>VLOOKUP(B125,辅助表1!B:Q,15,FALSE)</f>
        <v>开启稀有补给箱获取的瀚宇星尘+%s0.5%%s</v>
      </c>
      <c r="R125" s="70">
        <v>1</v>
      </c>
      <c r="S125" s="101" t="str">
        <f>$S$21</f>
        <v>词条分类-主词条</v>
      </c>
      <c r="T125" s="101">
        <v>1</v>
      </c>
    </row>
    <row r="126" s="101" customFormat="1" spans="1:20">
      <c r="A126" s="56">
        <v>124</v>
      </c>
      <c r="B126" s="56">
        <v>228</v>
      </c>
      <c r="C126" s="56">
        <f>C125+1</f>
        <v>160502</v>
      </c>
      <c r="D126" s="56" t="s">
        <v>42</v>
      </c>
      <c r="E126" s="56" t="str">
        <f>VLOOKUP(B126,辅助表1!B:Q,3,FALSE)</f>
        <v>攻击强化</v>
      </c>
      <c r="F126" s="56" t="str">
        <f>VLOOKUP(B126,辅助表1!B:Q,4,FALSE)</f>
        <v>icon_gj</v>
      </c>
      <c r="G126" s="56" t="str">
        <f>VLOOKUP(B126,辅助表1!B:Q,5,FALSE)</f>
        <v>成就类型-解锁生效</v>
      </c>
      <c r="H126" s="56">
        <f>VLOOKUP(B126,辅助表1!B:Q,6,FALSE)</f>
        <v>0</v>
      </c>
      <c r="I126" s="56" t="str">
        <f>IF(VLOOKUP(B126,辅助表1!B:Q,7,FALSE)=0,"",VLOOKUP(B126,辅助表1!B:Q,7,FALSE))</f>
        <v/>
      </c>
      <c r="J126" s="56">
        <f>VLOOKUP(B126,辅助表1!B:Q,8,FALSE)</f>
        <v>1</v>
      </c>
      <c r="K126" s="56" t="str">
        <f>VLOOKUP(B126,辅助表1!B:Q,9,FALSE)</f>
        <v>条件参数类型-无</v>
      </c>
      <c r="L126" s="56">
        <f>VLOOKUP(B126,辅助表1!B:Q,10,FALSE)</f>
        <v>0</v>
      </c>
      <c r="M126" s="56" t="str">
        <f>VLOOKUP(B126,辅助表1!B:Q,11,FALSE)</f>
        <v>效果类型-晶核属性</v>
      </c>
      <c r="N126" s="56" t="str">
        <f>VLOOKUP(B126,辅助表1!B:Q,12,FALSE)</f>
        <v>生效标签-无</v>
      </c>
      <c r="O126" s="56" t="str">
        <f>VLOOKUP(B126,辅助表1!B:Q,13,FALSE)</f>
        <v>效果参数类型-三元数组</v>
      </c>
      <c r="P126" s="86" t="str">
        <f>MID(C126,2,3)&amp;","&amp;VLOOKUP(B126,辅助表1!B:Q,14,FALSE)</f>
        <v>605,属性-攻击力,2000</v>
      </c>
      <c r="Q126" s="56" t="str">
        <f>VLOOKUP(B126,辅助表1!B:Q,15,FALSE)</f>
        <v>提升20%晶核攻击力</v>
      </c>
      <c r="R126" s="56">
        <f>VLOOKUP(B126,辅助表1!B:Q,16,FALSE)</f>
        <v>0</v>
      </c>
      <c r="S126" s="101" t="str">
        <f>$S$64</f>
        <v>词条分类-改造词条</v>
      </c>
      <c r="T126" s="101">
        <v>0</v>
      </c>
    </row>
    <row r="127" s="101" customFormat="1" spans="1:20">
      <c r="A127" s="56">
        <v>125</v>
      </c>
      <c r="B127" s="56">
        <v>64</v>
      </c>
      <c r="C127" s="56">
        <f t="shared" ref="C126:C130" si="19">C126+1</f>
        <v>160503</v>
      </c>
      <c r="D127" s="56" t="s">
        <v>42</v>
      </c>
      <c r="E127" s="56" t="str">
        <f>VLOOKUP(B127,辅助表1!B:Q,3,FALSE)</f>
        <v>防御强化</v>
      </c>
      <c r="F127" s="56" t="str">
        <f>VLOOKUP(B127,辅助表1!B:Q,4,FALSE)</f>
        <v>icon_fy</v>
      </c>
      <c r="G127" s="56" t="str">
        <f>VLOOKUP(B127,辅助表1!B:Q,5,FALSE)</f>
        <v>成就类型-解锁生效</v>
      </c>
      <c r="H127" s="56">
        <f>VLOOKUP(B127,辅助表1!B:Q,6,FALSE)</f>
        <v>0</v>
      </c>
      <c r="I127" s="56" t="str">
        <f>IF(VLOOKUP(B127,辅助表1!B:Q,7,FALSE)=0,"",VLOOKUP(B127,辅助表1!B:Q,7,FALSE))</f>
        <v/>
      </c>
      <c r="J127" s="56">
        <f>VLOOKUP(B127,辅助表1!B:Q,8,FALSE)</f>
        <v>1</v>
      </c>
      <c r="K127" s="56" t="str">
        <f>VLOOKUP(B127,辅助表1!B:Q,9,FALSE)</f>
        <v>条件参数类型-无</v>
      </c>
      <c r="L127" s="56">
        <f>VLOOKUP(B127,辅助表1!B:Q,10,FALSE)</f>
        <v>0</v>
      </c>
      <c r="M127" s="56" t="str">
        <f>VLOOKUP(B127,辅助表1!B:Q,11,FALSE)</f>
        <v>效果类型-晶核属性</v>
      </c>
      <c r="N127" s="56" t="str">
        <f>VLOOKUP(B127,辅助表1!B:Q,12,FALSE)</f>
        <v>生效标签-无</v>
      </c>
      <c r="O127" s="56" t="str">
        <f>VLOOKUP(B127,辅助表1!B:Q,13,FALSE)</f>
        <v>效果参数类型-三元数组</v>
      </c>
      <c r="P127" s="86" t="str">
        <f>MID(C127,2,3)&amp;","&amp;VLOOKUP(B127,辅助表1!B:Q,14,FALSE)</f>
        <v>605,属性-防御力,2000</v>
      </c>
      <c r="Q127" s="56" t="str">
        <f>VLOOKUP(B127,辅助表1!B:Q,15,FALSE)</f>
        <v>提升20%晶核防御力</v>
      </c>
      <c r="R127" s="56">
        <f>VLOOKUP(B127,辅助表1!B:Q,16,FALSE)</f>
        <v>0</v>
      </c>
      <c r="S127" s="101" t="str">
        <f>$S$23</f>
        <v>词条分类-改造词条</v>
      </c>
      <c r="T127" s="101">
        <v>0</v>
      </c>
    </row>
    <row r="128" s="101" customFormat="1" spans="1:20">
      <c r="A128" s="56">
        <v>126</v>
      </c>
      <c r="B128" s="56">
        <v>145</v>
      </c>
      <c r="C128" s="56">
        <f t="shared" si="19"/>
        <v>160504</v>
      </c>
      <c r="D128" s="56" t="s">
        <v>42</v>
      </c>
      <c r="E128" s="56" t="str">
        <f>VLOOKUP(B128,辅助表1!B:Q,3,FALSE)</f>
        <v>精准打击</v>
      </c>
      <c r="F128" s="56" t="str">
        <f>VLOOKUP(B128,辅助表1!B:Q,4,FALSE)</f>
        <v>icon_jzdj</v>
      </c>
      <c r="G128" s="56" t="str">
        <f>VLOOKUP(B128,辅助表1!B:Q,5,FALSE)</f>
        <v>成就类型-解锁生效</v>
      </c>
      <c r="H128" s="56">
        <f>VLOOKUP(B128,辅助表1!B:Q,6,FALSE)</f>
        <v>0</v>
      </c>
      <c r="I128" s="56" t="str">
        <f>IF(VLOOKUP(B128,辅助表1!B:Q,7,FALSE)=0,"",VLOOKUP(B128,辅助表1!B:Q,7,FALSE))</f>
        <v/>
      </c>
      <c r="J128" s="56">
        <f>VLOOKUP(B128,辅助表1!B:Q,8,FALSE)</f>
        <v>1</v>
      </c>
      <c r="K128" s="56" t="str">
        <f>VLOOKUP(B128,辅助表1!B:Q,9,FALSE)</f>
        <v>条件参数类型-无</v>
      </c>
      <c r="L128" s="56">
        <f>VLOOKUP(B128,辅助表1!B:Q,10,FALSE)</f>
        <v>0</v>
      </c>
      <c r="M128" s="56" t="str">
        <f>VLOOKUP(B128,辅助表1!B:Q,11,FALSE)</f>
        <v>效果类型-英雄属性</v>
      </c>
      <c r="N128" s="56" t="str">
        <f>VLOOKUP(B128,辅助表1!B:Q,12,FALSE)</f>
        <v>元素-水</v>
      </c>
      <c r="O128" s="56" t="str">
        <f>VLOOKUP(B128,辅助表1!B:Q,13,FALSE)</f>
        <v>效果参数类型-二元数组</v>
      </c>
      <c r="P128" s="86" t="str">
        <f>VLOOKUP(B128,辅助表1!B:Q,14,FALSE)</f>
        <v>属性-精准伤害,81</v>
      </c>
      <c r="Q128" s="56" t="str">
        <f>VLOOKUP(B128,辅助表1!B:Q,15,FALSE)</f>
        <v>提升水属性英雄0.81%精准伤害</v>
      </c>
      <c r="R128" s="56">
        <f>VLOOKUP(B128,辅助表1!B:Q,16,FALSE)</f>
        <v>0</v>
      </c>
      <c r="S128" s="101" t="str">
        <f>$S$24</f>
        <v>词条分类-改造词条</v>
      </c>
      <c r="T128" s="101">
        <v>0</v>
      </c>
    </row>
    <row r="129" s="101" customFormat="1" spans="1:20">
      <c r="A129" s="56">
        <v>127</v>
      </c>
      <c r="B129" s="56">
        <v>107</v>
      </c>
      <c r="C129" s="56">
        <f t="shared" si="19"/>
        <v>160505</v>
      </c>
      <c r="D129" s="56" t="s">
        <v>42</v>
      </c>
      <c r="E129" s="56" t="str">
        <f>VLOOKUP(B129,辅助表1!B:Q,3,FALSE)</f>
        <v>闪避强化</v>
      </c>
      <c r="F129" s="56" t="str">
        <f>VLOOKUP(B129,辅助表1!B:Q,4,FALSE)</f>
        <v>icon_sb</v>
      </c>
      <c r="G129" s="56" t="str">
        <f>VLOOKUP(B129,辅助表1!B:Q,5,FALSE)</f>
        <v>成就类型-解锁生效</v>
      </c>
      <c r="H129" s="56">
        <f>VLOOKUP(B129,辅助表1!B:Q,6,FALSE)</f>
        <v>0</v>
      </c>
      <c r="I129" s="56" t="str">
        <f>IF(VLOOKUP(B129,辅助表1!B:Q,7,FALSE)=0,"",VLOOKUP(B129,辅助表1!B:Q,7,FALSE))</f>
        <v/>
      </c>
      <c r="J129" s="56">
        <f>VLOOKUP(B129,辅助表1!B:Q,8,FALSE)</f>
        <v>1</v>
      </c>
      <c r="K129" s="56" t="str">
        <f>VLOOKUP(B129,辅助表1!B:Q,9,FALSE)</f>
        <v>条件参数类型-无</v>
      </c>
      <c r="L129" s="56">
        <f>VLOOKUP(B129,辅助表1!B:Q,10,FALSE)</f>
        <v>0</v>
      </c>
      <c r="M129" s="56" t="str">
        <f>VLOOKUP(B129,辅助表1!B:Q,11,FALSE)</f>
        <v>效果类型-英雄属性</v>
      </c>
      <c r="N129" s="56" t="str">
        <f>VLOOKUP(B129,辅助表1!B:Q,12,FALSE)</f>
        <v>元素-水</v>
      </c>
      <c r="O129" s="56" t="str">
        <f>VLOOKUP(B129,辅助表1!B:Q,13,FALSE)</f>
        <v>效果参数类型-二元数组</v>
      </c>
      <c r="P129" s="86" t="str">
        <f>VLOOKUP(B129,辅助表1!B:Q,14,FALSE)</f>
        <v>属性-闪避率,108</v>
      </c>
      <c r="Q129" s="56" t="str">
        <f>VLOOKUP(B129,辅助表1!B:Q,15,FALSE)</f>
        <v>提升水属性英雄1.08%闪避率</v>
      </c>
      <c r="R129" s="56">
        <f>VLOOKUP(B129,辅助表1!B:Q,16,FALSE)</f>
        <v>0</v>
      </c>
      <c r="S129" s="101" t="str">
        <f>$S$25</f>
        <v>词条分类-改造词条</v>
      </c>
      <c r="T129" s="101">
        <v>0</v>
      </c>
    </row>
    <row r="130" s="101" customFormat="1" spans="1:20">
      <c r="A130" s="56">
        <v>128</v>
      </c>
      <c r="B130" s="56">
        <v>141</v>
      </c>
      <c r="C130" s="56">
        <f t="shared" si="19"/>
        <v>160506</v>
      </c>
      <c r="D130" s="56" t="s">
        <v>42</v>
      </c>
      <c r="E130" s="56" t="str">
        <f>VLOOKUP(B130,辅助表1!B:Q,3,FALSE)</f>
        <v>生命强化</v>
      </c>
      <c r="F130" s="56" t="str">
        <f>VLOOKUP(B130,辅助表1!B:Q,4,FALSE)</f>
        <v>icon_sm</v>
      </c>
      <c r="G130" s="56" t="str">
        <f>VLOOKUP(B130,辅助表1!B:Q,5,FALSE)</f>
        <v>成就类型-解锁生效</v>
      </c>
      <c r="H130" s="56">
        <f>VLOOKUP(B130,辅助表1!B:Q,6,FALSE)</f>
        <v>0</v>
      </c>
      <c r="I130" s="56" t="str">
        <f>IF(VLOOKUP(B130,辅助表1!B:Q,7,FALSE)=0,"",VLOOKUP(B130,辅助表1!B:Q,7,FALSE))</f>
        <v/>
      </c>
      <c r="J130" s="56">
        <f>VLOOKUP(B130,辅助表1!B:Q,8,FALSE)</f>
        <v>1</v>
      </c>
      <c r="K130" s="56" t="str">
        <f>VLOOKUP(B130,辅助表1!B:Q,9,FALSE)</f>
        <v>条件参数类型-无</v>
      </c>
      <c r="L130" s="56">
        <f>VLOOKUP(B130,辅助表1!B:Q,10,FALSE)</f>
        <v>0</v>
      </c>
      <c r="M130" s="56" t="str">
        <f>VLOOKUP(B130,辅助表1!B:Q,11,FALSE)</f>
        <v>效果类型-晶核属性</v>
      </c>
      <c r="N130" s="56" t="str">
        <f>VLOOKUP(B130,辅助表1!B:Q,12,FALSE)</f>
        <v>生效标签-无</v>
      </c>
      <c r="O130" s="56" t="str">
        <f>VLOOKUP(B130,辅助表1!B:Q,13,FALSE)</f>
        <v>效果参数类型-三元数组</v>
      </c>
      <c r="P130" s="86" t="str">
        <f>MID(C130,2,3)&amp;","&amp;VLOOKUP(B130,辅助表1!B:Q,14,FALSE)</f>
        <v>605,属性-最大生命,2000</v>
      </c>
      <c r="Q130" s="56" t="str">
        <f>VLOOKUP(B130,辅助表1!B:Q,15,FALSE)</f>
        <v>提升20%晶核生命力</v>
      </c>
      <c r="R130" s="56">
        <f>VLOOKUP(B130,辅助表1!B:Q,16,FALSE)</f>
        <v>0</v>
      </c>
      <c r="S130" s="101" t="str">
        <f>$S$26</f>
        <v>词条分类-改造词条</v>
      </c>
      <c r="T130" s="101">
        <v>0</v>
      </c>
    </row>
    <row r="131" s="64" customFormat="1" spans="1:20">
      <c r="A131" s="63">
        <v>129</v>
      </c>
      <c r="B131" s="63">
        <v>188</v>
      </c>
      <c r="C131" s="63">
        <v>160601</v>
      </c>
      <c r="D131" s="63" t="s">
        <v>43</v>
      </c>
      <c r="E131" s="63" t="str">
        <f>VLOOKUP(B131,辅助表1!B:Q,3,FALSE)</f>
        <v>幸运抽卡</v>
      </c>
      <c r="F131" s="63" t="str">
        <f>VLOOKUP(B131,辅助表1!B:Q,4,FALSE)</f>
        <v>icon_ewhd</v>
      </c>
      <c r="G131" s="63" t="str">
        <f>VLOOKUP(B131,辅助表1!B:Q,5,FALSE)</f>
        <v>成就类型-解锁生效</v>
      </c>
      <c r="H131" s="63">
        <f>VLOOKUP(B131,辅助表1!B:Q,6,FALSE)</f>
        <v>0</v>
      </c>
      <c r="I131" s="77" t="str">
        <f>IF(VLOOKUP(B131,辅助表1!B:Q,7,FALSE)=0,"",VLOOKUP(B131,辅助表1!B:Q,7,FALSE))</f>
        <v/>
      </c>
      <c r="J131" s="77">
        <f>VLOOKUP(B131,辅助表1!B:Q,8,FALSE)</f>
        <v>1</v>
      </c>
      <c r="K131" s="77" t="str">
        <f>VLOOKUP(B131,辅助表1!B:Q,9,FALSE)</f>
        <v>条件参数类型-无</v>
      </c>
      <c r="L131" s="77">
        <f>VLOOKUP(B131,辅助表1!B:Q,10,FALSE)</f>
        <v>0</v>
      </c>
      <c r="M131" s="63" t="str">
        <f>VLOOKUP(B131,辅助表1!B:Q,11,FALSE)</f>
        <v>效果类型-连续抽卡</v>
      </c>
      <c r="N131" s="63">
        <v>11</v>
      </c>
      <c r="O131" s="63" t="str">
        <f>VLOOKUP(B131,辅助表1!B:Q,13,FALSE)</f>
        <v>效果参数类型-二元数组</v>
      </c>
      <c r="P131" s="212" t="str">
        <f>VLOOKUP(B131,辅助表1!B:Q,14,FALSE)</f>
        <v>63,20</v>
      </c>
      <c r="Q131" s="63" t="str">
        <f>VLOOKUP(B131,辅助表1!B:Q,15,FALSE)</f>
        <v>10连克隆英雄时，有%s0.2%%s的概率额外获得1个品质至少为稀有的英雄</v>
      </c>
      <c r="R131" s="70">
        <v>1</v>
      </c>
      <c r="S131" s="64" t="str">
        <f>$S$59</f>
        <v>词条分类-主词条</v>
      </c>
      <c r="T131" s="64">
        <v>1</v>
      </c>
    </row>
    <row r="132" s="64" customFormat="1" spans="1:20">
      <c r="A132" s="63">
        <v>130</v>
      </c>
      <c r="B132" s="63">
        <v>36</v>
      </c>
      <c r="C132" s="63">
        <f t="shared" ref="C132:C138" si="20">C131+1</f>
        <v>160602</v>
      </c>
      <c r="D132" s="63" t="s">
        <v>43</v>
      </c>
      <c r="E132" s="63" t="str">
        <f>VLOOKUP(B132,辅助表1!B:Q,3,FALSE)</f>
        <v>混沌之力</v>
      </c>
      <c r="F132" s="63" t="str">
        <f>VLOOKUP(B132,辅助表1!B:Q,4,FALSE)</f>
        <v>icon_hddj</v>
      </c>
      <c r="G132" s="63" t="str">
        <f>VLOOKUP(B132,辅助表1!B:Q,5,FALSE)</f>
        <v>成就类型-解锁生效</v>
      </c>
      <c r="H132" s="63">
        <f>VLOOKUP(B132,辅助表1!B:Q,6,FALSE)</f>
        <v>0</v>
      </c>
      <c r="I132" s="77" t="str">
        <f>IF(VLOOKUP(B132,辅助表1!B:Q,7,FALSE)=0,"",VLOOKUP(B132,辅助表1!B:Q,7,FALSE))</f>
        <v/>
      </c>
      <c r="J132" s="77">
        <f>VLOOKUP(B132,辅助表1!B:Q,8,FALSE)</f>
        <v>1</v>
      </c>
      <c r="K132" s="77" t="str">
        <f>VLOOKUP(B132,辅助表1!B:Q,9,FALSE)</f>
        <v>条件参数类型-无</v>
      </c>
      <c r="L132" s="77">
        <f>VLOOKUP(B132,辅助表1!B:Q,10,FALSE)</f>
        <v>0</v>
      </c>
      <c r="M132" s="63" t="str">
        <f>VLOOKUP(B132,辅助表1!B:Q,11,FALSE)</f>
        <v>效果类型-英雄属性</v>
      </c>
      <c r="N132" s="63" t="str">
        <f>VLOOKUP(B132,辅助表1!B:Q,12,FALSE)</f>
        <v>元素-火</v>
      </c>
      <c r="O132" s="63" t="str">
        <f>VLOOKUP(B132,辅助表1!B:Q,13,FALSE)</f>
        <v>效果参数类型-二元数组</v>
      </c>
      <c r="P132" s="212" t="str">
        <f>VLOOKUP(B132,辅助表1!B:Q,14,FALSE)</f>
        <v>属性-最大混沌,695</v>
      </c>
      <c r="Q132" s="63" t="str">
        <f>VLOOKUP(B132,辅助表1!B:Q,15,FALSE)</f>
        <v>提升火属性英雄6.95%最大混沌</v>
      </c>
      <c r="R132" s="63">
        <f>VLOOKUP(B132,辅助表1!B:Q,16,FALSE)</f>
        <v>0</v>
      </c>
      <c r="S132" s="64" t="str">
        <f>$S$60</f>
        <v>词条分类-特殊词条</v>
      </c>
      <c r="T132" s="64">
        <v>0</v>
      </c>
    </row>
    <row r="133" s="64" customFormat="1" spans="1:20">
      <c r="A133" s="63">
        <v>131</v>
      </c>
      <c r="B133" s="63">
        <v>117</v>
      </c>
      <c r="C133" s="63">
        <f t="shared" si="20"/>
        <v>160603</v>
      </c>
      <c r="D133" s="63" t="s">
        <v>43</v>
      </c>
      <c r="E133" s="63" t="str">
        <f>VLOOKUP(B133,辅助表1!B:Q,3,FALSE)</f>
        <v>生命强化</v>
      </c>
      <c r="F133" s="63" t="str">
        <f>VLOOKUP(B133,辅助表1!B:Q,4,FALSE)</f>
        <v>icon_sm</v>
      </c>
      <c r="G133" s="63" t="str">
        <f>VLOOKUP(B133,辅助表1!B:Q,5,FALSE)</f>
        <v>成就类型-解锁生效</v>
      </c>
      <c r="H133" s="63">
        <f>VLOOKUP(B133,辅助表1!B:Q,6,FALSE)</f>
        <v>0</v>
      </c>
      <c r="I133" s="77" t="str">
        <f>IF(VLOOKUP(B133,辅助表1!B:Q,7,FALSE)=0,"",VLOOKUP(B133,辅助表1!B:Q,7,FALSE))</f>
        <v/>
      </c>
      <c r="J133" s="77">
        <f>VLOOKUP(B133,辅助表1!B:Q,8,FALSE)</f>
        <v>1</v>
      </c>
      <c r="K133" s="77" t="str">
        <f>VLOOKUP(B133,辅助表1!B:Q,9,FALSE)</f>
        <v>条件参数类型-无</v>
      </c>
      <c r="L133" s="77">
        <f>VLOOKUP(B133,辅助表1!B:Q,10,FALSE)</f>
        <v>0</v>
      </c>
      <c r="M133" s="63" t="str">
        <f>VLOOKUP(B133,辅助表1!B:Q,11,FALSE)</f>
        <v>效果类型-晶核属性</v>
      </c>
      <c r="N133" s="63" t="str">
        <f>VLOOKUP(B133,辅助表1!B:Q,12,FALSE)</f>
        <v>生效标签-无</v>
      </c>
      <c r="O133" s="63" t="str">
        <f>VLOOKUP(B133,辅助表1!B:Q,13,FALSE)</f>
        <v>效果参数类型-三元数组</v>
      </c>
      <c r="P133" s="212" t="str">
        <f>MID(C133,2,3)&amp;","&amp;VLOOKUP(B133,辅助表1!B:Q,14,FALSE)</f>
        <v>606,属性-最大生命,2000</v>
      </c>
      <c r="Q133" s="63" t="str">
        <f>VLOOKUP(B133,辅助表1!B:Q,15,FALSE)</f>
        <v>提升20%晶核生命力</v>
      </c>
      <c r="R133" s="63">
        <f>VLOOKUP(B133,辅助表1!B:Q,16,FALSE)</f>
        <v>0</v>
      </c>
      <c r="S133" s="64" t="str">
        <f>$S$61</f>
        <v>词条分类-改造词条</v>
      </c>
      <c r="T133" s="64">
        <v>0</v>
      </c>
    </row>
    <row r="134" s="64" customFormat="1" spans="1:20">
      <c r="A134" s="63">
        <v>132</v>
      </c>
      <c r="B134" s="63">
        <v>25</v>
      </c>
      <c r="C134" s="63">
        <f t="shared" si="20"/>
        <v>160604</v>
      </c>
      <c r="D134" s="63" t="s">
        <v>43</v>
      </c>
      <c r="E134" s="63" t="str">
        <f>VLOOKUP(B134,辅助表1!B:Q,3,FALSE)</f>
        <v>空投降临</v>
      </c>
      <c r="F134" s="63" t="str">
        <f>VLOOKUP(B134,辅助表1!B:Q,4,FALSE)</f>
        <v>icon_kt</v>
      </c>
      <c r="G134" s="63" t="str">
        <f>VLOOKUP(B134,辅助表1!B:Q,5,FALSE)</f>
        <v>成就类型-解锁生效</v>
      </c>
      <c r="H134" s="63">
        <f>VLOOKUP(B134,辅助表1!B:Q,6,FALSE)</f>
        <v>0</v>
      </c>
      <c r="I134" s="77" t="str">
        <f>IF(VLOOKUP(B134,辅助表1!B:Q,7,FALSE)=0,"",VLOOKUP(B134,辅助表1!B:Q,7,FALSE))</f>
        <v/>
      </c>
      <c r="J134" s="77">
        <f>VLOOKUP(B134,辅助表1!B:Q,8,FALSE)</f>
        <v>1</v>
      </c>
      <c r="K134" s="77" t="str">
        <f>VLOOKUP(B134,辅助表1!B:Q,9,FALSE)</f>
        <v>条件参数类型-无</v>
      </c>
      <c r="L134" s="77">
        <f>VLOOKUP(B134,辅助表1!B:Q,10,FALSE)</f>
        <v>0</v>
      </c>
      <c r="M134" s="63" t="str">
        <f>VLOOKUP(B134,辅助表1!B:Q,11,FALSE)</f>
        <v>效果类型-增加空投次数</v>
      </c>
      <c r="N134" s="63" t="str">
        <f>VLOOKUP(B134,辅助表1!B:Q,12,FALSE)</f>
        <v>生效标签-无</v>
      </c>
      <c r="O134" s="63" t="str">
        <f>VLOOKUP(B134,辅助表1!B:Q,13,FALSE)</f>
        <v>效果参数类型-单参数</v>
      </c>
      <c r="P134" s="212">
        <f>VLOOKUP(B134,辅助表1!B:Q,14,FALSE)</f>
        <v>1</v>
      </c>
      <c r="Q134" s="63" t="str">
        <f>VLOOKUP(B134,辅助表1!B:Q,15,FALSE)</f>
        <v>战斗中额外获得1次空投支援</v>
      </c>
      <c r="R134" s="63">
        <f>VLOOKUP(B134,辅助表1!B:Q,16,FALSE)</f>
        <v>0</v>
      </c>
      <c r="S134" s="64" t="str">
        <f>$S$62</f>
        <v>词条分类-改造词条</v>
      </c>
      <c r="T134" s="64">
        <v>0</v>
      </c>
    </row>
    <row r="135" s="64" customFormat="1" spans="1:20">
      <c r="A135" s="63">
        <v>133</v>
      </c>
      <c r="B135" s="63">
        <v>228</v>
      </c>
      <c r="C135" s="63">
        <f t="shared" si="20"/>
        <v>160605</v>
      </c>
      <c r="D135" s="63" t="s">
        <v>43</v>
      </c>
      <c r="E135" s="63" t="str">
        <f>VLOOKUP(B135,辅助表1!B:Q,3,FALSE)</f>
        <v>攻击强化</v>
      </c>
      <c r="F135" s="63" t="str">
        <f>VLOOKUP(B135,辅助表1!B:Q,4,FALSE)</f>
        <v>icon_gj</v>
      </c>
      <c r="G135" s="63" t="str">
        <f>VLOOKUP(B135,辅助表1!B:Q,5,FALSE)</f>
        <v>成就类型-解锁生效</v>
      </c>
      <c r="H135" s="63">
        <f>VLOOKUP(B135,辅助表1!B:Q,6,FALSE)</f>
        <v>0</v>
      </c>
      <c r="I135" s="108" t="str">
        <f>IF(VLOOKUP(B135,辅助表1!B:Q,7,FALSE)=0,"",VLOOKUP(B135,辅助表1!B:Q,7,FALSE))</f>
        <v/>
      </c>
      <c r="J135" s="108">
        <f>VLOOKUP(B135,辅助表1!B:Q,8,FALSE)</f>
        <v>1</v>
      </c>
      <c r="K135" s="108" t="str">
        <f>VLOOKUP(B135,辅助表1!B:Q,9,FALSE)</f>
        <v>条件参数类型-无</v>
      </c>
      <c r="L135" s="108">
        <f>VLOOKUP(B135,辅助表1!B:Q,10,FALSE)</f>
        <v>0</v>
      </c>
      <c r="M135" s="63" t="str">
        <f>VLOOKUP(B135,辅助表1!B:Q,11,FALSE)</f>
        <v>效果类型-晶核属性</v>
      </c>
      <c r="N135" s="63" t="str">
        <f>VLOOKUP(B135,辅助表1!B:Q,12,FALSE)</f>
        <v>生效标签-无</v>
      </c>
      <c r="O135" s="63" t="str">
        <f>VLOOKUP(B135,辅助表1!B:Q,13,FALSE)</f>
        <v>效果参数类型-三元数组</v>
      </c>
      <c r="P135" s="212" t="str">
        <f>MID(C135,2,3)&amp;","&amp;VLOOKUP(B135,辅助表1!B:Q,14,FALSE)</f>
        <v>606,属性-攻击力,2000</v>
      </c>
      <c r="Q135" s="63" t="str">
        <f>VLOOKUP(B135,辅助表1!B:Q,15,FALSE)</f>
        <v>提升20%晶核攻击力</v>
      </c>
      <c r="R135" s="63">
        <f>VLOOKUP(B135,辅助表1!B:Q,16,FALSE)</f>
        <v>0</v>
      </c>
      <c r="S135" s="64" t="str">
        <f>$S$63</f>
        <v>词条分类-改造词条</v>
      </c>
      <c r="T135" s="64">
        <v>0</v>
      </c>
    </row>
    <row r="136" s="64" customFormat="1" spans="1:20">
      <c r="A136" s="63">
        <v>134</v>
      </c>
      <c r="B136" s="63">
        <v>34</v>
      </c>
      <c r="C136" s="63">
        <f t="shared" si="20"/>
        <v>160606</v>
      </c>
      <c r="D136" s="63" t="s">
        <v>43</v>
      </c>
      <c r="E136" s="63" t="str">
        <f>VLOOKUP(B136,辅助表1!B:Q,3,FALSE)</f>
        <v>防御强化</v>
      </c>
      <c r="F136" s="63" t="str">
        <f>VLOOKUP(B136,辅助表1!B:Q,4,FALSE)</f>
        <v>icon_fy</v>
      </c>
      <c r="G136" s="63" t="str">
        <f>VLOOKUP(B136,辅助表1!B:Q,5,FALSE)</f>
        <v>成就类型-解锁生效</v>
      </c>
      <c r="H136" s="63">
        <f>VLOOKUP(B136,辅助表1!B:Q,6,FALSE)</f>
        <v>0</v>
      </c>
      <c r="I136" s="77" t="str">
        <f>IF(VLOOKUP(B136,辅助表1!B:Q,7,FALSE)=0,"",VLOOKUP(B136,辅助表1!B:Q,7,FALSE))</f>
        <v/>
      </c>
      <c r="J136" s="77">
        <f>VLOOKUP(B136,辅助表1!B:Q,8,FALSE)</f>
        <v>1</v>
      </c>
      <c r="K136" s="77" t="str">
        <f>VLOOKUP(B136,辅助表1!B:Q,9,FALSE)</f>
        <v>条件参数类型-无</v>
      </c>
      <c r="L136" s="77">
        <f>VLOOKUP(B136,辅助表1!B:Q,10,FALSE)</f>
        <v>0</v>
      </c>
      <c r="M136" s="63" t="str">
        <f>VLOOKUP(B136,辅助表1!B:Q,11,FALSE)</f>
        <v>效果类型-晶核属性</v>
      </c>
      <c r="N136" s="63" t="str">
        <f>VLOOKUP(B136,辅助表1!B:Q,12,FALSE)</f>
        <v>生效标签-无</v>
      </c>
      <c r="O136" s="63" t="str">
        <f>VLOOKUP(B136,辅助表1!B:Q,13,FALSE)</f>
        <v>效果参数类型-三元数组</v>
      </c>
      <c r="P136" s="212" t="str">
        <f>MID(C136,2,3)&amp;","&amp;VLOOKUP(B136,辅助表1!B:Q,14,FALSE)</f>
        <v>606,属性-防御力,2000</v>
      </c>
      <c r="Q136" s="63" t="str">
        <f>VLOOKUP(B136,辅助表1!B:Q,15,FALSE)</f>
        <v>提升20%晶核防御力</v>
      </c>
      <c r="R136" s="63">
        <f>VLOOKUP(B136,辅助表1!B:Q,16,FALSE)</f>
        <v>0</v>
      </c>
      <c r="S136" s="64" t="str">
        <f>$S$64</f>
        <v>词条分类-改造词条</v>
      </c>
      <c r="T136" s="64">
        <v>0</v>
      </c>
    </row>
    <row r="137" s="64" customFormat="1" spans="1:20">
      <c r="A137" s="63">
        <v>135</v>
      </c>
      <c r="B137" s="63">
        <v>155</v>
      </c>
      <c r="C137" s="63">
        <f t="shared" si="20"/>
        <v>160607</v>
      </c>
      <c r="D137" s="63" t="s">
        <v>43</v>
      </c>
      <c r="E137" s="63" t="str">
        <f>VLOOKUP(B137,辅助表1!B:Q,3,FALSE)</f>
        <v>暴力伤害</v>
      </c>
      <c r="F137" s="63" t="str">
        <f>VLOOKUP(B137,辅助表1!B:Q,4,FALSE)</f>
        <v>icon_bjdj</v>
      </c>
      <c r="G137" s="63" t="str">
        <f>VLOOKUP(B137,辅助表1!B:Q,5,FALSE)</f>
        <v>成就类型-解锁生效</v>
      </c>
      <c r="H137" s="63">
        <f>VLOOKUP(B137,辅助表1!B:Q,6,FALSE)</f>
        <v>0</v>
      </c>
      <c r="I137" s="77" t="str">
        <f>IF(VLOOKUP(B137,辅助表1!B:Q,7,FALSE)=0,"",VLOOKUP(B137,辅助表1!B:Q,7,FALSE))</f>
        <v/>
      </c>
      <c r="J137" s="77">
        <f>VLOOKUP(B137,辅助表1!B:Q,8,FALSE)</f>
        <v>1</v>
      </c>
      <c r="K137" s="77" t="str">
        <f>VLOOKUP(B137,辅助表1!B:Q,9,FALSE)</f>
        <v>条件参数类型-无</v>
      </c>
      <c r="L137" s="77">
        <f>VLOOKUP(B137,辅助表1!B:Q,10,FALSE)</f>
        <v>0</v>
      </c>
      <c r="M137" s="63" t="str">
        <f>VLOOKUP(B137,辅助表1!B:Q,11,FALSE)</f>
        <v>效果类型-英雄属性</v>
      </c>
      <c r="N137" s="63" t="str">
        <f>VLOOKUP(B137,辅助表1!B:Q,12,FALSE)</f>
        <v>元素-水</v>
      </c>
      <c r="O137" s="63" t="str">
        <f>VLOOKUP(B137,辅助表1!B:Q,13,FALSE)</f>
        <v>效果参数类型-二元数组</v>
      </c>
      <c r="P137" s="212" t="str">
        <f>VLOOKUP(B137,辅助表1!B:Q,14,FALSE)</f>
        <v>属性-暴击效果,189</v>
      </c>
      <c r="Q137" s="63" t="str">
        <f>VLOOKUP(B137,辅助表1!B:Q,15,FALSE)</f>
        <v>提升水属性英雄1.89%暴击效果</v>
      </c>
      <c r="R137" s="63">
        <f>VLOOKUP(B137,辅助表1!B:Q,16,FALSE)</f>
        <v>0</v>
      </c>
      <c r="S137" s="64" t="str">
        <f>$S$65</f>
        <v>词条分类-改造词条</v>
      </c>
      <c r="T137" s="64">
        <v>0</v>
      </c>
    </row>
    <row r="138" s="64" customFormat="1" spans="1:20">
      <c r="A138" s="63">
        <v>136</v>
      </c>
      <c r="B138" s="63">
        <v>153</v>
      </c>
      <c r="C138" s="63">
        <f t="shared" si="20"/>
        <v>160608</v>
      </c>
      <c r="D138" s="63" t="s">
        <v>43</v>
      </c>
      <c r="E138" s="63" t="str">
        <f>VLOOKUP(B138,辅助表1!B:Q,3,FALSE)</f>
        <v>软体防御</v>
      </c>
      <c r="F138" s="63" t="str">
        <f>VLOOKUP(B138,辅助表1!B:Q,4,FALSE)</f>
        <v>icon_yskx</v>
      </c>
      <c r="G138" s="63" t="str">
        <f>VLOOKUP(B138,辅助表1!B:Q,5,FALSE)</f>
        <v>成就类型-解锁生效</v>
      </c>
      <c r="H138" s="63">
        <f>VLOOKUP(B138,辅助表1!B:Q,6,FALSE)</f>
        <v>0</v>
      </c>
      <c r="I138" s="77" t="str">
        <f>IF(VLOOKUP(B138,辅助表1!B:Q,7,FALSE)=0,"",VLOOKUP(B138,辅助表1!B:Q,7,FALSE))</f>
        <v/>
      </c>
      <c r="J138" s="77">
        <f>VLOOKUP(B138,辅助表1!B:Q,8,FALSE)</f>
        <v>1</v>
      </c>
      <c r="K138" s="77" t="str">
        <f>VLOOKUP(B138,辅助表1!B:Q,9,FALSE)</f>
        <v>条件参数类型-无</v>
      </c>
      <c r="L138" s="77">
        <f>VLOOKUP(B138,辅助表1!B:Q,10,FALSE)</f>
        <v>0</v>
      </c>
      <c r="M138" s="63" t="str">
        <f>VLOOKUP(B138,辅助表1!B:Q,11,FALSE)</f>
        <v>效果类型-英雄属性</v>
      </c>
      <c r="N138" s="63" t="str">
        <f>VLOOKUP(B138,辅助表1!B:Q,12,FALSE)</f>
        <v>元素-水</v>
      </c>
      <c r="O138" s="63" t="str">
        <f>VLOOKUP(B138,辅助表1!B:Q,13,FALSE)</f>
        <v>效果参数类型-二元数组</v>
      </c>
      <c r="P138" s="212" t="str">
        <f>VLOOKUP(B138,辅助表1!B:Q,14,FALSE)</f>
        <v>属性-火抗,108#属性-水抗,108#属性-风抗,108#属性-光抗,108#属性-暗抗,108</v>
      </c>
      <c r="Q138" s="63" t="str">
        <f>VLOOKUP(B138,辅助表1!B:Q,15,FALSE)</f>
        <v>提升水属性英雄1.08%元素抗性</v>
      </c>
      <c r="R138" s="63">
        <f>VLOOKUP(B138,辅助表1!B:Q,16,FALSE)</f>
        <v>0</v>
      </c>
      <c r="S138" s="64" t="str">
        <f>$S$66</f>
        <v>词条分类-改造词条</v>
      </c>
      <c r="T138" s="64">
        <v>0</v>
      </c>
    </row>
    <row r="139" s="117" customFormat="1" spans="1:20">
      <c r="A139" s="108">
        <v>137</v>
      </c>
      <c r="B139" s="108">
        <v>76</v>
      </c>
      <c r="C139" s="108">
        <v>160701</v>
      </c>
      <c r="D139" s="108" t="s">
        <v>43</v>
      </c>
      <c r="E139" s="108" t="str">
        <f>VLOOKUP(B139,辅助表1!B:Q,3,FALSE)</f>
        <v>晶核之主</v>
      </c>
      <c r="F139" s="108" t="str">
        <f>VLOOKUP(B139,辅助表1!B:Q,4,FALSE)</f>
        <v>icon_wwzjb</v>
      </c>
      <c r="G139" s="108" t="str">
        <f>VLOOKUP(B139,辅助表1!B:Q,5,FALSE)</f>
        <v>成就类型-解锁生效</v>
      </c>
      <c r="H139" s="108">
        <f>VLOOKUP(B139,辅助表1!B:Q,6,FALSE)</f>
        <v>0</v>
      </c>
      <c r="I139" s="108" t="str">
        <f>IF(VLOOKUP(B139,辅助表1!B:Q,7,FALSE)=0,"",VLOOKUP(B139,辅助表1!B:Q,7,FALSE))</f>
        <v/>
      </c>
      <c r="J139" s="108">
        <f>VLOOKUP(B139,辅助表1!B:Q,8,FALSE)</f>
        <v>1</v>
      </c>
      <c r="K139" s="108" t="str">
        <f>VLOOKUP(B139,辅助表1!B:Q,9,FALSE)</f>
        <v>条件参数类型-无</v>
      </c>
      <c r="L139" s="108">
        <f>VLOOKUP(B139,辅助表1!B:Q,10,FALSE)</f>
        <v>0</v>
      </c>
      <c r="M139" s="108" t="str">
        <f>VLOOKUP(B139,辅助表1!B:Q,11,FALSE)</f>
        <v>效果类型-抽卡概率</v>
      </c>
      <c r="N139" s="108">
        <f>VLOOKUP(B139,辅助表1!B:Q,12,FALSE)</f>
        <v>21</v>
      </c>
      <c r="O139" s="108" t="str">
        <f>VLOOKUP(B139,辅助表1!B:Q,13,FALSE)</f>
        <v>效果参数类型-二元数组</v>
      </c>
      <c r="P139" s="208" t="str">
        <f>VLOOKUP(B139,辅助表1!B:Q,14,FALSE)</f>
        <v>53,10</v>
      </c>
      <c r="Q139" s="108" t="str">
        <f>VLOOKUP(B139,辅助表1!B:Q,15,FALSE)</f>
        <v>晶核制造获取传说晶核的概率+%s0.1%%s</v>
      </c>
      <c r="R139" s="70">
        <v>1</v>
      </c>
      <c r="S139" s="117" t="str">
        <f>$S$59</f>
        <v>词条分类-主词条</v>
      </c>
      <c r="T139" s="117">
        <v>1</v>
      </c>
    </row>
    <row r="140" s="117" customFormat="1" spans="1:20">
      <c r="A140" s="108">
        <v>138</v>
      </c>
      <c r="B140" s="108">
        <v>36</v>
      </c>
      <c r="C140" s="108">
        <f t="shared" ref="C140:C146" si="21">C139+1</f>
        <v>160702</v>
      </c>
      <c r="D140" s="108" t="s">
        <v>43</v>
      </c>
      <c r="E140" s="108" t="str">
        <f>VLOOKUP(B140,辅助表1!B:Q,3,FALSE)</f>
        <v>混沌之力</v>
      </c>
      <c r="F140" s="108" t="str">
        <f>VLOOKUP(B140,辅助表1!B:Q,4,FALSE)</f>
        <v>icon_hddj</v>
      </c>
      <c r="G140" s="108" t="str">
        <f>VLOOKUP(B140,辅助表1!B:Q,5,FALSE)</f>
        <v>成就类型-解锁生效</v>
      </c>
      <c r="H140" s="108">
        <f>VLOOKUP(B140,辅助表1!B:Q,6,FALSE)</f>
        <v>0</v>
      </c>
      <c r="I140" s="108" t="str">
        <f>IF(VLOOKUP(B140,辅助表1!B:Q,7,FALSE)=0,"",VLOOKUP(B140,辅助表1!B:Q,7,FALSE))</f>
        <v/>
      </c>
      <c r="J140" s="108">
        <f>VLOOKUP(B140,辅助表1!B:Q,8,FALSE)</f>
        <v>1</v>
      </c>
      <c r="K140" s="108" t="str">
        <f>VLOOKUP(B140,辅助表1!B:Q,9,FALSE)</f>
        <v>条件参数类型-无</v>
      </c>
      <c r="L140" s="108">
        <f>VLOOKUP(B140,辅助表1!B:Q,10,FALSE)</f>
        <v>0</v>
      </c>
      <c r="M140" s="108" t="str">
        <f>VLOOKUP(B140,辅助表1!B:Q,11,FALSE)</f>
        <v>效果类型-英雄属性</v>
      </c>
      <c r="N140" s="108" t="str">
        <f>VLOOKUP(B140,辅助表1!B:Q,12,FALSE)</f>
        <v>元素-火</v>
      </c>
      <c r="O140" s="108" t="str">
        <f>VLOOKUP(B140,辅助表1!B:Q,13,FALSE)</f>
        <v>效果参数类型-二元数组</v>
      </c>
      <c r="P140" s="208" t="str">
        <f>VLOOKUP(B140,辅助表1!B:Q,14,FALSE)</f>
        <v>属性-最大混沌,695</v>
      </c>
      <c r="Q140" s="108" t="str">
        <f>VLOOKUP(B140,辅助表1!B:Q,15,FALSE)</f>
        <v>提升火属性英雄6.95%最大混沌</v>
      </c>
      <c r="R140" s="108">
        <f>VLOOKUP(B140,辅助表1!B:Q,16,FALSE)</f>
        <v>0</v>
      </c>
      <c r="S140" s="117" t="str">
        <f>$S$60</f>
        <v>词条分类-特殊词条</v>
      </c>
      <c r="T140" s="117">
        <v>0</v>
      </c>
    </row>
    <row r="141" s="117" customFormat="1" spans="1:20">
      <c r="A141" s="108">
        <v>139</v>
      </c>
      <c r="B141" s="108">
        <v>34</v>
      </c>
      <c r="C141" s="108">
        <f t="shared" si="21"/>
        <v>160703</v>
      </c>
      <c r="D141" s="108" t="s">
        <v>43</v>
      </c>
      <c r="E141" s="108" t="str">
        <f>VLOOKUP(B141,辅助表1!B:Q,3,FALSE)</f>
        <v>防御强化</v>
      </c>
      <c r="F141" s="108" t="str">
        <f>VLOOKUP(B141,辅助表1!B:Q,4,FALSE)</f>
        <v>icon_fy</v>
      </c>
      <c r="G141" s="108" t="str">
        <f>VLOOKUP(B141,辅助表1!B:Q,5,FALSE)</f>
        <v>成就类型-解锁生效</v>
      </c>
      <c r="H141" s="108">
        <f>VLOOKUP(B141,辅助表1!B:Q,6,FALSE)</f>
        <v>0</v>
      </c>
      <c r="I141" s="108" t="str">
        <f>IF(VLOOKUP(B141,辅助表1!B:Q,7,FALSE)=0,"",VLOOKUP(B141,辅助表1!B:Q,7,FALSE))</f>
        <v/>
      </c>
      <c r="J141" s="108">
        <f>VLOOKUP(B141,辅助表1!B:Q,8,FALSE)</f>
        <v>1</v>
      </c>
      <c r="K141" s="108" t="str">
        <f>VLOOKUP(B141,辅助表1!B:Q,9,FALSE)</f>
        <v>条件参数类型-无</v>
      </c>
      <c r="L141" s="108">
        <f>VLOOKUP(B141,辅助表1!B:Q,10,FALSE)</f>
        <v>0</v>
      </c>
      <c r="M141" s="108" t="str">
        <f>VLOOKUP(B141,辅助表1!B:Q,11,FALSE)</f>
        <v>效果类型-晶核属性</v>
      </c>
      <c r="N141" s="108" t="str">
        <f>VLOOKUP(B141,辅助表1!B:Q,12,FALSE)</f>
        <v>生效标签-无</v>
      </c>
      <c r="O141" s="108" t="str">
        <f>VLOOKUP(B141,辅助表1!B:Q,13,FALSE)</f>
        <v>效果参数类型-三元数组</v>
      </c>
      <c r="P141" s="208" t="str">
        <f>MID(C141,2,3)&amp;","&amp;VLOOKUP(B141,辅助表1!B:Q,14,FALSE)</f>
        <v>607,属性-防御力,2000</v>
      </c>
      <c r="Q141" s="108" t="str">
        <f>VLOOKUP(B141,辅助表1!B:Q,15,FALSE)</f>
        <v>提升20%晶核防御力</v>
      </c>
      <c r="R141" s="108">
        <f>VLOOKUP(B141,辅助表1!B:Q,16,FALSE)</f>
        <v>0</v>
      </c>
      <c r="S141" s="117" t="str">
        <f>$S$61</f>
        <v>词条分类-改造词条</v>
      </c>
      <c r="T141" s="117">
        <v>1</v>
      </c>
    </row>
    <row r="142" s="117" customFormat="1" spans="1:20">
      <c r="A142" s="108">
        <v>140</v>
      </c>
      <c r="B142" s="108">
        <v>178</v>
      </c>
      <c r="C142" s="108">
        <f t="shared" si="21"/>
        <v>160704</v>
      </c>
      <c r="D142" s="108" t="s">
        <v>43</v>
      </c>
      <c r="E142" s="108" t="str">
        <f>VLOOKUP(B142,辅助表1!B:Q,3,FALSE)</f>
        <v>大折扣</v>
      </c>
      <c r="F142" s="108" t="str">
        <f>VLOOKUP(B142,辅助表1!B:Q,4,FALSE)</f>
        <v>icon_dz</v>
      </c>
      <c r="G142" s="108" t="str">
        <f>VLOOKUP(B142,辅助表1!B:Q,5,FALSE)</f>
        <v>成就类型-解锁生效</v>
      </c>
      <c r="H142" s="108">
        <f>VLOOKUP(B142,辅助表1!B:Q,6,FALSE)</f>
        <v>0</v>
      </c>
      <c r="I142" s="108" t="str">
        <f>IF(VLOOKUP(B142,辅助表1!B:Q,7,FALSE)=0,"",VLOOKUP(B142,辅助表1!B:Q,7,FALSE))</f>
        <v>商店类型-黑市商店</v>
      </c>
      <c r="J142" s="108">
        <f>VLOOKUP(B142,辅助表1!B:Q,8,FALSE)</f>
        <v>1</v>
      </c>
      <c r="K142" s="108" t="str">
        <f>VLOOKUP(B142,辅助表1!B:Q,9,FALSE)</f>
        <v>条件参数类型-无</v>
      </c>
      <c r="L142" s="108">
        <f>VLOOKUP(B142,辅助表1!B:Q,10,FALSE)</f>
        <v>0</v>
      </c>
      <c r="M142" s="108" t="str">
        <f>VLOOKUP(B142,辅助表1!B:Q,11,FALSE)</f>
        <v>效果类型-折扣概率</v>
      </c>
      <c r="N142" s="108" t="str">
        <f>VLOOKUP(B142,辅助表1!B:Q,12,FALSE)</f>
        <v>生效标签-无</v>
      </c>
      <c r="O142" s="108" t="str">
        <f>VLOOKUP(B142,辅助表1!B:Q,13,FALSE)</f>
        <v>效果参数类型-两参数</v>
      </c>
      <c r="P142" s="208" t="str">
        <f>VLOOKUP(B142,辅助表1!B:Q,14,FALSE)</f>
        <v>7,500</v>
      </c>
      <c r="Q142" s="108" t="str">
        <f>VLOOKUP(B142,辅助表1!B:Q,15,FALSE)</f>
        <v>黑市商店出现7折及以下的商品概率+5%</v>
      </c>
      <c r="R142" s="108">
        <f>VLOOKUP(B142,辅助表1!B:Q,16,FALSE)</f>
        <v>0</v>
      </c>
      <c r="S142" s="117" t="str">
        <f>$S$62</f>
        <v>词条分类-改造词条</v>
      </c>
      <c r="T142" s="117">
        <v>1</v>
      </c>
    </row>
    <row r="143" s="117" customFormat="1" spans="1:20">
      <c r="A143" s="108">
        <v>141</v>
      </c>
      <c r="B143" s="108">
        <v>117</v>
      </c>
      <c r="C143" s="108">
        <f t="shared" si="21"/>
        <v>160705</v>
      </c>
      <c r="D143" s="108" t="s">
        <v>43</v>
      </c>
      <c r="E143" s="108" t="str">
        <f>VLOOKUP(B143,辅助表1!B:Q,3,FALSE)</f>
        <v>生命强化</v>
      </c>
      <c r="F143" s="108" t="str">
        <f>VLOOKUP(B143,辅助表1!B:Q,4,FALSE)</f>
        <v>icon_sm</v>
      </c>
      <c r="G143" s="108" t="str">
        <f>VLOOKUP(B143,辅助表1!B:Q,5,FALSE)</f>
        <v>成就类型-解锁生效</v>
      </c>
      <c r="H143" s="108">
        <f>VLOOKUP(B143,辅助表1!B:Q,6,FALSE)</f>
        <v>0</v>
      </c>
      <c r="I143" s="108" t="str">
        <f>IF(VLOOKUP(B143,辅助表1!B:Q,7,FALSE)=0,"",VLOOKUP(B143,辅助表1!B:Q,7,FALSE))</f>
        <v/>
      </c>
      <c r="J143" s="108">
        <f>VLOOKUP(B143,辅助表1!B:Q,8,FALSE)</f>
        <v>1</v>
      </c>
      <c r="K143" s="108" t="str">
        <f>VLOOKUP(B143,辅助表1!B:Q,9,FALSE)</f>
        <v>条件参数类型-无</v>
      </c>
      <c r="L143" s="108">
        <f>VLOOKUP(B143,辅助表1!B:Q,10,FALSE)</f>
        <v>0</v>
      </c>
      <c r="M143" s="108" t="str">
        <f>VLOOKUP(B143,辅助表1!B:Q,11,FALSE)</f>
        <v>效果类型-晶核属性</v>
      </c>
      <c r="N143" s="108" t="str">
        <f>VLOOKUP(B143,辅助表1!B:Q,12,FALSE)</f>
        <v>生效标签-无</v>
      </c>
      <c r="O143" s="108" t="str">
        <f>VLOOKUP(B143,辅助表1!B:Q,13,FALSE)</f>
        <v>效果参数类型-三元数组</v>
      </c>
      <c r="P143" s="208" t="str">
        <f>MID(C143,2,3)&amp;","&amp;VLOOKUP(B143,辅助表1!B:Q,14,FALSE)</f>
        <v>607,属性-最大生命,2000</v>
      </c>
      <c r="Q143" s="108" t="str">
        <f>VLOOKUP(B143,辅助表1!B:Q,15,FALSE)</f>
        <v>提升20%晶核生命力</v>
      </c>
      <c r="R143" s="108">
        <f>VLOOKUP(B143,辅助表1!B:Q,16,FALSE)</f>
        <v>0</v>
      </c>
      <c r="S143" s="117" t="str">
        <f>$S$63</f>
        <v>词条分类-改造词条</v>
      </c>
      <c r="T143" s="117">
        <v>0</v>
      </c>
    </row>
    <row r="144" s="117" customFormat="1" spans="1:20">
      <c r="A144" s="108">
        <v>142</v>
      </c>
      <c r="B144" s="108">
        <v>4</v>
      </c>
      <c r="C144" s="108">
        <f t="shared" si="21"/>
        <v>160706</v>
      </c>
      <c r="D144" s="108" t="s">
        <v>43</v>
      </c>
      <c r="E144" s="108" t="str">
        <f>VLOOKUP(B144,辅助表1!B:Q,3,FALSE)</f>
        <v>攻击强化</v>
      </c>
      <c r="F144" s="108" t="str">
        <f>VLOOKUP(B144,辅助表1!B:Q,4,FALSE)</f>
        <v>icon_gj</v>
      </c>
      <c r="G144" s="108" t="str">
        <f>VLOOKUP(B144,辅助表1!B:Q,5,FALSE)</f>
        <v>成就类型-解锁生效</v>
      </c>
      <c r="H144" s="108">
        <f>VLOOKUP(B144,辅助表1!B:Q,6,FALSE)</f>
        <v>0</v>
      </c>
      <c r="I144" s="66" t="str">
        <f>IF(VLOOKUP(B144,辅助表1!B:Q,7,FALSE)=0,"",VLOOKUP(B144,辅助表1!B:Q,7,FALSE))</f>
        <v/>
      </c>
      <c r="J144" s="66">
        <f>VLOOKUP(B144,辅助表1!B:Q,8,FALSE)</f>
        <v>1</v>
      </c>
      <c r="K144" s="66" t="str">
        <f>VLOOKUP(B144,辅助表1!B:Q,9,FALSE)</f>
        <v>条件参数类型-无</v>
      </c>
      <c r="L144" s="66">
        <f>VLOOKUP(B144,辅助表1!B:Q,10,FALSE)</f>
        <v>0</v>
      </c>
      <c r="M144" s="108" t="str">
        <f>VLOOKUP(B144,辅助表1!B:Q,11,FALSE)</f>
        <v>效果类型-晶核属性</v>
      </c>
      <c r="N144" s="108" t="str">
        <f>VLOOKUP(B144,辅助表1!B:Q,12,FALSE)</f>
        <v>生效标签-无</v>
      </c>
      <c r="O144" s="108" t="str">
        <f>VLOOKUP(B144,辅助表1!B:Q,13,FALSE)</f>
        <v>效果参数类型-三元数组</v>
      </c>
      <c r="P144" s="208" t="str">
        <f>MID(C144,2,3)&amp;","&amp;VLOOKUP(B144,辅助表1!B:Q,14,FALSE)</f>
        <v>607,属性-攻击力,2000</v>
      </c>
      <c r="Q144" s="108" t="str">
        <f>VLOOKUP(B144,辅助表1!B:Q,15,FALSE)</f>
        <v>提升20%晶核攻击力</v>
      </c>
      <c r="R144" s="108">
        <f>VLOOKUP(B144,辅助表1!B:Q,16,FALSE)</f>
        <v>0</v>
      </c>
      <c r="S144" s="117" t="str">
        <f>$S$4</f>
        <v>词条分类-改造词条</v>
      </c>
      <c r="T144" s="117">
        <v>0</v>
      </c>
    </row>
    <row r="145" s="117" customFormat="1" spans="1:20">
      <c r="A145" s="108">
        <v>143</v>
      </c>
      <c r="B145" s="108">
        <v>156</v>
      </c>
      <c r="C145" s="108">
        <f t="shared" si="21"/>
        <v>160707</v>
      </c>
      <c r="D145" s="108" t="s">
        <v>43</v>
      </c>
      <c r="E145" s="108" t="str">
        <f>VLOOKUP(B145,辅助表1!B:Q,3,FALSE)</f>
        <v>精准打击</v>
      </c>
      <c r="F145" s="108" t="str">
        <f>VLOOKUP(B145,辅助表1!B:Q,4,FALSE)</f>
        <v>icon_jzdj</v>
      </c>
      <c r="G145" s="108" t="str">
        <f>VLOOKUP(B145,辅助表1!B:Q,5,FALSE)</f>
        <v>成就类型-解锁生效</v>
      </c>
      <c r="H145" s="108">
        <f>VLOOKUP(B145,辅助表1!B:Q,6,FALSE)</f>
        <v>0</v>
      </c>
      <c r="I145" s="108" t="str">
        <f>IF(VLOOKUP(B145,辅助表1!B:Q,7,FALSE)=0,"",VLOOKUP(B145,辅助表1!B:Q,7,FALSE))</f>
        <v/>
      </c>
      <c r="J145" s="108">
        <f>VLOOKUP(B145,辅助表1!B:Q,8,FALSE)</f>
        <v>1</v>
      </c>
      <c r="K145" s="108" t="str">
        <f>VLOOKUP(B145,辅助表1!B:Q,9,FALSE)</f>
        <v>条件参数类型-无</v>
      </c>
      <c r="L145" s="108">
        <f>VLOOKUP(B145,辅助表1!B:Q,10,FALSE)</f>
        <v>0</v>
      </c>
      <c r="M145" s="108" t="str">
        <f>VLOOKUP(B145,辅助表1!B:Q,11,FALSE)</f>
        <v>效果类型-英雄属性</v>
      </c>
      <c r="N145" s="108" t="str">
        <f>VLOOKUP(B145,辅助表1!B:Q,12,FALSE)</f>
        <v>元素-水</v>
      </c>
      <c r="O145" s="108" t="str">
        <f>VLOOKUP(B145,辅助表1!B:Q,13,FALSE)</f>
        <v>效果参数类型-二元数组</v>
      </c>
      <c r="P145" s="208" t="str">
        <f>VLOOKUP(B145,辅助表1!B:Q,14,FALSE)</f>
        <v>属性-精准伤害,145</v>
      </c>
      <c r="Q145" s="108" t="str">
        <f>VLOOKUP(B145,辅助表1!B:Q,15,FALSE)</f>
        <v>提升水属性英雄1.45%精准伤害</v>
      </c>
      <c r="R145" s="108">
        <f>VLOOKUP(B145,辅助表1!B:Q,16,FALSE)</f>
        <v>0</v>
      </c>
      <c r="S145" s="117" t="str">
        <f>$S$65</f>
        <v>词条分类-改造词条</v>
      </c>
      <c r="T145" s="117">
        <v>0</v>
      </c>
    </row>
    <row r="146" s="117" customFormat="1" spans="1:20">
      <c r="A146" s="108">
        <v>144</v>
      </c>
      <c r="B146" s="108">
        <v>111</v>
      </c>
      <c r="C146" s="108">
        <f t="shared" si="21"/>
        <v>160708</v>
      </c>
      <c r="D146" s="108" t="s">
        <v>43</v>
      </c>
      <c r="E146" s="108" t="str">
        <f>VLOOKUP(B146,辅助表1!B:Q,3,FALSE)</f>
        <v>更强技能</v>
      </c>
      <c r="F146" s="108" t="str">
        <f>VLOOKUP(B146,辅助表1!B:Q,4,FALSE)</f>
        <v>icon_jnzq</v>
      </c>
      <c r="G146" s="108" t="str">
        <f>VLOOKUP(B146,辅助表1!B:Q,5,FALSE)</f>
        <v>成就类型-解锁生效</v>
      </c>
      <c r="H146" s="108">
        <f>VLOOKUP(B146,辅助表1!B:Q,6,FALSE)</f>
        <v>0</v>
      </c>
      <c r="I146" s="108" t="str">
        <f>IF(VLOOKUP(B146,辅助表1!B:Q,7,FALSE)=0,"",VLOOKUP(B146,辅助表1!B:Q,7,FALSE))</f>
        <v/>
      </c>
      <c r="J146" s="108">
        <f>VLOOKUP(B146,辅助表1!B:Q,8,FALSE)</f>
        <v>1</v>
      </c>
      <c r="K146" s="108" t="str">
        <f>VLOOKUP(B146,辅助表1!B:Q,9,FALSE)</f>
        <v>条件参数类型-无</v>
      </c>
      <c r="L146" s="108">
        <f>VLOOKUP(B146,辅助表1!B:Q,10,FALSE)</f>
        <v>0</v>
      </c>
      <c r="M146" s="108" t="str">
        <f>VLOOKUP(B146,辅助表1!B:Q,11,FALSE)</f>
        <v>效果类型-英雄属性</v>
      </c>
      <c r="N146" s="108" t="str">
        <f>VLOOKUP(B146,辅助表1!B:Q,12,FALSE)</f>
        <v>元素-水</v>
      </c>
      <c r="O146" s="108" t="str">
        <f>VLOOKUP(B146,辅助表1!B:Q,13,FALSE)</f>
        <v>效果参数类型-二元数组</v>
      </c>
      <c r="P146" s="208" t="str">
        <f>VLOOKUP(B146,辅助表1!B:Q,14,FALSE)</f>
        <v>属性-技能增强,503</v>
      </c>
      <c r="Q146" s="108" t="str">
        <f>VLOOKUP(B146,辅助表1!B:Q,15,FALSE)</f>
        <v>提升水属性英雄5.03%技能增强</v>
      </c>
      <c r="R146" s="108">
        <f>VLOOKUP(B146,辅助表1!B:Q,16,FALSE)</f>
        <v>0</v>
      </c>
      <c r="S146" s="117" t="str">
        <f>$S$66</f>
        <v>词条分类-改造词条</v>
      </c>
      <c r="T146" s="117">
        <v>0</v>
      </c>
    </row>
    <row r="147" s="101" customFormat="1" spans="1:20">
      <c r="A147" s="56">
        <v>145</v>
      </c>
      <c r="B147" s="56">
        <v>163</v>
      </c>
      <c r="C147" s="56">
        <v>130101</v>
      </c>
      <c r="D147" s="56" t="s">
        <v>38</v>
      </c>
      <c r="E147" s="56" t="str">
        <f>VLOOKUP(B147,辅助表1!B:Q,3,FALSE)</f>
        <v>精准恢复</v>
      </c>
      <c r="F147" s="56" t="str">
        <f>VLOOKUP(B147,辅助表1!B:Q,4,FALSE)</f>
        <v>icon_hx</v>
      </c>
      <c r="G147" s="56" t="str">
        <f>VLOOKUP(B147,辅助表1!B:Q,5,FALSE)</f>
        <v>成就类型-解锁生效</v>
      </c>
      <c r="H147" s="56">
        <f>VLOOKUP(B147,辅助表1!B:Q,6,FALSE)</f>
        <v>0</v>
      </c>
      <c r="I147" s="56" t="str">
        <f>IF(VLOOKUP(B147,辅助表1!B:Q,7,FALSE)=0,"",VLOOKUP(B147,辅助表1!B:Q,7,FALSE))</f>
        <v/>
      </c>
      <c r="J147" s="56">
        <f>VLOOKUP(B147,辅助表1!B:Q,8,FALSE)</f>
        <v>1</v>
      </c>
      <c r="K147" s="56" t="str">
        <f>VLOOKUP(B147,辅助表1!B:Q,9,FALSE)</f>
        <v>条件参数类型-无</v>
      </c>
      <c r="L147" s="56">
        <f>VLOOKUP(B147,辅助表1!B:Q,10,FALSE)</f>
        <v>0</v>
      </c>
      <c r="M147" s="56" t="str">
        <f>VLOOKUP(B147,辅助表1!B:Q,11,FALSE)</f>
        <v>效果类型-英雄属性</v>
      </c>
      <c r="N147" s="56" t="str">
        <f>VLOOKUP(B147,辅助表1!B:Q,12,FALSE)</f>
        <v>元素-风</v>
      </c>
      <c r="O147" s="56" t="str">
        <f>VLOOKUP(B147,辅助表1!B:Q,13,FALSE)</f>
        <v>效果参数类型-二元数组</v>
      </c>
      <c r="P147" s="86" t="str">
        <f>VLOOKUP(B147,辅助表1!B:Q,14,FALSE)</f>
        <v>属性-精准回血,226</v>
      </c>
      <c r="Q147" s="56" t="str">
        <f>VLOOKUP(B147,辅助表1!B:Q,15,FALSE)</f>
        <v>提升风属性英雄精准回血%s226%s点</v>
      </c>
      <c r="R147" s="206">
        <v>0</v>
      </c>
      <c r="S147" s="101" t="str">
        <f>$S$3</f>
        <v>词条分类-主词条</v>
      </c>
      <c r="T147" s="99">
        <v>0</v>
      </c>
    </row>
    <row r="148" s="101" customFormat="1" spans="1:26">
      <c r="A148" s="70">
        <v>146</v>
      </c>
      <c r="B148" s="70">
        <v>4</v>
      </c>
      <c r="C148" s="70">
        <f>C147+1</f>
        <v>130102</v>
      </c>
      <c r="D148" s="70" t="s">
        <v>38</v>
      </c>
      <c r="E148" s="70" t="str">
        <f>VLOOKUP(B148,辅助表1!B:Q,3,FALSE)</f>
        <v>攻击强化</v>
      </c>
      <c r="F148" s="70" t="str">
        <f>VLOOKUP(B148,辅助表1!B:Q,4,FALSE)</f>
        <v>icon_gj</v>
      </c>
      <c r="G148" s="70" t="str">
        <f>VLOOKUP(B148,辅助表1!B:Q,5,FALSE)</f>
        <v>成就类型-解锁生效</v>
      </c>
      <c r="H148" s="70">
        <f>VLOOKUP(B148,辅助表1!B:Q,6,FALSE)</f>
        <v>0</v>
      </c>
      <c r="I148" s="70" t="str">
        <f>IF(VLOOKUP(B148,辅助表1!B:Q,7,FALSE)=0,"",VLOOKUP(B148,辅助表1!B:Q,7,FALSE))</f>
        <v/>
      </c>
      <c r="J148" s="70">
        <f>VLOOKUP(B148,辅助表1!B:Q,8,FALSE)</f>
        <v>1</v>
      </c>
      <c r="K148" s="70" t="str">
        <f>VLOOKUP(B148,辅助表1!B:Q,9,FALSE)</f>
        <v>条件参数类型-无</v>
      </c>
      <c r="L148" s="70">
        <f>VLOOKUP(B148,辅助表1!B:Q,10,FALSE)</f>
        <v>0</v>
      </c>
      <c r="M148" s="70" t="str">
        <f>VLOOKUP(B148,辅助表1!B:Q,11,FALSE)</f>
        <v>效果类型-晶核属性</v>
      </c>
      <c r="N148" s="70" t="str">
        <f>VLOOKUP(B148,辅助表1!B:Q,12,FALSE)</f>
        <v>生效标签-无</v>
      </c>
      <c r="O148" s="70" t="str">
        <f>VLOOKUP(B148,辅助表1!B:Q,13,FALSE)</f>
        <v>效果参数类型-三元数组</v>
      </c>
      <c r="P148" s="85" t="str">
        <f>MID(C148,2,3)&amp;","&amp;VLOOKUP(B148,辅助表1!B:Q,14,FALSE)</f>
        <v>301,属性-攻击力,2000</v>
      </c>
      <c r="Q148" s="70" t="str">
        <f>VLOOKUP(B148,辅助表1!B:Q,15,FALSE)</f>
        <v>提升20%晶核攻击力</v>
      </c>
      <c r="R148" s="70">
        <f>VLOOKUP(B148,辅助表1!B:Q,16,FALSE)</f>
        <v>0</v>
      </c>
      <c r="S148" s="71" t="str">
        <f>$S$4</f>
        <v>词条分类-改造词条</v>
      </c>
      <c r="T148" s="99">
        <v>0</v>
      </c>
      <c r="U148" s="71"/>
      <c r="V148" s="71"/>
      <c r="W148" s="71"/>
      <c r="X148" s="71"/>
      <c r="Y148" s="71"/>
      <c r="Z148" s="71"/>
    </row>
    <row r="149" s="101" customFormat="1" spans="1:20">
      <c r="A149" s="56">
        <v>147</v>
      </c>
      <c r="B149" s="56">
        <v>7</v>
      </c>
      <c r="C149" s="56">
        <f t="shared" ref="C148:C150" si="22">C148+1</f>
        <v>130103</v>
      </c>
      <c r="D149" s="56" t="s">
        <v>38</v>
      </c>
      <c r="E149" s="56" t="str">
        <f>VLOOKUP(B149,辅助表1!B:Q,3,FALSE)</f>
        <v>生命强化</v>
      </c>
      <c r="F149" s="56" t="str">
        <f>VLOOKUP(B149,辅助表1!B:Q,4,FALSE)</f>
        <v>icon_sm</v>
      </c>
      <c r="G149" s="56" t="str">
        <f>VLOOKUP(B149,辅助表1!B:Q,5,FALSE)</f>
        <v>成就类型-解锁生效</v>
      </c>
      <c r="H149" s="56">
        <f>VLOOKUP(B149,辅助表1!B:Q,6,FALSE)</f>
        <v>0</v>
      </c>
      <c r="I149" s="56" t="str">
        <f>IF(VLOOKUP(B149,辅助表1!B:Q,7,FALSE)=0,"",VLOOKUP(B149,辅助表1!B:Q,7,FALSE))</f>
        <v/>
      </c>
      <c r="J149" s="56">
        <f>VLOOKUP(B149,辅助表1!B:Q,8,FALSE)</f>
        <v>1</v>
      </c>
      <c r="K149" s="56" t="str">
        <f>VLOOKUP(B149,辅助表1!B:Q,9,FALSE)</f>
        <v>条件参数类型-无</v>
      </c>
      <c r="L149" s="56">
        <f>VLOOKUP(B149,辅助表1!B:Q,10,FALSE)</f>
        <v>0</v>
      </c>
      <c r="M149" s="56" t="str">
        <f>VLOOKUP(B149,辅助表1!B:Q,11,FALSE)</f>
        <v>效果类型-晶核属性</v>
      </c>
      <c r="N149" s="56" t="str">
        <f>VLOOKUP(B149,辅助表1!B:Q,12,FALSE)</f>
        <v>生效标签-无</v>
      </c>
      <c r="O149" s="56" t="str">
        <f>VLOOKUP(B149,辅助表1!B:Q,13,FALSE)</f>
        <v>效果参数类型-三元数组</v>
      </c>
      <c r="P149" s="202" t="str">
        <f>MID(C149,2,3)&amp;","&amp;VLOOKUP(B149,辅助表1!B:Q,14,FALSE)</f>
        <v>301,属性-最大生命,2000</v>
      </c>
      <c r="Q149" s="56" t="str">
        <f>VLOOKUP(B149,辅助表1!B:Q,15,FALSE)</f>
        <v>提升20%晶核生命力</v>
      </c>
      <c r="R149" s="56">
        <f>VLOOKUP(B149,辅助表1!B:Q,16,FALSE)</f>
        <v>0</v>
      </c>
      <c r="S149" s="101" t="str">
        <f>$S$5</f>
        <v>词条分类-改造词条</v>
      </c>
      <c r="T149" s="99">
        <v>0</v>
      </c>
    </row>
    <row r="150" s="101" customFormat="1" spans="1:20">
      <c r="A150" s="56">
        <v>148</v>
      </c>
      <c r="B150" s="56">
        <v>9</v>
      </c>
      <c r="C150" s="56">
        <f t="shared" si="22"/>
        <v>130104</v>
      </c>
      <c r="D150" s="56" t="s">
        <v>38</v>
      </c>
      <c r="E150" s="56" t="str">
        <f>VLOOKUP(B150,辅助表1!B:Q,3,FALSE)</f>
        <v>防御强化</v>
      </c>
      <c r="F150" s="56" t="str">
        <f>VLOOKUP(B150,辅助表1!B:Q,4,FALSE)</f>
        <v>icon_fy</v>
      </c>
      <c r="G150" s="56" t="str">
        <f>VLOOKUP(B150,辅助表1!B:Q,5,FALSE)</f>
        <v>成就类型-解锁生效</v>
      </c>
      <c r="H150" s="56">
        <f>VLOOKUP(B150,辅助表1!B:Q,6,FALSE)</f>
        <v>0</v>
      </c>
      <c r="I150" s="56" t="str">
        <f>IF(VLOOKUP(B150,辅助表1!B:Q,7,FALSE)=0,"",VLOOKUP(B150,辅助表1!B:Q,7,FALSE))</f>
        <v/>
      </c>
      <c r="J150" s="56">
        <f>VLOOKUP(B150,辅助表1!B:Q,8,FALSE)</f>
        <v>1</v>
      </c>
      <c r="K150" s="56" t="str">
        <f>VLOOKUP(B150,辅助表1!B:Q,9,FALSE)</f>
        <v>条件参数类型-无</v>
      </c>
      <c r="L150" s="56">
        <f>VLOOKUP(B150,辅助表1!B:Q,10,FALSE)</f>
        <v>0</v>
      </c>
      <c r="M150" s="56" t="str">
        <f>VLOOKUP(B150,辅助表1!B:Q,11,FALSE)</f>
        <v>效果类型-晶核属性</v>
      </c>
      <c r="N150" s="56" t="str">
        <f>VLOOKUP(B150,辅助表1!B:Q,12,FALSE)</f>
        <v>生效标签-无</v>
      </c>
      <c r="O150" s="56" t="str">
        <f>VLOOKUP(B150,辅助表1!B:Q,13,FALSE)</f>
        <v>效果参数类型-三元数组</v>
      </c>
      <c r="P150" s="86" t="str">
        <f>MID(C150,2,3)&amp;","&amp;VLOOKUP(B150,辅助表1!B:Q,14,FALSE)</f>
        <v>301,属性-防御力,2000</v>
      </c>
      <c r="Q150" s="56" t="str">
        <f>VLOOKUP(B150,辅助表1!B:Q,15,FALSE)</f>
        <v>提升20%晶核防御力</v>
      </c>
      <c r="R150" s="56">
        <f>VLOOKUP(B150,辅助表1!B:Q,16,FALSE)</f>
        <v>0</v>
      </c>
      <c r="S150" s="101" t="str">
        <f>$S$6</f>
        <v>词条分类-改造词条</v>
      </c>
      <c r="T150" s="99">
        <v>0</v>
      </c>
    </row>
    <row r="151" s="194" customFormat="1" spans="1:20">
      <c r="A151" s="207">
        <v>149</v>
      </c>
      <c r="B151" s="207">
        <v>166</v>
      </c>
      <c r="C151" s="207">
        <f>C147+100</f>
        <v>130201</v>
      </c>
      <c r="D151" s="207" t="s">
        <v>38</v>
      </c>
      <c r="E151" s="207" t="str">
        <f>VLOOKUP(B151,辅助表1!B:Q,3,FALSE)</f>
        <v>混沌恢复</v>
      </c>
      <c r="F151" s="207" t="str">
        <f>VLOOKUP(B151,辅助表1!B:Q,4,FALSE)</f>
        <v>icon_hx</v>
      </c>
      <c r="G151" s="207" t="str">
        <f>VLOOKUP(B151,辅助表1!B:Q,5,FALSE)</f>
        <v>成就类型-解锁生效</v>
      </c>
      <c r="H151" s="207">
        <f>VLOOKUP(B151,辅助表1!B:Q,6,FALSE)</f>
        <v>0</v>
      </c>
      <c r="I151" s="207" t="str">
        <f>IF(VLOOKUP(B151,辅助表1!B:Q,7,FALSE)=0,"",VLOOKUP(B151,辅助表1!B:Q,7,FALSE))</f>
        <v/>
      </c>
      <c r="J151" s="207">
        <f>VLOOKUP(B151,辅助表1!B:Q,8,FALSE)</f>
        <v>1</v>
      </c>
      <c r="K151" s="207" t="str">
        <f>VLOOKUP(B151,辅助表1!B:Q,9,FALSE)</f>
        <v>条件参数类型-无</v>
      </c>
      <c r="L151" s="207">
        <f>VLOOKUP(B151,辅助表1!B:Q,10,FALSE)</f>
        <v>0</v>
      </c>
      <c r="M151" s="207" t="str">
        <f>VLOOKUP(B151,辅助表1!B:Q,11,FALSE)</f>
        <v>效果类型-英雄属性</v>
      </c>
      <c r="N151" s="207" t="str">
        <f>VLOOKUP(B151,辅助表1!B:Q,12,FALSE)</f>
        <v>元素-风</v>
      </c>
      <c r="O151" s="207" t="str">
        <f>VLOOKUP(B151,辅助表1!B:Q,13,FALSE)</f>
        <v>效果参数类型-二元数组</v>
      </c>
      <c r="P151" s="209" t="str">
        <f>VLOOKUP(B151,辅助表1!B:Q,14,FALSE)</f>
        <v>属性-混沌回血,231</v>
      </c>
      <c r="Q151" s="207" t="str">
        <f>VLOOKUP(B151,辅助表1!B:Q,15,FALSE)</f>
        <v>提升风属性英雄混沌回血%s231%s点</v>
      </c>
      <c r="R151" s="207">
        <v>0</v>
      </c>
      <c r="S151" s="194" t="str">
        <f>$S$3</f>
        <v>词条分类-主词条</v>
      </c>
      <c r="T151" s="194">
        <v>0</v>
      </c>
    </row>
    <row r="152" s="194" customFormat="1" spans="1:20">
      <c r="A152" s="207">
        <v>150</v>
      </c>
      <c r="B152" s="207">
        <v>57</v>
      </c>
      <c r="C152" s="207">
        <f>C151+1</f>
        <v>130202</v>
      </c>
      <c r="D152" s="207" t="s">
        <v>38</v>
      </c>
      <c r="E152" s="207" t="str">
        <f>VLOOKUP(B152,辅助表1!B:Q,3,FALSE)</f>
        <v>攻击强化</v>
      </c>
      <c r="F152" s="207" t="str">
        <f>VLOOKUP(B152,辅助表1!B:Q,4,FALSE)</f>
        <v>icon_gj</v>
      </c>
      <c r="G152" s="207" t="str">
        <f>VLOOKUP(B152,辅助表1!B:Q,5,FALSE)</f>
        <v>成就类型-解锁生效</v>
      </c>
      <c r="H152" s="207">
        <f>VLOOKUP(B152,辅助表1!B:Q,6,FALSE)</f>
        <v>0</v>
      </c>
      <c r="I152" s="207" t="str">
        <f>IF(VLOOKUP(B152,辅助表1!B:Q,7,FALSE)=0,"",VLOOKUP(B152,辅助表1!B:Q,7,FALSE))</f>
        <v/>
      </c>
      <c r="J152" s="207">
        <f>VLOOKUP(B152,辅助表1!B:Q,8,FALSE)</f>
        <v>1</v>
      </c>
      <c r="K152" s="207" t="str">
        <f>VLOOKUP(B152,辅助表1!B:Q,9,FALSE)</f>
        <v>条件参数类型-无</v>
      </c>
      <c r="L152" s="207">
        <f>VLOOKUP(B152,辅助表1!B:Q,10,FALSE)</f>
        <v>0</v>
      </c>
      <c r="M152" s="207" t="str">
        <f>VLOOKUP(B152,辅助表1!B:Q,11,FALSE)</f>
        <v>效果类型-晶核属性</v>
      </c>
      <c r="N152" s="207" t="str">
        <f>VLOOKUP(B152,辅助表1!B:Q,12,FALSE)</f>
        <v>生效标签-无</v>
      </c>
      <c r="O152" s="207" t="str">
        <f>VLOOKUP(B152,辅助表1!B:Q,13,FALSE)</f>
        <v>效果参数类型-三元数组</v>
      </c>
      <c r="P152" s="209" t="str">
        <f>MID(C152,2,3)&amp;","&amp;VLOOKUP(B152,辅助表1!B:Q,14,FALSE)</f>
        <v>302,属性-攻击力,2000</v>
      </c>
      <c r="Q152" s="207" t="str">
        <f>VLOOKUP(B152,辅助表1!B:Q,15,FALSE)</f>
        <v>提升20%晶核攻击力</v>
      </c>
      <c r="R152" s="207">
        <f>VLOOKUP(B152,辅助表1!B:Q,16,FALSE)</f>
        <v>0</v>
      </c>
      <c r="S152" s="194" t="str">
        <f>$S$12</f>
        <v>词条分类-改造词条</v>
      </c>
      <c r="T152" s="194">
        <v>0</v>
      </c>
    </row>
    <row r="153" s="194" customFormat="1" spans="1:20">
      <c r="A153" s="207">
        <v>151</v>
      </c>
      <c r="B153" s="207">
        <v>7</v>
      </c>
      <c r="C153" s="207">
        <f t="shared" ref="C152:C154" si="23">C152+1</f>
        <v>130203</v>
      </c>
      <c r="D153" s="207" t="s">
        <v>38</v>
      </c>
      <c r="E153" s="207" t="str">
        <f>VLOOKUP(B153,辅助表1!B:Q,3,FALSE)</f>
        <v>生命强化</v>
      </c>
      <c r="F153" s="207" t="str">
        <f>VLOOKUP(B153,辅助表1!B:Q,4,FALSE)</f>
        <v>icon_sm</v>
      </c>
      <c r="G153" s="207" t="str">
        <f>VLOOKUP(B153,辅助表1!B:Q,5,FALSE)</f>
        <v>成就类型-解锁生效</v>
      </c>
      <c r="H153" s="207">
        <f>VLOOKUP(B153,辅助表1!B:Q,6,FALSE)</f>
        <v>0</v>
      </c>
      <c r="I153" s="207" t="str">
        <f>IF(VLOOKUP(B153,辅助表1!B:Q,7,FALSE)=0,"",VLOOKUP(B153,辅助表1!B:Q,7,FALSE))</f>
        <v/>
      </c>
      <c r="J153" s="207">
        <f>VLOOKUP(B153,辅助表1!B:Q,8,FALSE)</f>
        <v>1</v>
      </c>
      <c r="K153" s="207" t="str">
        <f>VLOOKUP(B153,辅助表1!B:Q,9,FALSE)</f>
        <v>条件参数类型-无</v>
      </c>
      <c r="L153" s="207">
        <f>VLOOKUP(B153,辅助表1!B:Q,10,FALSE)</f>
        <v>0</v>
      </c>
      <c r="M153" s="207" t="str">
        <f>VLOOKUP(B153,辅助表1!B:Q,11,FALSE)</f>
        <v>效果类型-晶核属性</v>
      </c>
      <c r="N153" s="207" t="str">
        <f>VLOOKUP(B153,辅助表1!B:Q,12,FALSE)</f>
        <v>生效标签-无</v>
      </c>
      <c r="O153" s="207" t="str">
        <f>VLOOKUP(B153,辅助表1!B:Q,13,FALSE)</f>
        <v>效果参数类型-三元数组</v>
      </c>
      <c r="P153" s="209" t="str">
        <f>MID(C153,2,3)&amp;","&amp;VLOOKUP(B153,辅助表1!B:Q,14,FALSE)</f>
        <v>302,属性-最大生命,2000</v>
      </c>
      <c r="Q153" s="207" t="str">
        <f>VLOOKUP(B153,辅助表1!B:Q,15,FALSE)</f>
        <v>提升20%晶核生命力</v>
      </c>
      <c r="R153" s="207">
        <f>VLOOKUP(B153,辅助表1!B:Q,16,FALSE)</f>
        <v>0</v>
      </c>
      <c r="S153" s="194" t="str">
        <f>$S$5</f>
        <v>词条分类-改造词条</v>
      </c>
      <c r="T153" s="194">
        <v>0</v>
      </c>
    </row>
    <row r="154" s="194" customFormat="1" spans="1:20">
      <c r="A154" s="207">
        <v>152</v>
      </c>
      <c r="B154" s="207">
        <v>164</v>
      </c>
      <c r="C154" s="207">
        <f t="shared" si="23"/>
        <v>130204</v>
      </c>
      <c r="D154" s="207" t="s">
        <v>38</v>
      </c>
      <c r="E154" s="207" t="str">
        <f>VLOOKUP(B154,辅助表1!B:Q,3,FALSE)</f>
        <v>更强技能</v>
      </c>
      <c r="F154" s="207" t="str">
        <f>VLOOKUP(B154,辅助表1!B:Q,4,FALSE)</f>
        <v>icon_jnzq</v>
      </c>
      <c r="G154" s="207" t="str">
        <f>VLOOKUP(B154,辅助表1!B:Q,5,FALSE)</f>
        <v>成就类型-解锁生效</v>
      </c>
      <c r="H154" s="207">
        <f>VLOOKUP(B154,辅助表1!B:Q,6,FALSE)</f>
        <v>0</v>
      </c>
      <c r="I154" s="207" t="str">
        <f>IF(VLOOKUP(B154,辅助表1!B:Q,7,FALSE)=0,"",VLOOKUP(B154,辅助表1!B:Q,7,FALSE))</f>
        <v/>
      </c>
      <c r="J154" s="207">
        <f>VLOOKUP(B154,辅助表1!B:Q,8,FALSE)</f>
        <v>1</v>
      </c>
      <c r="K154" s="207" t="str">
        <f>VLOOKUP(B154,辅助表1!B:Q,9,FALSE)</f>
        <v>条件参数类型-无</v>
      </c>
      <c r="L154" s="207">
        <f>VLOOKUP(B154,辅助表1!B:Q,10,FALSE)</f>
        <v>0</v>
      </c>
      <c r="M154" s="207" t="str">
        <f>VLOOKUP(B154,辅助表1!B:Q,11,FALSE)</f>
        <v>效果类型-英雄属性</v>
      </c>
      <c r="N154" s="207" t="str">
        <f>VLOOKUP(B154,辅助表1!B:Q,12,FALSE)</f>
        <v>元素-风</v>
      </c>
      <c r="O154" s="207" t="str">
        <f>VLOOKUP(B154,辅助表1!B:Q,13,FALSE)</f>
        <v>效果参数类型-二元数组</v>
      </c>
      <c r="P154" s="209" t="str">
        <f>VLOOKUP(B154,辅助表1!B:Q,14,FALSE)</f>
        <v>属性-技能增强,0</v>
      </c>
      <c r="Q154" s="207" t="str">
        <f>VLOOKUP(B154,辅助表1!B:Q,15,FALSE)</f>
        <v>提升风属性英雄0%技能增强</v>
      </c>
      <c r="R154" s="207">
        <f>VLOOKUP(B154,辅助表1!B:Q,16,FALSE)</f>
        <v>0</v>
      </c>
      <c r="S154" s="194" t="str">
        <f>$S$6</f>
        <v>词条分类-改造词条</v>
      </c>
      <c r="T154" s="194">
        <v>0</v>
      </c>
    </row>
    <row r="155" s="195" customFormat="1" spans="1:20">
      <c r="A155" s="211">
        <v>153</v>
      </c>
      <c r="B155" s="211">
        <v>172</v>
      </c>
      <c r="C155" s="211">
        <v>130301</v>
      </c>
      <c r="D155" s="211" t="s">
        <v>41</v>
      </c>
      <c r="E155" s="211" t="str">
        <f>VLOOKUP(B155,辅助表1!B:Q,3,FALSE)</f>
        <v>暴击恢复</v>
      </c>
      <c r="F155" s="211" t="str">
        <f>VLOOKUP(B155,辅助表1!B:Q,4,FALSE)</f>
        <v>icon_hx</v>
      </c>
      <c r="G155" s="211" t="str">
        <f>VLOOKUP(B155,辅助表1!B:Q,5,FALSE)</f>
        <v>成就类型-解锁生效</v>
      </c>
      <c r="H155" s="211">
        <f>VLOOKUP(B155,辅助表1!B:Q,6,FALSE)</f>
        <v>0</v>
      </c>
      <c r="I155" s="211" t="str">
        <f>IF(VLOOKUP(B155,辅助表1!B:Q,7,FALSE)=0,"",VLOOKUP(B155,辅助表1!B:Q,7,FALSE))</f>
        <v/>
      </c>
      <c r="J155" s="211">
        <f>VLOOKUP(B155,辅助表1!B:Q,8,FALSE)</f>
        <v>1</v>
      </c>
      <c r="K155" s="211" t="str">
        <f>VLOOKUP(B155,辅助表1!B:Q,9,FALSE)</f>
        <v>条件参数类型-无</v>
      </c>
      <c r="L155" s="211">
        <f>VLOOKUP(B155,辅助表1!B:Q,10,FALSE)</f>
        <v>0</v>
      </c>
      <c r="M155" s="211" t="str">
        <f>VLOOKUP(B155,辅助表1!B:Q,11,FALSE)</f>
        <v>效果类型-英雄属性</v>
      </c>
      <c r="N155" s="211" t="str">
        <f>VLOOKUP(B155,辅助表1!B:Q,12,FALSE)</f>
        <v>元素-风</v>
      </c>
      <c r="O155" s="211" t="str">
        <f>VLOOKUP(B155,辅助表1!B:Q,13,FALSE)</f>
        <v>效果参数类型-二元数组</v>
      </c>
      <c r="P155" s="213" t="str">
        <f>VLOOKUP(B155,辅助表1!B:Q,14,FALSE)</f>
        <v>属性-暴击回血,258</v>
      </c>
      <c r="Q155" s="211" t="str">
        <f>VLOOKUP(B155,辅助表1!B:Q,15,FALSE)</f>
        <v>提升风属性英雄暴击回血%s258%s点</v>
      </c>
      <c r="R155" s="211">
        <v>0</v>
      </c>
      <c r="S155" s="195" t="str">
        <f>$S$11</f>
        <v>词条分类-主词条</v>
      </c>
      <c r="T155" s="195">
        <v>0</v>
      </c>
    </row>
    <row r="156" s="195" customFormat="1" spans="1:20">
      <c r="A156" s="211">
        <v>154</v>
      </c>
      <c r="B156" s="211">
        <v>60</v>
      </c>
      <c r="C156" s="211">
        <f>C155+1</f>
        <v>130302</v>
      </c>
      <c r="D156" s="211" t="s">
        <v>41</v>
      </c>
      <c r="E156" s="211" t="str">
        <f>VLOOKUP(B156,辅助表1!B:Q,3,FALSE)</f>
        <v>攻击强化</v>
      </c>
      <c r="F156" s="211" t="str">
        <f>VLOOKUP(B156,辅助表1!B:Q,4,FALSE)</f>
        <v>icon_gj</v>
      </c>
      <c r="G156" s="211" t="str">
        <f>VLOOKUP(B156,辅助表1!B:Q,5,FALSE)</f>
        <v>成就类型-解锁生效</v>
      </c>
      <c r="H156" s="211">
        <f>VLOOKUP(B156,辅助表1!B:Q,6,FALSE)</f>
        <v>0</v>
      </c>
      <c r="I156" s="211" t="str">
        <f>IF(VLOOKUP(B156,辅助表1!B:Q,7,FALSE)=0,"",VLOOKUP(B156,辅助表1!B:Q,7,FALSE))</f>
        <v/>
      </c>
      <c r="J156" s="211">
        <f>VLOOKUP(B156,辅助表1!B:Q,8,FALSE)</f>
        <v>1</v>
      </c>
      <c r="K156" s="211" t="str">
        <f>VLOOKUP(B156,辅助表1!B:Q,9,FALSE)</f>
        <v>条件参数类型-无</v>
      </c>
      <c r="L156" s="211">
        <f>VLOOKUP(B156,辅助表1!B:Q,10,FALSE)</f>
        <v>0</v>
      </c>
      <c r="M156" s="211" t="str">
        <f>VLOOKUP(B156,辅助表1!B:Q,11,FALSE)</f>
        <v>效果类型-晶核属性</v>
      </c>
      <c r="N156" s="211" t="str">
        <f>VLOOKUP(B156,辅助表1!B:Q,12,FALSE)</f>
        <v>生效标签-无</v>
      </c>
      <c r="O156" s="211" t="str">
        <f>VLOOKUP(B156,辅助表1!B:Q,13,FALSE)</f>
        <v>效果参数类型-三元数组</v>
      </c>
      <c r="P156" s="213" t="str">
        <f>MID(C156,2,3)&amp;","&amp;VLOOKUP(B156,辅助表1!B:Q,14,FALSE)</f>
        <v>303,属性-攻击力,2000</v>
      </c>
      <c r="Q156" s="211" t="str">
        <f>VLOOKUP(B156,辅助表1!B:Q,15,FALSE)</f>
        <v>提升20%晶核攻击力</v>
      </c>
      <c r="R156" s="211">
        <f>VLOOKUP(B156,辅助表1!B:Q,16,FALSE)</f>
        <v>0</v>
      </c>
      <c r="S156" s="195" t="str">
        <f>$S$12</f>
        <v>词条分类-改造词条</v>
      </c>
      <c r="T156" s="195">
        <v>0</v>
      </c>
    </row>
    <row r="157" s="195" customFormat="1" spans="1:20">
      <c r="A157" s="211">
        <v>155</v>
      </c>
      <c r="B157" s="211">
        <v>19</v>
      </c>
      <c r="C157" s="211">
        <f t="shared" ref="C156:C159" si="24">C156+1</f>
        <v>130303</v>
      </c>
      <c r="D157" s="211" t="s">
        <v>41</v>
      </c>
      <c r="E157" s="211" t="str">
        <f>VLOOKUP(B157,辅助表1!B:Q,3,FALSE)</f>
        <v>防御强化</v>
      </c>
      <c r="F157" s="211" t="str">
        <f>VLOOKUP(B157,辅助表1!B:Q,4,FALSE)</f>
        <v>icon_fy</v>
      </c>
      <c r="G157" s="211" t="str">
        <f>VLOOKUP(B157,辅助表1!B:Q,5,FALSE)</f>
        <v>成就类型-解锁生效</v>
      </c>
      <c r="H157" s="211">
        <f>VLOOKUP(B157,辅助表1!B:Q,6,FALSE)</f>
        <v>0</v>
      </c>
      <c r="I157" s="211" t="str">
        <f>IF(VLOOKUP(B157,辅助表1!B:Q,7,FALSE)=0,"",VLOOKUP(B157,辅助表1!B:Q,7,FALSE))</f>
        <v/>
      </c>
      <c r="J157" s="211">
        <f>VLOOKUP(B157,辅助表1!B:Q,8,FALSE)</f>
        <v>1</v>
      </c>
      <c r="K157" s="211" t="str">
        <f>VLOOKUP(B157,辅助表1!B:Q,9,FALSE)</f>
        <v>条件参数类型-无</v>
      </c>
      <c r="L157" s="211">
        <f>VLOOKUP(B157,辅助表1!B:Q,10,FALSE)</f>
        <v>0</v>
      </c>
      <c r="M157" s="211" t="str">
        <f>VLOOKUP(B157,辅助表1!B:Q,11,FALSE)</f>
        <v>效果类型-晶核属性</v>
      </c>
      <c r="N157" s="211" t="str">
        <f>VLOOKUP(B157,辅助表1!B:Q,12,FALSE)</f>
        <v>生效标签-无</v>
      </c>
      <c r="O157" s="211" t="str">
        <f>VLOOKUP(B157,辅助表1!B:Q,13,FALSE)</f>
        <v>效果参数类型-三元数组</v>
      </c>
      <c r="P157" s="213" t="str">
        <f>MID(C157,2,3)&amp;","&amp;VLOOKUP(B157,辅助表1!B:Q,14,FALSE)</f>
        <v>303,属性-防御力,2000</v>
      </c>
      <c r="Q157" s="211" t="str">
        <f>VLOOKUP(B157,辅助表1!B:Q,15,FALSE)</f>
        <v>提升20%晶核防御力</v>
      </c>
      <c r="R157" s="211">
        <f>VLOOKUP(B157,辅助表1!B:Q,16,FALSE)</f>
        <v>0</v>
      </c>
      <c r="S157" s="195" t="str">
        <f>$S$13</f>
        <v>词条分类-改造词条</v>
      </c>
      <c r="T157" s="195">
        <v>0</v>
      </c>
    </row>
    <row r="158" s="195" customFormat="1" spans="1:20">
      <c r="A158" s="211">
        <v>156</v>
      </c>
      <c r="B158" s="211">
        <v>177</v>
      </c>
      <c r="C158" s="211">
        <f t="shared" si="24"/>
        <v>130304</v>
      </c>
      <c r="D158" s="211" t="s">
        <v>41</v>
      </c>
      <c r="E158" s="211" t="str">
        <f>VLOOKUP(B158,辅助表1!B:Q,3,FALSE)</f>
        <v>命中强化</v>
      </c>
      <c r="F158" s="211" t="str">
        <f>VLOOKUP(B158,辅助表1!B:Q,4,FALSE)</f>
        <v>icon_mz</v>
      </c>
      <c r="G158" s="211" t="str">
        <f>VLOOKUP(B158,辅助表1!B:Q,5,FALSE)</f>
        <v>成就类型-解锁生效</v>
      </c>
      <c r="H158" s="211">
        <f>VLOOKUP(B158,辅助表1!B:Q,6,FALSE)</f>
        <v>0</v>
      </c>
      <c r="I158" s="211" t="str">
        <f>IF(VLOOKUP(B158,辅助表1!B:Q,7,FALSE)=0,"",VLOOKUP(B158,辅助表1!B:Q,7,FALSE))</f>
        <v/>
      </c>
      <c r="J158" s="211">
        <f>VLOOKUP(B158,辅助表1!B:Q,8,FALSE)</f>
        <v>1</v>
      </c>
      <c r="K158" s="211" t="str">
        <f>VLOOKUP(B158,辅助表1!B:Q,9,FALSE)</f>
        <v>条件参数类型-无</v>
      </c>
      <c r="L158" s="211">
        <f>VLOOKUP(B158,辅助表1!B:Q,10,FALSE)</f>
        <v>0</v>
      </c>
      <c r="M158" s="211" t="str">
        <f>VLOOKUP(B158,辅助表1!B:Q,11,FALSE)</f>
        <v>效果类型-英雄属性</v>
      </c>
      <c r="N158" s="211" t="str">
        <f>VLOOKUP(B158,辅助表1!B:Q,12,FALSE)</f>
        <v>元素-风</v>
      </c>
      <c r="O158" s="211" t="str">
        <f>VLOOKUP(B158,辅助表1!B:Q,13,FALSE)</f>
        <v>效果参数类型-二元数组</v>
      </c>
      <c r="P158" s="213" t="str">
        <f>VLOOKUP(B158,辅助表1!B:Q,14,FALSE)</f>
        <v>属性-命中率,216</v>
      </c>
      <c r="Q158" s="211" t="str">
        <f>VLOOKUP(B158,辅助表1!B:Q,15,FALSE)</f>
        <v>提升风属性英雄2.16%命中率</v>
      </c>
      <c r="R158" s="211">
        <f>VLOOKUP(B158,辅助表1!B:Q,16,FALSE)</f>
        <v>0</v>
      </c>
      <c r="S158" s="195" t="str">
        <f>$S$14</f>
        <v>词条分类-改造词条</v>
      </c>
      <c r="T158" s="195">
        <v>0</v>
      </c>
    </row>
    <row r="159" s="195" customFormat="1" spans="1:20">
      <c r="A159" s="211">
        <v>157</v>
      </c>
      <c r="B159" s="211">
        <v>168</v>
      </c>
      <c r="C159" s="211">
        <f t="shared" si="24"/>
        <v>130305</v>
      </c>
      <c r="D159" s="211" t="s">
        <v>41</v>
      </c>
      <c r="E159" s="211" t="str">
        <f>VLOOKUP(B159,辅助表1!B:Q,3,FALSE)</f>
        <v>生命强化</v>
      </c>
      <c r="F159" s="211" t="str">
        <f>VLOOKUP(B159,辅助表1!B:Q,4,FALSE)</f>
        <v>icon_sm</v>
      </c>
      <c r="G159" s="211" t="str">
        <f>VLOOKUP(B159,辅助表1!B:Q,5,FALSE)</f>
        <v>成就类型-解锁生效</v>
      </c>
      <c r="H159" s="211">
        <f>VLOOKUP(B159,辅助表1!B:Q,6,FALSE)</f>
        <v>0</v>
      </c>
      <c r="I159" s="211" t="str">
        <f>IF(VLOOKUP(B159,辅助表1!B:Q,7,FALSE)=0,"",VLOOKUP(B159,辅助表1!B:Q,7,FALSE))</f>
        <v/>
      </c>
      <c r="J159" s="211">
        <f>VLOOKUP(B159,辅助表1!B:Q,8,FALSE)</f>
        <v>1</v>
      </c>
      <c r="K159" s="211" t="str">
        <f>VLOOKUP(B159,辅助表1!B:Q,9,FALSE)</f>
        <v>条件参数类型-无</v>
      </c>
      <c r="L159" s="211">
        <f>VLOOKUP(B159,辅助表1!B:Q,10,FALSE)</f>
        <v>0</v>
      </c>
      <c r="M159" s="211" t="str">
        <f>VLOOKUP(B159,辅助表1!B:Q,11,FALSE)</f>
        <v>效果类型-晶核属性</v>
      </c>
      <c r="N159" s="211" t="str">
        <f>VLOOKUP(B159,辅助表1!B:Q,12,FALSE)</f>
        <v>生效标签-无</v>
      </c>
      <c r="O159" s="211" t="str">
        <f>VLOOKUP(B159,辅助表1!B:Q,13,FALSE)</f>
        <v>效果参数类型-三元数组</v>
      </c>
      <c r="P159" s="213" t="str">
        <f>MID(C159,2,3)&amp;","&amp;VLOOKUP(B159,辅助表1!B:Q,14,FALSE)</f>
        <v>303,属性-最大生命,2000</v>
      </c>
      <c r="Q159" s="211" t="str">
        <f>VLOOKUP(B159,辅助表1!B:Q,15,FALSE)</f>
        <v>提升20%晶核生命力</v>
      </c>
      <c r="R159" s="211">
        <f>VLOOKUP(B159,辅助表1!B:Q,16,FALSE)</f>
        <v>0</v>
      </c>
      <c r="S159" s="195" t="str">
        <f>$S$15</f>
        <v>词条分类-改造词条</v>
      </c>
      <c r="T159" s="195">
        <v>0</v>
      </c>
    </row>
    <row r="160" s="100" customFormat="1" spans="1:20">
      <c r="A160" s="54">
        <v>158</v>
      </c>
      <c r="B160" s="54">
        <v>175</v>
      </c>
      <c r="C160" s="54">
        <v>130401</v>
      </c>
      <c r="D160" s="54" t="s">
        <v>41</v>
      </c>
      <c r="E160" s="54" t="str">
        <f>VLOOKUP(B160,辅助表1!B:Q,3,FALSE)</f>
        <v>闪避恢复</v>
      </c>
      <c r="F160" s="54" t="str">
        <f>VLOOKUP(B160,辅助表1!B:Q,4,FALSE)</f>
        <v>icon_hx</v>
      </c>
      <c r="G160" s="54" t="str">
        <f>VLOOKUP(B160,辅助表1!B:Q,5,FALSE)</f>
        <v>成就类型-解锁生效</v>
      </c>
      <c r="H160" s="54">
        <f>VLOOKUP(B160,辅助表1!B:Q,6,FALSE)</f>
        <v>0</v>
      </c>
      <c r="I160" s="54" t="str">
        <f>IF(VLOOKUP(B160,辅助表1!B:Q,7,FALSE)=0,"",VLOOKUP(B160,辅助表1!B:Q,7,FALSE))</f>
        <v/>
      </c>
      <c r="J160" s="54">
        <f>VLOOKUP(B160,辅助表1!B:Q,8,FALSE)</f>
        <v>1</v>
      </c>
      <c r="K160" s="54" t="str">
        <f>VLOOKUP(B160,辅助表1!B:Q,9,FALSE)</f>
        <v>条件参数类型-无</v>
      </c>
      <c r="L160" s="54">
        <f>VLOOKUP(B160,辅助表1!B:Q,10,FALSE)</f>
        <v>0</v>
      </c>
      <c r="M160" s="54" t="str">
        <f>VLOOKUP(B160,辅助表1!B:Q,11,FALSE)</f>
        <v>效果类型-英雄属性</v>
      </c>
      <c r="N160" s="54" t="str">
        <f>VLOOKUP(B160,辅助表1!B:Q,12,FALSE)</f>
        <v>元素-风</v>
      </c>
      <c r="O160" s="54" t="str">
        <f>VLOOKUP(B160,辅助表1!B:Q,13,FALSE)</f>
        <v>效果参数类型-二元数组</v>
      </c>
      <c r="P160" s="84" t="str">
        <f>VLOOKUP(B160,辅助表1!B:Q,14,FALSE)</f>
        <v>属性-闪避回血,157</v>
      </c>
      <c r="Q160" s="54" t="str">
        <f>VLOOKUP(B160,辅助表1!B:Q,15,FALSE)</f>
        <v>提升风属性英雄闪避回血%s157%s点</v>
      </c>
      <c r="R160" s="54">
        <v>0</v>
      </c>
      <c r="S160" s="100" t="str">
        <f>$S$11</f>
        <v>词条分类-主词条</v>
      </c>
      <c r="T160" s="100">
        <v>0</v>
      </c>
    </row>
    <row r="161" s="100" customFormat="1" spans="1:20">
      <c r="A161" s="54">
        <v>159</v>
      </c>
      <c r="B161" s="54">
        <v>27</v>
      </c>
      <c r="C161" s="54">
        <f>C160+1</f>
        <v>130402</v>
      </c>
      <c r="D161" s="54" t="s">
        <v>41</v>
      </c>
      <c r="E161" s="54" t="str">
        <f>VLOOKUP(B161,辅助表1!B:Q,3,FALSE)</f>
        <v>攻击强化</v>
      </c>
      <c r="F161" s="54" t="str">
        <f>VLOOKUP(B161,辅助表1!B:Q,4,FALSE)</f>
        <v>icon_gj</v>
      </c>
      <c r="G161" s="54" t="str">
        <f>VLOOKUP(B161,辅助表1!B:Q,5,FALSE)</f>
        <v>成就类型-解锁生效</v>
      </c>
      <c r="H161" s="54">
        <f>VLOOKUP(B161,辅助表1!B:Q,6,FALSE)</f>
        <v>0</v>
      </c>
      <c r="I161" s="54" t="str">
        <f>IF(VLOOKUP(B161,辅助表1!B:Q,7,FALSE)=0,"",VLOOKUP(B161,辅助表1!B:Q,7,FALSE))</f>
        <v/>
      </c>
      <c r="J161" s="54">
        <f>VLOOKUP(B161,辅助表1!B:Q,8,FALSE)</f>
        <v>1</v>
      </c>
      <c r="K161" s="54" t="str">
        <f>VLOOKUP(B161,辅助表1!B:Q,9,FALSE)</f>
        <v>条件参数类型-无</v>
      </c>
      <c r="L161" s="54">
        <f>VLOOKUP(B161,辅助表1!B:Q,10,FALSE)</f>
        <v>0</v>
      </c>
      <c r="M161" s="54" t="str">
        <f>VLOOKUP(B161,辅助表1!B:Q,11,FALSE)</f>
        <v>效果类型-晶核属性</v>
      </c>
      <c r="N161" s="54" t="str">
        <f>VLOOKUP(B161,辅助表1!B:Q,12,FALSE)</f>
        <v>生效标签-无</v>
      </c>
      <c r="O161" s="54" t="str">
        <f>VLOOKUP(B161,辅助表1!B:Q,13,FALSE)</f>
        <v>效果参数类型-三元数组</v>
      </c>
      <c r="P161" s="84" t="str">
        <f>MID(C161,2,3)&amp;","&amp;VLOOKUP(B161,辅助表1!B:Q,14,FALSE)</f>
        <v>304,属性-攻击力,2000</v>
      </c>
      <c r="Q161" s="54" t="str">
        <f>VLOOKUP(B161,辅助表1!B:Q,15,FALSE)</f>
        <v>提升20%晶核攻击力</v>
      </c>
      <c r="R161" s="54">
        <f>VLOOKUP(B161,辅助表1!B:Q,16,FALSE)</f>
        <v>0</v>
      </c>
      <c r="S161" s="100" t="str">
        <f>$S$22</f>
        <v>词条分类-改造词条</v>
      </c>
      <c r="T161" s="100">
        <v>0</v>
      </c>
    </row>
    <row r="162" s="100" customFormat="1" spans="1:20">
      <c r="A162" s="54">
        <v>160</v>
      </c>
      <c r="B162" s="54">
        <v>19</v>
      </c>
      <c r="C162" s="54">
        <f t="shared" ref="C161:C164" si="25">C161+1</f>
        <v>130403</v>
      </c>
      <c r="D162" s="54" t="s">
        <v>41</v>
      </c>
      <c r="E162" s="54" t="str">
        <f>VLOOKUP(B162,辅助表1!B:Q,3,FALSE)</f>
        <v>防御强化</v>
      </c>
      <c r="F162" s="54" t="str">
        <f>VLOOKUP(B162,辅助表1!B:Q,4,FALSE)</f>
        <v>icon_fy</v>
      </c>
      <c r="G162" s="54" t="str">
        <f>VLOOKUP(B162,辅助表1!B:Q,5,FALSE)</f>
        <v>成就类型-解锁生效</v>
      </c>
      <c r="H162" s="54">
        <f>VLOOKUP(B162,辅助表1!B:Q,6,FALSE)</f>
        <v>0</v>
      </c>
      <c r="I162" s="54" t="str">
        <f>IF(VLOOKUP(B162,辅助表1!B:Q,7,FALSE)=0,"",VLOOKUP(B162,辅助表1!B:Q,7,FALSE))</f>
        <v/>
      </c>
      <c r="J162" s="54">
        <f>VLOOKUP(B162,辅助表1!B:Q,8,FALSE)</f>
        <v>1</v>
      </c>
      <c r="K162" s="54" t="str">
        <f>VLOOKUP(B162,辅助表1!B:Q,9,FALSE)</f>
        <v>条件参数类型-无</v>
      </c>
      <c r="L162" s="54">
        <f>VLOOKUP(B162,辅助表1!B:Q,10,FALSE)</f>
        <v>0</v>
      </c>
      <c r="M162" s="54" t="str">
        <f>VLOOKUP(B162,辅助表1!B:Q,11,FALSE)</f>
        <v>效果类型-晶核属性</v>
      </c>
      <c r="N162" s="54" t="str">
        <f>VLOOKUP(B162,辅助表1!B:Q,12,FALSE)</f>
        <v>生效标签-无</v>
      </c>
      <c r="O162" s="54" t="str">
        <f>VLOOKUP(B162,辅助表1!B:Q,13,FALSE)</f>
        <v>效果参数类型-三元数组</v>
      </c>
      <c r="P162" s="84" t="str">
        <f>MID(C162,2,3)&amp;","&amp;VLOOKUP(B162,辅助表1!B:Q,14,FALSE)</f>
        <v>304,属性-防御力,2000</v>
      </c>
      <c r="Q162" s="54" t="str">
        <f>VLOOKUP(B162,辅助表1!B:Q,15,FALSE)</f>
        <v>提升20%晶核防御力</v>
      </c>
      <c r="R162" s="54">
        <f>VLOOKUP(B162,辅助表1!B:Q,16,FALSE)</f>
        <v>0</v>
      </c>
      <c r="S162" s="54" t="str">
        <f>$S$13</f>
        <v>词条分类-改造词条</v>
      </c>
      <c r="T162" s="100">
        <v>0</v>
      </c>
    </row>
    <row r="163" s="100" customFormat="1" spans="1:20">
      <c r="A163" s="54">
        <v>161</v>
      </c>
      <c r="B163" s="54">
        <v>176</v>
      </c>
      <c r="C163" s="54">
        <f t="shared" si="25"/>
        <v>130404</v>
      </c>
      <c r="D163" s="54" t="s">
        <v>41</v>
      </c>
      <c r="E163" s="54" t="str">
        <f>VLOOKUP(B163,辅助表1!B:Q,3,FALSE)</f>
        <v>护甲爆破</v>
      </c>
      <c r="F163" s="54" t="str">
        <f>VLOOKUP(B163,辅助表1!B:Q,4,FALSE)</f>
        <v>icon_hskx</v>
      </c>
      <c r="G163" s="54" t="str">
        <f>VLOOKUP(B163,辅助表1!B:Q,5,FALSE)</f>
        <v>成就类型-解锁生效</v>
      </c>
      <c r="H163" s="54">
        <f>VLOOKUP(B163,辅助表1!B:Q,6,FALSE)</f>
        <v>0</v>
      </c>
      <c r="I163" s="54" t="str">
        <f>IF(VLOOKUP(B163,辅助表1!B:Q,7,FALSE)=0,"",VLOOKUP(B163,辅助表1!B:Q,7,FALSE))</f>
        <v/>
      </c>
      <c r="J163" s="54">
        <f>VLOOKUP(B163,辅助表1!B:Q,8,FALSE)</f>
        <v>1</v>
      </c>
      <c r="K163" s="54" t="str">
        <f>VLOOKUP(B163,辅助表1!B:Q,9,FALSE)</f>
        <v>条件参数类型-无</v>
      </c>
      <c r="L163" s="54">
        <f>VLOOKUP(B163,辅助表1!B:Q,10,FALSE)</f>
        <v>0</v>
      </c>
      <c r="M163" s="54" t="str">
        <f>VLOOKUP(B163,辅助表1!B:Q,11,FALSE)</f>
        <v>效果类型-英雄属性</v>
      </c>
      <c r="N163" s="54" t="str">
        <f>VLOOKUP(B163,辅助表1!B:Q,12,FALSE)</f>
        <v>元素-风</v>
      </c>
      <c r="O163" s="54" t="str">
        <f>VLOOKUP(B163,辅助表1!B:Q,13,FALSE)</f>
        <v>效果参数类型-二元数组</v>
      </c>
      <c r="P163" s="84" t="str">
        <f>VLOOKUP(B163,辅助表1!B:Q,14,FALSE)</f>
        <v>属性-破甲效果,52</v>
      </c>
      <c r="Q163" s="54" t="str">
        <f>VLOOKUP(B163,辅助表1!B:Q,15,FALSE)</f>
        <v>提升风属性英雄0.52%破甲效果</v>
      </c>
      <c r="R163" s="54">
        <f>VLOOKUP(B163,辅助表1!B:Q,16,FALSE)</f>
        <v>0</v>
      </c>
      <c r="S163" s="100" t="str">
        <f>$S$14</f>
        <v>词条分类-改造词条</v>
      </c>
      <c r="T163" s="100">
        <v>0</v>
      </c>
    </row>
    <row r="164" s="100" customFormat="1" spans="1:20">
      <c r="A164" s="54">
        <v>162</v>
      </c>
      <c r="B164" s="54">
        <v>168</v>
      </c>
      <c r="C164" s="54">
        <f t="shared" si="25"/>
        <v>130405</v>
      </c>
      <c r="D164" s="54" t="s">
        <v>41</v>
      </c>
      <c r="E164" s="54" t="str">
        <f>VLOOKUP(B164,辅助表1!B:Q,3,FALSE)</f>
        <v>生命强化</v>
      </c>
      <c r="F164" s="54" t="str">
        <f>VLOOKUP(B164,辅助表1!B:Q,4,FALSE)</f>
        <v>icon_sm</v>
      </c>
      <c r="G164" s="54" t="str">
        <f>VLOOKUP(B164,辅助表1!B:Q,5,FALSE)</f>
        <v>成就类型-解锁生效</v>
      </c>
      <c r="H164" s="54">
        <f>VLOOKUP(B164,辅助表1!B:Q,6,FALSE)</f>
        <v>0</v>
      </c>
      <c r="I164" s="54" t="str">
        <f>IF(VLOOKUP(B164,辅助表1!B:Q,7,FALSE)=0,"",VLOOKUP(B164,辅助表1!B:Q,7,FALSE))</f>
        <v/>
      </c>
      <c r="J164" s="54">
        <f>VLOOKUP(B164,辅助表1!B:Q,8,FALSE)</f>
        <v>1</v>
      </c>
      <c r="K164" s="54" t="str">
        <f>VLOOKUP(B164,辅助表1!B:Q,9,FALSE)</f>
        <v>条件参数类型-无</v>
      </c>
      <c r="L164" s="54">
        <f>VLOOKUP(B164,辅助表1!B:Q,10,FALSE)</f>
        <v>0</v>
      </c>
      <c r="M164" s="54" t="str">
        <f>VLOOKUP(B164,辅助表1!B:Q,11,FALSE)</f>
        <v>效果类型-晶核属性</v>
      </c>
      <c r="N164" s="54" t="str">
        <f>VLOOKUP(B164,辅助表1!B:Q,12,FALSE)</f>
        <v>生效标签-无</v>
      </c>
      <c r="O164" s="54" t="str">
        <f>VLOOKUP(B164,辅助表1!B:Q,13,FALSE)</f>
        <v>效果参数类型-三元数组</v>
      </c>
      <c r="P164" s="84" t="str">
        <f>MID(C164,2,3)&amp;","&amp;VLOOKUP(B164,辅助表1!B:Q,14,FALSE)</f>
        <v>304,属性-最大生命,2000</v>
      </c>
      <c r="Q164" s="54" t="str">
        <f>VLOOKUP(B164,辅助表1!B:Q,15,FALSE)</f>
        <v>提升20%晶核生命力</v>
      </c>
      <c r="R164" s="54">
        <f>VLOOKUP(B164,辅助表1!B:Q,16,FALSE)</f>
        <v>0</v>
      </c>
      <c r="S164" s="100" t="str">
        <f>$S$15</f>
        <v>词条分类-改造词条</v>
      </c>
      <c r="T164" s="100">
        <v>0</v>
      </c>
    </row>
    <row r="165" s="192" customFormat="1" spans="1:20">
      <c r="A165" s="198">
        <v>163</v>
      </c>
      <c r="B165" s="198">
        <v>182</v>
      </c>
      <c r="C165" s="198">
        <v>130501</v>
      </c>
      <c r="D165" s="198" t="s">
        <v>42</v>
      </c>
      <c r="E165" s="198" t="str">
        <f>VLOOKUP(B165,辅助表1!B:Q,3,FALSE)</f>
        <v>命中恢复</v>
      </c>
      <c r="F165" s="198" t="str">
        <f>VLOOKUP(B165,辅助表1!B:Q,4,FALSE)</f>
        <v>icon_hx</v>
      </c>
      <c r="G165" s="198" t="str">
        <f>VLOOKUP(B165,辅助表1!B:Q,5,FALSE)</f>
        <v>成就类型-解锁生效</v>
      </c>
      <c r="H165" s="198">
        <f>VLOOKUP(B165,辅助表1!B:Q,6,FALSE)</f>
        <v>0</v>
      </c>
      <c r="I165" s="198" t="str">
        <f>IF(VLOOKUP(B165,辅助表1!B:Q,7,FALSE)=0,"",VLOOKUP(B165,辅助表1!B:Q,7,FALSE))</f>
        <v/>
      </c>
      <c r="J165" s="198">
        <f>VLOOKUP(B165,辅助表1!B:Q,8,FALSE)</f>
        <v>1</v>
      </c>
      <c r="K165" s="198" t="str">
        <f>VLOOKUP(B165,辅助表1!B:Q,9,FALSE)</f>
        <v>条件参数类型-无</v>
      </c>
      <c r="L165" s="198">
        <f>VLOOKUP(B165,辅助表1!B:Q,10,FALSE)</f>
        <v>0</v>
      </c>
      <c r="M165" s="198" t="str">
        <f>VLOOKUP(B165,辅助表1!B:Q,11,FALSE)</f>
        <v>效果类型-英雄属性</v>
      </c>
      <c r="N165" s="198" t="str">
        <f>VLOOKUP(B165,辅助表1!B:Q,12,FALSE)</f>
        <v>元素-风</v>
      </c>
      <c r="O165" s="198" t="str">
        <f>VLOOKUP(B165,辅助表1!B:Q,13,FALSE)</f>
        <v>效果参数类型-二元数组</v>
      </c>
      <c r="P165" s="203" t="str">
        <f>VLOOKUP(B165,辅助表1!B:Q,14,FALSE)</f>
        <v>属性-命中回血,134</v>
      </c>
      <c r="Q165" s="198" t="str">
        <f>VLOOKUP(B165,辅助表1!B:Q,15,FALSE)</f>
        <v>提升风属性英雄命中回血%s134%s点</v>
      </c>
      <c r="R165" s="198">
        <f>VLOOKUP(B165,辅助表1!B:Q,16,FALSE)</f>
        <v>0</v>
      </c>
      <c r="S165" s="192" t="str">
        <f>$S$21</f>
        <v>词条分类-主词条</v>
      </c>
      <c r="T165" s="192">
        <v>0</v>
      </c>
    </row>
    <row r="166" s="192" customFormat="1" spans="1:20">
      <c r="A166" s="198">
        <v>164</v>
      </c>
      <c r="B166" s="198">
        <v>39</v>
      </c>
      <c r="C166" s="198">
        <f>C165+1</f>
        <v>130502</v>
      </c>
      <c r="D166" s="198" t="s">
        <v>42</v>
      </c>
      <c r="E166" s="198" t="str">
        <f>VLOOKUP(B166,辅助表1!B:Q,3,FALSE)</f>
        <v>攻击强化</v>
      </c>
      <c r="F166" s="198" t="str">
        <f>VLOOKUP(B166,辅助表1!B:Q,4,FALSE)</f>
        <v>icon_gj</v>
      </c>
      <c r="G166" s="198" t="str">
        <f>VLOOKUP(B166,辅助表1!B:Q,5,FALSE)</f>
        <v>成就类型-解锁生效</v>
      </c>
      <c r="H166" s="198">
        <f>VLOOKUP(B166,辅助表1!B:Q,6,FALSE)</f>
        <v>0</v>
      </c>
      <c r="I166" s="198" t="str">
        <f>IF(VLOOKUP(B166,辅助表1!B:Q,7,FALSE)=0,"",VLOOKUP(B166,辅助表1!B:Q,7,FALSE))</f>
        <v/>
      </c>
      <c r="J166" s="198">
        <f>VLOOKUP(B166,辅助表1!B:Q,8,FALSE)</f>
        <v>1</v>
      </c>
      <c r="K166" s="198" t="str">
        <f>VLOOKUP(B166,辅助表1!B:Q,9,FALSE)</f>
        <v>条件参数类型-无</v>
      </c>
      <c r="L166" s="198">
        <f>VLOOKUP(B166,辅助表1!B:Q,10,FALSE)</f>
        <v>0</v>
      </c>
      <c r="M166" s="198" t="str">
        <f>VLOOKUP(B166,辅助表1!B:Q,11,FALSE)</f>
        <v>效果类型-晶核属性</v>
      </c>
      <c r="N166" s="198" t="str">
        <f>VLOOKUP(B166,辅助表1!B:Q,12,FALSE)</f>
        <v>生效标签-无</v>
      </c>
      <c r="O166" s="198" t="str">
        <f>VLOOKUP(B166,辅助表1!B:Q,13,FALSE)</f>
        <v>效果参数类型-三元数组</v>
      </c>
      <c r="P166" s="203" t="str">
        <f>MID(C166,2,3)&amp;","&amp;VLOOKUP(B166,辅助表1!B:Q,14,FALSE)</f>
        <v>305,属性-攻击力,2000</v>
      </c>
      <c r="Q166" s="198" t="str">
        <f>VLOOKUP(B166,辅助表1!B:Q,15,FALSE)</f>
        <v>提升20%晶核攻击力</v>
      </c>
      <c r="R166" s="198">
        <f>VLOOKUP(B166,辅助表1!B:Q,16,FALSE)</f>
        <v>0</v>
      </c>
      <c r="S166" s="192" t="str">
        <f>S134</f>
        <v>词条分类-改造词条</v>
      </c>
      <c r="T166" s="192">
        <v>0</v>
      </c>
    </row>
    <row r="167" s="192" customFormat="1" spans="1:20">
      <c r="A167" s="198">
        <v>165</v>
      </c>
      <c r="B167" s="198">
        <v>25</v>
      </c>
      <c r="C167" s="198">
        <f t="shared" ref="C166:C170" si="26">C166+1</f>
        <v>130503</v>
      </c>
      <c r="D167" s="198" t="s">
        <v>42</v>
      </c>
      <c r="E167" s="198" t="str">
        <f>VLOOKUP(B167,辅助表1!B:Q,3,FALSE)</f>
        <v>空投降临</v>
      </c>
      <c r="F167" s="198" t="str">
        <f>VLOOKUP(B167,辅助表1!B:Q,4,FALSE)</f>
        <v>icon_kt</v>
      </c>
      <c r="G167" s="198" t="str">
        <f>VLOOKUP(B167,辅助表1!B:Q,5,FALSE)</f>
        <v>成就类型-解锁生效</v>
      </c>
      <c r="H167" s="198">
        <f>VLOOKUP(B167,辅助表1!B:Q,6,FALSE)</f>
        <v>0</v>
      </c>
      <c r="I167" s="198" t="str">
        <f>IF(VLOOKUP(B167,辅助表1!B:Q,7,FALSE)=0,"",VLOOKUP(B167,辅助表1!B:Q,7,FALSE))</f>
        <v/>
      </c>
      <c r="J167" s="198">
        <f>VLOOKUP(B167,辅助表1!B:Q,8,FALSE)</f>
        <v>1</v>
      </c>
      <c r="K167" s="198" t="str">
        <f>VLOOKUP(B167,辅助表1!B:Q,9,FALSE)</f>
        <v>条件参数类型-无</v>
      </c>
      <c r="L167" s="198">
        <f>VLOOKUP(B167,辅助表1!B:Q,10,FALSE)</f>
        <v>0</v>
      </c>
      <c r="M167" s="198" t="str">
        <f>VLOOKUP(B167,辅助表1!B:Q,11,FALSE)</f>
        <v>效果类型-增加空投次数</v>
      </c>
      <c r="N167" s="198" t="str">
        <f>VLOOKUP(B167,辅助表1!B:Q,12,FALSE)</f>
        <v>生效标签-无</v>
      </c>
      <c r="O167" s="198" t="str">
        <f>VLOOKUP(B167,辅助表1!B:Q,13,FALSE)</f>
        <v>效果参数类型-单参数</v>
      </c>
      <c r="P167" s="203">
        <f>VLOOKUP(B167,辅助表1!B:Q,14,FALSE)</f>
        <v>1</v>
      </c>
      <c r="Q167" s="198" t="str">
        <f>VLOOKUP(B167,辅助表1!B:Q,15,FALSE)</f>
        <v>战斗中额外获得1次空投支援</v>
      </c>
      <c r="R167" s="198">
        <f>VLOOKUP(B167,辅助表1!B:Q,16,FALSE)</f>
        <v>0</v>
      </c>
      <c r="S167" s="192" t="str">
        <f>$S$23</f>
        <v>词条分类-改造词条</v>
      </c>
      <c r="T167" s="192">
        <v>1</v>
      </c>
    </row>
    <row r="168" s="192" customFormat="1" spans="1:20">
      <c r="A168" s="198">
        <v>166</v>
      </c>
      <c r="B168" s="198">
        <v>183</v>
      </c>
      <c r="C168" s="198">
        <f t="shared" si="26"/>
        <v>130504</v>
      </c>
      <c r="D168" s="198" t="s">
        <v>42</v>
      </c>
      <c r="E168" s="198" t="str">
        <f>VLOOKUP(B168,辅助表1!B:Q,3,FALSE)</f>
        <v>暴力伤害</v>
      </c>
      <c r="F168" s="198" t="str">
        <f>VLOOKUP(B168,辅助表1!B:Q,4,FALSE)</f>
        <v>icon_bjdj</v>
      </c>
      <c r="G168" s="198" t="str">
        <f>VLOOKUP(B168,辅助表1!B:Q,5,FALSE)</f>
        <v>成就类型-解锁生效</v>
      </c>
      <c r="H168" s="198">
        <f>VLOOKUP(B168,辅助表1!B:Q,6,FALSE)</f>
        <v>0</v>
      </c>
      <c r="I168" s="198" t="str">
        <f>IF(VLOOKUP(B168,辅助表1!B:Q,7,FALSE)=0,"",VLOOKUP(B168,辅助表1!B:Q,7,FALSE))</f>
        <v/>
      </c>
      <c r="J168" s="198">
        <f>VLOOKUP(B168,辅助表1!B:Q,8,FALSE)</f>
        <v>1</v>
      </c>
      <c r="K168" s="198" t="str">
        <f>VLOOKUP(B168,辅助表1!B:Q,9,FALSE)</f>
        <v>条件参数类型-无</v>
      </c>
      <c r="L168" s="198">
        <f>VLOOKUP(B168,辅助表1!B:Q,10,FALSE)</f>
        <v>0</v>
      </c>
      <c r="M168" s="198" t="str">
        <f>VLOOKUP(B168,辅助表1!B:Q,11,FALSE)</f>
        <v>效果类型-英雄属性</v>
      </c>
      <c r="N168" s="198" t="str">
        <f>VLOOKUP(B168,辅助表1!B:Q,12,FALSE)</f>
        <v>元素-风</v>
      </c>
      <c r="O168" s="198" t="str">
        <f>VLOOKUP(B168,辅助表1!B:Q,13,FALSE)</f>
        <v>效果参数类型-二元数组</v>
      </c>
      <c r="P168" s="203" t="str">
        <f>VLOOKUP(B168,辅助表1!B:Q,14,FALSE)</f>
        <v>属性-暴击效果,105</v>
      </c>
      <c r="Q168" s="198" t="str">
        <f>VLOOKUP(B168,辅助表1!B:Q,15,FALSE)</f>
        <v>提升风属性英雄1.05%暴击效果</v>
      </c>
      <c r="R168" s="198">
        <f>VLOOKUP(B168,辅助表1!B:Q,16,FALSE)</f>
        <v>0</v>
      </c>
      <c r="S168" s="192" t="str">
        <f>$S$24</f>
        <v>词条分类-改造词条</v>
      </c>
      <c r="T168" s="192">
        <v>0</v>
      </c>
    </row>
    <row r="169" s="192" customFormat="1" spans="1:20">
      <c r="A169" s="198">
        <v>167</v>
      </c>
      <c r="B169" s="198">
        <v>64</v>
      </c>
      <c r="C169" s="198">
        <f t="shared" si="26"/>
        <v>130505</v>
      </c>
      <c r="D169" s="198" t="s">
        <v>42</v>
      </c>
      <c r="E169" s="198" t="str">
        <f>VLOOKUP(B169,辅助表1!B:Q,3,FALSE)</f>
        <v>防御强化</v>
      </c>
      <c r="F169" s="198" t="str">
        <f>VLOOKUP(B169,辅助表1!B:Q,4,FALSE)</f>
        <v>icon_fy</v>
      </c>
      <c r="G169" s="198" t="str">
        <f>VLOOKUP(B169,辅助表1!B:Q,5,FALSE)</f>
        <v>成就类型-解锁生效</v>
      </c>
      <c r="H169" s="198">
        <f>VLOOKUP(B169,辅助表1!B:Q,6,FALSE)</f>
        <v>0</v>
      </c>
      <c r="I169" s="198" t="str">
        <f>IF(VLOOKUP(B169,辅助表1!B:Q,7,FALSE)=0,"",VLOOKUP(B169,辅助表1!B:Q,7,FALSE))</f>
        <v/>
      </c>
      <c r="J169" s="198">
        <f>VLOOKUP(B169,辅助表1!B:Q,8,FALSE)</f>
        <v>1</v>
      </c>
      <c r="K169" s="198" t="str">
        <f>VLOOKUP(B169,辅助表1!B:Q,9,FALSE)</f>
        <v>条件参数类型-无</v>
      </c>
      <c r="L169" s="198">
        <f>VLOOKUP(B169,辅助表1!B:Q,10,FALSE)</f>
        <v>0</v>
      </c>
      <c r="M169" s="198" t="str">
        <f>VLOOKUP(B169,辅助表1!B:Q,11,FALSE)</f>
        <v>效果类型-晶核属性</v>
      </c>
      <c r="N169" s="198" t="str">
        <f>VLOOKUP(B169,辅助表1!B:Q,12,FALSE)</f>
        <v>生效标签-无</v>
      </c>
      <c r="O169" s="198" t="str">
        <f>VLOOKUP(B169,辅助表1!B:Q,13,FALSE)</f>
        <v>效果参数类型-三元数组</v>
      </c>
      <c r="P169" s="203" t="str">
        <f>MID(C169,2,3)&amp;","&amp;VLOOKUP(B169,辅助表1!B:Q,14,FALSE)</f>
        <v>305,属性-防御力,2000</v>
      </c>
      <c r="Q169" s="198" t="str">
        <f>VLOOKUP(B169,辅助表1!B:Q,15,FALSE)</f>
        <v>提升20%晶核防御力</v>
      </c>
      <c r="R169" s="198">
        <f>VLOOKUP(B169,辅助表1!B:Q,16,FALSE)</f>
        <v>0</v>
      </c>
      <c r="S169" s="192" t="str">
        <f>$S$25</f>
        <v>词条分类-改造词条</v>
      </c>
      <c r="T169" s="192">
        <v>0</v>
      </c>
    </row>
    <row r="170" s="192" customFormat="1" spans="1:20">
      <c r="A170" s="198">
        <v>168</v>
      </c>
      <c r="B170" s="198">
        <v>181</v>
      </c>
      <c r="C170" s="198">
        <f t="shared" si="26"/>
        <v>130506</v>
      </c>
      <c r="D170" s="198" t="s">
        <v>42</v>
      </c>
      <c r="E170" s="198" t="str">
        <f>VLOOKUP(B170,辅助表1!B:Q,3,FALSE)</f>
        <v>生命强化</v>
      </c>
      <c r="F170" s="198" t="str">
        <f>VLOOKUP(B170,辅助表1!B:Q,4,FALSE)</f>
        <v>icon_sm</v>
      </c>
      <c r="G170" s="198" t="str">
        <f>VLOOKUP(B170,辅助表1!B:Q,5,FALSE)</f>
        <v>成就类型-解锁生效</v>
      </c>
      <c r="H170" s="198">
        <f>VLOOKUP(B170,辅助表1!B:Q,6,FALSE)</f>
        <v>0</v>
      </c>
      <c r="I170" s="198" t="str">
        <f>IF(VLOOKUP(B170,辅助表1!B:Q,7,FALSE)=0,"",VLOOKUP(B170,辅助表1!B:Q,7,FALSE))</f>
        <v/>
      </c>
      <c r="J170" s="198">
        <f>VLOOKUP(B170,辅助表1!B:Q,8,FALSE)</f>
        <v>1</v>
      </c>
      <c r="K170" s="198" t="str">
        <f>VLOOKUP(B170,辅助表1!B:Q,9,FALSE)</f>
        <v>条件参数类型-无</v>
      </c>
      <c r="L170" s="198">
        <f>VLOOKUP(B170,辅助表1!B:Q,10,FALSE)</f>
        <v>0</v>
      </c>
      <c r="M170" s="198" t="str">
        <f>VLOOKUP(B170,辅助表1!B:Q,11,FALSE)</f>
        <v>效果类型-晶核属性</v>
      </c>
      <c r="N170" s="198" t="str">
        <f>VLOOKUP(B170,辅助表1!B:Q,12,FALSE)</f>
        <v>生效标签-无</v>
      </c>
      <c r="O170" s="198" t="str">
        <f>VLOOKUP(B170,辅助表1!B:Q,13,FALSE)</f>
        <v>效果参数类型-三元数组</v>
      </c>
      <c r="P170" s="203" t="str">
        <f>MID(C170,2,3)&amp;","&amp;VLOOKUP(B170,辅助表1!B:Q,14,FALSE)</f>
        <v>305,属性-最大生命,2000</v>
      </c>
      <c r="Q170" s="198" t="str">
        <f>VLOOKUP(B170,辅助表1!B:Q,15,FALSE)</f>
        <v>提升20%晶核生命力</v>
      </c>
      <c r="R170" s="198">
        <f>VLOOKUP(B170,辅助表1!B:Q,16,FALSE)</f>
        <v>0</v>
      </c>
      <c r="S170" s="192" t="str">
        <f>$S$26</f>
        <v>词条分类-改造词条</v>
      </c>
      <c r="T170" s="192">
        <v>0</v>
      </c>
    </row>
    <row r="171" s="196" customFormat="1" spans="1:20">
      <c r="A171" s="210">
        <v>169</v>
      </c>
      <c r="B171" s="210">
        <v>373</v>
      </c>
      <c r="C171" s="210">
        <v>130601</v>
      </c>
      <c r="D171" s="210" t="s">
        <v>43</v>
      </c>
      <c r="E171" s="210" t="str">
        <f>VLOOKUP(B171,辅助表1!B:Q,3,FALSE)</f>
        <v>零消耗</v>
      </c>
      <c r="F171" s="210" t="str">
        <f>VLOOKUP(B171,辅助表1!B:Q,4,FALSE)</f>
        <v>icon_blbt</v>
      </c>
      <c r="G171" s="210" t="str">
        <f>VLOOKUP(B171,辅助表1!B:Q,5,FALSE)</f>
        <v>成就类型-解锁生效</v>
      </c>
      <c r="H171" s="210">
        <f>VLOOKUP(B171,辅助表1!B:Q,6,FALSE)</f>
        <v>0</v>
      </c>
      <c r="I171" s="210" t="str">
        <f>IF(VLOOKUP(B171,辅助表1!B:Q,7,FALSE)=0,"",VLOOKUP(B171,辅助表1!B:Q,7,FALSE))</f>
        <v/>
      </c>
      <c r="J171" s="210">
        <f>VLOOKUP(B171,辅助表1!B:Q,8,FALSE)</f>
        <v>1</v>
      </c>
      <c r="K171" s="210" t="str">
        <f>VLOOKUP(B171,辅助表1!B:Q,9,FALSE)</f>
        <v>条件参数类型-无</v>
      </c>
      <c r="L171" s="210">
        <f>VLOOKUP(B171,辅助表1!B:Q,10,FALSE)</f>
        <v>0</v>
      </c>
      <c r="M171" s="210" t="str">
        <f>VLOOKUP(B171,辅助表1!B:Q,11,FALSE)</f>
        <v>效果类型-英雄升星-本体减免</v>
      </c>
      <c r="N171" s="210" t="str">
        <f>VLOOKUP(B171,辅助表1!B:Q,12,FALSE)</f>
        <v>品质-白,品质-绿,品质-蓝,品质-紫</v>
      </c>
      <c r="O171" s="210" t="str">
        <f>VLOOKUP(B171,辅助表1!B:Q,13,FALSE)</f>
        <v>效果参数类型-单参数</v>
      </c>
      <c r="P171" s="214" t="str">
        <f>VLOOKUP(B171,辅助表1!B:Q,14,FALSE)</f>
        <v>10</v>
      </c>
      <c r="Q171" s="210" t="str">
        <f>VLOOKUP(B171,辅助表1!B:Q,15,FALSE)</f>
        <v>史诗及以下品质英雄升星时有%s0.1%%s的概率保留1个本体材料</v>
      </c>
      <c r="R171" s="70">
        <v>1</v>
      </c>
      <c r="S171" s="196" t="str">
        <f>$S$27</f>
        <v>词条分类-主词条</v>
      </c>
      <c r="T171" s="196">
        <v>1</v>
      </c>
    </row>
    <row r="172" s="196" customFormat="1" spans="1:20">
      <c r="A172" s="210">
        <v>170</v>
      </c>
      <c r="B172" s="210">
        <v>268</v>
      </c>
      <c r="C172" s="210">
        <f t="shared" ref="C172:C178" si="27">C171+1</f>
        <v>130602</v>
      </c>
      <c r="D172" s="210" t="s">
        <v>43</v>
      </c>
      <c r="E172" s="210" t="str">
        <f>VLOOKUP(B172,辅助表1!B:Q,3,FALSE)</f>
        <v>小小刷新</v>
      </c>
      <c r="F172" s="210" t="str">
        <f>VLOOKUP(B172,辅助表1!B:Q,4,FALSE)</f>
        <v>icon_jnsx</v>
      </c>
      <c r="G172" s="210" t="str">
        <f>VLOOKUP(B172,辅助表1!B:Q,5,FALSE)</f>
        <v>成就类型-解锁生效</v>
      </c>
      <c r="H172" s="210">
        <f>VLOOKUP(B172,辅助表1!B:Q,6,FALSE)</f>
        <v>0</v>
      </c>
      <c r="I172" s="210" t="str">
        <f>IF(VLOOKUP(B172,辅助表1!B:Q,7,FALSE)=0,"",VLOOKUP(B172,辅助表1!B:Q,7,FALSE))</f>
        <v/>
      </c>
      <c r="J172" s="210">
        <f>VLOOKUP(B172,辅助表1!B:Q,8,FALSE)</f>
        <v>1</v>
      </c>
      <c r="K172" s="210" t="str">
        <f>VLOOKUP(B172,辅助表1!B:Q,9,FALSE)</f>
        <v>条件参数类型-无</v>
      </c>
      <c r="L172" s="210">
        <f>VLOOKUP(B172,辅助表1!B:Q,10,FALSE)</f>
        <v>0</v>
      </c>
      <c r="M172" s="210" t="str">
        <f>VLOOKUP(B172,辅助表1!B:Q,11,FALSE)</f>
        <v>效果类型-buff刷新</v>
      </c>
      <c r="N172" s="210" t="str">
        <f>VLOOKUP(B172,辅助表1!B:Q,12,FALSE)</f>
        <v>生效标签-无</v>
      </c>
      <c r="O172" s="210" t="str">
        <f>VLOOKUP(B172,辅助表1!B:Q,13,FALSE)</f>
        <v>效果参数类型-单参数</v>
      </c>
      <c r="P172" s="214">
        <f>VLOOKUP(B172,辅助表1!B:Q,14,FALSE)</f>
        <v>1</v>
      </c>
      <c r="Q172" s="210" t="str">
        <f>VLOOKUP(B172,辅助表1!B:Q,15,FALSE)</f>
        <v>局内获得额外1次免费刷新机会</v>
      </c>
      <c r="R172" s="210">
        <f>VLOOKUP(B172,辅助表1!B:Q,16,FALSE)</f>
        <v>0</v>
      </c>
      <c r="S172" s="196" t="str">
        <f>$S$60</f>
        <v>词条分类-特殊词条</v>
      </c>
      <c r="T172" s="196">
        <v>1</v>
      </c>
    </row>
    <row r="173" s="196" customFormat="1" spans="1:20">
      <c r="A173" s="210">
        <v>171</v>
      </c>
      <c r="B173" s="210">
        <v>39</v>
      </c>
      <c r="C173" s="210">
        <f t="shared" si="27"/>
        <v>130603</v>
      </c>
      <c r="D173" s="210" t="s">
        <v>43</v>
      </c>
      <c r="E173" s="210" t="str">
        <f>VLOOKUP(B173,辅助表1!B:Q,3,FALSE)</f>
        <v>攻击强化</v>
      </c>
      <c r="F173" s="210" t="str">
        <f>VLOOKUP(B173,辅助表1!B:Q,4,FALSE)</f>
        <v>icon_gj</v>
      </c>
      <c r="G173" s="210" t="str">
        <f>VLOOKUP(B173,辅助表1!B:Q,5,FALSE)</f>
        <v>成就类型-解锁生效</v>
      </c>
      <c r="H173" s="210">
        <f>VLOOKUP(B173,辅助表1!B:Q,6,FALSE)</f>
        <v>0</v>
      </c>
      <c r="I173" s="108" t="str">
        <f>IF(VLOOKUP(B173,辅助表1!B:Q,7,FALSE)=0,"",VLOOKUP(B173,辅助表1!B:Q,7,FALSE))</f>
        <v/>
      </c>
      <c r="J173" s="108">
        <f>VLOOKUP(B173,辅助表1!B:Q,8,FALSE)</f>
        <v>1</v>
      </c>
      <c r="K173" s="108" t="str">
        <f>VLOOKUP(B173,辅助表1!B:Q,9,FALSE)</f>
        <v>条件参数类型-无</v>
      </c>
      <c r="L173" s="108">
        <f>VLOOKUP(B173,辅助表1!B:Q,10,FALSE)</f>
        <v>0</v>
      </c>
      <c r="M173" s="210" t="str">
        <f>VLOOKUP(B173,辅助表1!B:Q,11,FALSE)</f>
        <v>效果类型-晶核属性</v>
      </c>
      <c r="N173" s="210" t="str">
        <f>VLOOKUP(B173,辅助表1!B:Q,12,FALSE)</f>
        <v>生效标签-无</v>
      </c>
      <c r="O173" s="210" t="str">
        <f>VLOOKUP(B173,辅助表1!B:Q,13,FALSE)</f>
        <v>效果参数类型-三元数组</v>
      </c>
      <c r="P173" s="214" t="str">
        <f>MID(C173,2,3)&amp;","&amp;VLOOKUP(B173,辅助表1!B:Q,14,FALSE)</f>
        <v>306,属性-攻击力,2000</v>
      </c>
      <c r="Q173" s="210" t="str">
        <f>VLOOKUP(B173,辅助表1!B:Q,15,FALSE)</f>
        <v>提升20%晶核攻击力</v>
      </c>
      <c r="R173" s="210">
        <f>VLOOKUP(B173,辅助表1!B:Q,16,FALSE)</f>
        <v>0</v>
      </c>
      <c r="S173" s="196" t="s">
        <v>40</v>
      </c>
      <c r="T173" s="196">
        <v>0</v>
      </c>
    </row>
    <row r="174" s="196" customFormat="1" spans="1:20">
      <c r="A174" s="210">
        <v>172</v>
      </c>
      <c r="B174" s="210">
        <v>110</v>
      </c>
      <c r="C174" s="210">
        <f t="shared" si="27"/>
        <v>130604</v>
      </c>
      <c r="D174" s="210" t="s">
        <v>43</v>
      </c>
      <c r="E174" s="210" t="str">
        <f>VLOOKUP(B174,辅助表1!B:Q,3,FALSE)</f>
        <v>绝地反击</v>
      </c>
      <c r="F174" s="210" t="str">
        <f>VLOOKUP(B174,辅助表1!B:Q,4,FALSE)</f>
        <v>icon_tj</v>
      </c>
      <c r="G174" s="210" t="str">
        <f>VLOOKUP(B174,辅助表1!B:Q,5,FALSE)</f>
        <v>成就类型-解锁生效</v>
      </c>
      <c r="H174" s="210">
        <f>VLOOKUP(B174,辅助表1!B:Q,6,FALSE)</f>
        <v>0</v>
      </c>
      <c r="I174" s="210" t="str">
        <f>IF(VLOOKUP(B174,辅助表1!B:Q,7,FALSE)=0,"",VLOOKUP(B174,辅助表1!B:Q,7,FALSE))</f>
        <v/>
      </c>
      <c r="J174" s="210">
        <f>VLOOKUP(B174,辅助表1!B:Q,8,FALSE)</f>
        <v>1</v>
      </c>
      <c r="K174" s="210" t="str">
        <f>VLOOKUP(B174,辅助表1!B:Q,9,FALSE)</f>
        <v>条件参数类型-无</v>
      </c>
      <c r="L174" s="210">
        <f>VLOOKUP(B174,辅助表1!B:Q,10,FALSE)</f>
        <v>0</v>
      </c>
      <c r="M174" s="210" t="str">
        <f>VLOOKUP(B174,辅助表1!B:Q,11,FALSE)</f>
        <v>效果类型-增加英雄属性提升2</v>
      </c>
      <c r="N174" s="210" t="str">
        <f>VLOOKUP(B174,辅助表1!B:Q,12,FALSE)</f>
        <v>生效标签-无</v>
      </c>
      <c r="O174" s="210" t="str">
        <f>VLOOKUP(B174,辅助表1!B:Q,13,FALSE)</f>
        <v>效果参数类型-单参数</v>
      </c>
      <c r="P174" s="214">
        <f>VLOOKUP(B174,辅助表1!B:Q,14,FALSE)</f>
        <v>703</v>
      </c>
      <c r="Q174" s="210" t="str">
        <f>VLOOKUP(B174,辅助表1!B:Q,15,FALSE)</f>
        <v>基地血量低于50%时，10秒内全体伤害+15%</v>
      </c>
      <c r="R174" s="210">
        <v>0</v>
      </c>
      <c r="S174" s="196" t="str">
        <f>$S$30</f>
        <v>词条分类-改造词条</v>
      </c>
      <c r="T174" s="196">
        <v>0</v>
      </c>
    </row>
    <row r="175" s="196" customFormat="1" spans="1:20">
      <c r="A175" s="210">
        <v>173</v>
      </c>
      <c r="B175" s="210">
        <v>34</v>
      </c>
      <c r="C175" s="210">
        <f t="shared" si="27"/>
        <v>130605</v>
      </c>
      <c r="D175" s="210" t="s">
        <v>43</v>
      </c>
      <c r="E175" s="210" t="str">
        <f>VLOOKUP(B175,辅助表1!B:Q,3,FALSE)</f>
        <v>防御强化</v>
      </c>
      <c r="F175" s="210" t="str">
        <f>VLOOKUP(B175,辅助表1!B:Q,4,FALSE)</f>
        <v>icon_fy</v>
      </c>
      <c r="G175" s="210" t="str">
        <f>VLOOKUP(B175,辅助表1!B:Q,5,FALSE)</f>
        <v>成就类型-解锁生效</v>
      </c>
      <c r="H175" s="210">
        <f>VLOOKUP(B175,辅助表1!B:Q,6,FALSE)</f>
        <v>0</v>
      </c>
      <c r="I175" s="210" t="str">
        <f>IF(VLOOKUP(B175,辅助表1!B:Q,7,FALSE)=0,"",VLOOKUP(B175,辅助表1!B:Q,7,FALSE))</f>
        <v/>
      </c>
      <c r="J175" s="210">
        <f>VLOOKUP(B175,辅助表1!B:Q,8,FALSE)</f>
        <v>1</v>
      </c>
      <c r="K175" s="210" t="str">
        <f>VLOOKUP(B175,辅助表1!B:Q,9,FALSE)</f>
        <v>条件参数类型-无</v>
      </c>
      <c r="L175" s="210">
        <f>VLOOKUP(B175,辅助表1!B:Q,10,FALSE)</f>
        <v>0</v>
      </c>
      <c r="M175" s="210" t="str">
        <f>VLOOKUP(B175,辅助表1!B:Q,11,FALSE)</f>
        <v>效果类型-晶核属性</v>
      </c>
      <c r="N175" s="210" t="str">
        <f>VLOOKUP(B175,辅助表1!B:Q,12,FALSE)</f>
        <v>生效标签-无</v>
      </c>
      <c r="O175" s="210" t="str">
        <f>VLOOKUP(B175,辅助表1!B:Q,13,FALSE)</f>
        <v>效果参数类型-三元数组</v>
      </c>
      <c r="P175" s="214" t="str">
        <f>MID(C175,2,3)&amp;","&amp;VLOOKUP(B175,辅助表1!B:Q,14,FALSE)</f>
        <v>306,属性-防御力,2000</v>
      </c>
      <c r="Q175" s="210" t="str">
        <f>VLOOKUP(B175,辅助表1!B:Q,15,FALSE)</f>
        <v>提升20%晶核防御力</v>
      </c>
      <c r="R175" s="210">
        <f>VLOOKUP(B175,辅助表1!B:Q,16,FALSE)</f>
        <v>0</v>
      </c>
      <c r="S175" s="196" t="str">
        <f>$S$31</f>
        <v>词条分类-改造词条</v>
      </c>
      <c r="T175" s="196">
        <v>0</v>
      </c>
    </row>
    <row r="176" s="196" customFormat="1" spans="1:20">
      <c r="A176" s="210">
        <v>174</v>
      </c>
      <c r="B176" s="210">
        <v>190</v>
      </c>
      <c r="C176" s="210">
        <f t="shared" si="27"/>
        <v>130606</v>
      </c>
      <c r="D176" s="210" t="s">
        <v>43</v>
      </c>
      <c r="E176" s="210" t="str">
        <f>VLOOKUP(B176,辅助表1!B:Q,3,FALSE)</f>
        <v>元素迸发</v>
      </c>
      <c r="F176" s="210" t="str">
        <f>VLOOKUP(B176,辅助表1!B:Q,4,FALSE)</f>
        <v>icon_yssh</v>
      </c>
      <c r="G176" s="210" t="str">
        <f>VLOOKUP(B176,辅助表1!B:Q,5,FALSE)</f>
        <v>成就类型-解锁生效</v>
      </c>
      <c r="H176" s="210">
        <f>VLOOKUP(B176,辅助表1!B:Q,6,FALSE)</f>
        <v>0</v>
      </c>
      <c r="I176" s="210" t="str">
        <f>IF(VLOOKUP(B176,辅助表1!B:Q,7,FALSE)=0,"",VLOOKUP(B176,辅助表1!B:Q,7,FALSE))</f>
        <v/>
      </c>
      <c r="J176" s="210">
        <f>VLOOKUP(B176,辅助表1!B:Q,8,FALSE)</f>
        <v>1</v>
      </c>
      <c r="K176" s="210" t="str">
        <f>VLOOKUP(B176,辅助表1!B:Q,9,FALSE)</f>
        <v>条件参数类型-无</v>
      </c>
      <c r="L176" s="210">
        <f>VLOOKUP(B176,辅助表1!B:Q,10,FALSE)</f>
        <v>0</v>
      </c>
      <c r="M176" s="210" t="str">
        <f>VLOOKUP(B176,辅助表1!B:Q,11,FALSE)</f>
        <v>效果类型-英雄属性</v>
      </c>
      <c r="N176" s="210" t="str">
        <f>VLOOKUP(B176,辅助表1!B:Q,12,FALSE)</f>
        <v>元素-风</v>
      </c>
      <c r="O176" s="210" t="str">
        <f>VLOOKUP(B176,辅助表1!B:Q,13,FALSE)</f>
        <v>效果参数类型-二元数组</v>
      </c>
      <c r="P176" s="214" t="str">
        <f>VLOOKUP(B176,辅助表1!B:Q,14,FALSE)</f>
        <v>属性-风伤,108</v>
      </c>
      <c r="Q176" s="210" t="str">
        <f>VLOOKUP(B176,辅助表1!B:Q,15,FALSE)</f>
        <v>提升风属性英雄1.08%元素伤害</v>
      </c>
      <c r="R176" s="210">
        <f>VLOOKUP(B176,辅助表1!B:Q,16,FALSE)</f>
        <v>0</v>
      </c>
      <c r="S176" s="196" t="str">
        <f>$S$32</f>
        <v>词条分类-改造词条</v>
      </c>
      <c r="T176" s="196">
        <v>0</v>
      </c>
    </row>
    <row r="177" s="196" customFormat="1" spans="1:20">
      <c r="A177" s="210">
        <v>175</v>
      </c>
      <c r="B177" s="210">
        <v>195</v>
      </c>
      <c r="C177" s="210">
        <f t="shared" si="27"/>
        <v>130607</v>
      </c>
      <c r="D177" s="210" t="s">
        <v>43</v>
      </c>
      <c r="E177" s="210" t="str">
        <f>VLOOKUP(B177,辅助表1!B:Q,3,FALSE)</f>
        <v>生命强化</v>
      </c>
      <c r="F177" s="210" t="str">
        <f>VLOOKUP(B177,辅助表1!B:Q,4,FALSE)</f>
        <v>icon_sm</v>
      </c>
      <c r="G177" s="210" t="str">
        <f>VLOOKUP(B177,辅助表1!B:Q,5,FALSE)</f>
        <v>成就类型-解锁生效</v>
      </c>
      <c r="H177" s="210">
        <f>VLOOKUP(B177,辅助表1!B:Q,6,FALSE)</f>
        <v>0</v>
      </c>
      <c r="I177" s="210" t="str">
        <f>IF(VLOOKUP(B177,辅助表1!B:Q,7,FALSE)=0,"",VLOOKUP(B177,辅助表1!B:Q,7,FALSE))</f>
        <v/>
      </c>
      <c r="J177" s="210">
        <f>VLOOKUP(B177,辅助表1!B:Q,8,FALSE)</f>
        <v>1</v>
      </c>
      <c r="K177" s="210" t="str">
        <f>VLOOKUP(B177,辅助表1!B:Q,9,FALSE)</f>
        <v>条件参数类型-无</v>
      </c>
      <c r="L177" s="210">
        <f>VLOOKUP(B177,辅助表1!B:Q,10,FALSE)</f>
        <v>0</v>
      </c>
      <c r="M177" s="210" t="str">
        <f>VLOOKUP(B177,辅助表1!B:Q,11,FALSE)</f>
        <v>效果类型-晶核属性</v>
      </c>
      <c r="N177" s="210" t="str">
        <f>VLOOKUP(B177,辅助表1!B:Q,12,FALSE)</f>
        <v>生效标签-无</v>
      </c>
      <c r="O177" s="210" t="str">
        <f>VLOOKUP(B177,辅助表1!B:Q,13,FALSE)</f>
        <v>效果参数类型-三元数组</v>
      </c>
      <c r="P177" s="214" t="str">
        <f>MID(C177,2,3)&amp;","&amp;VLOOKUP(B177,辅助表1!B:Q,14,FALSE)</f>
        <v>306,属性-最大生命,2000</v>
      </c>
      <c r="Q177" s="210" t="str">
        <f>VLOOKUP(B177,辅助表1!B:Q,15,FALSE)</f>
        <v>提升20%晶核生命力</v>
      </c>
      <c r="R177" s="210">
        <f>VLOOKUP(B177,辅助表1!B:Q,16,FALSE)</f>
        <v>0</v>
      </c>
      <c r="S177" s="196" t="str">
        <f>$S$33</f>
        <v>词条分类-改造词条</v>
      </c>
      <c r="T177" s="196">
        <v>0</v>
      </c>
    </row>
    <row r="178" s="196" customFormat="1" spans="1:20">
      <c r="A178" s="210">
        <v>176</v>
      </c>
      <c r="B178" s="210">
        <v>233</v>
      </c>
      <c r="C178" s="210">
        <f t="shared" si="27"/>
        <v>130608</v>
      </c>
      <c r="D178" s="210" t="s">
        <v>43</v>
      </c>
      <c r="E178" s="210" t="str">
        <f>VLOOKUP(B178,辅助表1!B:Q,3,FALSE)</f>
        <v>混沌之力</v>
      </c>
      <c r="F178" s="210" t="str">
        <f>VLOOKUP(B178,辅助表1!B:Q,4,FALSE)</f>
        <v>icon_hddj</v>
      </c>
      <c r="G178" s="210" t="str">
        <f>VLOOKUP(B178,辅助表1!B:Q,5,FALSE)</f>
        <v>成就类型-解锁生效</v>
      </c>
      <c r="H178" s="210">
        <f>VLOOKUP(B178,辅助表1!B:Q,6,FALSE)</f>
        <v>0</v>
      </c>
      <c r="I178" s="210" t="str">
        <f>IF(VLOOKUP(B178,辅助表1!B:Q,7,FALSE)=0,"",VLOOKUP(B178,辅助表1!B:Q,7,FALSE))</f>
        <v/>
      </c>
      <c r="J178" s="210">
        <f>VLOOKUP(B178,辅助表1!B:Q,8,FALSE)</f>
        <v>1</v>
      </c>
      <c r="K178" s="210" t="str">
        <f>VLOOKUP(B178,辅助表1!B:Q,9,FALSE)</f>
        <v>条件参数类型-无</v>
      </c>
      <c r="L178" s="210">
        <f>VLOOKUP(B178,辅助表1!B:Q,10,FALSE)</f>
        <v>0</v>
      </c>
      <c r="M178" s="210" t="str">
        <f>VLOOKUP(B178,辅助表1!B:Q,11,FALSE)</f>
        <v>效果类型-英雄属性</v>
      </c>
      <c r="N178" s="210" t="str">
        <f>VLOOKUP(B178,辅助表1!B:Q,12,FALSE)</f>
        <v>元素-风</v>
      </c>
      <c r="O178" s="210" t="str">
        <f>VLOOKUP(B178,辅助表1!B:Q,13,FALSE)</f>
        <v>效果参数类型-二元数组</v>
      </c>
      <c r="P178" s="214" t="str">
        <f>VLOOKUP(B178,辅助表1!B:Q,14,FALSE)</f>
        <v>属性-最大混沌,695</v>
      </c>
      <c r="Q178" s="210" t="str">
        <f>VLOOKUP(B178,辅助表1!B:Q,15,FALSE)</f>
        <v>提升风属性英雄6.95%最大混沌</v>
      </c>
      <c r="R178" s="210">
        <f>VLOOKUP(B178,辅助表1!B:Q,16,FALSE)</f>
        <v>0</v>
      </c>
      <c r="S178" s="196" t="str">
        <f>$S$34</f>
        <v>词条分类-改造词条</v>
      </c>
      <c r="T178" s="196">
        <v>0</v>
      </c>
    </row>
    <row r="179" s="194" customFormat="1" spans="1:20">
      <c r="A179" s="207">
        <v>177</v>
      </c>
      <c r="B179" s="207">
        <v>163</v>
      </c>
      <c r="C179" s="207">
        <v>140101</v>
      </c>
      <c r="D179" s="207" t="s">
        <v>38</v>
      </c>
      <c r="E179" s="207" t="str">
        <f>VLOOKUP(B179,辅助表1!B:Q,3,FALSE)</f>
        <v>精准恢复</v>
      </c>
      <c r="F179" s="207" t="str">
        <f>VLOOKUP(B179,辅助表1!B:Q,4,FALSE)</f>
        <v>icon_hx</v>
      </c>
      <c r="G179" s="207" t="str">
        <f>VLOOKUP(B179,辅助表1!B:Q,5,FALSE)</f>
        <v>成就类型-解锁生效</v>
      </c>
      <c r="H179" s="207">
        <f>VLOOKUP(B179,辅助表1!B:Q,6,FALSE)</f>
        <v>0</v>
      </c>
      <c r="I179" s="207" t="str">
        <f>IF(VLOOKUP(B179,辅助表1!B:Q,7,FALSE)=0,"",VLOOKUP(B179,辅助表1!B:Q,7,FALSE))</f>
        <v/>
      </c>
      <c r="J179" s="207">
        <f>VLOOKUP(B179,辅助表1!B:Q,8,FALSE)</f>
        <v>1</v>
      </c>
      <c r="K179" s="207" t="str">
        <f>VLOOKUP(B179,辅助表1!B:Q,9,FALSE)</f>
        <v>条件参数类型-无</v>
      </c>
      <c r="L179" s="207">
        <f>VLOOKUP(B179,辅助表1!B:Q,10,FALSE)</f>
        <v>0</v>
      </c>
      <c r="M179" s="207" t="str">
        <f>VLOOKUP(B179,辅助表1!B:Q,11,FALSE)</f>
        <v>效果类型-英雄属性</v>
      </c>
      <c r="N179" s="207" t="str">
        <f>VLOOKUP(B179,辅助表1!B:Q,12,FALSE)</f>
        <v>元素-风</v>
      </c>
      <c r="O179" s="207" t="str">
        <f>VLOOKUP(B179,辅助表1!B:Q,13,FALSE)</f>
        <v>效果参数类型-二元数组</v>
      </c>
      <c r="P179" s="209" t="str">
        <f>VLOOKUP(B179,辅助表1!B:Q,14,FALSE)</f>
        <v>属性-精准回血,226</v>
      </c>
      <c r="Q179" s="207" t="str">
        <f>VLOOKUP(B179,辅助表1!B:Q,15,FALSE)</f>
        <v>提升风属性英雄精准回血%s226%s点</v>
      </c>
      <c r="R179" s="207">
        <v>0</v>
      </c>
      <c r="S179" s="194" t="str">
        <f>$S$3</f>
        <v>词条分类-主词条</v>
      </c>
      <c r="T179" s="194">
        <v>0</v>
      </c>
    </row>
    <row r="180" s="194" customFormat="1" spans="1:20">
      <c r="A180" s="207">
        <v>178</v>
      </c>
      <c r="B180" s="207">
        <v>4</v>
      </c>
      <c r="C180" s="207">
        <f>C179+1</f>
        <v>140102</v>
      </c>
      <c r="D180" s="207" t="s">
        <v>38</v>
      </c>
      <c r="E180" s="207" t="str">
        <f>VLOOKUP(B180,辅助表1!B:Q,3,FALSE)</f>
        <v>攻击强化</v>
      </c>
      <c r="F180" s="207" t="str">
        <f>VLOOKUP(B180,辅助表1!B:Q,4,FALSE)</f>
        <v>icon_gj</v>
      </c>
      <c r="G180" s="207" t="str">
        <f>VLOOKUP(B180,辅助表1!B:Q,5,FALSE)</f>
        <v>成就类型-解锁生效</v>
      </c>
      <c r="H180" s="207">
        <f>VLOOKUP(B180,辅助表1!B:Q,6,FALSE)</f>
        <v>0</v>
      </c>
      <c r="I180" s="207" t="str">
        <f>IF(VLOOKUP(B180,辅助表1!B:Q,7,FALSE)=0,"",VLOOKUP(B180,辅助表1!B:Q,7,FALSE))</f>
        <v/>
      </c>
      <c r="J180" s="207">
        <f>VLOOKUP(B180,辅助表1!B:Q,8,FALSE)</f>
        <v>1</v>
      </c>
      <c r="K180" s="207" t="str">
        <f>VLOOKUP(B180,辅助表1!B:Q,9,FALSE)</f>
        <v>条件参数类型-无</v>
      </c>
      <c r="L180" s="207">
        <f>VLOOKUP(B180,辅助表1!B:Q,10,FALSE)</f>
        <v>0</v>
      </c>
      <c r="M180" s="207" t="str">
        <f>VLOOKUP(B180,辅助表1!B:Q,11,FALSE)</f>
        <v>效果类型-晶核属性</v>
      </c>
      <c r="N180" s="207" t="str">
        <f>VLOOKUP(B180,辅助表1!B:Q,12,FALSE)</f>
        <v>生效标签-无</v>
      </c>
      <c r="O180" s="207" t="str">
        <f>VLOOKUP(B180,辅助表1!B:Q,13,FALSE)</f>
        <v>效果参数类型-三元数组</v>
      </c>
      <c r="P180" s="209" t="str">
        <f>MID(C180,2,3)&amp;","&amp;VLOOKUP(B180,辅助表1!B:Q,14,FALSE)</f>
        <v>401,属性-攻击力,2000</v>
      </c>
      <c r="Q180" s="207" t="str">
        <f>VLOOKUP(B180,辅助表1!B:Q,15,FALSE)</f>
        <v>提升20%晶核攻击力</v>
      </c>
      <c r="R180" s="207">
        <f>VLOOKUP(B180,辅助表1!B:Q,16,FALSE)</f>
        <v>0</v>
      </c>
      <c r="S180" s="194" t="str">
        <f>$S$4</f>
        <v>词条分类-改造词条</v>
      </c>
      <c r="T180" s="194">
        <v>0</v>
      </c>
    </row>
    <row r="181" s="194" customFormat="1" spans="1:20">
      <c r="A181" s="207">
        <v>179</v>
      </c>
      <c r="B181" s="207">
        <v>7</v>
      </c>
      <c r="C181" s="207">
        <f t="shared" ref="C180:C182" si="28">C180+1</f>
        <v>140103</v>
      </c>
      <c r="D181" s="207" t="s">
        <v>38</v>
      </c>
      <c r="E181" s="207" t="str">
        <f>VLOOKUP(B181,辅助表1!B:Q,3,FALSE)</f>
        <v>生命强化</v>
      </c>
      <c r="F181" s="207" t="str">
        <f>VLOOKUP(B181,辅助表1!B:Q,4,FALSE)</f>
        <v>icon_sm</v>
      </c>
      <c r="G181" s="207" t="str">
        <f>VLOOKUP(B181,辅助表1!B:Q,5,FALSE)</f>
        <v>成就类型-解锁生效</v>
      </c>
      <c r="H181" s="207">
        <f>VLOOKUP(B181,辅助表1!B:Q,6,FALSE)</f>
        <v>0</v>
      </c>
      <c r="I181" s="207" t="str">
        <f>IF(VLOOKUP(B181,辅助表1!B:Q,7,FALSE)=0,"",VLOOKUP(B181,辅助表1!B:Q,7,FALSE))</f>
        <v/>
      </c>
      <c r="J181" s="207">
        <f>VLOOKUP(B181,辅助表1!B:Q,8,FALSE)</f>
        <v>1</v>
      </c>
      <c r="K181" s="207" t="str">
        <f>VLOOKUP(B181,辅助表1!B:Q,9,FALSE)</f>
        <v>条件参数类型-无</v>
      </c>
      <c r="L181" s="207">
        <f>VLOOKUP(B181,辅助表1!B:Q,10,FALSE)</f>
        <v>0</v>
      </c>
      <c r="M181" s="207" t="str">
        <f>VLOOKUP(B181,辅助表1!B:Q,11,FALSE)</f>
        <v>效果类型-晶核属性</v>
      </c>
      <c r="N181" s="207" t="str">
        <f>VLOOKUP(B181,辅助表1!B:Q,12,FALSE)</f>
        <v>生效标签-无</v>
      </c>
      <c r="O181" s="207" t="str">
        <f>VLOOKUP(B181,辅助表1!B:Q,13,FALSE)</f>
        <v>效果参数类型-三元数组</v>
      </c>
      <c r="P181" s="209" t="str">
        <f>MID(C181,2,3)&amp;","&amp;VLOOKUP(B181,辅助表1!B:Q,14,FALSE)</f>
        <v>401,属性-最大生命,2000</v>
      </c>
      <c r="Q181" s="207" t="str">
        <f>VLOOKUP(B181,辅助表1!B:Q,15,FALSE)</f>
        <v>提升20%晶核生命力</v>
      </c>
      <c r="R181" s="207">
        <f>VLOOKUP(B181,辅助表1!B:Q,16,FALSE)</f>
        <v>0</v>
      </c>
      <c r="S181" s="194" t="str">
        <f>$S$5</f>
        <v>词条分类-改造词条</v>
      </c>
      <c r="T181" s="194">
        <v>0</v>
      </c>
    </row>
    <row r="182" s="194" customFormat="1" spans="1:20">
      <c r="A182" s="207">
        <v>180</v>
      </c>
      <c r="B182" s="207">
        <v>161</v>
      </c>
      <c r="C182" s="207">
        <f t="shared" si="28"/>
        <v>140104</v>
      </c>
      <c r="D182" s="207" t="s">
        <v>38</v>
      </c>
      <c r="E182" s="207" t="str">
        <f>VLOOKUP(B182,辅助表1!B:Q,3,FALSE)</f>
        <v>混沌之力</v>
      </c>
      <c r="F182" s="207" t="str">
        <f>VLOOKUP(B182,辅助表1!B:Q,4,FALSE)</f>
        <v>icon_hddj</v>
      </c>
      <c r="G182" s="207" t="str">
        <f>VLOOKUP(B182,辅助表1!B:Q,5,FALSE)</f>
        <v>成就类型-解锁生效</v>
      </c>
      <c r="H182" s="207">
        <f>VLOOKUP(B182,辅助表1!B:Q,6,FALSE)</f>
        <v>0</v>
      </c>
      <c r="I182" s="207" t="str">
        <f>IF(VLOOKUP(B182,辅助表1!B:Q,7,FALSE)=0,"",VLOOKUP(B182,辅助表1!B:Q,7,FALSE))</f>
        <v/>
      </c>
      <c r="J182" s="207">
        <f>VLOOKUP(B182,辅助表1!B:Q,8,FALSE)</f>
        <v>1</v>
      </c>
      <c r="K182" s="207" t="str">
        <f>VLOOKUP(B182,辅助表1!B:Q,9,FALSE)</f>
        <v>条件参数类型-无</v>
      </c>
      <c r="L182" s="207">
        <f>VLOOKUP(B182,辅助表1!B:Q,10,FALSE)</f>
        <v>0</v>
      </c>
      <c r="M182" s="207" t="str">
        <f>VLOOKUP(B182,辅助表1!B:Q,11,FALSE)</f>
        <v>效果类型-英雄属性</v>
      </c>
      <c r="N182" s="207" t="str">
        <f>VLOOKUP(B182,辅助表1!B:Q,12,FALSE)</f>
        <v>元素-风</v>
      </c>
      <c r="O182" s="207" t="str">
        <f>VLOOKUP(B182,辅助表1!B:Q,13,FALSE)</f>
        <v>效果参数类型-二元数组</v>
      </c>
      <c r="P182" s="209" t="str">
        <f>VLOOKUP(B182,辅助表1!B:Q,14,FALSE)</f>
        <v>属性-最大混沌,0</v>
      </c>
      <c r="Q182" s="207" t="str">
        <f>VLOOKUP(B182,辅助表1!B:Q,15,FALSE)</f>
        <v>提升风属性英雄0%最大混沌</v>
      </c>
      <c r="R182" s="207">
        <f>VLOOKUP(B182,辅助表1!B:Q,16,FALSE)</f>
        <v>0</v>
      </c>
      <c r="S182" s="194" t="str">
        <f>$S$6</f>
        <v>词条分类-改造词条</v>
      </c>
      <c r="T182" s="194">
        <v>0</v>
      </c>
    </row>
    <row r="183" s="100" customFormat="1" spans="1:20">
      <c r="A183" s="54">
        <v>181</v>
      </c>
      <c r="B183" s="54">
        <v>166</v>
      </c>
      <c r="C183" s="54">
        <f>C179+100</f>
        <v>140201</v>
      </c>
      <c r="D183" s="54" t="s">
        <v>38</v>
      </c>
      <c r="E183" s="54" t="str">
        <f>VLOOKUP(B183,辅助表1!B:Q,3,FALSE)</f>
        <v>混沌恢复</v>
      </c>
      <c r="F183" s="54" t="str">
        <f>VLOOKUP(B183,辅助表1!B:Q,4,FALSE)</f>
        <v>icon_hx</v>
      </c>
      <c r="G183" s="54" t="str">
        <f>VLOOKUP(B183,辅助表1!B:Q,5,FALSE)</f>
        <v>成就类型-解锁生效</v>
      </c>
      <c r="H183" s="54">
        <f>VLOOKUP(B183,辅助表1!B:Q,6,FALSE)</f>
        <v>0</v>
      </c>
      <c r="I183" s="54" t="str">
        <f>IF(VLOOKUP(B183,辅助表1!B:Q,7,FALSE)=0,"",VLOOKUP(B183,辅助表1!B:Q,7,FALSE))</f>
        <v/>
      </c>
      <c r="J183" s="54">
        <f>VLOOKUP(B183,辅助表1!B:Q,8,FALSE)</f>
        <v>1</v>
      </c>
      <c r="K183" s="54" t="str">
        <f>VLOOKUP(B183,辅助表1!B:Q,9,FALSE)</f>
        <v>条件参数类型-无</v>
      </c>
      <c r="L183" s="54">
        <f>VLOOKUP(B183,辅助表1!B:Q,10,FALSE)</f>
        <v>0</v>
      </c>
      <c r="M183" s="54" t="str">
        <f>VLOOKUP(B183,辅助表1!B:Q,11,FALSE)</f>
        <v>效果类型-英雄属性</v>
      </c>
      <c r="N183" s="54" t="str">
        <f>VLOOKUP(B183,辅助表1!B:Q,12,FALSE)</f>
        <v>元素-风</v>
      </c>
      <c r="O183" s="54" t="str">
        <f>VLOOKUP(B183,辅助表1!B:Q,13,FALSE)</f>
        <v>效果参数类型-二元数组</v>
      </c>
      <c r="P183" s="84" t="str">
        <f>VLOOKUP(B183,辅助表1!B:Q,14,FALSE)</f>
        <v>属性-混沌回血,231</v>
      </c>
      <c r="Q183" s="54" t="str">
        <f>VLOOKUP(B183,辅助表1!B:Q,15,FALSE)</f>
        <v>提升风属性英雄混沌回血%s231%s点</v>
      </c>
      <c r="R183" s="54">
        <v>0</v>
      </c>
      <c r="S183" s="100" t="str">
        <f>$S$3</f>
        <v>词条分类-主词条</v>
      </c>
      <c r="T183" s="100">
        <v>0</v>
      </c>
    </row>
    <row r="184" s="100" customFormat="1" spans="1:20">
      <c r="A184" s="54">
        <v>182</v>
      </c>
      <c r="B184" s="54">
        <v>4</v>
      </c>
      <c r="C184" s="54">
        <f>C183+1</f>
        <v>140202</v>
      </c>
      <c r="D184" s="54" t="s">
        <v>38</v>
      </c>
      <c r="E184" s="54" t="str">
        <f>VLOOKUP(B184,辅助表1!B:Q,3,FALSE)</f>
        <v>攻击强化</v>
      </c>
      <c r="F184" s="54" t="str">
        <f>VLOOKUP(B184,辅助表1!B:Q,4,FALSE)</f>
        <v>icon_gj</v>
      </c>
      <c r="G184" s="54" t="str">
        <f>VLOOKUP(B184,辅助表1!B:Q,5,FALSE)</f>
        <v>成就类型-解锁生效</v>
      </c>
      <c r="H184" s="54">
        <f>VLOOKUP(B184,辅助表1!B:Q,6,FALSE)</f>
        <v>0</v>
      </c>
      <c r="I184" s="54" t="str">
        <f>IF(VLOOKUP(B184,辅助表1!B:Q,7,FALSE)=0,"",VLOOKUP(B184,辅助表1!B:Q,7,FALSE))</f>
        <v/>
      </c>
      <c r="J184" s="54">
        <f>VLOOKUP(B184,辅助表1!B:Q,8,FALSE)</f>
        <v>1</v>
      </c>
      <c r="K184" s="54" t="str">
        <f>VLOOKUP(B184,辅助表1!B:Q,9,FALSE)</f>
        <v>条件参数类型-无</v>
      </c>
      <c r="L184" s="54">
        <f>VLOOKUP(B184,辅助表1!B:Q,10,FALSE)</f>
        <v>0</v>
      </c>
      <c r="M184" s="54" t="str">
        <f>VLOOKUP(B184,辅助表1!B:Q,11,FALSE)</f>
        <v>效果类型-晶核属性</v>
      </c>
      <c r="N184" s="54" t="str">
        <f>VLOOKUP(B184,辅助表1!B:Q,12,FALSE)</f>
        <v>生效标签-无</v>
      </c>
      <c r="O184" s="54" t="str">
        <f>VLOOKUP(B184,辅助表1!B:Q,13,FALSE)</f>
        <v>效果参数类型-三元数组</v>
      </c>
      <c r="P184" s="84" t="str">
        <f>MID(C184,2,3)&amp;","&amp;VLOOKUP(B184,辅助表1!B:Q,14,FALSE)</f>
        <v>402,属性-攻击力,2000</v>
      </c>
      <c r="Q184" s="54" t="str">
        <f>VLOOKUP(B184,辅助表1!B:Q,15,FALSE)</f>
        <v>提升20%晶核攻击力</v>
      </c>
      <c r="R184" s="54">
        <f>VLOOKUP(B184,辅助表1!B:Q,16,FALSE)</f>
        <v>0</v>
      </c>
      <c r="S184" s="100" t="str">
        <f>$S$4</f>
        <v>词条分类-改造词条</v>
      </c>
      <c r="T184" s="100">
        <v>0</v>
      </c>
    </row>
    <row r="185" s="100" customFormat="1" spans="1:20">
      <c r="A185" s="54">
        <v>183</v>
      </c>
      <c r="B185" s="54">
        <v>7</v>
      </c>
      <c r="C185" s="54">
        <f t="shared" ref="C184:C186" si="29">C184+1</f>
        <v>140203</v>
      </c>
      <c r="D185" s="54" t="s">
        <v>38</v>
      </c>
      <c r="E185" s="54" t="str">
        <f>VLOOKUP(B185,辅助表1!B:Q,3,FALSE)</f>
        <v>生命强化</v>
      </c>
      <c r="F185" s="54" t="str">
        <f>VLOOKUP(B185,辅助表1!B:Q,4,FALSE)</f>
        <v>icon_sm</v>
      </c>
      <c r="G185" s="54" t="str">
        <f>VLOOKUP(B185,辅助表1!B:Q,5,FALSE)</f>
        <v>成就类型-解锁生效</v>
      </c>
      <c r="H185" s="54">
        <f>VLOOKUP(B185,辅助表1!B:Q,6,FALSE)</f>
        <v>0</v>
      </c>
      <c r="I185" s="54" t="str">
        <f>IF(VLOOKUP(B185,辅助表1!B:Q,7,FALSE)=0,"",VLOOKUP(B185,辅助表1!B:Q,7,FALSE))</f>
        <v/>
      </c>
      <c r="J185" s="54">
        <f>VLOOKUP(B185,辅助表1!B:Q,8,FALSE)</f>
        <v>1</v>
      </c>
      <c r="K185" s="54" t="str">
        <f>VLOOKUP(B185,辅助表1!B:Q,9,FALSE)</f>
        <v>条件参数类型-无</v>
      </c>
      <c r="L185" s="54">
        <f>VLOOKUP(B185,辅助表1!B:Q,10,FALSE)</f>
        <v>0</v>
      </c>
      <c r="M185" s="54" t="str">
        <f>VLOOKUP(B185,辅助表1!B:Q,11,FALSE)</f>
        <v>效果类型-晶核属性</v>
      </c>
      <c r="N185" s="54" t="str">
        <f>VLOOKUP(B185,辅助表1!B:Q,12,FALSE)</f>
        <v>生效标签-无</v>
      </c>
      <c r="O185" s="54" t="str">
        <f>VLOOKUP(B185,辅助表1!B:Q,13,FALSE)</f>
        <v>效果参数类型-三元数组</v>
      </c>
      <c r="P185" s="84" t="str">
        <f>MID(C185,2,3)&amp;","&amp;VLOOKUP(B185,辅助表1!B:Q,14,FALSE)</f>
        <v>402,属性-最大生命,2000</v>
      </c>
      <c r="Q185" s="54" t="str">
        <f>VLOOKUP(B185,辅助表1!B:Q,15,FALSE)</f>
        <v>提升20%晶核生命力</v>
      </c>
      <c r="R185" s="54">
        <f>VLOOKUP(B185,辅助表1!B:Q,16,FALSE)</f>
        <v>0</v>
      </c>
      <c r="S185" s="100" t="str">
        <f>$S$5</f>
        <v>词条分类-改造词条</v>
      </c>
      <c r="T185" s="100">
        <v>0</v>
      </c>
    </row>
    <row r="186" s="100" customFormat="1" spans="1:20">
      <c r="A186" s="54">
        <v>184</v>
      </c>
      <c r="B186" s="54">
        <v>9</v>
      </c>
      <c r="C186" s="54">
        <f t="shared" si="29"/>
        <v>140204</v>
      </c>
      <c r="D186" s="54" t="s">
        <v>38</v>
      </c>
      <c r="E186" s="54" t="str">
        <f>VLOOKUP(B186,辅助表1!B:Q,3,FALSE)</f>
        <v>防御强化</v>
      </c>
      <c r="F186" s="54" t="str">
        <f>VLOOKUP(B186,辅助表1!B:Q,4,FALSE)</f>
        <v>icon_fy</v>
      </c>
      <c r="G186" s="54" t="str">
        <f>VLOOKUP(B186,辅助表1!B:Q,5,FALSE)</f>
        <v>成就类型-解锁生效</v>
      </c>
      <c r="H186" s="54">
        <f>VLOOKUP(B186,辅助表1!B:Q,6,FALSE)</f>
        <v>0</v>
      </c>
      <c r="I186" s="54" t="str">
        <f>IF(VLOOKUP(B186,辅助表1!B:Q,7,FALSE)=0,"",VLOOKUP(B186,辅助表1!B:Q,7,FALSE))</f>
        <v/>
      </c>
      <c r="J186" s="54">
        <f>VLOOKUP(B186,辅助表1!B:Q,8,FALSE)</f>
        <v>1</v>
      </c>
      <c r="K186" s="54" t="str">
        <f>VLOOKUP(B186,辅助表1!B:Q,9,FALSE)</f>
        <v>条件参数类型-无</v>
      </c>
      <c r="L186" s="54">
        <f>VLOOKUP(B186,辅助表1!B:Q,10,FALSE)</f>
        <v>0</v>
      </c>
      <c r="M186" s="54" t="str">
        <f>VLOOKUP(B186,辅助表1!B:Q,11,FALSE)</f>
        <v>效果类型-晶核属性</v>
      </c>
      <c r="N186" s="54" t="str">
        <f>VLOOKUP(B186,辅助表1!B:Q,12,FALSE)</f>
        <v>生效标签-无</v>
      </c>
      <c r="O186" s="54" t="str">
        <f>VLOOKUP(B186,辅助表1!B:Q,13,FALSE)</f>
        <v>效果参数类型-三元数组</v>
      </c>
      <c r="P186" s="84" t="str">
        <f>MID(C186,2,3)&amp;","&amp;VLOOKUP(B186,辅助表1!B:Q,14,FALSE)</f>
        <v>402,属性-防御力,2000</v>
      </c>
      <c r="Q186" s="54" t="str">
        <f>VLOOKUP(B186,辅助表1!B:Q,15,FALSE)</f>
        <v>提升20%晶核防御力</v>
      </c>
      <c r="R186" s="54">
        <f>VLOOKUP(B186,辅助表1!B:Q,16,FALSE)</f>
        <v>0</v>
      </c>
      <c r="S186" s="100" t="str">
        <f>$S$6</f>
        <v>词条分类-改造词条</v>
      </c>
      <c r="T186" s="100">
        <v>0</v>
      </c>
    </row>
    <row r="187" s="194" customFormat="1" spans="1:20">
      <c r="A187" s="207">
        <v>185</v>
      </c>
      <c r="B187" s="207">
        <v>172</v>
      </c>
      <c r="C187" s="207">
        <v>140301</v>
      </c>
      <c r="D187" s="207" t="s">
        <v>41</v>
      </c>
      <c r="E187" s="207" t="str">
        <f>VLOOKUP(B187,辅助表1!B:Q,3,FALSE)</f>
        <v>暴击恢复</v>
      </c>
      <c r="F187" s="207" t="str">
        <f>VLOOKUP(B187,辅助表1!B:Q,4,FALSE)</f>
        <v>icon_hx</v>
      </c>
      <c r="G187" s="207" t="str">
        <f>VLOOKUP(B187,辅助表1!B:Q,5,FALSE)</f>
        <v>成就类型-解锁生效</v>
      </c>
      <c r="H187" s="207">
        <f>VLOOKUP(B187,辅助表1!B:Q,6,FALSE)</f>
        <v>0</v>
      </c>
      <c r="I187" s="207" t="str">
        <f>IF(VLOOKUP(B187,辅助表1!B:Q,7,FALSE)=0,"",VLOOKUP(B187,辅助表1!B:Q,7,FALSE))</f>
        <v/>
      </c>
      <c r="J187" s="207">
        <f>VLOOKUP(B187,辅助表1!B:Q,8,FALSE)</f>
        <v>1</v>
      </c>
      <c r="K187" s="207" t="str">
        <f>VLOOKUP(B187,辅助表1!B:Q,9,FALSE)</f>
        <v>条件参数类型-无</v>
      </c>
      <c r="L187" s="207">
        <f>VLOOKUP(B187,辅助表1!B:Q,10,FALSE)</f>
        <v>0</v>
      </c>
      <c r="M187" s="207" t="str">
        <f>VLOOKUP(B187,辅助表1!B:Q,11,FALSE)</f>
        <v>效果类型-英雄属性</v>
      </c>
      <c r="N187" s="207" t="str">
        <f>VLOOKUP(B187,辅助表1!B:Q,12,FALSE)</f>
        <v>元素-风</v>
      </c>
      <c r="O187" s="207" t="str">
        <f>VLOOKUP(B187,辅助表1!B:Q,13,FALSE)</f>
        <v>效果参数类型-二元数组</v>
      </c>
      <c r="P187" s="209" t="str">
        <f>VLOOKUP(B187,辅助表1!B:Q,14,FALSE)</f>
        <v>属性-暴击回血,258</v>
      </c>
      <c r="Q187" s="207" t="str">
        <f>VLOOKUP(B187,辅助表1!B:Q,15,FALSE)</f>
        <v>提升风属性英雄暴击回血%s258%s点</v>
      </c>
      <c r="R187" s="207">
        <v>0</v>
      </c>
      <c r="S187" s="194" t="str">
        <f>$S$11</f>
        <v>词条分类-主词条</v>
      </c>
      <c r="T187" s="194">
        <v>0</v>
      </c>
    </row>
    <row r="188" s="194" customFormat="1" spans="1:20">
      <c r="A188" s="207">
        <v>186</v>
      </c>
      <c r="B188" s="207">
        <v>135</v>
      </c>
      <c r="C188" s="207">
        <f>C187+1</f>
        <v>140302</v>
      </c>
      <c r="D188" s="207" t="s">
        <v>41</v>
      </c>
      <c r="E188" s="207" t="str">
        <f>VLOOKUP(B188,辅助表1!B:Q,3,FALSE)</f>
        <v>攻击强化</v>
      </c>
      <c r="F188" s="207" t="str">
        <f>VLOOKUP(B188,辅助表1!B:Q,4,FALSE)</f>
        <v>icon_gj</v>
      </c>
      <c r="G188" s="207" t="str">
        <f>VLOOKUP(B188,辅助表1!B:Q,5,FALSE)</f>
        <v>成就类型-解锁生效</v>
      </c>
      <c r="H188" s="207">
        <f>VLOOKUP(B188,辅助表1!B:Q,6,FALSE)</f>
        <v>0</v>
      </c>
      <c r="I188" s="207" t="str">
        <f>IF(VLOOKUP(B188,辅助表1!B:Q,7,FALSE)=0,"",VLOOKUP(B188,辅助表1!B:Q,7,FALSE))</f>
        <v/>
      </c>
      <c r="J188" s="207">
        <f>VLOOKUP(B188,辅助表1!B:Q,8,FALSE)</f>
        <v>1</v>
      </c>
      <c r="K188" s="207" t="str">
        <f>VLOOKUP(B188,辅助表1!B:Q,9,FALSE)</f>
        <v>条件参数类型-无</v>
      </c>
      <c r="L188" s="207">
        <f>VLOOKUP(B188,辅助表1!B:Q,10,FALSE)</f>
        <v>0</v>
      </c>
      <c r="M188" s="207" t="str">
        <f>VLOOKUP(B188,辅助表1!B:Q,11,FALSE)</f>
        <v>效果类型-晶核属性</v>
      </c>
      <c r="N188" s="207" t="str">
        <f>VLOOKUP(B188,辅助表1!B:Q,12,FALSE)</f>
        <v>生效标签-无</v>
      </c>
      <c r="O188" s="207" t="str">
        <f>VLOOKUP(B188,辅助表1!B:Q,13,FALSE)</f>
        <v>效果参数类型-三元数组</v>
      </c>
      <c r="P188" s="209" t="str">
        <f>MID(C188,2,3)&amp;","&amp;VLOOKUP(B188,辅助表1!B:Q,14,FALSE)</f>
        <v>403,属性-攻击力,2000</v>
      </c>
      <c r="Q188" s="207" t="str">
        <f>VLOOKUP(B188,辅助表1!B:Q,15,FALSE)</f>
        <v>提升20%晶核攻击力</v>
      </c>
      <c r="R188" s="207">
        <f>VLOOKUP(B188,辅助表1!B:Q,16,FALSE)</f>
        <v>0</v>
      </c>
      <c r="S188" s="194" t="str">
        <f>$S$12</f>
        <v>词条分类-改造词条</v>
      </c>
      <c r="T188" s="194">
        <v>0</v>
      </c>
    </row>
    <row r="189" s="194" customFormat="1" spans="1:20">
      <c r="A189" s="207">
        <v>187</v>
      </c>
      <c r="B189" s="207">
        <v>19</v>
      </c>
      <c r="C189" s="207">
        <f t="shared" ref="C188:C191" si="30">C188+1</f>
        <v>140303</v>
      </c>
      <c r="D189" s="207" t="s">
        <v>41</v>
      </c>
      <c r="E189" s="207" t="str">
        <f>VLOOKUP(B189,辅助表1!B:Q,3,FALSE)</f>
        <v>防御强化</v>
      </c>
      <c r="F189" s="207" t="str">
        <f>VLOOKUP(B189,辅助表1!B:Q,4,FALSE)</f>
        <v>icon_fy</v>
      </c>
      <c r="G189" s="207" t="str">
        <f>VLOOKUP(B189,辅助表1!B:Q,5,FALSE)</f>
        <v>成就类型-解锁生效</v>
      </c>
      <c r="H189" s="207">
        <f>VLOOKUP(B189,辅助表1!B:Q,6,FALSE)</f>
        <v>0</v>
      </c>
      <c r="I189" s="207" t="str">
        <f>IF(VLOOKUP(B189,辅助表1!B:Q,7,FALSE)=0,"",VLOOKUP(B189,辅助表1!B:Q,7,FALSE))</f>
        <v/>
      </c>
      <c r="J189" s="207">
        <f>VLOOKUP(B189,辅助表1!B:Q,8,FALSE)</f>
        <v>1</v>
      </c>
      <c r="K189" s="207" t="str">
        <f>VLOOKUP(B189,辅助表1!B:Q,9,FALSE)</f>
        <v>条件参数类型-无</v>
      </c>
      <c r="L189" s="207">
        <f>VLOOKUP(B189,辅助表1!B:Q,10,FALSE)</f>
        <v>0</v>
      </c>
      <c r="M189" s="207" t="str">
        <f>VLOOKUP(B189,辅助表1!B:Q,11,FALSE)</f>
        <v>效果类型-晶核属性</v>
      </c>
      <c r="N189" s="207" t="str">
        <f>VLOOKUP(B189,辅助表1!B:Q,12,FALSE)</f>
        <v>生效标签-无</v>
      </c>
      <c r="O189" s="207" t="str">
        <f>VLOOKUP(B189,辅助表1!B:Q,13,FALSE)</f>
        <v>效果参数类型-三元数组</v>
      </c>
      <c r="P189" s="209" t="str">
        <f>MID(C189,2,3)&amp;","&amp;VLOOKUP(B189,辅助表1!B:Q,14,FALSE)</f>
        <v>403,属性-防御力,2000</v>
      </c>
      <c r="Q189" s="207" t="str">
        <f>VLOOKUP(B189,辅助表1!B:Q,15,FALSE)</f>
        <v>提升20%晶核防御力</v>
      </c>
      <c r="R189" s="207">
        <f>VLOOKUP(B189,辅助表1!B:Q,16,FALSE)</f>
        <v>0</v>
      </c>
      <c r="S189" s="194" t="str">
        <f>$S$13</f>
        <v>词条分类-改造词条</v>
      </c>
      <c r="T189" s="194">
        <v>0</v>
      </c>
    </row>
    <row r="190" s="194" customFormat="1" spans="1:20">
      <c r="A190" s="207">
        <v>188</v>
      </c>
      <c r="B190" s="207">
        <v>208</v>
      </c>
      <c r="C190" s="207">
        <f t="shared" si="30"/>
        <v>140304</v>
      </c>
      <c r="D190" s="207" t="s">
        <v>41</v>
      </c>
      <c r="E190" s="207" t="str">
        <f>VLOOKUP(B190,辅助表1!B:Q,3,FALSE)</f>
        <v>混沌之力</v>
      </c>
      <c r="F190" s="207" t="str">
        <f>VLOOKUP(B190,辅助表1!B:Q,4,FALSE)</f>
        <v>icon_hddj</v>
      </c>
      <c r="G190" s="207" t="str">
        <f>VLOOKUP(B190,辅助表1!B:Q,5,FALSE)</f>
        <v>成就类型-解锁生效</v>
      </c>
      <c r="H190" s="207">
        <f>VLOOKUP(B190,辅助表1!B:Q,6,FALSE)</f>
        <v>0</v>
      </c>
      <c r="I190" s="207" t="str">
        <f>IF(VLOOKUP(B190,辅助表1!B:Q,7,FALSE)=0,"",VLOOKUP(B190,辅助表1!B:Q,7,FALSE))</f>
        <v/>
      </c>
      <c r="J190" s="207">
        <f>VLOOKUP(B190,辅助表1!B:Q,8,FALSE)</f>
        <v>1</v>
      </c>
      <c r="K190" s="207" t="str">
        <f>VLOOKUP(B190,辅助表1!B:Q,9,FALSE)</f>
        <v>条件参数类型-无</v>
      </c>
      <c r="L190" s="207">
        <f>VLOOKUP(B190,辅助表1!B:Q,10,FALSE)</f>
        <v>0</v>
      </c>
      <c r="M190" s="207" t="str">
        <f>VLOOKUP(B190,辅助表1!B:Q,11,FALSE)</f>
        <v>效果类型-英雄属性</v>
      </c>
      <c r="N190" s="207" t="str">
        <f>VLOOKUP(B190,辅助表1!B:Q,12,FALSE)</f>
        <v>元素-风</v>
      </c>
      <c r="O190" s="207" t="str">
        <f>VLOOKUP(B190,辅助表1!B:Q,13,FALSE)</f>
        <v>效果参数类型-二元数组</v>
      </c>
      <c r="P190" s="209" t="str">
        <f>VLOOKUP(B190,辅助表1!B:Q,14,FALSE)</f>
        <v>属性-最大混沌,0</v>
      </c>
      <c r="Q190" s="207" t="str">
        <f>VLOOKUP(B190,辅助表1!B:Q,15,FALSE)</f>
        <v>提升风属性英雄0%最大混沌</v>
      </c>
      <c r="R190" s="207">
        <f>VLOOKUP(B190,辅助表1!B:Q,16,FALSE)</f>
        <v>0</v>
      </c>
      <c r="S190" s="194" t="str">
        <f>$S$14</f>
        <v>词条分类-改造词条</v>
      </c>
      <c r="T190" s="194">
        <v>0</v>
      </c>
    </row>
    <row r="191" s="194" customFormat="1" spans="1:20">
      <c r="A191" s="207">
        <v>189</v>
      </c>
      <c r="B191" s="207">
        <v>168</v>
      </c>
      <c r="C191" s="207">
        <f t="shared" si="30"/>
        <v>140305</v>
      </c>
      <c r="D191" s="207" t="s">
        <v>41</v>
      </c>
      <c r="E191" s="207" t="str">
        <f>VLOOKUP(B191,辅助表1!B:Q,3,FALSE)</f>
        <v>生命强化</v>
      </c>
      <c r="F191" s="207" t="str">
        <f>VLOOKUP(B191,辅助表1!B:Q,4,FALSE)</f>
        <v>icon_sm</v>
      </c>
      <c r="G191" s="207" t="str">
        <f>VLOOKUP(B191,辅助表1!B:Q,5,FALSE)</f>
        <v>成就类型-解锁生效</v>
      </c>
      <c r="H191" s="207">
        <f>VLOOKUP(B191,辅助表1!B:Q,6,FALSE)</f>
        <v>0</v>
      </c>
      <c r="I191" s="207" t="str">
        <f>IF(VLOOKUP(B191,辅助表1!B:Q,7,FALSE)=0,"",VLOOKUP(B191,辅助表1!B:Q,7,FALSE))</f>
        <v/>
      </c>
      <c r="J191" s="207">
        <f>VLOOKUP(B191,辅助表1!B:Q,8,FALSE)</f>
        <v>1</v>
      </c>
      <c r="K191" s="207" t="str">
        <f>VLOOKUP(B191,辅助表1!B:Q,9,FALSE)</f>
        <v>条件参数类型-无</v>
      </c>
      <c r="L191" s="207">
        <f>VLOOKUP(B191,辅助表1!B:Q,10,FALSE)</f>
        <v>0</v>
      </c>
      <c r="M191" s="207" t="str">
        <f>VLOOKUP(B191,辅助表1!B:Q,11,FALSE)</f>
        <v>效果类型-晶核属性</v>
      </c>
      <c r="N191" s="207" t="str">
        <f>VLOOKUP(B191,辅助表1!B:Q,12,FALSE)</f>
        <v>生效标签-无</v>
      </c>
      <c r="O191" s="207" t="str">
        <f>VLOOKUP(B191,辅助表1!B:Q,13,FALSE)</f>
        <v>效果参数类型-三元数组</v>
      </c>
      <c r="P191" s="209" t="str">
        <f>MID(C191,2,3)&amp;","&amp;VLOOKUP(B191,辅助表1!B:Q,14,FALSE)</f>
        <v>403,属性-最大生命,2000</v>
      </c>
      <c r="Q191" s="207" t="str">
        <f>VLOOKUP(B191,辅助表1!B:Q,15,FALSE)</f>
        <v>提升20%晶核生命力</v>
      </c>
      <c r="R191" s="207">
        <f>VLOOKUP(B191,辅助表1!B:Q,16,FALSE)</f>
        <v>0</v>
      </c>
      <c r="S191" s="194" t="str">
        <f>$S$15</f>
        <v>词条分类-改造词条</v>
      </c>
      <c r="T191" s="194">
        <v>0</v>
      </c>
    </row>
    <row r="192" s="194" customFormat="1" spans="1:20">
      <c r="A192" s="207">
        <v>190</v>
      </c>
      <c r="B192" s="207">
        <v>175</v>
      </c>
      <c r="C192" s="207">
        <v>140401</v>
      </c>
      <c r="D192" s="207" t="s">
        <v>41</v>
      </c>
      <c r="E192" s="207" t="str">
        <f>VLOOKUP(B192,辅助表1!B:Q,3,FALSE)</f>
        <v>闪避恢复</v>
      </c>
      <c r="F192" s="207" t="str">
        <f>VLOOKUP(B192,辅助表1!B:Q,4,FALSE)</f>
        <v>icon_hx</v>
      </c>
      <c r="G192" s="207" t="str">
        <f>VLOOKUP(B192,辅助表1!B:Q,5,FALSE)</f>
        <v>成就类型-解锁生效</v>
      </c>
      <c r="H192" s="207">
        <f>VLOOKUP(B192,辅助表1!B:Q,6,FALSE)</f>
        <v>0</v>
      </c>
      <c r="I192" s="207" t="str">
        <f>IF(VLOOKUP(B192,辅助表1!B:Q,7,FALSE)=0,"",VLOOKUP(B192,辅助表1!B:Q,7,FALSE))</f>
        <v/>
      </c>
      <c r="J192" s="207">
        <f>VLOOKUP(B192,辅助表1!B:Q,8,FALSE)</f>
        <v>1</v>
      </c>
      <c r="K192" s="207" t="str">
        <f>VLOOKUP(B192,辅助表1!B:Q,9,FALSE)</f>
        <v>条件参数类型-无</v>
      </c>
      <c r="L192" s="207">
        <f>VLOOKUP(B192,辅助表1!B:Q,10,FALSE)</f>
        <v>0</v>
      </c>
      <c r="M192" s="207" t="str">
        <f>VLOOKUP(B192,辅助表1!B:Q,11,FALSE)</f>
        <v>效果类型-英雄属性</v>
      </c>
      <c r="N192" s="207" t="str">
        <f>VLOOKUP(B192,辅助表1!B:Q,12,FALSE)</f>
        <v>元素-风</v>
      </c>
      <c r="O192" s="207" t="str">
        <f>VLOOKUP(B192,辅助表1!B:Q,13,FALSE)</f>
        <v>效果参数类型-二元数组</v>
      </c>
      <c r="P192" s="209" t="str">
        <f>VLOOKUP(B192,辅助表1!B:Q,14,FALSE)</f>
        <v>属性-闪避回血,157</v>
      </c>
      <c r="Q192" s="207" t="str">
        <f>VLOOKUP(B192,辅助表1!B:Q,15,FALSE)</f>
        <v>提升风属性英雄闪避回血%s157%s点</v>
      </c>
      <c r="R192" s="207">
        <v>0</v>
      </c>
      <c r="S192" s="194" t="str">
        <f>$S$11</f>
        <v>词条分类-主词条</v>
      </c>
      <c r="T192" s="194">
        <v>0</v>
      </c>
    </row>
    <row r="193" s="194" customFormat="1" spans="1:20">
      <c r="A193" s="207">
        <v>191</v>
      </c>
      <c r="B193" s="207">
        <v>135</v>
      </c>
      <c r="C193" s="207">
        <f>C192+1</f>
        <v>140402</v>
      </c>
      <c r="D193" s="207" t="s">
        <v>41</v>
      </c>
      <c r="E193" s="207" t="str">
        <f>VLOOKUP(B193,辅助表1!B:Q,3,FALSE)</f>
        <v>攻击强化</v>
      </c>
      <c r="F193" s="207" t="str">
        <f>VLOOKUP(B193,辅助表1!B:Q,4,FALSE)</f>
        <v>icon_gj</v>
      </c>
      <c r="G193" s="207" t="str">
        <f>VLOOKUP(B193,辅助表1!B:Q,5,FALSE)</f>
        <v>成就类型-解锁生效</v>
      </c>
      <c r="H193" s="207">
        <f>VLOOKUP(B193,辅助表1!B:Q,6,FALSE)</f>
        <v>0</v>
      </c>
      <c r="I193" s="207" t="str">
        <f>IF(VLOOKUP(B193,辅助表1!B:Q,7,FALSE)=0,"",VLOOKUP(B193,辅助表1!B:Q,7,FALSE))</f>
        <v/>
      </c>
      <c r="J193" s="207">
        <f>VLOOKUP(B193,辅助表1!B:Q,8,FALSE)</f>
        <v>1</v>
      </c>
      <c r="K193" s="207" t="str">
        <f>VLOOKUP(B193,辅助表1!B:Q,9,FALSE)</f>
        <v>条件参数类型-无</v>
      </c>
      <c r="L193" s="207">
        <f>VLOOKUP(B193,辅助表1!B:Q,10,FALSE)</f>
        <v>0</v>
      </c>
      <c r="M193" s="207" t="str">
        <f>VLOOKUP(B193,辅助表1!B:Q,11,FALSE)</f>
        <v>效果类型-晶核属性</v>
      </c>
      <c r="N193" s="207" t="str">
        <f>VLOOKUP(B193,辅助表1!B:Q,12,FALSE)</f>
        <v>生效标签-无</v>
      </c>
      <c r="O193" s="207" t="str">
        <f>VLOOKUP(B193,辅助表1!B:Q,13,FALSE)</f>
        <v>效果参数类型-三元数组</v>
      </c>
      <c r="P193" s="209" t="str">
        <f>MID(C193,2,3)&amp;","&amp;VLOOKUP(B193,辅助表1!B:Q,14,FALSE)</f>
        <v>404,属性-攻击力,2000</v>
      </c>
      <c r="Q193" s="207" t="str">
        <f>VLOOKUP(B193,辅助表1!B:Q,15,FALSE)</f>
        <v>提升20%晶核攻击力</v>
      </c>
      <c r="R193" s="207">
        <f>VLOOKUP(B193,辅助表1!B:Q,16,FALSE)</f>
        <v>0</v>
      </c>
      <c r="S193" s="194" t="str">
        <f>$S$12</f>
        <v>词条分类-改造词条</v>
      </c>
      <c r="T193" s="194">
        <v>0</v>
      </c>
    </row>
    <row r="194" s="194" customFormat="1" spans="1:20">
      <c r="A194" s="207">
        <v>192</v>
      </c>
      <c r="B194" s="207">
        <v>170</v>
      </c>
      <c r="C194" s="207">
        <f t="shared" ref="C193:C196" si="31">C193+1</f>
        <v>140403</v>
      </c>
      <c r="D194" s="207" t="s">
        <v>41</v>
      </c>
      <c r="E194" s="207" t="str">
        <f>VLOOKUP(B194,辅助表1!B:Q,3,FALSE)</f>
        <v>防御强化</v>
      </c>
      <c r="F194" s="207" t="str">
        <f>VLOOKUP(B194,辅助表1!B:Q,4,FALSE)</f>
        <v>icon_fy</v>
      </c>
      <c r="G194" s="207" t="str">
        <f>VLOOKUP(B194,辅助表1!B:Q,5,FALSE)</f>
        <v>成就类型-解锁生效</v>
      </c>
      <c r="H194" s="207">
        <f>VLOOKUP(B194,辅助表1!B:Q,6,FALSE)</f>
        <v>0</v>
      </c>
      <c r="I194" s="207" t="str">
        <f>IF(VLOOKUP(B194,辅助表1!B:Q,7,FALSE)=0,"",VLOOKUP(B194,辅助表1!B:Q,7,FALSE))</f>
        <v/>
      </c>
      <c r="J194" s="207">
        <f>VLOOKUP(B194,辅助表1!B:Q,8,FALSE)</f>
        <v>1</v>
      </c>
      <c r="K194" s="207" t="str">
        <f>VLOOKUP(B194,辅助表1!B:Q,9,FALSE)</f>
        <v>条件参数类型-无</v>
      </c>
      <c r="L194" s="207">
        <f>VLOOKUP(B194,辅助表1!B:Q,10,FALSE)</f>
        <v>0</v>
      </c>
      <c r="M194" s="207" t="str">
        <f>VLOOKUP(B194,辅助表1!B:Q,11,FALSE)</f>
        <v>效果类型-晶核属性</v>
      </c>
      <c r="N194" s="207" t="str">
        <f>VLOOKUP(B194,辅助表1!B:Q,12,FALSE)</f>
        <v>生效标签-无</v>
      </c>
      <c r="O194" s="207" t="str">
        <f>VLOOKUP(B194,辅助表1!B:Q,13,FALSE)</f>
        <v>效果参数类型-三元数组</v>
      </c>
      <c r="P194" s="209" t="str">
        <f>MID(C194,2,3)&amp;","&amp;VLOOKUP(B194,辅助表1!B:Q,14,FALSE)</f>
        <v>404,属性-防御力,2000</v>
      </c>
      <c r="Q194" s="207" t="str">
        <f>VLOOKUP(B194,辅助表1!B:Q,15,FALSE)</f>
        <v>提升20%晶核防御力</v>
      </c>
      <c r="R194" s="207">
        <f>VLOOKUP(B194,辅助表1!B:Q,16,FALSE)</f>
        <v>0</v>
      </c>
      <c r="S194" s="194" t="str">
        <f>$S$13</f>
        <v>词条分类-改造词条</v>
      </c>
      <c r="T194" s="194">
        <v>0</v>
      </c>
    </row>
    <row r="195" s="194" customFormat="1" spans="1:20">
      <c r="A195" s="207">
        <v>193</v>
      </c>
      <c r="B195" s="207">
        <v>176</v>
      </c>
      <c r="C195" s="207">
        <f t="shared" si="31"/>
        <v>140404</v>
      </c>
      <c r="D195" s="207" t="s">
        <v>41</v>
      </c>
      <c r="E195" s="207" t="str">
        <f>VLOOKUP(B195,辅助表1!B:Q,3,FALSE)</f>
        <v>护甲爆破</v>
      </c>
      <c r="F195" s="207" t="str">
        <f>VLOOKUP(B195,辅助表1!B:Q,4,FALSE)</f>
        <v>icon_hskx</v>
      </c>
      <c r="G195" s="207" t="str">
        <f>VLOOKUP(B195,辅助表1!B:Q,5,FALSE)</f>
        <v>成就类型-解锁生效</v>
      </c>
      <c r="H195" s="207">
        <f>VLOOKUP(B195,辅助表1!B:Q,6,FALSE)</f>
        <v>0</v>
      </c>
      <c r="I195" s="207" t="str">
        <f>IF(VLOOKUP(B195,辅助表1!B:Q,7,FALSE)=0,"",VLOOKUP(B195,辅助表1!B:Q,7,FALSE))</f>
        <v/>
      </c>
      <c r="J195" s="207">
        <f>VLOOKUP(B195,辅助表1!B:Q,8,FALSE)</f>
        <v>1</v>
      </c>
      <c r="K195" s="207" t="str">
        <f>VLOOKUP(B195,辅助表1!B:Q,9,FALSE)</f>
        <v>条件参数类型-无</v>
      </c>
      <c r="L195" s="207">
        <f>VLOOKUP(B195,辅助表1!B:Q,10,FALSE)</f>
        <v>0</v>
      </c>
      <c r="M195" s="207" t="str">
        <f>VLOOKUP(B195,辅助表1!B:Q,11,FALSE)</f>
        <v>效果类型-英雄属性</v>
      </c>
      <c r="N195" s="207" t="str">
        <f>VLOOKUP(B195,辅助表1!B:Q,12,FALSE)</f>
        <v>元素-风</v>
      </c>
      <c r="O195" s="207" t="str">
        <f>VLOOKUP(B195,辅助表1!B:Q,13,FALSE)</f>
        <v>效果参数类型-二元数组</v>
      </c>
      <c r="P195" s="209" t="str">
        <f>VLOOKUP(B195,辅助表1!B:Q,14,FALSE)</f>
        <v>属性-破甲效果,52</v>
      </c>
      <c r="Q195" s="207" t="str">
        <f>VLOOKUP(B195,辅助表1!B:Q,15,FALSE)</f>
        <v>提升风属性英雄0.52%破甲效果</v>
      </c>
      <c r="R195" s="207">
        <f>VLOOKUP(B195,辅助表1!B:Q,16,FALSE)</f>
        <v>0</v>
      </c>
      <c r="S195" s="194" t="str">
        <f>$S$14</f>
        <v>词条分类-改造词条</v>
      </c>
      <c r="T195" s="194">
        <v>0</v>
      </c>
    </row>
    <row r="196" s="194" customFormat="1" spans="1:20">
      <c r="A196" s="207">
        <v>194</v>
      </c>
      <c r="B196" s="207">
        <v>168</v>
      </c>
      <c r="C196" s="207">
        <f t="shared" si="31"/>
        <v>140405</v>
      </c>
      <c r="D196" s="207" t="s">
        <v>41</v>
      </c>
      <c r="E196" s="207" t="str">
        <f>VLOOKUP(B196,辅助表1!B:Q,3,FALSE)</f>
        <v>生命强化</v>
      </c>
      <c r="F196" s="207" t="str">
        <f>VLOOKUP(B196,辅助表1!B:Q,4,FALSE)</f>
        <v>icon_sm</v>
      </c>
      <c r="G196" s="207" t="str">
        <f>VLOOKUP(B196,辅助表1!B:Q,5,FALSE)</f>
        <v>成就类型-解锁生效</v>
      </c>
      <c r="H196" s="207">
        <f>VLOOKUP(B196,辅助表1!B:Q,6,FALSE)</f>
        <v>0</v>
      </c>
      <c r="I196" s="207" t="str">
        <f>IF(VLOOKUP(B196,辅助表1!B:Q,7,FALSE)=0,"",VLOOKUP(B196,辅助表1!B:Q,7,FALSE))</f>
        <v/>
      </c>
      <c r="J196" s="207">
        <f>VLOOKUP(B196,辅助表1!B:Q,8,FALSE)</f>
        <v>1</v>
      </c>
      <c r="K196" s="207" t="str">
        <f>VLOOKUP(B196,辅助表1!B:Q,9,FALSE)</f>
        <v>条件参数类型-无</v>
      </c>
      <c r="L196" s="207">
        <f>VLOOKUP(B196,辅助表1!B:Q,10,FALSE)</f>
        <v>0</v>
      </c>
      <c r="M196" s="207" t="str">
        <f>VLOOKUP(B196,辅助表1!B:Q,11,FALSE)</f>
        <v>效果类型-晶核属性</v>
      </c>
      <c r="N196" s="207" t="str">
        <f>VLOOKUP(B196,辅助表1!B:Q,12,FALSE)</f>
        <v>生效标签-无</v>
      </c>
      <c r="O196" s="207" t="str">
        <f>VLOOKUP(B196,辅助表1!B:Q,13,FALSE)</f>
        <v>效果参数类型-三元数组</v>
      </c>
      <c r="P196" s="209" t="str">
        <f>MID(C196,2,3)&amp;","&amp;VLOOKUP(B196,辅助表1!B:Q,14,FALSE)</f>
        <v>404,属性-最大生命,2000</v>
      </c>
      <c r="Q196" s="207" t="str">
        <f>VLOOKUP(B196,辅助表1!B:Q,15,FALSE)</f>
        <v>提升20%晶核生命力</v>
      </c>
      <c r="R196" s="207">
        <f>VLOOKUP(B196,辅助表1!B:Q,16,FALSE)</f>
        <v>0</v>
      </c>
      <c r="S196" s="194" t="str">
        <f>$S$15</f>
        <v>词条分类-改造词条</v>
      </c>
      <c r="T196" s="194">
        <v>0</v>
      </c>
    </row>
    <row r="197" s="101" customFormat="1" spans="1:20">
      <c r="A197" s="56">
        <v>195</v>
      </c>
      <c r="B197" s="56">
        <v>305</v>
      </c>
      <c r="C197" s="56">
        <v>140501</v>
      </c>
      <c r="D197" s="56" t="s">
        <v>42</v>
      </c>
      <c r="E197" s="56" t="str">
        <f>VLOOKUP(B197,辅助表1!B:Q,3,FALSE)</f>
        <v>双倍快乐</v>
      </c>
      <c r="F197" s="56" t="str">
        <f>VLOOKUP(B197,辅助表1!B:Q,4,FALSE)</f>
        <v>icon_ggjl</v>
      </c>
      <c r="G197" s="56" t="str">
        <f>VLOOKUP(B197,辅助表1!B:Q,5,FALSE)</f>
        <v>成就类型-解锁生效</v>
      </c>
      <c r="H197" s="56">
        <f>VLOOKUP(B197,辅助表1!B:Q,6,FALSE)</f>
        <v>0</v>
      </c>
      <c r="I197" s="56" t="str">
        <f>IF(VLOOKUP(B197,辅助表1!B:Q,7,FALSE)=0,"",VLOOKUP(B197,辅助表1!B:Q,7,FALSE))</f>
        <v/>
      </c>
      <c r="J197" s="56">
        <f>VLOOKUP(B197,辅助表1!B:Q,8,FALSE)</f>
        <v>1</v>
      </c>
      <c r="K197" s="56" t="str">
        <f>VLOOKUP(B197,辅助表1!B:Q,9,FALSE)</f>
        <v>条件参数类型-无</v>
      </c>
      <c r="L197" s="56">
        <f>VLOOKUP(B197,辅助表1!B:Q,10,FALSE)</f>
        <v>0</v>
      </c>
      <c r="M197" s="56" t="str">
        <f>VLOOKUP(B197,辅助表1!B:Q,11,FALSE)</f>
        <v>效果类型-广告奖励</v>
      </c>
      <c r="N197" s="56" t="str">
        <f>VLOOKUP(B197,辅助表1!B:Q,12,FALSE)</f>
        <v>生效标签-无</v>
      </c>
      <c r="O197" s="56" t="str">
        <f>VLOOKUP(B197,辅助表1!B:Q,13,FALSE)</f>
        <v>效果参数类型-单参数</v>
      </c>
      <c r="P197" s="86" t="str">
        <f>VLOOKUP(B197,辅助表1!B:Q,14,FALSE)</f>
        <v>50</v>
      </c>
      <c r="Q197" s="56" t="str">
        <f>VLOOKUP(B197,辅助表1!B:Q,15,FALSE)</f>
        <v>观看广告有%s0.5%%s的概率额外获得1份奖励</v>
      </c>
      <c r="R197" s="70">
        <v>1</v>
      </c>
      <c r="S197" s="101" t="str">
        <f>$S$21</f>
        <v>词条分类-主词条</v>
      </c>
      <c r="T197" s="101">
        <v>1</v>
      </c>
    </row>
    <row r="198" s="101" customFormat="1" spans="1:20">
      <c r="A198" s="56">
        <v>196</v>
      </c>
      <c r="B198" s="56">
        <v>103</v>
      </c>
      <c r="C198" s="56">
        <f>C197+1</f>
        <v>140502</v>
      </c>
      <c r="D198" s="56" t="s">
        <v>42</v>
      </c>
      <c r="E198" s="56" t="str">
        <f>VLOOKUP(B198,辅助表1!B:Q,3,FALSE)</f>
        <v>攻击强化</v>
      </c>
      <c r="F198" s="56" t="str">
        <f>VLOOKUP(B198,辅助表1!B:Q,4,FALSE)</f>
        <v>icon_gj</v>
      </c>
      <c r="G198" s="56" t="str">
        <f>VLOOKUP(B198,辅助表1!B:Q,5,FALSE)</f>
        <v>成就类型-解锁生效</v>
      </c>
      <c r="H198" s="56">
        <f>VLOOKUP(B198,辅助表1!B:Q,6,FALSE)</f>
        <v>0</v>
      </c>
      <c r="I198" s="56" t="str">
        <f>IF(VLOOKUP(B198,辅助表1!B:Q,7,FALSE)=0,"",VLOOKUP(B198,辅助表1!B:Q,7,FALSE))</f>
        <v/>
      </c>
      <c r="J198" s="56">
        <f>VLOOKUP(B198,辅助表1!B:Q,8,FALSE)</f>
        <v>1</v>
      </c>
      <c r="K198" s="56" t="str">
        <f>VLOOKUP(B198,辅助表1!B:Q,9,FALSE)</f>
        <v>条件参数类型-无</v>
      </c>
      <c r="L198" s="56">
        <f>VLOOKUP(B198,辅助表1!B:Q,10,FALSE)</f>
        <v>0</v>
      </c>
      <c r="M198" s="56" t="str">
        <f>VLOOKUP(B198,辅助表1!B:Q,11,FALSE)</f>
        <v>效果类型-晶核属性</v>
      </c>
      <c r="N198" s="56" t="str">
        <f>VLOOKUP(B198,辅助表1!B:Q,12,FALSE)</f>
        <v>生效标签-无</v>
      </c>
      <c r="O198" s="56" t="str">
        <f>VLOOKUP(B198,辅助表1!B:Q,13,FALSE)</f>
        <v>效果参数类型-三元数组</v>
      </c>
      <c r="P198" s="85" t="str">
        <f>MID(C198,2,3)&amp;","&amp;VLOOKUP(B198,辅助表1!B:Q,14,FALSE)</f>
        <v>405,属性-攻击力,2000</v>
      </c>
      <c r="Q198" s="56" t="str">
        <f>VLOOKUP(B198,辅助表1!B:Q,15,FALSE)</f>
        <v>提升20%晶核攻击力</v>
      </c>
      <c r="R198" s="198">
        <f>VLOOKUP(B198,辅助表1!B:Q,16,FALSE)</f>
        <v>0</v>
      </c>
      <c r="S198" s="101" t="str">
        <f>$S$22</f>
        <v>词条分类-改造词条</v>
      </c>
      <c r="T198" s="99">
        <v>0</v>
      </c>
    </row>
    <row r="199" s="101" customFormat="1" spans="1:20">
      <c r="A199" s="56">
        <v>197</v>
      </c>
      <c r="B199" s="56">
        <v>64</v>
      </c>
      <c r="C199" s="56">
        <f t="shared" ref="C198:C202" si="32">C198+1</f>
        <v>140503</v>
      </c>
      <c r="D199" s="56" t="s">
        <v>42</v>
      </c>
      <c r="E199" s="56" t="str">
        <f>VLOOKUP(B199,辅助表1!B:Q,3,FALSE)</f>
        <v>防御强化</v>
      </c>
      <c r="F199" s="56" t="str">
        <f>VLOOKUP(B199,辅助表1!B:Q,4,FALSE)</f>
        <v>icon_fy</v>
      </c>
      <c r="G199" s="56" t="str">
        <f>VLOOKUP(B199,辅助表1!B:Q,5,FALSE)</f>
        <v>成就类型-解锁生效</v>
      </c>
      <c r="H199" s="56">
        <f>VLOOKUP(B199,辅助表1!B:Q,6,FALSE)</f>
        <v>0</v>
      </c>
      <c r="I199" s="56" t="str">
        <f>IF(VLOOKUP(B199,辅助表1!B:Q,7,FALSE)=0,"",VLOOKUP(B199,辅助表1!B:Q,7,FALSE))</f>
        <v/>
      </c>
      <c r="J199" s="56">
        <f>VLOOKUP(B199,辅助表1!B:Q,8,FALSE)</f>
        <v>1</v>
      </c>
      <c r="K199" s="56" t="str">
        <f>VLOOKUP(B199,辅助表1!B:Q,9,FALSE)</f>
        <v>条件参数类型-无</v>
      </c>
      <c r="L199" s="56">
        <f>VLOOKUP(B199,辅助表1!B:Q,10,FALSE)</f>
        <v>0</v>
      </c>
      <c r="M199" s="56" t="str">
        <f>VLOOKUP(B199,辅助表1!B:Q,11,FALSE)</f>
        <v>效果类型-晶核属性</v>
      </c>
      <c r="N199" s="56" t="str">
        <f>VLOOKUP(B199,辅助表1!B:Q,12,FALSE)</f>
        <v>生效标签-无</v>
      </c>
      <c r="O199" s="56" t="str">
        <f>VLOOKUP(B199,辅助表1!B:Q,13,FALSE)</f>
        <v>效果参数类型-三元数组</v>
      </c>
      <c r="P199" s="86" t="str">
        <f>MID(C199,2,3)&amp;","&amp;VLOOKUP(B199,辅助表1!B:Q,14,FALSE)</f>
        <v>405,属性-防御力,2000</v>
      </c>
      <c r="Q199" s="56" t="str">
        <f>VLOOKUP(B199,辅助表1!B:Q,15,FALSE)</f>
        <v>提升20%晶核防御力</v>
      </c>
      <c r="R199" s="198">
        <f>VLOOKUP(B199,辅助表1!B:Q,16,FALSE)</f>
        <v>0</v>
      </c>
      <c r="S199" s="101" t="str">
        <f>$S$23</f>
        <v>词条分类-改造词条</v>
      </c>
      <c r="T199" s="101">
        <v>0</v>
      </c>
    </row>
    <row r="200" s="101" customFormat="1" spans="1:20">
      <c r="A200" s="56">
        <v>198</v>
      </c>
      <c r="B200" s="56">
        <v>222</v>
      </c>
      <c r="C200" s="56">
        <f t="shared" si="32"/>
        <v>140504</v>
      </c>
      <c r="D200" s="56" t="s">
        <v>42</v>
      </c>
      <c r="E200" s="56" t="str">
        <f>VLOOKUP(B200,辅助表1!B:Q,3,FALSE)</f>
        <v>精准打击</v>
      </c>
      <c r="F200" s="56" t="str">
        <f>VLOOKUP(B200,辅助表1!B:Q,4,FALSE)</f>
        <v>icon_jzdj</v>
      </c>
      <c r="G200" s="56" t="str">
        <f>VLOOKUP(B200,辅助表1!B:Q,5,FALSE)</f>
        <v>成就类型-解锁生效</v>
      </c>
      <c r="H200" s="56">
        <f>VLOOKUP(B200,辅助表1!B:Q,6,FALSE)</f>
        <v>0</v>
      </c>
      <c r="I200" s="56" t="str">
        <f>IF(VLOOKUP(B200,辅助表1!B:Q,7,FALSE)=0,"",VLOOKUP(B200,辅助表1!B:Q,7,FALSE))</f>
        <v/>
      </c>
      <c r="J200" s="56">
        <f>VLOOKUP(B200,辅助表1!B:Q,8,FALSE)</f>
        <v>1</v>
      </c>
      <c r="K200" s="56" t="str">
        <f>VLOOKUP(B200,辅助表1!B:Q,9,FALSE)</f>
        <v>条件参数类型-无</v>
      </c>
      <c r="L200" s="56">
        <f>VLOOKUP(B200,辅助表1!B:Q,10,FALSE)</f>
        <v>0</v>
      </c>
      <c r="M200" s="56" t="str">
        <f>VLOOKUP(B200,辅助表1!B:Q,11,FALSE)</f>
        <v>效果类型-英雄属性</v>
      </c>
      <c r="N200" s="56" t="str">
        <f>VLOOKUP(B200,辅助表1!B:Q,12,FALSE)</f>
        <v>元素-风</v>
      </c>
      <c r="O200" s="56" t="str">
        <f>VLOOKUP(B200,辅助表1!B:Q,13,FALSE)</f>
        <v>效果参数类型-二元数组</v>
      </c>
      <c r="P200" s="86" t="str">
        <f>VLOOKUP(B200,辅助表1!B:Q,14,FALSE)</f>
        <v>属性-精准伤害,81</v>
      </c>
      <c r="Q200" s="56" t="str">
        <f>VLOOKUP(B200,辅助表1!B:Q,15,FALSE)</f>
        <v>提升风属性英雄0.81%精准伤害</v>
      </c>
      <c r="R200" s="198">
        <f>VLOOKUP(B200,辅助表1!B:Q,16,FALSE)</f>
        <v>0</v>
      </c>
      <c r="S200" s="101" t="str">
        <f>$S$24</f>
        <v>词条分类-改造词条</v>
      </c>
      <c r="T200" s="99">
        <v>0</v>
      </c>
    </row>
    <row r="201" s="101" customFormat="1" spans="1:20">
      <c r="A201" s="56">
        <v>199</v>
      </c>
      <c r="B201" s="56">
        <v>184</v>
      </c>
      <c r="C201" s="56">
        <f t="shared" si="32"/>
        <v>140505</v>
      </c>
      <c r="D201" s="56" t="s">
        <v>42</v>
      </c>
      <c r="E201" s="56" t="str">
        <f>VLOOKUP(B201,辅助表1!B:Q,3,FALSE)</f>
        <v>闪避强化</v>
      </c>
      <c r="F201" s="56" t="str">
        <f>VLOOKUP(B201,辅助表1!B:Q,4,FALSE)</f>
        <v>icon_sb</v>
      </c>
      <c r="G201" s="56" t="str">
        <f>VLOOKUP(B201,辅助表1!B:Q,5,FALSE)</f>
        <v>成就类型-解锁生效</v>
      </c>
      <c r="H201" s="56">
        <f>VLOOKUP(B201,辅助表1!B:Q,6,FALSE)</f>
        <v>0</v>
      </c>
      <c r="I201" s="56" t="str">
        <f>IF(VLOOKUP(B201,辅助表1!B:Q,7,FALSE)=0,"",VLOOKUP(B201,辅助表1!B:Q,7,FALSE))</f>
        <v/>
      </c>
      <c r="J201" s="56">
        <f>VLOOKUP(B201,辅助表1!B:Q,8,FALSE)</f>
        <v>1</v>
      </c>
      <c r="K201" s="56" t="str">
        <f>VLOOKUP(B201,辅助表1!B:Q,9,FALSE)</f>
        <v>条件参数类型-无</v>
      </c>
      <c r="L201" s="56">
        <f>VLOOKUP(B201,辅助表1!B:Q,10,FALSE)</f>
        <v>0</v>
      </c>
      <c r="M201" s="56" t="str">
        <f>VLOOKUP(B201,辅助表1!B:Q,11,FALSE)</f>
        <v>效果类型-英雄属性</v>
      </c>
      <c r="N201" s="56" t="str">
        <f>VLOOKUP(B201,辅助表1!B:Q,12,FALSE)</f>
        <v>元素-风</v>
      </c>
      <c r="O201" s="56" t="str">
        <f>VLOOKUP(B201,辅助表1!B:Q,13,FALSE)</f>
        <v>效果参数类型-二元数组</v>
      </c>
      <c r="P201" s="86" t="str">
        <f>VLOOKUP(B201,辅助表1!B:Q,14,FALSE)</f>
        <v>属性-闪避率,108</v>
      </c>
      <c r="Q201" s="56" t="str">
        <f>VLOOKUP(B201,辅助表1!B:Q,15,FALSE)</f>
        <v>提升风属性英雄1.08%闪避率</v>
      </c>
      <c r="R201" s="198">
        <f>VLOOKUP(B201,辅助表1!B:Q,16,FALSE)</f>
        <v>0</v>
      </c>
      <c r="S201" s="101" t="str">
        <f>$S$25</f>
        <v>词条分类-改造词条</v>
      </c>
      <c r="T201" s="99">
        <v>0</v>
      </c>
    </row>
    <row r="202" s="101" customFormat="1" spans="1:20">
      <c r="A202" s="56">
        <v>200</v>
      </c>
      <c r="B202" s="56">
        <v>181</v>
      </c>
      <c r="C202" s="56">
        <f t="shared" si="32"/>
        <v>140506</v>
      </c>
      <c r="D202" s="56" t="s">
        <v>42</v>
      </c>
      <c r="E202" s="56" t="str">
        <f>VLOOKUP(B202,辅助表1!B:Q,3,FALSE)</f>
        <v>生命强化</v>
      </c>
      <c r="F202" s="56" t="str">
        <f>VLOOKUP(B202,辅助表1!B:Q,4,FALSE)</f>
        <v>icon_sm</v>
      </c>
      <c r="G202" s="56" t="str">
        <f>VLOOKUP(B202,辅助表1!B:Q,5,FALSE)</f>
        <v>成就类型-解锁生效</v>
      </c>
      <c r="H202" s="56">
        <f>VLOOKUP(B202,辅助表1!B:Q,6,FALSE)</f>
        <v>0</v>
      </c>
      <c r="I202" s="56" t="str">
        <f>IF(VLOOKUP(B202,辅助表1!B:Q,7,FALSE)=0,"",VLOOKUP(B202,辅助表1!B:Q,7,FALSE))</f>
        <v/>
      </c>
      <c r="J202" s="56">
        <f>VLOOKUP(B202,辅助表1!B:Q,8,FALSE)</f>
        <v>1</v>
      </c>
      <c r="K202" s="56" t="str">
        <f>VLOOKUP(B202,辅助表1!B:Q,9,FALSE)</f>
        <v>条件参数类型-无</v>
      </c>
      <c r="L202" s="56">
        <f>VLOOKUP(B202,辅助表1!B:Q,10,FALSE)</f>
        <v>0</v>
      </c>
      <c r="M202" s="56" t="str">
        <f>VLOOKUP(B202,辅助表1!B:Q,11,FALSE)</f>
        <v>效果类型-晶核属性</v>
      </c>
      <c r="N202" s="56" t="str">
        <f>VLOOKUP(B202,辅助表1!B:Q,12,FALSE)</f>
        <v>生效标签-无</v>
      </c>
      <c r="O202" s="56" t="str">
        <f>VLOOKUP(B202,辅助表1!B:Q,13,FALSE)</f>
        <v>效果参数类型-三元数组</v>
      </c>
      <c r="P202" s="202" t="str">
        <f>MID(C202,2,3)&amp;","&amp;VLOOKUP(B202,辅助表1!B:Q,14,FALSE)</f>
        <v>405,属性-最大生命,2000</v>
      </c>
      <c r="Q202" s="56" t="str">
        <f>VLOOKUP(B202,辅助表1!B:Q,15,FALSE)</f>
        <v>提升20%晶核生命力</v>
      </c>
      <c r="R202" s="198">
        <f>VLOOKUP(B202,辅助表1!B:Q,16,FALSE)</f>
        <v>0</v>
      </c>
      <c r="S202" s="101" t="str">
        <f>$S$26</f>
        <v>词条分类-改造词条</v>
      </c>
      <c r="T202" s="99">
        <v>0</v>
      </c>
    </row>
    <row r="203" s="64" customFormat="1" spans="1:20">
      <c r="A203" s="63">
        <v>201</v>
      </c>
      <c r="B203" s="63">
        <v>53</v>
      </c>
      <c r="C203" s="63">
        <v>140601</v>
      </c>
      <c r="D203" s="63" t="s">
        <v>43</v>
      </c>
      <c r="E203" s="63" t="str">
        <f>VLOOKUP(B203,辅助表1!B:Q,3,FALSE)</f>
        <v>幸运升级</v>
      </c>
      <c r="F203" s="63" t="str">
        <f>VLOOKUP(B203,辅助表1!B:Q,4,FALSE)</f>
        <v>icon_zbjl</v>
      </c>
      <c r="G203" s="63" t="str">
        <f>VLOOKUP(B203,辅助表1!B:Q,5,FALSE)</f>
        <v>成就类型-解锁生效</v>
      </c>
      <c r="H203" s="63">
        <f>VLOOKUP(B203,辅助表1!B:Q,6,FALSE)</f>
        <v>0</v>
      </c>
      <c r="I203" s="63" t="str">
        <f>IF(VLOOKUP(B203,辅助表1!B:Q,7,FALSE)=0,"",VLOOKUP(B203,辅助表1!B:Q,7,FALSE))</f>
        <v/>
      </c>
      <c r="J203" s="63">
        <f>VLOOKUP(B203,辅助表1!B:Q,8,FALSE)</f>
        <v>1</v>
      </c>
      <c r="K203" s="63" t="str">
        <f>VLOOKUP(B203,辅助表1!B:Q,9,FALSE)</f>
        <v>条件参数类型-无</v>
      </c>
      <c r="L203" s="63">
        <f>VLOOKUP(B203,辅助表1!B:Q,10,FALSE)</f>
        <v>0</v>
      </c>
      <c r="M203" s="63" t="str">
        <f>VLOOKUP(B203,辅助表1!B:Q,11,FALSE)</f>
        <v>效果类型-装备升级加成</v>
      </c>
      <c r="N203" s="63" t="str">
        <f>VLOOKUP(B203,辅助表1!B:Q,12,FALSE)</f>
        <v>生效标签-无</v>
      </c>
      <c r="O203" s="63" t="str">
        <f>VLOOKUP(B203,辅助表1!B:Q,13,FALSE)</f>
        <v>效果参数类型-单参数</v>
      </c>
      <c r="P203" s="212" t="str">
        <f>VLOOKUP(B203,辅助表1!B:Q,14,FALSE)</f>
        <v>10</v>
      </c>
      <c r="Q203" s="63" t="str">
        <f>VLOOKUP(B203,辅助表1!B:Q,15,FALSE)</f>
        <v>装备升级时有%s0.1%%s的概率额外提升1级</v>
      </c>
      <c r="R203" s="70">
        <v>1</v>
      </c>
      <c r="S203" s="64" t="str">
        <f>$S$59</f>
        <v>词条分类-主词条</v>
      </c>
      <c r="T203" s="64">
        <v>1</v>
      </c>
    </row>
    <row r="204" s="64" customFormat="1" spans="1:20">
      <c r="A204" s="63">
        <v>202</v>
      </c>
      <c r="B204" s="63">
        <v>36</v>
      </c>
      <c r="C204" s="63">
        <f t="shared" ref="C204:C210" si="33">C203+1</f>
        <v>140602</v>
      </c>
      <c r="D204" s="63" t="s">
        <v>43</v>
      </c>
      <c r="E204" s="63" t="str">
        <f>VLOOKUP(B204,辅助表1!B:Q,3,FALSE)</f>
        <v>混沌之力</v>
      </c>
      <c r="F204" s="63" t="str">
        <f>VLOOKUP(B204,辅助表1!B:Q,4,FALSE)</f>
        <v>icon_hddj</v>
      </c>
      <c r="G204" s="63" t="str">
        <f>VLOOKUP(B204,辅助表1!B:Q,5,FALSE)</f>
        <v>成就类型-解锁生效</v>
      </c>
      <c r="H204" s="63">
        <f>VLOOKUP(B204,辅助表1!B:Q,6,FALSE)</f>
        <v>0</v>
      </c>
      <c r="I204" s="63" t="str">
        <f>IF(VLOOKUP(B204,辅助表1!B:Q,7,FALSE)=0,"",VLOOKUP(B204,辅助表1!B:Q,7,FALSE))</f>
        <v/>
      </c>
      <c r="J204" s="63">
        <f>VLOOKUP(B204,辅助表1!B:Q,8,FALSE)</f>
        <v>1</v>
      </c>
      <c r="K204" s="63" t="str">
        <f>VLOOKUP(B204,辅助表1!B:Q,9,FALSE)</f>
        <v>条件参数类型-无</v>
      </c>
      <c r="L204" s="63">
        <f>VLOOKUP(B204,辅助表1!B:Q,10,FALSE)</f>
        <v>0</v>
      </c>
      <c r="M204" s="63" t="str">
        <f>VLOOKUP(B204,辅助表1!B:Q,11,FALSE)</f>
        <v>效果类型-英雄属性</v>
      </c>
      <c r="N204" s="63" t="str">
        <f>VLOOKUP(B204,辅助表1!B:Q,12,FALSE)</f>
        <v>元素-火</v>
      </c>
      <c r="O204" s="63" t="str">
        <f>VLOOKUP(B204,辅助表1!B:Q,13,FALSE)</f>
        <v>效果参数类型-二元数组</v>
      </c>
      <c r="P204" s="212" t="str">
        <f>VLOOKUP(B204,辅助表1!B:Q,14,FALSE)</f>
        <v>属性-最大混沌,695</v>
      </c>
      <c r="Q204" s="63" t="str">
        <f>VLOOKUP(B204,辅助表1!B:Q,15,FALSE)</f>
        <v>提升火属性英雄6.95%最大混沌</v>
      </c>
      <c r="R204" s="63">
        <f>VLOOKUP(B204,辅助表1!B:Q,16,FALSE)</f>
        <v>0</v>
      </c>
      <c r="S204" s="64" t="str">
        <f>$S$60</f>
        <v>词条分类-特殊词条</v>
      </c>
      <c r="T204" s="64">
        <v>0</v>
      </c>
    </row>
    <row r="205" s="64" customFormat="1" spans="1:20">
      <c r="A205" s="63">
        <v>203</v>
      </c>
      <c r="B205" s="63">
        <v>34</v>
      </c>
      <c r="C205" s="63">
        <f t="shared" si="33"/>
        <v>140603</v>
      </c>
      <c r="D205" s="63" t="s">
        <v>43</v>
      </c>
      <c r="E205" s="63" t="str">
        <f>VLOOKUP(B205,辅助表1!B:Q,3,FALSE)</f>
        <v>防御强化</v>
      </c>
      <c r="F205" s="63" t="str">
        <f>VLOOKUP(B205,辅助表1!B:Q,4,FALSE)</f>
        <v>icon_fy</v>
      </c>
      <c r="G205" s="63" t="str">
        <f>VLOOKUP(B205,辅助表1!B:Q,5,FALSE)</f>
        <v>成就类型-解锁生效</v>
      </c>
      <c r="H205" s="63">
        <f>VLOOKUP(B205,辅助表1!B:Q,6,FALSE)</f>
        <v>0</v>
      </c>
      <c r="I205" s="63" t="str">
        <f>IF(VLOOKUP(B205,辅助表1!B:Q,7,FALSE)=0,"",VLOOKUP(B205,辅助表1!B:Q,7,FALSE))</f>
        <v/>
      </c>
      <c r="J205" s="63">
        <f>VLOOKUP(B205,辅助表1!B:Q,8,FALSE)</f>
        <v>1</v>
      </c>
      <c r="K205" s="63" t="str">
        <f>VLOOKUP(B205,辅助表1!B:Q,9,FALSE)</f>
        <v>条件参数类型-无</v>
      </c>
      <c r="L205" s="63">
        <f>VLOOKUP(B205,辅助表1!B:Q,10,FALSE)</f>
        <v>0</v>
      </c>
      <c r="M205" s="63" t="str">
        <f>VLOOKUP(B205,辅助表1!B:Q,11,FALSE)</f>
        <v>效果类型-晶核属性</v>
      </c>
      <c r="N205" s="63" t="str">
        <f>VLOOKUP(B205,辅助表1!B:Q,12,FALSE)</f>
        <v>生效标签-无</v>
      </c>
      <c r="O205" s="63" t="str">
        <f>VLOOKUP(B205,辅助表1!B:Q,13,FALSE)</f>
        <v>效果参数类型-三元数组</v>
      </c>
      <c r="P205" s="212" t="str">
        <f>MID(C205,2,3)&amp;","&amp;VLOOKUP(B205,辅助表1!B:Q,14,FALSE)</f>
        <v>406,属性-防御力,2000</v>
      </c>
      <c r="Q205" s="63" t="str">
        <f>VLOOKUP(B205,辅助表1!B:Q,15,FALSE)</f>
        <v>提升20%晶核防御力</v>
      </c>
      <c r="R205" s="63">
        <f>VLOOKUP(B205,辅助表1!B:Q,16,FALSE)</f>
        <v>0</v>
      </c>
      <c r="S205" s="64" t="str">
        <f>$S$61</f>
        <v>词条分类-改造词条</v>
      </c>
      <c r="T205" s="64">
        <v>0</v>
      </c>
    </row>
    <row r="206" s="64" customFormat="1" spans="1:20">
      <c r="A206" s="63">
        <v>204</v>
      </c>
      <c r="B206" s="63">
        <v>25</v>
      </c>
      <c r="C206" s="63">
        <f t="shared" si="33"/>
        <v>140604</v>
      </c>
      <c r="D206" s="63" t="s">
        <v>43</v>
      </c>
      <c r="E206" s="63" t="str">
        <f>VLOOKUP(B206,辅助表1!B:Q,3,FALSE)</f>
        <v>空投降临</v>
      </c>
      <c r="F206" s="63" t="str">
        <f>VLOOKUP(B206,辅助表1!B:Q,4,FALSE)</f>
        <v>icon_kt</v>
      </c>
      <c r="G206" s="63" t="str">
        <f>VLOOKUP(B206,辅助表1!B:Q,5,FALSE)</f>
        <v>成就类型-解锁生效</v>
      </c>
      <c r="H206" s="63">
        <f>VLOOKUP(B206,辅助表1!B:Q,6,FALSE)</f>
        <v>0</v>
      </c>
      <c r="I206" s="63" t="str">
        <f>IF(VLOOKUP(B206,辅助表1!B:Q,7,FALSE)=0,"",VLOOKUP(B206,辅助表1!B:Q,7,FALSE))</f>
        <v/>
      </c>
      <c r="J206" s="63">
        <f>VLOOKUP(B206,辅助表1!B:Q,8,FALSE)</f>
        <v>1</v>
      </c>
      <c r="K206" s="63" t="str">
        <f>VLOOKUP(B206,辅助表1!B:Q,9,FALSE)</f>
        <v>条件参数类型-无</v>
      </c>
      <c r="L206" s="63">
        <f>VLOOKUP(B206,辅助表1!B:Q,10,FALSE)</f>
        <v>0</v>
      </c>
      <c r="M206" s="63" t="str">
        <f>VLOOKUP(B206,辅助表1!B:Q,11,FALSE)</f>
        <v>效果类型-增加空投次数</v>
      </c>
      <c r="N206" s="63" t="str">
        <f>VLOOKUP(B206,辅助表1!B:Q,12,FALSE)</f>
        <v>生效标签-无</v>
      </c>
      <c r="O206" s="63" t="str">
        <f>VLOOKUP(B206,辅助表1!B:Q,13,FALSE)</f>
        <v>效果参数类型-单参数</v>
      </c>
      <c r="P206" s="212">
        <f>VLOOKUP(B206,辅助表1!B:Q,14,FALSE)</f>
        <v>1</v>
      </c>
      <c r="Q206" s="63" t="str">
        <f>VLOOKUP(B206,辅助表1!B:Q,15,FALSE)</f>
        <v>战斗中额外获得1次空投支援</v>
      </c>
      <c r="R206" s="63">
        <f>VLOOKUP(B206,辅助表1!B:Q,16,FALSE)</f>
        <v>0</v>
      </c>
      <c r="S206" s="64" t="str">
        <f>$S$62</f>
        <v>词条分类-改造词条</v>
      </c>
      <c r="T206" s="64">
        <v>0</v>
      </c>
    </row>
    <row r="207" s="64" customFormat="1" spans="1:20">
      <c r="A207" s="63">
        <v>205</v>
      </c>
      <c r="B207" s="63">
        <v>195</v>
      </c>
      <c r="C207" s="63">
        <f t="shared" si="33"/>
        <v>140605</v>
      </c>
      <c r="D207" s="63" t="s">
        <v>43</v>
      </c>
      <c r="E207" s="63" t="str">
        <f>VLOOKUP(B207,辅助表1!B:Q,3,FALSE)</f>
        <v>生命强化</v>
      </c>
      <c r="F207" s="63" t="str">
        <f>VLOOKUP(B207,辅助表1!B:Q,4,FALSE)</f>
        <v>icon_sm</v>
      </c>
      <c r="G207" s="63" t="str">
        <f>VLOOKUP(B207,辅助表1!B:Q,5,FALSE)</f>
        <v>成就类型-解锁生效</v>
      </c>
      <c r="H207" s="63">
        <f>VLOOKUP(B207,辅助表1!B:Q,6,FALSE)</f>
        <v>0</v>
      </c>
      <c r="I207" s="63" t="str">
        <f>IF(VLOOKUP(B207,辅助表1!B:Q,7,FALSE)=0,"",VLOOKUP(B207,辅助表1!B:Q,7,FALSE))</f>
        <v/>
      </c>
      <c r="J207" s="63">
        <f>VLOOKUP(B207,辅助表1!B:Q,8,FALSE)</f>
        <v>1</v>
      </c>
      <c r="K207" s="63" t="str">
        <f>VLOOKUP(B207,辅助表1!B:Q,9,FALSE)</f>
        <v>条件参数类型-无</v>
      </c>
      <c r="L207" s="63">
        <f>VLOOKUP(B207,辅助表1!B:Q,10,FALSE)</f>
        <v>0</v>
      </c>
      <c r="M207" s="63" t="str">
        <f>VLOOKUP(B207,辅助表1!B:Q,11,FALSE)</f>
        <v>效果类型-晶核属性</v>
      </c>
      <c r="N207" s="63" t="str">
        <f>VLOOKUP(B207,辅助表1!B:Q,12,FALSE)</f>
        <v>生效标签-无</v>
      </c>
      <c r="O207" s="63" t="str">
        <f>VLOOKUP(B207,辅助表1!B:Q,13,FALSE)</f>
        <v>效果参数类型-三元数组</v>
      </c>
      <c r="P207" s="212" t="str">
        <f>MID(C207,2,3)&amp;","&amp;VLOOKUP(B207,辅助表1!B:Q,14,FALSE)</f>
        <v>406,属性-最大生命,2000</v>
      </c>
      <c r="Q207" s="63" t="str">
        <f>VLOOKUP(B207,辅助表1!B:Q,15,FALSE)</f>
        <v>提升20%晶核生命力</v>
      </c>
      <c r="R207" s="63">
        <f>VLOOKUP(B207,辅助表1!B:Q,16,FALSE)</f>
        <v>0</v>
      </c>
      <c r="S207" s="64" t="str">
        <f>$S$63</f>
        <v>词条分类-改造词条</v>
      </c>
      <c r="T207" s="64">
        <v>0</v>
      </c>
    </row>
    <row r="208" s="64" customFormat="1" spans="1:20">
      <c r="A208" s="63">
        <v>206</v>
      </c>
      <c r="B208" s="63">
        <v>151</v>
      </c>
      <c r="C208" s="63">
        <f t="shared" si="33"/>
        <v>140606</v>
      </c>
      <c r="D208" s="63" t="s">
        <v>43</v>
      </c>
      <c r="E208" s="63" t="str">
        <f>VLOOKUP(B208,辅助表1!B:Q,3,FALSE)</f>
        <v>攻击强化</v>
      </c>
      <c r="F208" s="63" t="str">
        <f>VLOOKUP(B208,辅助表1!B:Q,4,FALSE)</f>
        <v>icon_gj</v>
      </c>
      <c r="G208" s="63" t="str">
        <f>VLOOKUP(B208,辅助表1!B:Q,5,FALSE)</f>
        <v>成就类型-解锁生效</v>
      </c>
      <c r="H208" s="63">
        <f>VLOOKUP(B208,辅助表1!B:Q,6,FALSE)</f>
        <v>0</v>
      </c>
      <c r="I208" s="63" t="str">
        <f>IF(VLOOKUP(B208,辅助表1!B:Q,7,FALSE)=0,"",VLOOKUP(B208,辅助表1!B:Q,7,FALSE))</f>
        <v/>
      </c>
      <c r="J208" s="63">
        <f>VLOOKUP(B208,辅助表1!B:Q,8,FALSE)</f>
        <v>1</v>
      </c>
      <c r="K208" s="63" t="str">
        <f>VLOOKUP(B208,辅助表1!B:Q,9,FALSE)</f>
        <v>条件参数类型-无</v>
      </c>
      <c r="L208" s="63">
        <f>VLOOKUP(B208,辅助表1!B:Q,10,FALSE)</f>
        <v>0</v>
      </c>
      <c r="M208" s="63" t="str">
        <f>VLOOKUP(B208,辅助表1!B:Q,11,FALSE)</f>
        <v>效果类型-晶核属性</v>
      </c>
      <c r="N208" s="63" t="str">
        <f>VLOOKUP(B208,辅助表1!B:Q,12,FALSE)</f>
        <v>生效标签-无</v>
      </c>
      <c r="O208" s="63" t="str">
        <f>VLOOKUP(B208,辅助表1!B:Q,13,FALSE)</f>
        <v>效果参数类型-三元数组</v>
      </c>
      <c r="P208" s="212" t="str">
        <f>MID(C208,2,3)&amp;","&amp;VLOOKUP(B208,辅助表1!B:Q,14,FALSE)</f>
        <v>406,属性-攻击力,2000</v>
      </c>
      <c r="Q208" s="63" t="str">
        <f>VLOOKUP(B208,辅助表1!B:Q,15,FALSE)</f>
        <v>提升20%晶核攻击力</v>
      </c>
      <c r="R208" s="63">
        <f>VLOOKUP(B208,辅助表1!B:Q,16,FALSE)</f>
        <v>0</v>
      </c>
      <c r="S208" s="64" t="str">
        <f>$S$63</f>
        <v>词条分类-改造词条</v>
      </c>
      <c r="T208" s="64">
        <v>0</v>
      </c>
    </row>
    <row r="209" s="64" customFormat="1" spans="1:20">
      <c r="A209" s="63">
        <v>207</v>
      </c>
      <c r="B209" s="63">
        <v>192</v>
      </c>
      <c r="C209" s="63">
        <f t="shared" si="33"/>
        <v>140607</v>
      </c>
      <c r="D209" s="63" t="s">
        <v>43</v>
      </c>
      <c r="E209" s="63" t="str">
        <f>VLOOKUP(B209,辅助表1!B:Q,3,FALSE)</f>
        <v>暴力伤害</v>
      </c>
      <c r="F209" s="63" t="str">
        <f>VLOOKUP(B209,辅助表1!B:Q,4,FALSE)</f>
        <v>icon_bjdj</v>
      </c>
      <c r="G209" s="63" t="str">
        <f>VLOOKUP(B209,辅助表1!B:Q,5,FALSE)</f>
        <v>成就类型-解锁生效</v>
      </c>
      <c r="H209" s="63">
        <f>VLOOKUP(B209,辅助表1!B:Q,6,FALSE)</f>
        <v>0</v>
      </c>
      <c r="I209" s="63" t="str">
        <f>IF(VLOOKUP(B209,辅助表1!B:Q,7,FALSE)=0,"",VLOOKUP(B209,辅助表1!B:Q,7,FALSE))</f>
        <v/>
      </c>
      <c r="J209" s="63">
        <f>VLOOKUP(B209,辅助表1!B:Q,8,FALSE)</f>
        <v>1</v>
      </c>
      <c r="K209" s="63" t="str">
        <f>VLOOKUP(B209,辅助表1!B:Q,9,FALSE)</f>
        <v>条件参数类型-无</v>
      </c>
      <c r="L209" s="63">
        <f>VLOOKUP(B209,辅助表1!B:Q,10,FALSE)</f>
        <v>0</v>
      </c>
      <c r="M209" s="63" t="str">
        <f>VLOOKUP(B209,辅助表1!B:Q,11,FALSE)</f>
        <v>效果类型-英雄属性</v>
      </c>
      <c r="N209" s="63" t="str">
        <f>VLOOKUP(B209,辅助表1!B:Q,12,FALSE)</f>
        <v>元素-风</v>
      </c>
      <c r="O209" s="63" t="str">
        <f>VLOOKUP(B209,辅助表1!B:Q,13,FALSE)</f>
        <v>效果参数类型-二元数组</v>
      </c>
      <c r="P209" s="212" t="str">
        <f>VLOOKUP(B209,辅助表1!B:Q,14,FALSE)</f>
        <v>属性-暴击效果,189</v>
      </c>
      <c r="Q209" s="63" t="str">
        <f>VLOOKUP(B209,辅助表1!B:Q,15,FALSE)</f>
        <v>提升风属性英雄1.89%暴击效果</v>
      </c>
      <c r="R209" s="63">
        <f>VLOOKUP(B209,辅助表1!B:Q,16,FALSE)</f>
        <v>0</v>
      </c>
      <c r="S209" s="64" t="str">
        <f>$S$65</f>
        <v>词条分类-改造词条</v>
      </c>
      <c r="T209" s="64">
        <v>0</v>
      </c>
    </row>
    <row r="210" s="64" customFormat="1" spans="1:20">
      <c r="A210" s="63">
        <v>208</v>
      </c>
      <c r="B210" s="63">
        <v>232</v>
      </c>
      <c r="C210" s="63">
        <f t="shared" si="33"/>
        <v>140608</v>
      </c>
      <c r="D210" s="63" t="s">
        <v>43</v>
      </c>
      <c r="E210" s="63" t="str">
        <f>VLOOKUP(B210,辅助表1!B:Q,3,FALSE)</f>
        <v>软体防御</v>
      </c>
      <c r="F210" s="63" t="str">
        <f>VLOOKUP(B210,辅助表1!B:Q,4,FALSE)</f>
        <v>icon_yskx</v>
      </c>
      <c r="G210" s="63" t="str">
        <f>VLOOKUP(B210,辅助表1!B:Q,5,FALSE)</f>
        <v>成就类型-解锁生效</v>
      </c>
      <c r="H210" s="63">
        <f>VLOOKUP(B210,辅助表1!B:Q,6,FALSE)</f>
        <v>0</v>
      </c>
      <c r="I210" s="63" t="str">
        <f>IF(VLOOKUP(B210,辅助表1!B:Q,7,FALSE)=0,"",VLOOKUP(B210,辅助表1!B:Q,7,FALSE))</f>
        <v/>
      </c>
      <c r="J210" s="63">
        <f>VLOOKUP(B210,辅助表1!B:Q,8,FALSE)</f>
        <v>1</v>
      </c>
      <c r="K210" s="63" t="str">
        <f>VLOOKUP(B210,辅助表1!B:Q,9,FALSE)</f>
        <v>条件参数类型-无</v>
      </c>
      <c r="L210" s="63">
        <f>VLOOKUP(B210,辅助表1!B:Q,10,FALSE)</f>
        <v>0</v>
      </c>
      <c r="M210" s="63" t="str">
        <f>VLOOKUP(B210,辅助表1!B:Q,11,FALSE)</f>
        <v>效果类型-英雄属性</v>
      </c>
      <c r="N210" s="63" t="str">
        <f>VLOOKUP(B210,辅助表1!B:Q,12,FALSE)</f>
        <v>元素-风</v>
      </c>
      <c r="O210" s="63" t="str">
        <f>VLOOKUP(B210,辅助表1!B:Q,13,FALSE)</f>
        <v>效果参数类型-二元数组</v>
      </c>
      <c r="P210" s="212" t="str">
        <f>VLOOKUP(B210,辅助表1!B:Q,14,FALSE)</f>
        <v>属性-火抗,108#属性-水抗,108#属性-风抗,108#属性-光抗,108#属性-暗抗,108</v>
      </c>
      <c r="Q210" s="63" t="str">
        <f>VLOOKUP(B210,辅助表1!B:Q,15,FALSE)</f>
        <v>提升风属性英雄1.08%元素抗性</v>
      </c>
      <c r="R210" s="63">
        <f>VLOOKUP(B210,辅助表1!B:Q,16,FALSE)</f>
        <v>0</v>
      </c>
      <c r="S210" s="64" t="str">
        <f>$S$66</f>
        <v>词条分类-改造词条</v>
      </c>
      <c r="T210" s="64">
        <v>0</v>
      </c>
    </row>
    <row r="211" s="117" customFormat="1" spans="1:20">
      <c r="A211" s="108">
        <v>209</v>
      </c>
      <c r="B211" s="108">
        <v>383</v>
      </c>
      <c r="C211" s="108">
        <v>140701</v>
      </c>
      <c r="D211" s="108" t="s">
        <v>43</v>
      </c>
      <c r="E211" s="108" t="str">
        <f>VLOOKUP(B211,辅助表1!B:Q,3,FALSE)</f>
        <v>传说之光</v>
      </c>
      <c r="F211" s="108" t="str">
        <f>VLOOKUP(B211,辅助表1!B:Q,4,FALSE)</f>
        <v>icon_bxyx</v>
      </c>
      <c r="G211" s="108" t="str">
        <f>VLOOKUP(B211,辅助表1!B:Q,5,FALSE)</f>
        <v>成就类型-解锁生效</v>
      </c>
      <c r="H211" s="108">
        <f>VLOOKUP(B211,辅助表1!B:Q,6,FALSE)</f>
        <v>0</v>
      </c>
      <c r="I211" s="108" t="str">
        <f>IF(VLOOKUP(B211,辅助表1!B:Q,7,FALSE)=0,"",VLOOKUP(B211,辅助表1!B:Q,7,FALSE))</f>
        <v/>
      </c>
      <c r="J211" s="108">
        <f>VLOOKUP(B211,辅助表1!B:Q,8,FALSE)</f>
        <v>1</v>
      </c>
      <c r="K211" s="108" t="str">
        <f>VLOOKUP(B211,辅助表1!B:Q,9,FALSE)</f>
        <v>条件参数类型-无</v>
      </c>
      <c r="L211" s="108">
        <f>VLOOKUP(B211,辅助表1!B:Q,10,FALSE)</f>
        <v>0</v>
      </c>
      <c r="M211" s="108" t="str">
        <f>VLOOKUP(B211,辅助表1!B:Q,11,FALSE)</f>
        <v>效果类型-掉落组掉落ID概率</v>
      </c>
      <c r="N211" s="108">
        <f>VLOOKUP(B211,辅助表1!B:Q,12,FALSE)</f>
        <v>9</v>
      </c>
      <c r="O211" s="108" t="str">
        <f>VLOOKUP(B211,辅助表1!B:Q,13,FALSE)</f>
        <v>效果参数类型-二元数组</v>
      </c>
      <c r="P211" s="208" t="str">
        <f>VLOOKUP(B211,辅助表1!B:Q,14,FALSE)</f>
        <v>56,10</v>
      </c>
      <c r="Q211" s="108" t="str">
        <f>VLOOKUP(B211,辅助表1!B:Q,15,FALSE)</f>
        <v>开启传说补给箱时获取史诗英雄的概率+%s0.1%%s</v>
      </c>
      <c r="R211" s="70">
        <v>1</v>
      </c>
      <c r="S211" s="117" t="str">
        <f>$S$59</f>
        <v>词条分类-主词条</v>
      </c>
      <c r="T211" s="117">
        <v>1</v>
      </c>
    </row>
    <row r="212" s="117" customFormat="1" spans="1:20">
      <c r="A212" s="108">
        <v>210</v>
      </c>
      <c r="B212" s="108">
        <v>36</v>
      </c>
      <c r="C212" s="108">
        <f t="shared" ref="C212:C218" si="34">C211+1</f>
        <v>140702</v>
      </c>
      <c r="D212" s="108" t="s">
        <v>43</v>
      </c>
      <c r="E212" s="108" t="str">
        <f>VLOOKUP(B212,辅助表1!B:Q,3,FALSE)</f>
        <v>混沌之力</v>
      </c>
      <c r="F212" s="108" t="str">
        <f>VLOOKUP(B212,辅助表1!B:Q,4,FALSE)</f>
        <v>icon_hddj</v>
      </c>
      <c r="G212" s="108" t="str">
        <f>VLOOKUP(B212,辅助表1!B:Q,5,FALSE)</f>
        <v>成就类型-解锁生效</v>
      </c>
      <c r="H212" s="108">
        <f>VLOOKUP(B212,辅助表1!B:Q,6,FALSE)</f>
        <v>0</v>
      </c>
      <c r="I212" s="108" t="str">
        <f>IF(VLOOKUP(B212,辅助表1!B:Q,7,FALSE)=0,"",VLOOKUP(B212,辅助表1!B:Q,7,FALSE))</f>
        <v/>
      </c>
      <c r="J212" s="108">
        <f>VLOOKUP(B212,辅助表1!B:Q,8,FALSE)</f>
        <v>1</v>
      </c>
      <c r="K212" s="108" t="str">
        <f>VLOOKUP(B212,辅助表1!B:Q,9,FALSE)</f>
        <v>条件参数类型-无</v>
      </c>
      <c r="L212" s="108">
        <f>VLOOKUP(B212,辅助表1!B:Q,10,FALSE)</f>
        <v>0</v>
      </c>
      <c r="M212" s="108" t="str">
        <f>VLOOKUP(B212,辅助表1!B:Q,11,FALSE)</f>
        <v>效果类型-英雄属性</v>
      </c>
      <c r="N212" s="108" t="str">
        <f>VLOOKUP(B212,辅助表1!B:Q,12,FALSE)</f>
        <v>元素-火</v>
      </c>
      <c r="O212" s="108" t="str">
        <f>VLOOKUP(B212,辅助表1!B:Q,13,FALSE)</f>
        <v>效果参数类型-二元数组</v>
      </c>
      <c r="P212" s="208" t="str">
        <f>VLOOKUP(B212,辅助表1!B:Q,14,FALSE)</f>
        <v>属性-最大混沌,695</v>
      </c>
      <c r="Q212" s="108" t="str">
        <f>VLOOKUP(B212,辅助表1!B:Q,15,FALSE)</f>
        <v>提升火属性英雄6.95%最大混沌</v>
      </c>
      <c r="R212" s="108">
        <f>VLOOKUP(B212,辅助表1!B:Q,16,FALSE)</f>
        <v>0</v>
      </c>
      <c r="S212" s="117" t="str">
        <f>$S$60</f>
        <v>词条分类-特殊词条</v>
      </c>
      <c r="T212" s="117">
        <v>0</v>
      </c>
    </row>
    <row r="213" s="117" customFormat="1" spans="1:20">
      <c r="A213" s="108">
        <v>211</v>
      </c>
      <c r="B213" s="108">
        <v>195</v>
      </c>
      <c r="C213" s="108">
        <f t="shared" si="34"/>
        <v>140703</v>
      </c>
      <c r="D213" s="108" t="s">
        <v>43</v>
      </c>
      <c r="E213" s="108" t="str">
        <f>VLOOKUP(B213,辅助表1!B:Q,3,FALSE)</f>
        <v>生命强化</v>
      </c>
      <c r="F213" s="108" t="str">
        <f>VLOOKUP(B213,辅助表1!B:Q,4,FALSE)</f>
        <v>icon_sm</v>
      </c>
      <c r="G213" s="108" t="str">
        <f>VLOOKUP(B213,辅助表1!B:Q,5,FALSE)</f>
        <v>成就类型-解锁生效</v>
      </c>
      <c r="H213" s="108">
        <f>VLOOKUP(B213,辅助表1!B:Q,6,FALSE)</f>
        <v>0</v>
      </c>
      <c r="I213" s="108" t="str">
        <f>IF(VLOOKUP(B213,辅助表1!B:Q,7,FALSE)=0,"",VLOOKUP(B213,辅助表1!B:Q,7,FALSE))</f>
        <v/>
      </c>
      <c r="J213" s="108">
        <f>VLOOKUP(B213,辅助表1!B:Q,8,FALSE)</f>
        <v>1</v>
      </c>
      <c r="K213" s="108" t="str">
        <f>VLOOKUP(B213,辅助表1!B:Q,9,FALSE)</f>
        <v>条件参数类型-无</v>
      </c>
      <c r="L213" s="108">
        <f>VLOOKUP(B213,辅助表1!B:Q,10,FALSE)</f>
        <v>0</v>
      </c>
      <c r="M213" s="108" t="str">
        <f>VLOOKUP(B213,辅助表1!B:Q,11,FALSE)</f>
        <v>效果类型-晶核属性</v>
      </c>
      <c r="N213" s="108" t="str">
        <f>VLOOKUP(B213,辅助表1!B:Q,12,FALSE)</f>
        <v>生效标签-无</v>
      </c>
      <c r="O213" s="108" t="str">
        <f>VLOOKUP(B213,辅助表1!B:Q,13,FALSE)</f>
        <v>效果参数类型-三元数组</v>
      </c>
      <c r="P213" s="208" t="str">
        <f>MID(C213,2,3)&amp;","&amp;VLOOKUP(B213,辅助表1!B:Q,14,FALSE)</f>
        <v>407,属性-最大生命,2000</v>
      </c>
      <c r="Q213" s="108" t="str">
        <f>VLOOKUP(B213,辅助表1!B:Q,15,FALSE)</f>
        <v>提升20%晶核生命力</v>
      </c>
      <c r="R213" s="108">
        <f>VLOOKUP(B213,辅助表1!B:Q,16,FALSE)</f>
        <v>0</v>
      </c>
      <c r="S213" s="117" t="str">
        <f>$S$61</f>
        <v>词条分类-改造词条</v>
      </c>
      <c r="T213" s="117">
        <v>0</v>
      </c>
    </row>
    <row r="214" s="117" customFormat="1" spans="1:20">
      <c r="A214" s="108">
        <v>212</v>
      </c>
      <c r="B214" s="108">
        <v>49</v>
      </c>
      <c r="C214" s="108">
        <f t="shared" si="34"/>
        <v>140704</v>
      </c>
      <c r="D214" s="108" t="s">
        <v>43</v>
      </c>
      <c r="E214" s="108" t="str">
        <f>VLOOKUP(B214,辅助表1!B:Q,3,FALSE)</f>
        <v>使徒惊喜</v>
      </c>
      <c r="F214" s="108" t="str">
        <f>VLOOKUP(B214,辅助表1!B:Q,4,FALSE)</f>
        <v>icon_ewst</v>
      </c>
      <c r="G214" s="108" t="str">
        <f>VLOOKUP(B214,辅助表1!B:Q,5,FALSE)</f>
        <v>成就类型-解锁生效</v>
      </c>
      <c r="H214" s="108">
        <f>VLOOKUP(B214,辅助表1!B:Q,6,FALSE)</f>
        <v>0</v>
      </c>
      <c r="I214" s="108" t="str">
        <f>IF(VLOOKUP(B214,辅助表1!B:Q,7,FALSE)=0,"",VLOOKUP(B214,辅助表1!B:Q,7,FALSE))</f>
        <v/>
      </c>
      <c r="J214" s="108">
        <f>VLOOKUP(B214,辅助表1!B:Q,8,FALSE)</f>
        <v>1</v>
      </c>
      <c r="K214" s="108" t="str">
        <f>VLOOKUP(B214,辅助表1!B:Q,9,FALSE)</f>
        <v>条件参数类型-无</v>
      </c>
      <c r="L214" s="108">
        <f>VLOOKUP(B214,辅助表1!B:Q,10,FALSE)</f>
        <v>0</v>
      </c>
      <c r="M214" s="108" t="str">
        <f>VLOOKUP(B214,辅助表1!B:Q,11,FALSE)</f>
        <v>效果类型-连续抽卡</v>
      </c>
      <c r="N214" s="108">
        <v>30</v>
      </c>
      <c r="O214" s="108" t="str">
        <f>VLOOKUP(B214,辅助表1!B:Q,13,FALSE)</f>
        <v>效果参数类型-二元数组</v>
      </c>
      <c r="P214" s="208" t="str">
        <f>VLOOKUP(B214,辅助表1!B:Q,14,FALSE)</f>
        <v>1505,10000</v>
      </c>
      <c r="Q214" s="108" t="str">
        <f>VLOOKUP(B214,辅助表1!B:Q,15,FALSE)</f>
        <v>10连使徒召唤额外获得1份奖励</v>
      </c>
      <c r="R214" s="108">
        <f>VLOOKUP(B214,辅助表1!B:Q,16,FALSE)</f>
        <v>0</v>
      </c>
      <c r="S214" s="117" t="str">
        <f>$S$62</f>
        <v>词条分类-改造词条</v>
      </c>
      <c r="T214" s="117">
        <v>0</v>
      </c>
    </row>
    <row r="215" s="117" customFormat="1" spans="1:20">
      <c r="A215" s="108">
        <v>213</v>
      </c>
      <c r="B215" s="108">
        <v>151</v>
      </c>
      <c r="C215" s="108">
        <f t="shared" si="34"/>
        <v>140705</v>
      </c>
      <c r="D215" s="108" t="s">
        <v>43</v>
      </c>
      <c r="E215" s="108" t="str">
        <f>VLOOKUP(B215,辅助表1!B:Q,3,FALSE)</f>
        <v>攻击强化</v>
      </c>
      <c r="F215" s="108" t="str">
        <f>VLOOKUP(B215,辅助表1!B:Q,4,FALSE)</f>
        <v>icon_gj</v>
      </c>
      <c r="G215" s="108" t="str">
        <f>VLOOKUP(B215,辅助表1!B:Q,5,FALSE)</f>
        <v>成就类型-解锁生效</v>
      </c>
      <c r="H215" s="108">
        <f>VLOOKUP(B215,辅助表1!B:Q,6,FALSE)</f>
        <v>0</v>
      </c>
      <c r="I215" s="108" t="str">
        <f>IF(VLOOKUP(B215,辅助表1!B:Q,7,FALSE)=0,"",VLOOKUP(B215,辅助表1!B:Q,7,FALSE))</f>
        <v/>
      </c>
      <c r="J215" s="108">
        <f>VLOOKUP(B215,辅助表1!B:Q,8,FALSE)</f>
        <v>1</v>
      </c>
      <c r="K215" s="108" t="str">
        <f>VLOOKUP(B215,辅助表1!B:Q,9,FALSE)</f>
        <v>条件参数类型-无</v>
      </c>
      <c r="L215" s="108">
        <f>VLOOKUP(B215,辅助表1!B:Q,10,FALSE)</f>
        <v>0</v>
      </c>
      <c r="M215" s="108" t="str">
        <f>VLOOKUP(B215,辅助表1!B:Q,11,FALSE)</f>
        <v>效果类型-晶核属性</v>
      </c>
      <c r="N215" s="108" t="str">
        <f>VLOOKUP(B215,辅助表1!B:Q,12,FALSE)</f>
        <v>生效标签-无</v>
      </c>
      <c r="O215" s="108" t="str">
        <f>VLOOKUP(B215,辅助表1!B:Q,13,FALSE)</f>
        <v>效果参数类型-三元数组</v>
      </c>
      <c r="P215" s="208" t="str">
        <f>MID(C215,2,3)&amp;","&amp;VLOOKUP(B215,辅助表1!B:Q,14,FALSE)</f>
        <v>407,属性-攻击力,2000</v>
      </c>
      <c r="Q215" s="108" t="str">
        <f>VLOOKUP(B215,辅助表1!B:Q,15,FALSE)</f>
        <v>提升20%晶核攻击力</v>
      </c>
      <c r="R215" s="108">
        <f>VLOOKUP(B215,辅助表1!B:Q,16,FALSE)</f>
        <v>0</v>
      </c>
      <c r="S215" s="117" t="str">
        <f>$S$64</f>
        <v>词条分类-改造词条</v>
      </c>
      <c r="T215" s="117">
        <v>0</v>
      </c>
    </row>
    <row r="216" s="117" customFormat="1" spans="1:20">
      <c r="A216" s="108">
        <v>214</v>
      </c>
      <c r="B216" s="108">
        <v>34</v>
      </c>
      <c r="C216" s="108">
        <f t="shared" si="34"/>
        <v>140706</v>
      </c>
      <c r="D216" s="108" t="s">
        <v>43</v>
      </c>
      <c r="E216" s="108" t="str">
        <f>VLOOKUP(B216,辅助表1!B:Q,3,FALSE)</f>
        <v>防御强化</v>
      </c>
      <c r="F216" s="108" t="str">
        <f>VLOOKUP(B216,辅助表1!B:Q,4,FALSE)</f>
        <v>icon_fy</v>
      </c>
      <c r="G216" s="108" t="str">
        <f>VLOOKUP(B216,辅助表1!B:Q,5,FALSE)</f>
        <v>成就类型-解锁生效</v>
      </c>
      <c r="H216" s="108">
        <f>VLOOKUP(B216,辅助表1!B:Q,6,FALSE)</f>
        <v>0</v>
      </c>
      <c r="I216" s="108" t="str">
        <f>IF(VLOOKUP(B216,辅助表1!B:Q,7,FALSE)=0,"",VLOOKUP(B216,辅助表1!B:Q,7,FALSE))</f>
        <v/>
      </c>
      <c r="J216" s="108">
        <f>VLOOKUP(B216,辅助表1!B:Q,8,FALSE)</f>
        <v>1</v>
      </c>
      <c r="K216" s="108" t="str">
        <f>VLOOKUP(B216,辅助表1!B:Q,9,FALSE)</f>
        <v>条件参数类型-无</v>
      </c>
      <c r="L216" s="108">
        <f>VLOOKUP(B216,辅助表1!B:Q,10,FALSE)</f>
        <v>0</v>
      </c>
      <c r="M216" s="108" t="str">
        <f>VLOOKUP(B216,辅助表1!B:Q,11,FALSE)</f>
        <v>效果类型-晶核属性</v>
      </c>
      <c r="N216" s="108" t="str">
        <f>VLOOKUP(B216,辅助表1!B:Q,12,FALSE)</f>
        <v>生效标签-无</v>
      </c>
      <c r="O216" s="108" t="str">
        <f>VLOOKUP(B216,辅助表1!B:Q,13,FALSE)</f>
        <v>效果参数类型-三元数组</v>
      </c>
      <c r="P216" s="208" t="str">
        <f>MID(C216,2,3)&amp;","&amp;VLOOKUP(B216,辅助表1!B:Q,14,FALSE)</f>
        <v>407,属性-防御力,2000</v>
      </c>
      <c r="Q216" s="108" t="str">
        <f>VLOOKUP(B216,辅助表1!B:Q,15,FALSE)</f>
        <v>提升20%晶核防御力</v>
      </c>
      <c r="R216" s="108">
        <f>VLOOKUP(B216,辅助表1!B:Q,16,FALSE)</f>
        <v>0</v>
      </c>
      <c r="S216" s="117" t="str">
        <f>$S$64</f>
        <v>词条分类-改造词条</v>
      </c>
      <c r="T216" s="117">
        <v>0</v>
      </c>
    </row>
    <row r="217" s="117" customFormat="1" spans="1:20">
      <c r="A217" s="108">
        <v>215</v>
      </c>
      <c r="B217" s="108">
        <v>234</v>
      </c>
      <c r="C217" s="108">
        <f t="shared" si="34"/>
        <v>140707</v>
      </c>
      <c r="D217" s="108" t="s">
        <v>43</v>
      </c>
      <c r="E217" s="108" t="str">
        <f>VLOOKUP(B217,辅助表1!B:Q,3,FALSE)</f>
        <v>精准打击</v>
      </c>
      <c r="F217" s="108" t="str">
        <f>VLOOKUP(B217,辅助表1!B:Q,4,FALSE)</f>
        <v>icon_jzdj</v>
      </c>
      <c r="G217" s="108" t="str">
        <f>VLOOKUP(B217,辅助表1!B:Q,5,FALSE)</f>
        <v>成就类型-解锁生效</v>
      </c>
      <c r="H217" s="108">
        <f>VLOOKUP(B217,辅助表1!B:Q,6,FALSE)</f>
        <v>0</v>
      </c>
      <c r="I217" s="108" t="str">
        <f>IF(VLOOKUP(B217,辅助表1!B:Q,7,FALSE)=0,"",VLOOKUP(B217,辅助表1!B:Q,7,FALSE))</f>
        <v/>
      </c>
      <c r="J217" s="108">
        <f>VLOOKUP(B217,辅助表1!B:Q,8,FALSE)</f>
        <v>1</v>
      </c>
      <c r="K217" s="108" t="str">
        <f>VLOOKUP(B217,辅助表1!B:Q,9,FALSE)</f>
        <v>条件参数类型-无</v>
      </c>
      <c r="L217" s="108">
        <f>VLOOKUP(B217,辅助表1!B:Q,10,FALSE)</f>
        <v>0</v>
      </c>
      <c r="M217" s="108" t="str">
        <f>VLOOKUP(B217,辅助表1!B:Q,11,FALSE)</f>
        <v>效果类型-英雄属性</v>
      </c>
      <c r="N217" s="108" t="str">
        <f>VLOOKUP(B217,辅助表1!B:Q,12,FALSE)</f>
        <v>元素-风</v>
      </c>
      <c r="O217" s="108" t="str">
        <f>VLOOKUP(B217,辅助表1!B:Q,13,FALSE)</f>
        <v>效果参数类型-二元数组</v>
      </c>
      <c r="P217" s="208" t="str">
        <f>VLOOKUP(B217,辅助表1!B:Q,14,FALSE)</f>
        <v>属性-精准伤害,145</v>
      </c>
      <c r="Q217" s="108" t="str">
        <f>VLOOKUP(B217,辅助表1!B:Q,15,FALSE)</f>
        <v>提升风属性英雄1.45%精准伤害</v>
      </c>
      <c r="R217" s="108">
        <f>VLOOKUP(B217,辅助表1!B:Q,16,FALSE)</f>
        <v>0</v>
      </c>
      <c r="S217" s="117" t="str">
        <f>$S$65</f>
        <v>词条分类-改造词条</v>
      </c>
      <c r="T217" s="117">
        <v>0</v>
      </c>
    </row>
    <row r="218" s="117" customFormat="1" spans="1:20">
      <c r="A218" s="108">
        <v>216</v>
      </c>
      <c r="B218" s="108">
        <v>194</v>
      </c>
      <c r="C218" s="108">
        <f t="shared" si="34"/>
        <v>140708</v>
      </c>
      <c r="D218" s="108" t="s">
        <v>43</v>
      </c>
      <c r="E218" s="108" t="str">
        <f>VLOOKUP(B218,辅助表1!B:Q,3,FALSE)</f>
        <v>更强技能</v>
      </c>
      <c r="F218" s="108" t="str">
        <f>VLOOKUP(B218,辅助表1!B:Q,4,FALSE)</f>
        <v>icon_jnzq</v>
      </c>
      <c r="G218" s="108" t="str">
        <f>VLOOKUP(B218,辅助表1!B:Q,5,FALSE)</f>
        <v>成就类型-解锁生效</v>
      </c>
      <c r="H218" s="108">
        <f>VLOOKUP(B218,辅助表1!B:Q,6,FALSE)</f>
        <v>0</v>
      </c>
      <c r="I218" s="108" t="str">
        <f>IF(VLOOKUP(B218,辅助表1!B:Q,7,FALSE)=0,"",VLOOKUP(B218,辅助表1!B:Q,7,FALSE))</f>
        <v/>
      </c>
      <c r="J218" s="108">
        <f>VLOOKUP(B218,辅助表1!B:Q,8,FALSE)</f>
        <v>1</v>
      </c>
      <c r="K218" s="108" t="str">
        <f>VLOOKUP(B218,辅助表1!B:Q,9,FALSE)</f>
        <v>条件参数类型-无</v>
      </c>
      <c r="L218" s="108">
        <f>VLOOKUP(B218,辅助表1!B:Q,10,FALSE)</f>
        <v>0</v>
      </c>
      <c r="M218" s="108" t="str">
        <f>VLOOKUP(B218,辅助表1!B:Q,11,FALSE)</f>
        <v>效果类型-英雄属性</v>
      </c>
      <c r="N218" s="108" t="str">
        <f>VLOOKUP(B218,辅助表1!B:Q,12,FALSE)</f>
        <v>元素-风</v>
      </c>
      <c r="O218" s="108" t="str">
        <f>VLOOKUP(B218,辅助表1!B:Q,13,FALSE)</f>
        <v>效果参数类型-二元数组</v>
      </c>
      <c r="P218" s="208" t="str">
        <f>VLOOKUP(B218,辅助表1!B:Q,14,FALSE)</f>
        <v>属性-技能增强,503</v>
      </c>
      <c r="Q218" s="108" t="str">
        <f>VLOOKUP(B218,辅助表1!B:Q,15,FALSE)</f>
        <v>提升风属性英雄5.03%技能增强</v>
      </c>
      <c r="R218" s="108">
        <f>VLOOKUP(B218,辅助表1!B:Q,16,FALSE)</f>
        <v>0</v>
      </c>
      <c r="S218" s="117" t="str">
        <f>$S$66</f>
        <v>词条分类-改造词条</v>
      </c>
      <c r="T218" s="117">
        <v>0</v>
      </c>
    </row>
    <row r="219" s="100" customFormat="1" spans="1:20">
      <c r="A219" s="54">
        <v>217</v>
      </c>
      <c r="B219" s="54">
        <v>241</v>
      </c>
      <c r="C219" s="54">
        <v>170101</v>
      </c>
      <c r="D219" s="54" t="s">
        <v>38</v>
      </c>
      <c r="E219" s="54" t="str">
        <f>VLOOKUP(B219,辅助表1!B:Q,3,FALSE)</f>
        <v>混沌恢复</v>
      </c>
      <c r="F219" s="54" t="str">
        <f>VLOOKUP(B219,辅助表1!B:Q,4,FALSE)</f>
        <v>icon_hx</v>
      </c>
      <c r="G219" s="54" t="str">
        <f>VLOOKUP(B219,辅助表1!B:Q,5,FALSE)</f>
        <v>成就类型-解锁生效</v>
      </c>
      <c r="H219" s="54">
        <f>VLOOKUP(B219,辅助表1!B:Q,6,FALSE)</f>
        <v>0</v>
      </c>
      <c r="I219" s="54" t="str">
        <f>IF(VLOOKUP(B219,辅助表1!B:Q,7,FALSE)=0,"",VLOOKUP(B219,辅助表1!B:Q,7,FALSE))</f>
        <v/>
      </c>
      <c r="J219" s="54">
        <f>VLOOKUP(B219,辅助表1!B:Q,8,FALSE)</f>
        <v>1</v>
      </c>
      <c r="K219" s="54" t="str">
        <f>VLOOKUP(B219,辅助表1!B:Q,9,FALSE)</f>
        <v>条件参数类型-无</v>
      </c>
      <c r="L219" s="54">
        <f>VLOOKUP(B219,辅助表1!B:Q,10,FALSE)</f>
        <v>0</v>
      </c>
      <c r="M219" s="54" t="str">
        <f>VLOOKUP(B219,辅助表1!B:Q,11,FALSE)</f>
        <v>效果类型-英雄属性</v>
      </c>
      <c r="N219" s="54" t="str">
        <f>VLOOKUP(B219,辅助表1!B:Q,12,FALSE)</f>
        <v>元素-光</v>
      </c>
      <c r="O219" s="54" t="str">
        <f>VLOOKUP(B219,辅助表1!B:Q,13,FALSE)</f>
        <v>效果参数类型-二元数组</v>
      </c>
      <c r="P219" s="84" t="str">
        <f>VLOOKUP(B219,辅助表1!B:Q,14,FALSE)</f>
        <v>属性-混沌回血,231</v>
      </c>
      <c r="Q219" s="54" t="str">
        <f>VLOOKUP(B219,辅助表1!B:Q,15,FALSE)</f>
        <v>提升光属性英雄混沌回血%s231%s点</v>
      </c>
      <c r="R219" s="206">
        <v>0</v>
      </c>
      <c r="S219" s="100" t="str">
        <f>$S$3</f>
        <v>词条分类-主词条</v>
      </c>
      <c r="T219" s="99">
        <v>0</v>
      </c>
    </row>
    <row r="220" s="100" customFormat="1" spans="1:20">
      <c r="A220" s="54">
        <v>218</v>
      </c>
      <c r="B220" s="54">
        <v>4</v>
      </c>
      <c r="C220" s="54">
        <f t="shared" ref="C220:C222" si="35">C219+1</f>
        <v>170102</v>
      </c>
      <c r="D220" s="54" t="s">
        <v>38</v>
      </c>
      <c r="E220" s="54" t="str">
        <f>VLOOKUP(B220,辅助表1!B:Q,3,FALSE)</f>
        <v>攻击强化</v>
      </c>
      <c r="F220" s="54" t="str">
        <f>VLOOKUP(B220,辅助表1!B:Q,4,FALSE)</f>
        <v>icon_gj</v>
      </c>
      <c r="G220" s="54" t="str">
        <f>VLOOKUP(B220,辅助表1!B:Q,5,FALSE)</f>
        <v>成就类型-解锁生效</v>
      </c>
      <c r="H220" s="54">
        <f>VLOOKUP(B220,辅助表1!B:Q,6,FALSE)</f>
        <v>0</v>
      </c>
      <c r="I220" s="54" t="str">
        <f>IF(VLOOKUP(B220,辅助表1!B:Q,7,FALSE)=0,"",VLOOKUP(B220,辅助表1!B:Q,7,FALSE))</f>
        <v/>
      </c>
      <c r="J220" s="54">
        <f>VLOOKUP(B220,辅助表1!B:Q,8,FALSE)</f>
        <v>1</v>
      </c>
      <c r="K220" s="54" t="str">
        <f>VLOOKUP(B220,辅助表1!B:Q,9,FALSE)</f>
        <v>条件参数类型-无</v>
      </c>
      <c r="L220" s="54">
        <f>VLOOKUP(B220,辅助表1!B:Q,10,FALSE)</f>
        <v>0</v>
      </c>
      <c r="M220" s="54" t="str">
        <f>VLOOKUP(B220,辅助表1!B:Q,11,FALSE)</f>
        <v>效果类型-晶核属性</v>
      </c>
      <c r="N220" s="54" t="str">
        <f>VLOOKUP(B220,辅助表1!B:Q,12,FALSE)</f>
        <v>生效标签-无</v>
      </c>
      <c r="O220" s="54" t="str">
        <f>VLOOKUP(B220,辅助表1!B:Q,13,FALSE)</f>
        <v>效果参数类型-三元数组</v>
      </c>
      <c r="P220" s="85" t="str">
        <f>MID(C220,2,3)&amp;","&amp;VLOOKUP(B220,辅助表1!B:Q,14,FALSE)</f>
        <v>701,属性-攻击力,2000</v>
      </c>
      <c r="Q220" s="54" t="str">
        <f>VLOOKUP(B220,辅助表1!B:Q,15,FALSE)</f>
        <v>提升20%晶核攻击力</v>
      </c>
      <c r="R220" s="54">
        <f>VLOOKUP(B220,辅助表1!B:Q,16,FALSE)</f>
        <v>0</v>
      </c>
      <c r="S220" s="100" t="str">
        <f>$S$4</f>
        <v>词条分类-改造词条</v>
      </c>
      <c r="T220" s="99">
        <v>0</v>
      </c>
    </row>
    <row r="221" s="100" customFormat="1" spans="1:20">
      <c r="A221" s="54">
        <v>219</v>
      </c>
      <c r="B221" s="54">
        <v>7</v>
      </c>
      <c r="C221" s="54">
        <f t="shared" si="35"/>
        <v>170103</v>
      </c>
      <c r="D221" s="54" t="s">
        <v>38</v>
      </c>
      <c r="E221" s="54" t="str">
        <f>VLOOKUP(B221,辅助表1!B:Q,3,FALSE)</f>
        <v>生命强化</v>
      </c>
      <c r="F221" s="54" t="str">
        <f>VLOOKUP(B221,辅助表1!B:Q,4,FALSE)</f>
        <v>icon_sm</v>
      </c>
      <c r="G221" s="54" t="str">
        <f>VLOOKUP(B221,辅助表1!B:Q,5,FALSE)</f>
        <v>成就类型-解锁生效</v>
      </c>
      <c r="H221" s="54">
        <f>VLOOKUP(B221,辅助表1!B:Q,6,FALSE)</f>
        <v>0</v>
      </c>
      <c r="I221" s="54" t="str">
        <f>IF(VLOOKUP(B221,辅助表1!B:Q,7,FALSE)=0,"",VLOOKUP(B221,辅助表1!B:Q,7,FALSE))</f>
        <v/>
      </c>
      <c r="J221" s="54">
        <f>VLOOKUP(B221,辅助表1!B:Q,8,FALSE)</f>
        <v>1</v>
      </c>
      <c r="K221" s="54" t="str">
        <f>VLOOKUP(B221,辅助表1!B:Q,9,FALSE)</f>
        <v>条件参数类型-无</v>
      </c>
      <c r="L221" s="54">
        <f>VLOOKUP(B221,辅助表1!B:Q,10,FALSE)</f>
        <v>0</v>
      </c>
      <c r="M221" s="54" t="str">
        <f>VLOOKUP(B221,辅助表1!B:Q,11,FALSE)</f>
        <v>效果类型-晶核属性</v>
      </c>
      <c r="N221" s="54" t="str">
        <f>VLOOKUP(B221,辅助表1!B:Q,12,FALSE)</f>
        <v>生效标签-无</v>
      </c>
      <c r="O221" s="54" t="str">
        <f>VLOOKUP(B221,辅助表1!B:Q,13,FALSE)</f>
        <v>效果参数类型-三元数组</v>
      </c>
      <c r="P221" s="202" t="str">
        <f>MID(C221,2,3)&amp;","&amp;VLOOKUP(B221,辅助表1!B:Q,14,FALSE)</f>
        <v>701,属性-最大生命,2000</v>
      </c>
      <c r="Q221" s="54" t="str">
        <f>VLOOKUP(B221,辅助表1!B:Q,15,FALSE)</f>
        <v>提升20%晶核生命力</v>
      </c>
      <c r="R221" s="54">
        <f>VLOOKUP(B221,辅助表1!B:Q,16,FALSE)</f>
        <v>0</v>
      </c>
      <c r="S221" s="100" t="str">
        <f>$S$5</f>
        <v>词条分类-改造词条</v>
      </c>
      <c r="T221" s="99">
        <v>0</v>
      </c>
    </row>
    <row r="222" s="100" customFormat="1" spans="1:20">
      <c r="A222" s="54">
        <v>220</v>
      </c>
      <c r="B222" s="54">
        <v>9</v>
      </c>
      <c r="C222" s="54">
        <f t="shared" si="35"/>
        <v>170104</v>
      </c>
      <c r="D222" s="54" t="s">
        <v>38</v>
      </c>
      <c r="E222" s="54" t="str">
        <f>VLOOKUP(B222,辅助表1!B:Q,3,FALSE)</f>
        <v>防御强化</v>
      </c>
      <c r="F222" s="54" t="str">
        <f>VLOOKUP(B222,辅助表1!B:Q,4,FALSE)</f>
        <v>icon_fy</v>
      </c>
      <c r="G222" s="54" t="str">
        <f>VLOOKUP(B222,辅助表1!B:Q,5,FALSE)</f>
        <v>成就类型-解锁生效</v>
      </c>
      <c r="H222" s="54">
        <f>VLOOKUP(B222,辅助表1!B:Q,6,FALSE)</f>
        <v>0</v>
      </c>
      <c r="I222" s="54" t="str">
        <f>IF(VLOOKUP(B222,辅助表1!B:Q,7,FALSE)=0,"",VLOOKUP(B222,辅助表1!B:Q,7,FALSE))</f>
        <v/>
      </c>
      <c r="J222" s="54">
        <f>VLOOKUP(B222,辅助表1!B:Q,8,FALSE)</f>
        <v>1</v>
      </c>
      <c r="K222" s="54" t="str">
        <f>VLOOKUP(B222,辅助表1!B:Q,9,FALSE)</f>
        <v>条件参数类型-无</v>
      </c>
      <c r="L222" s="54">
        <f>VLOOKUP(B222,辅助表1!B:Q,10,FALSE)</f>
        <v>0</v>
      </c>
      <c r="M222" s="54" t="str">
        <f>VLOOKUP(B222,辅助表1!B:Q,11,FALSE)</f>
        <v>效果类型-晶核属性</v>
      </c>
      <c r="N222" s="54" t="str">
        <f>VLOOKUP(B222,辅助表1!B:Q,12,FALSE)</f>
        <v>生效标签-无</v>
      </c>
      <c r="O222" s="54" t="str">
        <f>VLOOKUP(B222,辅助表1!B:Q,13,FALSE)</f>
        <v>效果参数类型-三元数组</v>
      </c>
      <c r="P222" s="86" t="str">
        <f>MID(C222,2,3)&amp;","&amp;VLOOKUP(B222,辅助表1!B:Q,14,FALSE)</f>
        <v>701,属性-防御力,2000</v>
      </c>
      <c r="Q222" s="54" t="str">
        <f>VLOOKUP(B222,辅助表1!B:Q,15,FALSE)</f>
        <v>提升20%晶核防御力</v>
      </c>
      <c r="R222" s="54">
        <f>VLOOKUP(B222,辅助表1!B:Q,16,FALSE)</f>
        <v>0</v>
      </c>
      <c r="S222" s="100" t="str">
        <f>$S$6</f>
        <v>词条分类-改造词条</v>
      </c>
      <c r="T222" s="99">
        <v>0</v>
      </c>
    </row>
    <row r="223" s="194" customFormat="1" spans="1:20">
      <c r="A223" s="207">
        <v>221</v>
      </c>
      <c r="B223" s="207">
        <v>251</v>
      </c>
      <c r="C223" s="207">
        <f>C219+100</f>
        <v>170201</v>
      </c>
      <c r="D223" s="207" t="s">
        <v>38</v>
      </c>
      <c r="E223" s="207" t="str">
        <f>VLOOKUP(B223,辅助表1!B:Q,3,FALSE)</f>
        <v>精准恢复</v>
      </c>
      <c r="F223" s="207" t="str">
        <f>VLOOKUP(B223,辅助表1!B:Q,4,FALSE)</f>
        <v>icon_hx</v>
      </c>
      <c r="G223" s="207" t="str">
        <f>VLOOKUP(B223,辅助表1!B:Q,5,FALSE)</f>
        <v>成就类型-解锁生效</v>
      </c>
      <c r="H223" s="207">
        <f>VLOOKUP(B223,辅助表1!B:Q,6,FALSE)</f>
        <v>0</v>
      </c>
      <c r="I223" s="207" t="str">
        <f>IF(VLOOKUP(B223,辅助表1!B:Q,7,FALSE)=0,"",VLOOKUP(B223,辅助表1!B:Q,7,FALSE))</f>
        <v/>
      </c>
      <c r="J223" s="207">
        <f>VLOOKUP(B223,辅助表1!B:Q,8,FALSE)</f>
        <v>1</v>
      </c>
      <c r="K223" s="207" t="str">
        <f>VLOOKUP(B223,辅助表1!B:Q,9,FALSE)</f>
        <v>条件参数类型-无</v>
      </c>
      <c r="L223" s="207">
        <f>VLOOKUP(B223,辅助表1!B:Q,10,FALSE)</f>
        <v>0</v>
      </c>
      <c r="M223" s="207" t="str">
        <f>VLOOKUP(B223,辅助表1!B:Q,11,FALSE)</f>
        <v>效果类型-英雄属性</v>
      </c>
      <c r="N223" s="207" t="str">
        <f>VLOOKUP(B223,辅助表1!B:Q,12,FALSE)</f>
        <v>元素-光</v>
      </c>
      <c r="O223" s="207" t="str">
        <f>VLOOKUP(B223,辅助表1!B:Q,13,FALSE)</f>
        <v>效果参数类型-二元数组</v>
      </c>
      <c r="P223" s="209" t="str">
        <f>VLOOKUP(B223,辅助表1!B:Q,14,FALSE)</f>
        <v>属性-精准回血,226</v>
      </c>
      <c r="Q223" s="207" t="str">
        <f>VLOOKUP(B223,辅助表1!B:Q,15,FALSE)</f>
        <v>提升光属性英雄精准回血%s226%s点</v>
      </c>
      <c r="R223" s="207">
        <v>0</v>
      </c>
      <c r="S223" s="194" t="str">
        <f>$S$3</f>
        <v>词条分类-主词条</v>
      </c>
      <c r="T223" s="194">
        <v>0</v>
      </c>
    </row>
    <row r="224" s="194" customFormat="1" spans="1:20">
      <c r="A224" s="207">
        <v>222</v>
      </c>
      <c r="B224" s="207">
        <v>4</v>
      </c>
      <c r="C224" s="207">
        <f t="shared" ref="C224:C226" si="36">C223+1</f>
        <v>170202</v>
      </c>
      <c r="D224" s="207" t="s">
        <v>38</v>
      </c>
      <c r="E224" s="207" t="str">
        <f>VLOOKUP(B224,辅助表1!B:Q,3,FALSE)</f>
        <v>攻击强化</v>
      </c>
      <c r="F224" s="207" t="str">
        <f>VLOOKUP(B224,辅助表1!B:Q,4,FALSE)</f>
        <v>icon_gj</v>
      </c>
      <c r="G224" s="207" t="str">
        <f>VLOOKUP(B224,辅助表1!B:Q,5,FALSE)</f>
        <v>成就类型-解锁生效</v>
      </c>
      <c r="H224" s="207">
        <f>VLOOKUP(B224,辅助表1!B:Q,6,FALSE)</f>
        <v>0</v>
      </c>
      <c r="I224" s="207" t="str">
        <f>IF(VLOOKUP(B224,辅助表1!B:Q,7,FALSE)=0,"",VLOOKUP(B224,辅助表1!B:Q,7,FALSE))</f>
        <v/>
      </c>
      <c r="J224" s="207">
        <f>VLOOKUP(B224,辅助表1!B:Q,8,FALSE)</f>
        <v>1</v>
      </c>
      <c r="K224" s="207" t="str">
        <f>VLOOKUP(B224,辅助表1!B:Q,9,FALSE)</f>
        <v>条件参数类型-无</v>
      </c>
      <c r="L224" s="207">
        <f>VLOOKUP(B224,辅助表1!B:Q,10,FALSE)</f>
        <v>0</v>
      </c>
      <c r="M224" s="207" t="str">
        <f>VLOOKUP(B224,辅助表1!B:Q,11,FALSE)</f>
        <v>效果类型-晶核属性</v>
      </c>
      <c r="N224" s="207" t="str">
        <f>VLOOKUP(B224,辅助表1!B:Q,12,FALSE)</f>
        <v>生效标签-无</v>
      </c>
      <c r="O224" s="207" t="str">
        <f>VLOOKUP(B224,辅助表1!B:Q,13,FALSE)</f>
        <v>效果参数类型-三元数组</v>
      </c>
      <c r="P224" s="209" t="str">
        <f>MID(C224,2,3)&amp;","&amp;VLOOKUP(B224,辅助表1!B:Q,14,FALSE)</f>
        <v>702,属性-攻击力,2000</v>
      </c>
      <c r="Q224" s="207" t="str">
        <f>VLOOKUP(B224,辅助表1!B:Q,15,FALSE)</f>
        <v>提升20%晶核攻击力</v>
      </c>
      <c r="R224" s="207">
        <f>VLOOKUP(B224,辅助表1!B:Q,16,FALSE)</f>
        <v>0</v>
      </c>
      <c r="S224" s="194" t="str">
        <f>$S$4</f>
        <v>词条分类-改造词条</v>
      </c>
      <c r="T224" s="194">
        <v>0</v>
      </c>
    </row>
    <row r="225" s="194" customFormat="1" spans="1:20">
      <c r="A225" s="207">
        <v>223</v>
      </c>
      <c r="B225" s="207">
        <v>7</v>
      </c>
      <c r="C225" s="207">
        <f t="shared" si="36"/>
        <v>170203</v>
      </c>
      <c r="D225" s="207" t="s">
        <v>38</v>
      </c>
      <c r="E225" s="207" t="str">
        <f>VLOOKUP(B225,辅助表1!B:Q,3,FALSE)</f>
        <v>生命强化</v>
      </c>
      <c r="F225" s="207" t="str">
        <f>VLOOKUP(B225,辅助表1!B:Q,4,FALSE)</f>
        <v>icon_sm</v>
      </c>
      <c r="G225" s="207" t="str">
        <f>VLOOKUP(B225,辅助表1!B:Q,5,FALSE)</f>
        <v>成就类型-解锁生效</v>
      </c>
      <c r="H225" s="207">
        <f>VLOOKUP(B225,辅助表1!B:Q,6,FALSE)</f>
        <v>0</v>
      </c>
      <c r="I225" s="207" t="str">
        <f>IF(VLOOKUP(B225,辅助表1!B:Q,7,FALSE)=0,"",VLOOKUP(B225,辅助表1!B:Q,7,FALSE))</f>
        <v/>
      </c>
      <c r="J225" s="207">
        <f>VLOOKUP(B225,辅助表1!B:Q,8,FALSE)</f>
        <v>1</v>
      </c>
      <c r="K225" s="207" t="str">
        <f>VLOOKUP(B225,辅助表1!B:Q,9,FALSE)</f>
        <v>条件参数类型-无</v>
      </c>
      <c r="L225" s="207">
        <f>VLOOKUP(B225,辅助表1!B:Q,10,FALSE)</f>
        <v>0</v>
      </c>
      <c r="M225" s="207" t="str">
        <f>VLOOKUP(B225,辅助表1!B:Q,11,FALSE)</f>
        <v>效果类型-晶核属性</v>
      </c>
      <c r="N225" s="207" t="str">
        <f>VLOOKUP(B225,辅助表1!B:Q,12,FALSE)</f>
        <v>生效标签-无</v>
      </c>
      <c r="O225" s="207" t="str">
        <f>VLOOKUP(B225,辅助表1!B:Q,13,FALSE)</f>
        <v>效果参数类型-三元数组</v>
      </c>
      <c r="P225" s="209" t="str">
        <f>MID(C225,2,3)&amp;","&amp;VLOOKUP(B225,辅助表1!B:Q,14,FALSE)</f>
        <v>702,属性-最大生命,2000</v>
      </c>
      <c r="Q225" s="207" t="str">
        <f>VLOOKUP(B225,辅助表1!B:Q,15,FALSE)</f>
        <v>提升20%晶核生命力</v>
      </c>
      <c r="R225" s="207">
        <f>VLOOKUP(B225,辅助表1!B:Q,16,FALSE)</f>
        <v>0</v>
      </c>
      <c r="S225" s="194" t="str">
        <f>$S$5</f>
        <v>词条分类-改造词条</v>
      </c>
      <c r="T225" s="194">
        <v>0</v>
      </c>
    </row>
    <row r="226" s="194" customFormat="1" spans="1:20">
      <c r="A226" s="207">
        <v>224</v>
      </c>
      <c r="B226" s="207">
        <v>247</v>
      </c>
      <c r="C226" s="207">
        <f t="shared" si="36"/>
        <v>170204</v>
      </c>
      <c r="D226" s="207" t="s">
        <v>38</v>
      </c>
      <c r="E226" s="207" t="str">
        <f>VLOOKUP(B226,辅助表1!B:Q,3,FALSE)</f>
        <v>更强技能</v>
      </c>
      <c r="F226" s="207" t="str">
        <f>VLOOKUP(B226,辅助表1!B:Q,4,FALSE)</f>
        <v>icon_jnzq</v>
      </c>
      <c r="G226" s="207" t="str">
        <f>VLOOKUP(B226,辅助表1!B:Q,5,FALSE)</f>
        <v>成就类型-解锁生效</v>
      </c>
      <c r="H226" s="207">
        <f>VLOOKUP(B226,辅助表1!B:Q,6,FALSE)</f>
        <v>0</v>
      </c>
      <c r="I226" s="207" t="str">
        <f>IF(VLOOKUP(B226,辅助表1!B:Q,7,FALSE)=0,"",VLOOKUP(B226,辅助表1!B:Q,7,FALSE))</f>
        <v/>
      </c>
      <c r="J226" s="207">
        <f>VLOOKUP(B226,辅助表1!B:Q,8,FALSE)</f>
        <v>1</v>
      </c>
      <c r="K226" s="207" t="str">
        <f>VLOOKUP(B226,辅助表1!B:Q,9,FALSE)</f>
        <v>条件参数类型-无</v>
      </c>
      <c r="L226" s="207">
        <f>VLOOKUP(B226,辅助表1!B:Q,10,FALSE)</f>
        <v>0</v>
      </c>
      <c r="M226" s="207" t="str">
        <f>VLOOKUP(B226,辅助表1!B:Q,11,FALSE)</f>
        <v>效果类型-英雄属性</v>
      </c>
      <c r="N226" s="207" t="str">
        <f>VLOOKUP(B226,辅助表1!B:Q,12,FALSE)</f>
        <v>元素-光</v>
      </c>
      <c r="O226" s="207" t="str">
        <f>VLOOKUP(B226,辅助表1!B:Q,13,FALSE)</f>
        <v>效果参数类型-二元数组</v>
      </c>
      <c r="P226" s="209" t="str">
        <f>VLOOKUP(B226,辅助表1!B:Q,14,FALSE)</f>
        <v>属性-技能增强,0</v>
      </c>
      <c r="Q226" s="207" t="str">
        <f>VLOOKUP(B226,辅助表1!B:Q,15,FALSE)</f>
        <v>提升光属性英雄0%技能增强</v>
      </c>
      <c r="R226" s="207">
        <f>VLOOKUP(B226,辅助表1!B:Q,16,FALSE)</f>
        <v>0</v>
      </c>
      <c r="S226" s="194" t="str">
        <f>$S$6</f>
        <v>词条分类-改造词条</v>
      </c>
      <c r="T226" s="194">
        <v>0</v>
      </c>
    </row>
    <row r="227" s="100" customFormat="1" spans="1:20">
      <c r="A227" s="54">
        <v>225</v>
      </c>
      <c r="B227" s="54">
        <v>251</v>
      </c>
      <c r="C227" s="54">
        <v>170301</v>
      </c>
      <c r="D227" s="54" t="s">
        <v>38</v>
      </c>
      <c r="E227" s="54" t="str">
        <f>VLOOKUP(B227,辅助表1!B:Q,3,FALSE)</f>
        <v>精准恢复</v>
      </c>
      <c r="F227" s="54" t="str">
        <f>VLOOKUP(B227,辅助表1!B:Q,4,FALSE)</f>
        <v>icon_hx</v>
      </c>
      <c r="G227" s="54" t="str">
        <f>VLOOKUP(B227,辅助表1!B:Q,5,FALSE)</f>
        <v>成就类型-解锁生效</v>
      </c>
      <c r="H227" s="54">
        <f>VLOOKUP(B227,辅助表1!B:Q,6,FALSE)</f>
        <v>0</v>
      </c>
      <c r="I227" s="54" t="str">
        <f>IF(VLOOKUP(B227,辅助表1!B:Q,7,FALSE)=0,"",VLOOKUP(B227,辅助表1!B:Q,7,FALSE))</f>
        <v/>
      </c>
      <c r="J227" s="54">
        <f>VLOOKUP(B227,辅助表1!B:Q,8,FALSE)</f>
        <v>1</v>
      </c>
      <c r="K227" s="54" t="str">
        <f>VLOOKUP(B227,辅助表1!B:Q,9,FALSE)</f>
        <v>条件参数类型-无</v>
      </c>
      <c r="L227" s="54">
        <f>VLOOKUP(B227,辅助表1!B:Q,10,FALSE)</f>
        <v>0</v>
      </c>
      <c r="M227" s="54" t="str">
        <f>VLOOKUP(B227,辅助表1!B:Q,11,FALSE)</f>
        <v>效果类型-英雄属性</v>
      </c>
      <c r="N227" s="54" t="str">
        <f>VLOOKUP(B227,辅助表1!B:Q,12,FALSE)</f>
        <v>元素-光</v>
      </c>
      <c r="O227" s="54" t="str">
        <f>VLOOKUP(B227,辅助表1!B:Q,13,FALSE)</f>
        <v>效果参数类型-二元数组</v>
      </c>
      <c r="P227" s="84" t="str">
        <f>VLOOKUP(B227,辅助表1!B:Q,14,FALSE)</f>
        <v>属性-精准回血,226</v>
      </c>
      <c r="Q227" s="54" t="str">
        <f>VLOOKUP(B227,辅助表1!B:Q,15,FALSE)</f>
        <v>提升光属性英雄精准回血%s226%s点</v>
      </c>
      <c r="R227" s="206">
        <v>0</v>
      </c>
      <c r="S227" s="100" t="str">
        <f>$S$3</f>
        <v>词条分类-主词条</v>
      </c>
      <c r="T227" s="99">
        <v>0</v>
      </c>
    </row>
    <row r="228" s="100" customFormat="1" spans="1:20">
      <c r="A228" s="54">
        <v>226</v>
      </c>
      <c r="B228" s="54">
        <v>4</v>
      </c>
      <c r="C228" s="54">
        <f t="shared" ref="C228:C230" si="37">C227+1</f>
        <v>170302</v>
      </c>
      <c r="D228" s="54" t="s">
        <v>38</v>
      </c>
      <c r="E228" s="54" t="str">
        <f>VLOOKUP(B228,辅助表1!B:Q,3,FALSE)</f>
        <v>攻击强化</v>
      </c>
      <c r="F228" s="54" t="str">
        <f>VLOOKUP(B228,辅助表1!B:Q,4,FALSE)</f>
        <v>icon_gj</v>
      </c>
      <c r="G228" s="54" t="str">
        <f>VLOOKUP(B228,辅助表1!B:Q,5,FALSE)</f>
        <v>成就类型-解锁生效</v>
      </c>
      <c r="H228" s="54">
        <f>VLOOKUP(B228,辅助表1!B:Q,6,FALSE)</f>
        <v>0</v>
      </c>
      <c r="I228" s="54" t="str">
        <f>IF(VLOOKUP(B228,辅助表1!B:Q,7,FALSE)=0,"",VLOOKUP(B228,辅助表1!B:Q,7,FALSE))</f>
        <v/>
      </c>
      <c r="J228" s="54">
        <f>VLOOKUP(B228,辅助表1!B:Q,8,FALSE)</f>
        <v>1</v>
      </c>
      <c r="K228" s="54" t="str">
        <f>VLOOKUP(B228,辅助表1!B:Q,9,FALSE)</f>
        <v>条件参数类型-无</v>
      </c>
      <c r="L228" s="54">
        <f>VLOOKUP(B228,辅助表1!B:Q,10,FALSE)</f>
        <v>0</v>
      </c>
      <c r="M228" s="54" t="str">
        <f>VLOOKUP(B228,辅助表1!B:Q,11,FALSE)</f>
        <v>效果类型-晶核属性</v>
      </c>
      <c r="N228" s="54" t="str">
        <f>VLOOKUP(B228,辅助表1!B:Q,12,FALSE)</f>
        <v>生效标签-无</v>
      </c>
      <c r="O228" s="54" t="str">
        <f>VLOOKUP(B228,辅助表1!B:Q,13,FALSE)</f>
        <v>效果参数类型-三元数组</v>
      </c>
      <c r="P228" s="85" t="str">
        <f>MID(C228,2,3)&amp;","&amp;VLOOKUP(B228,辅助表1!B:Q,14,FALSE)</f>
        <v>703,属性-攻击力,2000</v>
      </c>
      <c r="Q228" s="54" t="str">
        <f>VLOOKUP(B228,辅助表1!B:Q,15,FALSE)</f>
        <v>提升20%晶核攻击力</v>
      </c>
      <c r="R228" s="54">
        <f>VLOOKUP(B228,辅助表1!B:Q,16,FALSE)</f>
        <v>0</v>
      </c>
      <c r="S228" s="100" t="str">
        <f>$S$4</f>
        <v>词条分类-改造词条</v>
      </c>
      <c r="T228" s="99">
        <v>0</v>
      </c>
    </row>
    <row r="229" s="100" customFormat="1" spans="1:20">
      <c r="A229" s="54">
        <v>227</v>
      </c>
      <c r="B229" s="54">
        <v>7</v>
      </c>
      <c r="C229" s="54">
        <f t="shared" si="37"/>
        <v>170303</v>
      </c>
      <c r="D229" s="54" t="s">
        <v>38</v>
      </c>
      <c r="E229" s="54" t="str">
        <f>VLOOKUP(B229,辅助表1!B:Q,3,FALSE)</f>
        <v>生命强化</v>
      </c>
      <c r="F229" s="54" t="str">
        <f>VLOOKUP(B229,辅助表1!B:Q,4,FALSE)</f>
        <v>icon_sm</v>
      </c>
      <c r="G229" s="54" t="str">
        <f>VLOOKUP(B229,辅助表1!B:Q,5,FALSE)</f>
        <v>成就类型-解锁生效</v>
      </c>
      <c r="H229" s="54">
        <f>VLOOKUP(B229,辅助表1!B:Q,6,FALSE)</f>
        <v>0</v>
      </c>
      <c r="I229" s="54" t="str">
        <f>IF(VLOOKUP(B229,辅助表1!B:Q,7,FALSE)=0,"",VLOOKUP(B229,辅助表1!B:Q,7,FALSE))</f>
        <v/>
      </c>
      <c r="J229" s="54">
        <f>VLOOKUP(B229,辅助表1!B:Q,8,FALSE)</f>
        <v>1</v>
      </c>
      <c r="K229" s="54" t="str">
        <f>VLOOKUP(B229,辅助表1!B:Q,9,FALSE)</f>
        <v>条件参数类型-无</v>
      </c>
      <c r="L229" s="54">
        <f>VLOOKUP(B229,辅助表1!B:Q,10,FALSE)</f>
        <v>0</v>
      </c>
      <c r="M229" s="54" t="str">
        <f>VLOOKUP(B229,辅助表1!B:Q,11,FALSE)</f>
        <v>效果类型-晶核属性</v>
      </c>
      <c r="N229" s="54" t="str">
        <f>VLOOKUP(B229,辅助表1!B:Q,12,FALSE)</f>
        <v>生效标签-无</v>
      </c>
      <c r="O229" s="54" t="str">
        <f>VLOOKUP(B229,辅助表1!B:Q,13,FALSE)</f>
        <v>效果参数类型-三元数组</v>
      </c>
      <c r="P229" s="202" t="str">
        <f>MID(C229,2,3)&amp;","&amp;VLOOKUP(B229,辅助表1!B:Q,14,FALSE)</f>
        <v>703,属性-最大生命,2000</v>
      </c>
      <c r="Q229" s="54" t="str">
        <f>VLOOKUP(B229,辅助表1!B:Q,15,FALSE)</f>
        <v>提升20%晶核生命力</v>
      </c>
      <c r="R229" s="54">
        <f>VLOOKUP(B229,辅助表1!B:Q,16,FALSE)</f>
        <v>0</v>
      </c>
      <c r="S229" s="100" t="str">
        <f>$S$5</f>
        <v>词条分类-改造词条</v>
      </c>
      <c r="T229" s="99">
        <v>0</v>
      </c>
    </row>
    <row r="230" s="100" customFormat="1" spans="1:20">
      <c r="A230" s="54">
        <v>228</v>
      </c>
      <c r="B230" s="54">
        <v>9</v>
      </c>
      <c r="C230" s="54">
        <f t="shared" si="37"/>
        <v>170304</v>
      </c>
      <c r="D230" s="54" t="s">
        <v>38</v>
      </c>
      <c r="E230" s="54" t="str">
        <f>VLOOKUP(B230,辅助表1!B:Q,3,FALSE)</f>
        <v>防御强化</v>
      </c>
      <c r="F230" s="54" t="str">
        <f>VLOOKUP(B230,辅助表1!B:Q,4,FALSE)</f>
        <v>icon_fy</v>
      </c>
      <c r="G230" s="54" t="str">
        <f>VLOOKUP(B230,辅助表1!B:Q,5,FALSE)</f>
        <v>成就类型-解锁生效</v>
      </c>
      <c r="H230" s="54">
        <f>VLOOKUP(B230,辅助表1!B:Q,6,FALSE)</f>
        <v>0</v>
      </c>
      <c r="I230" s="54" t="str">
        <f>IF(VLOOKUP(B230,辅助表1!B:Q,7,FALSE)=0,"",VLOOKUP(B230,辅助表1!B:Q,7,FALSE))</f>
        <v/>
      </c>
      <c r="J230" s="54">
        <f>VLOOKUP(B230,辅助表1!B:Q,8,FALSE)</f>
        <v>1</v>
      </c>
      <c r="K230" s="54" t="str">
        <f>VLOOKUP(B230,辅助表1!B:Q,9,FALSE)</f>
        <v>条件参数类型-无</v>
      </c>
      <c r="L230" s="54">
        <f>VLOOKUP(B230,辅助表1!B:Q,10,FALSE)</f>
        <v>0</v>
      </c>
      <c r="M230" s="54" t="str">
        <f>VLOOKUP(B230,辅助表1!B:Q,11,FALSE)</f>
        <v>效果类型-晶核属性</v>
      </c>
      <c r="N230" s="54" t="str">
        <f>VLOOKUP(B230,辅助表1!B:Q,12,FALSE)</f>
        <v>生效标签-无</v>
      </c>
      <c r="O230" s="54" t="str">
        <f>VLOOKUP(B230,辅助表1!B:Q,13,FALSE)</f>
        <v>效果参数类型-三元数组</v>
      </c>
      <c r="P230" s="86" t="str">
        <f>MID(C230,2,3)&amp;","&amp;VLOOKUP(B230,辅助表1!B:Q,14,FALSE)</f>
        <v>703,属性-防御力,2000</v>
      </c>
      <c r="Q230" s="54" t="str">
        <f>VLOOKUP(B230,辅助表1!B:Q,15,FALSE)</f>
        <v>提升20%晶核防御力</v>
      </c>
      <c r="R230" s="54">
        <f>VLOOKUP(B230,辅助表1!B:Q,16,FALSE)</f>
        <v>0</v>
      </c>
      <c r="S230" s="100" t="str">
        <f>$S$6</f>
        <v>词条分类-改造词条</v>
      </c>
      <c r="T230" s="99">
        <v>0</v>
      </c>
    </row>
    <row r="231" s="194" customFormat="1" spans="1:20">
      <c r="A231" s="207">
        <v>229</v>
      </c>
      <c r="B231" s="207">
        <v>241</v>
      </c>
      <c r="C231" s="207">
        <f>C227+100</f>
        <v>170401</v>
      </c>
      <c r="D231" s="207" t="s">
        <v>38</v>
      </c>
      <c r="E231" s="207" t="str">
        <f>VLOOKUP(B231,辅助表1!B:Q,3,FALSE)</f>
        <v>混沌恢复</v>
      </c>
      <c r="F231" s="207" t="str">
        <f>VLOOKUP(B231,辅助表1!B:Q,4,FALSE)</f>
        <v>icon_hx</v>
      </c>
      <c r="G231" s="207" t="str">
        <f>VLOOKUP(B231,辅助表1!B:Q,5,FALSE)</f>
        <v>成就类型-解锁生效</v>
      </c>
      <c r="H231" s="207">
        <f>VLOOKUP(B231,辅助表1!B:Q,6,FALSE)</f>
        <v>0</v>
      </c>
      <c r="I231" s="207" t="str">
        <f>IF(VLOOKUP(B231,辅助表1!B:Q,7,FALSE)=0,"",VLOOKUP(B231,辅助表1!B:Q,7,FALSE))</f>
        <v/>
      </c>
      <c r="J231" s="207">
        <f>VLOOKUP(B231,辅助表1!B:Q,8,FALSE)</f>
        <v>1</v>
      </c>
      <c r="K231" s="207" t="str">
        <f>VLOOKUP(B231,辅助表1!B:Q,9,FALSE)</f>
        <v>条件参数类型-无</v>
      </c>
      <c r="L231" s="207">
        <f>VLOOKUP(B231,辅助表1!B:Q,10,FALSE)</f>
        <v>0</v>
      </c>
      <c r="M231" s="207" t="str">
        <f>VLOOKUP(B231,辅助表1!B:Q,11,FALSE)</f>
        <v>效果类型-英雄属性</v>
      </c>
      <c r="N231" s="207" t="str">
        <f>VLOOKUP(B231,辅助表1!B:Q,12,FALSE)</f>
        <v>元素-光</v>
      </c>
      <c r="O231" s="207" t="str">
        <f>VLOOKUP(B231,辅助表1!B:Q,13,FALSE)</f>
        <v>效果参数类型-二元数组</v>
      </c>
      <c r="P231" s="209" t="str">
        <f>VLOOKUP(B231,辅助表1!B:Q,14,FALSE)</f>
        <v>属性-混沌回血,231</v>
      </c>
      <c r="Q231" s="207" t="str">
        <f>VLOOKUP(B231,辅助表1!B:Q,15,FALSE)</f>
        <v>提升光属性英雄混沌回血%s231%s点</v>
      </c>
      <c r="R231" s="207">
        <v>0</v>
      </c>
      <c r="S231" s="194" t="str">
        <f>$S$3</f>
        <v>词条分类-主词条</v>
      </c>
      <c r="T231" s="194">
        <v>0</v>
      </c>
    </row>
    <row r="232" s="194" customFormat="1" spans="1:20">
      <c r="A232" s="207">
        <v>230</v>
      </c>
      <c r="B232" s="207">
        <v>4</v>
      </c>
      <c r="C232" s="207">
        <f t="shared" ref="C232:C234" si="38">C231+1</f>
        <v>170402</v>
      </c>
      <c r="D232" s="207" t="s">
        <v>38</v>
      </c>
      <c r="E232" s="207" t="str">
        <f>VLOOKUP(B232,辅助表1!B:Q,3,FALSE)</f>
        <v>攻击强化</v>
      </c>
      <c r="F232" s="207" t="str">
        <f>VLOOKUP(B232,辅助表1!B:Q,4,FALSE)</f>
        <v>icon_gj</v>
      </c>
      <c r="G232" s="207" t="str">
        <f>VLOOKUP(B232,辅助表1!B:Q,5,FALSE)</f>
        <v>成就类型-解锁生效</v>
      </c>
      <c r="H232" s="207">
        <f>VLOOKUP(B232,辅助表1!B:Q,6,FALSE)</f>
        <v>0</v>
      </c>
      <c r="I232" s="207" t="str">
        <f>IF(VLOOKUP(B232,辅助表1!B:Q,7,FALSE)=0,"",VLOOKUP(B232,辅助表1!B:Q,7,FALSE))</f>
        <v/>
      </c>
      <c r="J232" s="207">
        <f>VLOOKUP(B232,辅助表1!B:Q,8,FALSE)</f>
        <v>1</v>
      </c>
      <c r="K232" s="207" t="str">
        <f>VLOOKUP(B232,辅助表1!B:Q,9,FALSE)</f>
        <v>条件参数类型-无</v>
      </c>
      <c r="L232" s="207">
        <f>VLOOKUP(B232,辅助表1!B:Q,10,FALSE)</f>
        <v>0</v>
      </c>
      <c r="M232" s="207" t="str">
        <f>VLOOKUP(B232,辅助表1!B:Q,11,FALSE)</f>
        <v>效果类型-晶核属性</v>
      </c>
      <c r="N232" s="207" t="str">
        <f>VLOOKUP(B232,辅助表1!B:Q,12,FALSE)</f>
        <v>生效标签-无</v>
      </c>
      <c r="O232" s="207" t="str">
        <f>VLOOKUP(B232,辅助表1!B:Q,13,FALSE)</f>
        <v>效果参数类型-三元数组</v>
      </c>
      <c r="P232" s="209" t="str">
        <f>MID(C232,2,3)&amp;","&amp;VLOOKUP(B232,辅助表1!B:Q,14,FALSE)</f>
        <v>704,属性-攻击力,2000</v>
      </c>
      <c r="Q232" s="207" t="str">
        <f>VLOOKUP(B232,辅助表1!B:Q,15,FALSE)</f>
        <v>提升20%晶核攻击力</v>
      </c>
      <c r="R232" s="207">
        <f>VLOOKUP(B232,辅助表1!B:Q,16,FALSE)</f>
        <v>0</v>
      </c>
      <c r="S232" s="194" t="str">
        <f>$S$4</f>
        <v>词条分类-改造词条</v>
      </c>
      <c r="T232" s="194">
        <v>0</v>
      </c>
    </row>
    <row r="233" s="194" customFormat="1" spans="1:20">
      <c r="A233" s="207">
        <v>231</v>
      </c>
      <c r="B233" s="207">
        <v>7</v>
      </c>
      <c r="C233" s="207">
        <f t="shared" si="38"/>
        <v>170403</v>
      </c>
      <c r="D233" s="207" t="s">
        <v>38</v>
      </c>
      <c r="E233" s="207" t="str">
        <f>VLOOKUP(B233,辅助表1!B:Q,3,FALSE)</f>
        <v>生命强化</v>
      </c>
      <c r="F233" s="207" t="str">
        <f>VLOOKUP(B233,辅助表1!B:Q,4,FALSE)</f>
        <v>icon_sm</v>
      </c>
      <c r="G233" s="207" t="str">
        <f>VLOOKUP(B233,辅助表1!B:Q,5,FALSE)</f>
        <v>成就类型-解锁生效</v>
      </c>
      <c r="H233" s="207">
        <f>VLOOKUP(B233,辅助表1!B:Q,6,FALSE)</f>
        <v>0</v>
      </c>
      <c r="I233" s="207" t="str">
        <f>IF(VLOOKUP(B233,辅助表1!B:Q,7,FALSE)=0,"",VLOOKUP(B233,辅助表1!B:Q,7,FALSE))</f>
        <v/>
      </c>
      <c r="J233" s="207">
        <f>VLOOKUP(B233,辅助表1!B:Q,8,FALSE)</f>
        <v>1</v>
      </c>
      <c r="K233" s="207" t="str">
        <f>VLOOKUP(B233,辅助表1!B:Q,9,FALSE)</f>
        <v>条件参数类型-无</v>
      </c>
      <c r="L233" s="207">
        <f>VLOOKUP(B233,辅助表1!B:Q,10,FALSE)</f>
        <v>0</v>
      </c>
      <c r="M233" s="207" t="str">
        <f>VLOOKUP(B233,辅助表1!B:Q,11,FALSE)</f>
        <v>效果类型-晶核属性</v>
      </c>
      <c r="N233" s="207" t="str">
        <f>VLOOKUP(B233,辅助表1!B:Q,12,FALSE)</f>
        <v>生效标签-无</v>
      </c>
      <c r="O233" s="207" t="str">
        <f>VLOOKUP(B233,辅助表1!B:Q,13,FALSE)</f>
        <v>效果参数类型-三元数组</v>
      </c>
      <c r="P233" s="209" t="str">
        <f>MID(C233,2,3)&amp;","&amp;VLOOKUP(B233,辅助表1!B:Q,14,FALSE)</f>
        <v>704,属性-最大生命,2000</v>
      </c>
      <c r="Q233" s="207" t="str">
        <f>VLOOKUP(B233,辅助表1!B:Q,15,FALSE)</f>
        <v>提升20%晶核生命力</v>
      </c>
      <c r="R233" s="207">
        <f>VLOOKUP(B233,辅助表1!B:Q,16,FALSE)</f>
        <v>0</v>
      </c>
      <c r="S233" s="194" t="str">
        <f>$S$5</f>
        <v>词条分类-改造词条</v>
      </c>
      <c r="T233" s="194">
        <v>0</v>
      </c>
    </row>
    <row r="234" s="194" customFormat="1" spans="1:20">
      <c r="A234" s="207">
        <v>232</v>
      </c>
      <c r="B234" s="207">
        <v>252</v>
      </c>
      <c r="C234" s="207">
        <f t="shared" si="38"/>
        <v>170404</v>
      </c>
      <c r="D234" s="207" t="s">
        <v>38</v>
      </c>
      <c r="E234" s="207" t="str">
        <f>VLOOKUP(B234,辅助表1!B:Q,3,FALSE)</f>
        <v>精准打击</v>
      </c>
      <c r="F234" s="207" t="str">
        <f>VLOOKUP(B234,辅助表1!B:Q,4,FALSE)</f>
        <v>icon_jzdj</v>
      </c>
      <c r="G234" s="207" t="str">
        <f>VLOOKUP(B234,辅助表1!B:Q,5,FALSE)</f>
        <v>成就类型-解锁生效</v>
      </c>
      <c r="H234" s="207">
        <f>VLOOKUP(B234,辅助表1!B:Q,6,FALSE)</f>
        <v>0</v>
      </c>
      <c r="I234" s="207" t="str">
        <f>IF(VLOOKUP(B234,辅助表1!B:Q,7,FALSE)=0,"",VLOOKUP(B234,辅助表1!B:Q,7,FALSE))</f>
        <v/>
      </c>
      <c r="J234" s="207">
        <f>VLOOKUP(B234,辅助表1!B:Q,8,FALSE)</f>
        <v>1</v>
      </c>
      <c r="K234" s="207" t="str">
        <f>VLOOKUP(B234,辅助表1!B:Q,9,FALSE)</f>
        <v>条件参数类型-无</v>
      </c>
      <c r="L234" s="207">
        <f>VLOOKUP(B234,辅助表1!B:Q,10,FALSE)</f>
        <v>0</v>
      </c>
      <c r="M234" s="207" t="str">
        <f>VLOOKUP(B234,辅助表1!B:Q,11,FALSE)</f>
        <v>效果类型-英雄属性</v>
      </c>
      <c r="N234" s="207" t="str">
        <f>VLOOKUP(B234,辅助表1!B:Q,12,FALSE)</f>
        <v>元素-光</v>
      </c>
      <c r="O234" s="207" t="str">
        <f>VLOOKUP(B234,辅助表1!B:Q,13,FALSE)</f>
        <v>效果参数类型-二元数组</v>
      </c>
      <c r="P234" s="209" t="str">
        <f>VLOOKUP(B234,辅助表1!B:Q,14,FALSE)</f>
        <v>属性-精准伤害,0</v>
      </c>
      <c r="Q234" s="207" t="str">
        <f>VLOOKUP(B234,辅助表1!B:Q,15,FALSE)</f>
        <v>提升光属性英雄0%精准伤害</v>
      </c>
      <c r="R234" s="207">
        <f>VLOOKUP(B234,辅助表1!B:Q,16,FALSE)</f>
        <v>0</v>
      </c>
      <c r="S234" s="194" t="str">
        <f>$S$6</f>
        <v>词条分类-改造词条</v>
      </c>
      <c r="T234" s="194">
        <v>0</v>
      </c>
    </row>
    <row r="235" s="194" customFormat="1" spans="1:20">
      <c r="A235" s="207">
        <v>233</v>
      </c>
      <c r="B235" s="207">
        <v>258</v>
      </c>
      <c r="C235" s="207">
        <f>C231+100</f>
        <v>170501</v>
      </c>
      <c r="D235" s="207" t="s">
        <v>41</v>
      </c>
      <c r="E235" s="207" t="str">
        <f>VLOOKUP(B235,辅助表1!B:Q,3,FALSE)</f>
        <v>暴击恢复</v>
      </c>
      <c r="F235" s="207" t="str">
        <f>VLOOKUP(B235,辅助表1!B:Q,4,FALSE)</f>
        <v>icon_hx</v>
      </c>
      <c r="G235" s="207" t="str">
        <f>VLOOKUP(B235,辅助表1!B:Q,5,FALSE)</f>
        <v>成就类型-解锁生效</v>
      </c>
      <c r="H235" s="207">
        <f>VLOOKUP(B235,辅助表1!B:Q,6,FALSE)</f>
        <v>0</v>
      </c>
      <c r="I235" s="207" t="str">
        <f>IF(VLOOKUP(B235,辅助表1!B:Q,7,FALSE)=0,"",VLOOKUP(B235,辅助表1!B:Q,7,FALSE))</f>
        <v/>
      </c>
      <c r="J235" s="207">
        <f>VLOOKUP(B235,辅助表1!B:Q,8,FALSE)</f>
        <v>1</v>
      </c>
      <c r="K235" s="207" t="str">
        <f>VLOOKUP(B235,辅助表1!B:Q,9,FALSE)</f>
        <v>条件参数类型-无</v>
      </c>
      <c r="L235" s="207">
        <f>VLOOKUP(B235,辅助表1!B:Q,10,FALSE)</f>
        <v>0</v>
      </c>
      <c r="M235" s="207" t="str">
        <f>VLOOKUP(B235,辅助表1!B:Q,11,FALSE)</f>
        <v>效果类型-英雄属性</v>
      </c>
      <c r="N235" s="207" t="str">
        <f>VLOOKUP(B235,辅助表1!B:Q,12,FALSE)</f>
        <v>元素-光</v>
      </c>
      <c r="O235" s="207" t="str">
        <f>VLOOKUP(B235,辅助表1!B:Q,13,FALSE)</f>
        <v>效果参数类型-二元数组</v>
      </c>
      <c r="P235" s="209" t="str">
        <f>VLOOKUP(B235,辅助表1!B:Q,14,FALSE)</f>
        <v>属性-暴击回血,258</v>
      </c>
      <c r="Q235" s="207" t="str">
        <f>VLOOKUP(B235,辅助表1!B:Q,15,FALSE)</f>
        <v>提升光属性英雄暴击回血%s258%s点</v>
      </c>
      <c r="R235" s="207">
        <v>0</v>
      </c>
      <c r="S235" s="194" t="str">
        <f>$S$11</f>
        <v>词条分类-主词条</v>
      </c>
      <c r="T235" s="194">
        <v>0</v>
      </c>
    </row>
    <row r="236" s="194" customFormat="1" spans="1:20">
      <c r="A236" s="207">
        <v>234</v>
      </c>
      <c r="B236" s="207">
        <v>256</v>
      </c>
      <c r="C236" s="207">
        <f t="shared" ref="C236:C239" si="39">C235+1</f>
        <v>170502</v>
      </c>
      <c r="D236" s="207" t="s">
        <v>41</v>
      </c>
      <c r="E236" s="207" t="str">
        <f>VLOOKUP(B236,辅助表1!B:Q,3,FALSE)</f>
        <v>攻击强化</v>
      </c>
      <c r="F236" s="207" t="str">
        <f>VLOOKUP(B236,辅助表1!B:Q,4,FALSE)</f>
        <v>icon_gj</v>
      </c>
      <c r="G236" s="207" t="str">
        <f>VLOOKUP(B236,辅助表1!B:Q,5,FALSE)</f>
        <v>成就类型-解锁生效</v>
      </c>
      <c r="H236" s="207">
        <f>VLOOKUP(B236,辅助表1!B:Q,6,FALSE)</f>
        <v>0</v>
      </c>
      <c r="I236" s="207" t="str">
        <f>IF(VLOOKUP(B236,辅助表1!B:Q,7,FALSE)=0,"",VLOOKUP(B236,辅助表1!B:Q,7,FALSE))</f>
        <v/>
      </c>
      <c r="J236" s="207">
        <f>VLOOKUP(B236,辅助表1!B:Q,8,FALSE)</f>
        <v>1</v>
      </c>
      <c r="K236" s="207" t="str">
        <f>VLOOKUP(B236,辅助表1!B:Q,9,FALSE)</f>
        <v>条件参数类型-无</v>
      </c>
      <c r="L236" s="207">
        <f>VLOOKUP(B236,辅助表1!B:Q,10,FALSE)</f>
        <v>0</v>
      </c>
      <c r="M236" s="207" t="str">
        <f>VLOOKUP(B236,辅助表1!B:Q,11,FALSE)</f>
        <v>效果类型-晶核属性</v>
      </c>
      <c r="N236" s="207" t="str">
        <f>VLOOKUP(B236,辅助表1!B:Q,12,FALSE)</f>
        <v>生效标签-无</v>
      </c>
      <c r="O236" s="207" t="str">
        <f>VLOOKUP(B236,辅助表1!B:Q,13,FALSE)</f>
        <v>效果参数类型-三元数组</v>
      </c>
      <c r="P236" s="209" t="str">
        <f>MID(C236,2,3)&amp;","&amp;VLOOKUP(B236,辅助表1!B:Q,14,FALSE)</f>
        <v>705,属性-攻击力,2000</v>
      </c>
      <c r="Q236" s="207" t="str">
        <f>VLOOKUP(B236,辅助表1!B:Q,15,FALSE)</f>
        <v>提升20%晶核攻击力</v>
      </c>
      <c r="R236" s="207">
        <f>VLOOKUP(B236,辅助表1!B:Q,16,FALSE)</f>
        <v>0</v>
      </c>
      <c r="S236" s="194" t="str">
        <f>$S$12</f>
        <v>词条分类-改造词条</v>
      </c>
      <c r="T236" s="194">
        <v>0</v>
      </c>
    </row>
    <row r="237" s="194" customFormat="1" spans="1:20">
      <c r="A237" s="207">
        <v>235</v>
      </c>
      <c r="B237" s="207">
        <v>19</v>
      </c>
      <c r="C237" s="207">
        <f t="shared" si="39"/>
        <v>170503</v>
      </c>
      <c r="D237" s="207" t="s">
        <v>41</v>
      </c>
      <c r="E237" s="207" t="str">
        <f>VLOOKUP(B237,辅助表1!B:Q,3,FALSE)</f>
        <v>防御强化</v>
      </c>
      <c r="F237" s="207" t="str">
        <f>VLOOKUP(B237,辅助表1!B:Q,4,FALSE)</f>
        <v>icon_fy</v>
      </c>
      <c r="G237" s="207" t="str">
        <f>VLOOKUP(B237,辅助表1!B:Q,5,FALSE)</f>
        <v>成就类型-解锁生效</v>
      </c>
      <c r="H237" s="207">
        <f>VLOOKUP(B237,辅助表1!B:Q,6,FALSE)</f>
        <v>0</v>
      </c>
      <c r="I237" s="207" t="str">
        <f>IF(VLOOKUP(B237,辅助表1!B:Q,7,FALSE)=0,"",VLOOKUP(B237,辅助表1!B:Q,7,FALSE))</f>
        <v/>
      </c>
      <c r="J237" s="207">
        <f>VLOOKUP(B237,辅助表1!B:Q,8,FALSE)</f>
        <v>1</v>
      </c>
      <c r="K237" s="207" t="str">
        <f>VLOOKUP(B237,辅助表1!B:Q,9,FALSE)</f>
        <v>条件参数类型-无</v>
      </c>
      <c r="L237" s="207">
        <f>VLOOKUP(B237,辅助表1!B:Q,10,FALSE)</f>
        <v>0</v>
      </c>
      <c r="M237" s="207" t="str">
        <f>VLOOKUP(B237,辅助表1!B:Q,11,FALSE)</f>
        <v>效果类型-晶核属性</v>
      </c>
      <c r="N237" s="207" t="str">
        <f>VLOOKUP(B237,辅助表1!B:Q,12,FALSE)</f>
        <v>生效标签-无</v>
      </c>
      <c r="O237" s="207" t="str">
        <f>VLOOKUP(B237,辅助表1!B:Q,13,FALSE)</f>
        <v>效果参数类型-三元数组</v>
      </c>
      <c r="P237" s="209" t="str">
        <f>MID(C237,2,3)&amp;","&amp;VLOOKUP(B237,辅助表1!B:Q,14,FALSE)</f>
        <v>705,属性-防御力,2000</v>
      </c>
      <c r="Q237" s="207" t="str">
        <f>VLOOKUP(B237,辅助表1!B:Q,15,FALSE)</f>
        <v>提升20%晶核防御力</v>
      </c>
      <c r="R237" s="207">
        <f>VLOOKUP(B237,辅助表1!B:Q,16,FALSE)</f>
        <v>0</v>
      </c>
      <c r="S237" s="194" t="str">
        <f>$S$13</f>
        <v>词条分类-改造词条</v>
      </c>
      <c r="T237" s="194">
        <v>1</v>
      </c>
    </row>
    <row r="238" s="194" customFormat="1" spans="1:20">
      <c r="A238" s="207">
        <v>236</v>
      </c>
      <c r="B238" s="207">
        <v>257</v>
      </c>
      <c r="C238" s="207">
        <f t="shared" si="39"/>
        <v>170504</v>
      </c>
      <c r="D238" s="207" t="s">
        <v>41</v>
      </c>
      <c r="E238" s="207" t="str">
        <f>VLOOKUP(B238,辅助表1!B:Q,3,FALSE)</f>
        <v>混沌之力</v>
      </c>
      <c r="F238" s="207" t="str">
        <f>VLOOKUP(B238,辅助表1!B:Q,4,FALSE)</f>
        <v>icon_hddj</v>
      </c>
      <c r="G238" s="207" t="str">
        <f>VLOOKUP(B238,辅助表1!B:Q,5,FALSE)</f>
        <v>成就类型-解锁生效</v>
      </c>
      <c r="H238" s="207">
        <f>VLOOKUP(B238,辅助表1!B:Q,6,FALSE)</f>
        <v>0</v>
      </c>
      <c r="I238" s="207" t="str">
        <f>IF(VLOOKUP(B238,辅助表1!B:Q,7,FALSE)=0,"",VLOOKUP(B238,辅助表1!B:Q,7,FALSE))</f>
        <v/>
      </c>
      <c r="J238" s="207">
        <f>VLOOKUP(B238,辅助表1!B:Q,8,FALSE)</f>
        <v>1</v>
      </c>
      <c r="K238" s="207" t="str">
        <f>VLOOKUP(B238,辅助表1!B:Q,9,FALSE)</f>
        <v>条件参数类型-无</v>
      </c>
      <c r="L238" s="207">
        <f>VLOOKUP(B238,辅助表1!B:Q,10,FALSE)</f>
        <v>0</v>
      </c>
      <c r="M238" s="207" t="str">
        <f>VLOOKUP(B238,辅助表1!B:Q,11,FALSE)</f>
        <v>效果类型-英雄属性</v>
      </c>
      <c r="N238" s="207" t="str">
        <f>VLOOKUP(B238,辅助表1!B:Q,12,FALSE)</f>
        <v>元素-光</v>
      </c>
      <c r="O238" s="207" t="str">
        <f>VLOOKUP(B238,辅助表1!B:Q,13,FALSE)</f>
        <v>效果参数类型-二元数组</v>
      </c>
      <c r="P238" s="209" t="str">
        <f>VLOOKUP(B238,辅助表1!B:Q,14,FALSE)</f>
        <v>属性-最大混沌,0</v>
      </c>
      <c r="Q238" s="207" t="str">
        <f>VLOOKUP(B238,辅助表1!B:Q,15,FALSE)</f>
        <v>提升光属性英雄0%最大混沌</v>
      </c>
      <c r="R238" s="207">
        <f>VLOOKUP(B238,辅助表1!B:Q,16,FALSE)</f>
        <v>0</v>
      </c>
      <c r="S238" s="194" t="str">
        <f>$S$14</f>
        <v>词条分类-改造词条</v>
      </c>
      <c r="T238" s="194">
        <v>0</v>
      </c>
    </row>
    <row r="239" s="194" customFormat="1" spans="1:20">
      <c r="A239" s="207">
        <v>237</v>
      </c>
      <c r="B239" s="207">
        <v>272</v>
      </c>
      <c r="C239" s="207">
        <f t="shared" si="39"/>
        <v>170505</v>
      </c>
      <c r="D239" s="207" t="s">
        <v>41</v>
      </c>
      <c r="E239" s="207" t="str">
        <f>VLOOKUP(B239,辅助表1!B:Q,3,FALSE)</f>
        <v>生命强化</v>
      </c>
      <c r="F239" s="207" t="str">
        <f>VLOOKUP(B239,辅助表1!B:Q,4,FALSE)</f>
        <v>icon_sm</v>
      </c>
      <c r="G239" s="207" t="str">
        <f>VLOOKUP(B239,辅助表1!B:Q,5,FALSE)</f>
        <v>成就类型-解锁生效</v>
      </c>
      <c r="H239" s="207">
        <f>VLOOKUP(B239,辅助表1!B:Q,6,FALSE)</f>
        <v>0</v>
      </c>
      <c r="I239" s="207" t="str">
        <f>IF(VLOOKUP(B239,辅助表1!B:Q,7,FALSE)=0,"",VLOOKUP(B239,辅助表1!B:Q,7,FALSE))</f>
        <v/>
      </c>
      <c r="J239" s="207">
        <f>VLOOKUP(B239,辅助表1!B:Q,8,FALSE)</f>
        <v>1</v>
      </c>
      <c r="K239" s="207" t="str">
        <f>VLOOKUP(B239,辅助表1!B:Q,9,FALSE)</f>
        <v>条件参数类型-无</v>
      </c>
      <c r="L239" s="207">
        <f>VLOOKUP(B239,辅助表1!B:Q,10,FALSE)</f>
        <v>0</v>
      </c>
      <c r="M239" s="207" t="str">
        <f>VLOOKUP(B239,辅助表1!B:Q,11,FALSE)</f>
        <v>效果类型-晶核属性</v>
      </c>
      <c r="N239" s="207" t="str">
        <f>VLOOKUP(B239,辅助表1!B:Q,12,FALSE)</f>
        <v>生效标签-无</v>
      </c>
      <c r="O239" s="207" t="str">
        <f>VLOOKUP(B239,辅助表1!B:Q,13,FALSE)</f>
        <v>效果参数类型-三元数组</v>
      </c>
      <c r="P239" s="209" t="str">
        <f>MID(C239,2,3)&amp;","&amp;VLOOKUP(B239,辅助表1!B:Q,14,FALSE)</f>
        <v>705,属性-最大生命,2000</v>
      </c>
      <c r="Q239" s="207" t="str">
        <f>VLOOKUP(B239,辅助表1!B:Q,15,FALSE)</f>
        <v>提升20%晶核生命力</v>
      </c>
      <c r="R239" s="207">
        <f>VLOOKUP(B239,辅助表1!B:Q,16,FALSE)</f>
        <v>0</v>
      </c>
      <c r="S239" s="194" t="str">
        <f>$S$15</f>
        <v>词条分类-改造词条</v>
      </c>
      <c r="T239" s="194">
        <v>0</v>
      </c>
    </row>
    <row r="240" s="99" customFormat="1" spans="1:20">
      <c r="A240" s="52">
        <v>238</v>
      </c>
      <c r="B240" s="52">
        <v>262</v>
      </c>
      <c r="C240" s="52">
        <f>C235+100</f>
        <v>170601</v>
      </c>
      <c r="D240" s="52" t="s">
        <v>41</v>
      </c>
      <c r="E240" s="52" t="str">
        <f>VLOOKUP(B240,辅助表1!B:Q,3,FALSE)</f>
        <v>闪避恢复</v>
      </c>
      <c r="F240" s="52" t="str">
        <f>VLOOKUP(B240,辅助表1!B:Q,4,FALSE)</f>
        <v>icon_hx</v>
      </c>
      <c r="G240" s="52" t="str">
        <f>VLOOKUP(B240,辅助表1!B:Q,5,FALSE)</f>
        <v>成就类型-解锁生效</v>
      </c>
      <c r="H240" s="52">
        <f>VLOOKUP(B240,辅助表1!B:Q,6,FALSE)</f>
        <v>0</v>
      </c>
      <c r="I240" s="52" t="str">
        <f>IF(VLOOKUP(B240,辅助表1!B:Q,7,FALSE)=0,"",VLOOKUP(B240,辅助表1!B:Q,7,FALSE))</f>
        <v/>
      </c>
      <c r="J240" s="52">
        <f>VLOOKUP(B240,辅助表1!B:Q,8,FALSE)</f>
        <v>1</v>
      </c>
      <c r="K240" s="52" t="str">
        <f>VLOOKUP(B240,辅助表1!B:Q,9,FALSE)</f>
        <v>条件参数类型-无</v>
      </c>
      <c r="L240" s="52">
        <f>VLOOKUP(B240,辅助表1!B:Q,10,FALSE)</f>
        <v>0</v>
      </c>
      <c r="M240" s="52" t="str">
        <f>VLOOKUP(B240,辅助表1!B:Q,11,FALSE)</f>
        <v>效果类型-英雄属性</v>
      </c>
      <c r="N240" s="52" t="str">
        <f>VLOOKUP(B240,辅助表1!B:Q,12,FALSE)</f>
        <v>元素-光</v>
      </c>
      <c r="O240" s="52" t="str">
        <f>VLOOKUP(B240,辅助表1!B:Q,13,FALSE)</f>
        <v>效果参数类型-二元数组</v>
      </c>
      <c r="P240" s="80" t="str">
        <f>VLOOKUP(B240,辅助表1!B:Q,14,FALSE)</f>
        <v>属性-闪避回血,157</v>
      </c>
      <c r="Q240" s="52" t="str">
        <f>VLOOKUP(B240,辅助表1!B:Q,15,FALSE)</f>
        <v>提升光属性英雄闪避回血%s157%s点</v>
      </c>
      <c r="R240" s="206">
        <v>0</v>
      </c>
      <c r="S240" s="99" t="str">
        <f>$S$11</f>
        <v>词条分类-主词条</v>
      </c>
      <c r="T240" s="99">
        <v>0</v>
      </c>
    </row>
    <row r="241" s="99" customFormat="1" spans="1:20">
      <c r="A241" s="52">
        <v>239</v>
      </c>
      <c r="B241" s="52">
        <v>271</v>
      </c>
      <c r="C241" s="52">
        <f t="shared" ref="C241:C244" si="40">C240+1</f>
        <v>170602</v>
      </c>
      <c r="D241" s="52" t="s">
        <v>41</v>
      </c>
      <c r="E241" s="52" t="str">
        <f>VLOOKUP(B241,辅助表1!B:Q,3,FALSE)</f>
        <v>攻击强化</v>
      </c>
      <c r="F241" s="52" t="str">
        <f>VLOOKUP(B241,辅助表1!B:Q,4,FALSE)</f>
        <v>icon_gj</v>
      </c>
      <c r="G241" s="52" t="str">
        <f>VLOOKUP(B241,辅助表1!B:Q,5,FALSE)</f>
        <v>成就类型-解锁生效</v>
      </c>
      <c r="H241" s="52">
        <f>VLOOKUP(B241,辅助表1!B:Q,6,FALSE)</f>
        <v>0</v>
      </c>
      <c r="I241" s="52" t="str">
        <f>IF(VLOOKUP(B241,辅助表1!B:Q,7,FALSE)=0,"",VLOOKUP(B241,辅助表1!B:Q,7,FALSE))</f>
        <v/>
      </c>
      <c r="J241" s="52">
        <f>VLOOKUP(B241,辅助表1!B:Q,8,FALSE)</f>
        <v>1</v>
      </c>
      <c r="K241" s="52" t="str">
        <f>VLOOKUP(B241,辅助表1!B:Q,9,FALSE)</f>
        <v>条件参数类型-无</v>
      </c>
      <c r="L241" s="52">
        <f>VLOOKUP(B241,辅助表1!B:Q,10,FALSE)</f>
        <v>0</v>
      </c>
      <c r="M241" s="52" t="str">
        <f>VLOOKUP(B241,辅助表1!B:Q,11,FALSE)</f>
        <v>效果类型-晶核属性</v>
      </c>
      <c r="N241" s="52" t="str">
        <f>VLOOKUP(B241,辅助表1!B:Q,12,FALSE)</f>
        <v>生效标签-无</v>
      </c>
      <c r="O241" s="52" t="str">
        <f>VLOOKUP(B241,辅助表1!B:Q,13,FALSE)</f>
        <v>效果参数类型-三元数组</v>
      </c>
      <c r="P241" s="85" t="str">
        <f>MID(C241,2,3)&amp;","&amp;VLOOKUP(B241,辅助表1!B:Q,14,FALSE)</f>
        <v>706,属性-攻击力,2000</v>
      </c>
      <c r="Q241" s="52" t="str">
        <f>VLOOKUP(B241,辅助表1!B:Q,15,FALSE)</f>
        <v>提升20%晶核攻击力</v>
      </c>
      <c r="R241" s="52">
        <f>VLOOKUP(B241,辅助表1!B:Q,16,FALSE)</f>
        <v>0</v>
      </c>
      <c r="S241" s="99" t="str">
        <f>$S$12</f>
        <v>词条分类-改造词条</v>
      </c>
      <c r="T241" s="99">
        <v>0</v>
      </c>
    </row>
    <row r="242" s="99" customFormat="1" spans="1:20">
      <c r="A242" s="52">
        <v>240</v>
      </c>
      <c r="B242" s="52">
        <v>19</v>
      </c>
      <c r="C242" s="52">
        <f t="shared" si="40"/>
        <v>170603</v>
      </c>
      <c r="D242" s="52" t="s">
        <v>41</v>
      </c>
      <c r="E242" s="52" t="str">
        <f>VLOOKUP(B242,辅助表1!B:Q,3,FALSE)</f>
        <v>防御强化</v>
      </c>
      <c r="F242" s="52" t="str">
        <f>VLOOKUP(B242,辅助表1!B:Q,4,FALSE)</f>
        <v>icon_fy</v>
      </c>
      <c r="G242" s="52" t="str">
        <f>VLOOKUP(B242,辅助表1!B:Q,5,FALSE)</f>
        <v>成就类型-解锁生效</v>
      </c>
      <c r="H242" s="52">
        <f>VLOOKUP(B242,辅助表1!B:Q,6,FALSE)</f>
        <v>0</v>
      </c>
      <c r="I242" s="52" t="str">
        <f>IF(VLOOKUP(B242,辅助表1!B:Q,7,FALSE)=0,"",VLOOKUP(B242,辅助表1!B:Q,7,FALSE))</f>
        <v/>
      </c>
      <c r="J242" s="52">
        <f>VLOOKUP(B242,辅助表1!B:Q,8,FALSE)</f>
        <v>1</v>
      </c>
      <c r="K242" s="52" t="str">
        <f>VLOOKUP(B242,辅助表1!B:Q,9,FALSE)</f>
        <v>条件参数类型-无</v>
      </c>
      <c r="L242" s="52">
        <f>VLOOKUP(B242,辅助表1!B:Q,10,FALSE)</f>
        <v>0</v>
      </c>
      <c r="M242" s="52" t="str">
        <f>VLOOKUP(B242,辅助表1!B:Q,11,FALSE)</f>
        <v>效果类型-晶核属性</v>
      </c>
      <c r="N242" s="52" t="str">
        <f>VLOOKUP(B242,辅助表1!B:Q,12,FALSE)</f>
        <v>生效标签-无</v>
      </c>
      <c r="O242" s="52" t="str">
        <f>VLOOKUP(B242,辅助表1!B:Q,13,FALSE)</f>
        <v>效果参数类型-三元数组</v>
      </c>
      <c r="P242" s="86" t="str">
        <f>MID(C242,2,3)&amp;","&amp;VLOOKUP(B242,辅助表1!B:Q,14,FALSE)</f>
        <v>706,属性-防御力,2000</v>
      </c>
      <c r="Q242" s="52" t="str">
        <f>VLOOKUP(B242,辅助表1!B:Q,15,FALSE)</f>
        <v>提升20%晶核防御力</v>
      </c>
      <c r="R242" s="52">
        <f>VLOOKUP(B242,辅助表1!B:Q,16,FALSE)</f>
        <v>0</v>
      </c>
      <c r="S242" s="99" t="str">
        <f>$S$13</f>
        <v>词条分类-改造词条</v>
      </c>
      <c r="T242" s="99">
        <v>0</v>
      </c>
    </row>
    <row r="243" s="99" customFormat="1" spans="1:20">
      <c r="A243" s="52">
        <v>241</v>
      </c>
      <c r="B243" s="52">
        <v>265</v>
      </c>
      <c r="C243" s="52">
        <f t="shared" si="40"/>
        <v>170604</v>
      </c>
      <c r="D243" s="52" t="s">
        <v>41</v>
      </c>
      <c r="E243" s="52" t="str">
        <f>VLOOKUP(B243,辅助表1!B:Q,3,FALSE)</f>
        <v>命中强化</v>
      </c>
      <c r="F243" s="52" t="str">
        <f>VLOOKUP(B243,辅助表1!B:Q,4,FALSE)</f>
        <v>icon_mz</v>
      </c>
      <c r="G243" s="52" t="str">
        <f>VLOOKUP(B243,辅助表1!B:Q,5,FALSE)</f>
        <v>成就类型-解锁生效</v>
      </c>
      <c r="H243" s="52">
        <f>VLOOKUP(B243,辅助表1!B:Q,6,FALSE)</f>
        <v>0</v>
      </c>
      <c r="I243" s="52" t="str">
        <f>IF(VLOOKUP(B243,辅助表1!B:Q,7,FALSE)=0,"",VLOOKUP(B243,辅助表1!B:Q,7,FALSE))</f>
        <v/>
      </c>
      <c r="J243" s="52">
        <f>VLOOKUP(B243,辅助表1!B:Q,8,FALSE)</f>
        <v>1</v>
      </c>
      <c r="K243" s="52" t="str">
        <f>VLOOKUP(B243,辅助表1!B:Q,9,FALSE)</f>
        <v>条件参数类型-无</v>
      </c>
      <c r="L243" s="52">
        <f>VLOOKUP(B243,辅助表1!B:Q,10,FALSE)</f>
        <v>0</v>
      </c>
      <c r="M243" s="52" t="str">
        <f>VLOOKUP(B243,辅助表1!B:Q,11,FALSE)</f>
        <v>效果类型-英雄属性</v>
      </c>
      <c r="N243" s="52" t="str">
        <f>VLOOKUP(B243,辅助表1!B:Q,12,FALSE)</f>
        <v>元素-光</v>
      </c>
      <c r="O243" s="52" t="str">
        <f>VLOOKUP(B243,辅助表1!B:Q,13,FALSE)</f>
        <v>效果参数类型-二元数组</v>
      </c>
      <c r="P243" s="80" t="str">
        <f>VLOOKUP(B243,辅助表1!B:Q,14,FALSE)</f>
        <v>属性-命中率,216</v>
      </c>
      <c r="Q243" s="52" t="str">
        <f>VLOOKUP(B243,辅助表1!B:Q,15,FALSE)</f>
        <v>提升光属性英雄2.16%命中率</v>
      </c>
      <c r="R243" s="52">
        <f>VLOOKUP(B243,辅助表1!B:Q,16,FALSE)</f>
        <v>0</v>
      </c>
      <c r="S243" s="99" t="str">
        <f>$S$14</f>
        <v>词条分类-改造词条</v>
      </c>
      <c r="T243" s="99">
        <v>0</v>
      </c>
    </row>
    <row r="244" s="99" customFormat="1" spans="1:20">
      <c r="A244" s="52">
        <v>242</v>
      </c>
      <c r="B244" s="52">
        <v>272</v>
      </c>
      <c r="C244" s="52">
        <f t="shared" si="40"/>
        <v>170605</v>
      </c>
      <c r="D244" s="52" t="s">
        <v>41</v>
      </c>
      <c r="E244" s="52" t="str">
        <f>VLOOKUP(B244,辅助表1!B:Q,3,FALSE)</f>
        <v>生命强化</v>
      </c>
      <c r="F244" s="52" t="str">
        <f>VLOOKUP(B244,辅助表1!B:Q,4,FALSE)</f>
        <v>icon_sm</v>
      </c>
      <c r="G244" s="52" t="str">
        <f>VLOOKUP(B244,辅助表1!B:Q,5,FALSE)</f>
        <v>成就类型-解锁生效</v>
      </c>
      <c r="H244" s="52">
        <f>VLOOKUP(B244,辅助表1!B:Q,6,FALSE)</f>
        <v>0</v>
      </c>
      <c r="I244" s="52" t="str">
        <f>IF(VLOOKUP(B244,辅助表1!B:Q,7,FALSE)=0,"",VLOOKUP(B244,辅助表1!B:Q,7,FALSE))</f>
        <v/>
      </c>
      <c r="J244" s="52">
        <f>VLOOKUP(B244,辅助表1!B:Q,8,FALSE)</f>
        <v>1</v>
      </c>
      <c r="K244" s="52" t="str">
        <f>VLOOKUP(B244,辅助表1!B:Q,9,FALSE)</f>
        <v>条件参数类型-无</v>
      </c>
      <c r="L244" s="52">
        <f>VLOOKUP(B244,辅助表1!B:Q,10,FALSE)</f>
        <v>0</v>
      </c>
      <c r="M244" s="52" t="str">
        <f>VLOOKUP(B244,辅助表1!B:Q,11,FALSE)</f>
        <v>效果类型-晶核属性</v>
      </c>
      <c r="N244" s="52" t="str">
        <f>VLOOKUP(B244,辅助表1!B:Q,12,FALSE)</f>
        <v>生效标签-无</v>
      </c>
      <c r="O244" s="52" t="str">
        <f>VLOOKUP(B244,辅助表1!B:Q,13,FALSE)</f>
        <v>效果参数类型-三元数组</v>
      </c>
      <c r="P244" s="202" t="str">
        <f>MID(C244,2,3)&amp;","&amp;VLOOKUP(B244,辅助表1!B:Q,14,FALSE)</f>
        <v>706,属性-最大生命,2000</v>
      </c>
      <c r="Q244" s="52" t="str">
        <f>VLOOKUP(B244,辅助表1!B:Q,15,FALSE)</f>
        <v>提升20%晶核生命力</v>
      </c>
      <c r="R244" s="52">
        <f>VLOOKUP(B244,辅助表1!B:Q,16,FALSE)</f>
        <v>0</v>
      </c>
      <c r="S244" s="99" t="str">
        <f>$S$15</f>
        <v>词条分类-改造词条</v>
      </c>
      <c r="T244" s="99">
        <v>0</v>
      </c>
    </row>
    <row r="245" s="101" customFormat="1" spans="1:20">
      <c r="A245" s="56">
        <v>243</v>
      </c>
      <c r="B245" s="56">
        <v>258</v>
      </c>
      <c r="C245" s="56">
        <f>C240+100</f>
        <v>170701</v>
      </c>
      <c r="D245" s="56" t="s">
        <v>41</v>
      </c>
      <c r="E245" s="56" t="str">
        <f>VLOOKUP(B245,辅助表1!B:Q,3,FALSE)</f>
        <v>暴击恢复</v>
      </c>
      <c r="F245" s="56" t="str">
        <f>VLOOKUP(B245,辅助表1!B:Q,4,FALSE)</f>
        <v>icon_hx</v>
      </c>
      <c r="G245" s="56" t="str">
        <f>VLOOKUP(B245,辅助表1!B:Q,5,FALSE)</f>
        <v>成就类型-解锁生效</v>
      </c>
      <c r="H245" s="56">
        <f>VLOOKUP(B245,辅助表1!B:Q,6,FALSE)</f>
        <v>0</v>
      </c>
      <c r="I245" s="56" t="str">
        <f>IF(VLOOKUP(B245,辅助表1!B:Q,7,FALSE)=0,"",VLOOKUP(B245,辅助表1!B:Q,7,FALSE))</f>
        <v/>
      </c>
      <c r="J245" s="56">
        <f>VLOOKUP(B245,辅助表1!B:Q,8,FALSE)</f>
        <v>1</v>
      </c>
      <c r="K245" s="56" t="str">
        <f>VLOOKUP(B245,辅助表1!B:Q,9,FALSE)</f>
        <v>条件参数类型-无</v>
      </c>
      <c r="L245" s="56">
        <f>VLOOKUP(B245,辅助表1!B:Q,10,FALSE)</f>
        <v>0</v>
      </c>
      <c r="M245" s="56" t="str">
        <f>VLOOKUP(B245,辅助表1!B:Q,11,FALSE)</f>
        <v>效果类型-英雄属性</v>
      </c>
      <c r="N245" s="56" t="str">
        <f>VLOOKUP(B245,辅助表1!B:Q,12,FALSE)</f>
        <v>元素-光</v>
      </c>
      <c r="O245" s="56" t="str">
        <f>VLOOKUP(B245,辅助表1!B:Q,13,FALSE)</f>
        <v>效果参数类型-二元数组</v>
      </c>
      <c r="P245" s="86" t="str">
        <f>VLOOKUP(B245,辅助表1!B:Q,14,FALSE)</f>
        <v>属性-暴击回血,258</v>
      </c>
      <c r="Q245" s="56" t="str">
        <f>VLOOKUP(B245,辅助表1!B:Q,15,FALSE)</f>
        <v>提升光属性英雄暴击回血%s258%s点</v>
      </c>
      <c r="R245" s="206">
        <v>0</v>
      </c>
      <c r="S245" s="101" t="str">
        <f>$S$11</f>
        <v>词条分类-主词条</v>
      </c>
      <c r="T245" s="99">
        <v>0</v>
      </c>
    </row>
    <row r="246" s="101" customFormat="1" spans="1:20">
      <c r="A246" s="56">
        <v>244</v>
      </c>
      <c r="B246" s="56">
        <v>271</v>
      </c>
      <c r="C246" s="56">
        <f t="shared" ref="C246:C249" si="41">C245+1</f>
        <v>170702</v>
      </c>
      <c r="D246" s="56" t="s">
        <v>41</v>
      </c>
      <c r="E246" s="56" t="str">
        <f>VLOOKUP(B246,辅助表1!B:Q,3,FALSE)</f>
        <v>攻击强化</v>
      </c>
      <c r="F246" s="56" t="str">
        <f>VLOOKUP(B246,辅助表1!B:Q,4,FALSE)</f>
        <v>icon_gj</v>
      </c>
      <c r="G246" s="56" t="str">
        <f>VLOOKUP(B246,辅助表1!B:Q,5,FALSE)</f>
        <v>成就类型-解锁生效</v>
      </c>
      <c r="H246" s="56">
        <f>VLOOKUP(B246,辅助表1!B:Q,6,FALSE)</f>
        <v>0</v>
      </c>
      <c r="I246" s="56" t="str">
        <f>IF(VLOOKUP(B246,辅助表1!B:Q,7,FALSE)=0,"",VLOOKUP(B246,辅助表1!B:Q,7,FALSE))</f>
        <v/>
      </c>
      <c r="J246" s="56">
        <f>VLOOKUP(B246,辅助表1!B:Q,8,FALSE)</f>
        <v>1</v>
      </c>
      <c r="K246" s="56" t="str">
        <f>VLOOKUP(B246,辅助表1!B:Q,9,FALSE)</f>
        <v>条件参数类型-无</v>
      </c>
      <c r="L246" s="56">
        <f>VLOOKUP(B246,辅助表1!B:Q,10,FALSE)</f>
        <v>0</v>
      </c>
      <c r="M246" s="56" t="str">
        <f>VLOOKUP(B246,辅助表1!B:Q,11,FALSE)</f>
        <v>效果类型-晶核属性</v>
      </c>
      <c r="N246" s="56" t="str">
        <f>VLOOKUP(B246,辅助表1!B:Q,12,FALSE)</f>
        <v>生效标签-无</v>
      </c>
      <c r="O246" s="56" t="str">
        <f>VLOOKUP(B246,辅助表1!B:Q,13,FALSE)</f>
        <v>效果参数类型-三元数组</v>
      </c>
      <c r="P246" s="85" t="str">
        <f>MID(C246,2,3)&amp;","&amp;VLOOKUP(B246,辅助表1!B:Q,14,FALSE)</f>
        <v>707,属性-攻击力,2000</v>
      </c>
      <c r="Q246" s="56" t="str">
        <f>VLOOKUP(B246,辅助表1!B:Q,15,FALSE)</f>
        <v>提升20%晶核攻击力</v>
      </c>
      <c r="R246" s="56">
        <f>VLOOKUP(B246,辅助表1!B:Q,16,FALSE)</f>
        <v>0</v>
      </c>
      <c r="S246" s="101" t="str">
        <f>$S$12</f>
        <v>词条分类-改造词条</v>
      </c>
      <c r="T246" s="99">
        <v>0</v>
      </c>
    </row>
    <row r="247" s="101" customFormat="1" spans="1:20">
      <c r="A247" s="56">
        <v>245</v>
      </c>
      <c r="B247" s="56">
        <v>19</v>
      </c>
      <c r="C247" s="56">
        <f t="shared" si="41"/>
        <v>170703</v>
      </c>
      <c r="D247" s="56" t="s">
        <v>41</v>
      </c>
      <c r="E247" s="56" t="str">
        <f>VLOOKUP(B247,辅助表1!B:Q,3,FALSE)</f>
        <v>防御强化</v>
      </c>
      <c r="F247" s="56" t="str">
        <f>VLOOKUP(B247,辅助表1!B:Q,4,FALSE)</f>
        <v>icon_fy</v>
      </c>
      <c r="G247" s="56" t="str">
        <f>VLOOKUP(B247,辅助表1!B:Q,5,FALSE)</f>
        <v>成就类型-解锁生效</v>
      </c>
      <c r="H247" s="56">
        <f>VLOOKUP(B247,辅助表1!B:Q,6,FALSE)</f>
        <v>0</v>
      </c>
      <c r="I247" s="56" t="str">
        <f>IF(VLOOKUP(B247,辅助表1!B:Q,7,FALSE)=0,"",VLOOKUP(B247,辅助表1!B:Q,7,FALSE))</f>
        <v/>
      </c>
      <c r="J247" s="56">
        <f>VLOOKUP(B247,辅助表1!B:Q,8,FALSE)</f>
        <v>1</v>
      </c>
      <c r="K247" s="56" t="str">
        <f>VLOOKUP(B247,辅助表1!B:Q,9,FALSE)</f>
        <v>条件参数类型-无</v>
      </c>
      <c r="L247" s="56">
        <f>VLOOKUP(B247,辅助表1!B:Q,10,FALSE)</f>
        <v>0</v>
      </c>
      <c r="M247" s="56" t="str">
        <f>VLOOKUP(B247,辅助表1!B:Q,11,FALSE)</f>
        <v>效果类型-晶核属性</v>
      </c>
      <c r="N247" s="56" t="str">
        <f>VLOOKUP(B247,辅助表1!B:Q,12,FALSE)</f>
        <v>生效标签-无</v>
      </c>
      <c r="O247" s="56" t="str">
        <f>VLOOKUP(B247,辅助表1!B:Q,13,FALSE)</f>
        <v>效果参数类型-三元数组</v>
      </c>
      <c r="P247" s="86" t="str">
        <f>MID(C247,2,3)&amp;","&amp;VLOOKUP(B247,辅助表1!B:Q,14,FALSE)</f>
        <v>707,属性-防御力,2000</v>
      </c>
      <c r="Q247" s="56" t="str">
        <f>VLOOKUP(B247,辅助表1!B:Q,15,FALSE)</f>
        <v>提升20%晶核防御力</v>
      </c>
      <c r="R247" s="56">
        <f>VLOOKUP(B247,辅助表1!B:Q,16,FALSE)</f>
        <v>0</v>
      </c>
      <c r="S247" s="101" t="str">
        <f>$S$13</f>
        <v>词条分类-改造词条</v>
      </c>
      <c r="T247" s="99">
        <v>0</v>
      </c>
    </row>
    <row r="248" s="101" customFormat="1" spans="1:20">
      <c r="A248" s="56">
        <v>246</v>
      </c>
      <c r="B248" s="56">
        <v>260</v>
      </c>
      <c r="C248" s="56">
        <f t="shared" si="41"/>
        <v>170704</v>
      </c>
      <c r="D248" s="56" t="s">
        <v>41</v>
      </c>
      <c r="E248" s="56" t="str">
        <f>VLOOKUP(B248,辅助表1!B:Q,3,FALSE)</f>
        <v>护甲爆破</v>
      </c>
      <c r="F248" s="56" t="str">
        <f>VLOOKUP(B248,辅助表1!B:Q,4,FALSE)</f>
        <v>icon_hskx</v>
      </c>
      <c r="G248" s="56" t="str">
        <f>VLOOKUP(B248,辅助表1!B:Q,5,FALSE)</f>
        <v>成就类型-解锁生效</v>
      </c>
      <c r="H248" s="56">
        <f>VLOOKUP(B248,辅助表1!B:Q,6,FALSE)</f>
        <v>0</v>
      </c>
      <c r="I248" s="56" t="str">
        <f>IF(VLOOKUP(B248,辅助表1!B:Q,7,FALSE)=0,"",VLOOKUP(B248,辅助表1!B:Q,7,FALSE))</f>
        <v/>
      </c>
      <c r="J248" s="56">
        <f>VLOOKUP(B248,辅助表1!B:Q,8,FALSE)</f>
        <v>1</v>
      </c>
      <c r="K248" s="56" t="str">
        <f>VLOOKUP(B248,辅助表1!B:Q,9,FALSE)</f>
        <v>条件参数类型-无</v>
      </c>
      <c r="L248" s="56">
        <f>VLOOKUP(B248,辅助表1!B:Q,10,FALSE)</f>
        <v>0</v>
      </c>
      <c r="M248" s="56" t="str">
        <f>VLOOKUP(B248,辅助表1!B:Q,11,FALSE)</f>
        <v>效果类型-英雄属性</v>
      </c>
      <c r="N248" s="56" t="str">
        <f>VLOOKUP(B248,辅助表1!B:Q,12,FALSE)</f>
        <v>元素-光</v>
      </c>
      <c r="O248" s="56" t="str">
        <f>VLOOKUP(B248,辅助表1!B:Q,13,FALSE)</f>
        <v>效果参数类型-二元数组</v>
      </c>
      <c r="P248" s="86" t="str">
        <f>VLOOKUP(B248,辅助表1!B:Q,14,FALSE)</f>
        <v>属性-破甲效果,52</v>
      </c>
      <c r="Q248" s="56" t="str">
        <f>VLOOKUP(B248,辅助表1!B:Q,15,FALSE)</f>
        <v>提升光属性英雄0.52%破甲效果</v>
      </c>
      <c r="R248" s="56">
        <f>VLOOKUP(B248,辅助表1!B:Q,16,FALSE)</f>
        <v>0</v>
      </c>
      <c r="S248" s="101" t="str">
        <f>$S$14</f>
        <v>词条分类-改造词条</v>
      </c>
      <c r="T248" s="99">
        <v>0</v>
      </c>
    </row>
    <row r="249" s="101" customFormat="1" spans="1:20">
      <c r="A249" s="56">
        <v>247</v>
      </c>
      <c r="B249" s="56">
        <v>272</v>
      </c>
      <c r="C249" s="56">
        <f t="shared" si="41"/>
        <v>170705</v>
      </c>
      <c r="D249" s="56" t="s">
        <v>41</v>
      </c>
      <c r="E249" s="56" t="str">
        <f>VLOOKUP(B249,辅助表1!B:Q,3,FALSE)</f>
        <v>生命强化</v>
      </c>
      <c r="F249" s="56" t="str">
        <f>VLOOKUP(B249,辅助表1!B:Q,4,FALSE)</f>
        <v>icon_sm</v>
      </c>
      <c r="G249" s="56" t="str">
        <f>VLOOKUP(B249,辅助表1!B:Q,5,FALSE)</f>
        <v>成就类型-解锁生效</v>
      </c>
      <c r="H249" s="56">
        <f>VLOOKUP(B249,辅助表1!B:Q,6,FALSE)</f>
        <v>0</v>
      </c>
      <c r="I249" s="56" t="str">
        <f>IF(VLOOKUP(B249,辅助表1!B:Q,7,FALSE)=0,"",VLOOKUP(B249,辅助表1!B:Q,7,FALSE))</f>
        <v/>
      </c>
      <c r="J249" s="56">
        <f>VLOOKUP(B249,辅助表1!B:Q,8,FALSE)</f>
        <v>1</v>
      </c>
      <c r="K249" s="56" t="str">
        <f>VLOOKUP(B249,辅助表1!B:Q,9,FALSE)</f>
        <v>条件参数类型-无</v>
      </c>
      <c r="L249" s="56">
        <f>VLOOKUP(B249,辅助表1!B:Q,10,FALSE)</f>
        <v>0</v>
      </c>
      <c r="M249" s="56" t="str">
        <f>VLOOKUP(B249,辅助表1!B:Q,11,FALSE)</f>
        <v>效果类型-晶核属性</v>
      </c>
      <c r="N249" s="56" t="str">
        <f>VLOOKUP(B249,辅助表1!B:Q,12,FALSE)</f>
        <v>生效标签-无</v>
      </c>
      <c r="O249" s="56" t="str">
        <f>VLOOKUP(B249,辅助表1!B:Q,13,FALSE)</f>
        <v>效果参数类型-三元数组</v>
      </c>
      <c r="P249" s="202" t="str">
        <f>MID(C249,2,3)&amp;","&amp;VLOOKUP(B249,辅助表1!B:Q,14,FALSE)</f>
        <v>707,属性-最大生命,2000</v>
      </c>
      <c r="Q249" s="56" t="str">
        <f>VLOOKUP(B249,辅助表1!B:Q,15,FALSE)</f>
        <v>提升20%晶核生命力</v>
      </c>
      <c r="R249" s="56">
        <f>VLOOKUP(B249,辅助表1!B:Q,16,FALSE)</f>
        <v>0</v>
      </c>
      <c r="S249" s="101" t="str">
        <f>$S$15</f>
        <v>词条分类-改造词条</v>
      </c>
      <c r="T249" s="99">
        <v>0</v>
      </c>
    </row>
    <row r="250" s="194" customFormat="1" spans="1:20">
      <c r="A250" s="207">
        <v>248</v>
      </c>
      <c r="B250" s="207">
        <v>262</v>
      </c>
      <c r="C250" s="207">
        <f>C245+100</f>
        <v>170801</v>
      </c>
      <c r="D250" s="207" t="s">
        <v>41</v>
      </c>
      <c r="E250" s="207" t="str">
        <f>VLOOKUP(B250,辅助表1!B:Q,3,FALSE)</f>
        <v>闪避恢复</v>
      </c>
      <c r="F250" s="207" t="str">
        <f>VLOOKUP(B250,辅助表1!B:Q,4,FALSE)</f>
        <v>icon_hx</v>
      </c>
      <c r="G250" s="207" t="str">
        <f>VLOOKUP(B250,辅助表1!B:Q,5,FALSE)</f>
        <v>成就类型-解锁生效</v>
      </c>
      <c r="H250" s="207">
        <f>VLOOKUP(B250,辅助表1!B:Q,6,FALSE)</f>
        <v>0</v>
      </c>
      <c r="I250" s="207" t="str">
        <f>IF(VLOOKUP(B250,辅助表1!B:Q,7,FALSE)=0,"",VLOOKUP(B250,辅助表1!B:Q,7,FALSE))</f>
        <v/>
      </c>
      <c r="J250" s="207">
        <f>VLOOKUP(B250,辅助表1!B:Q,8,FALSE)</f>
        <v>1</v>
      </c>
      <c r="K250" s="207" t="str">
        <f>VLOOKUP(B250,辅助表1!B:Q,9,FALSE)</f>
        <v>条件参数类型-无</v>
      </c>
      <c r="L250" s="207">
        <f>VLOOKUP(B250,辅助表1!B:Q,10,FALSE)</f>
        <v>0</v>
      </c>
      <c r="M250" s="207" t="str">
        <f>VLOOKUP(B250,辅助表1!B:Q,11,FALSE)</f>
        <v>效果类型-英雄属性</v>
      </c>
      <c r="N250" s="207" t="str">
        <f>VLOOKUP(B250,辅助表1!B:Q,12,FALSE)</f>
        <v>元素-光</v>
      </c>
      <c r="O250" s="207" t="str">
        <f>VLOOKUP(B250,辅助表1!B:Q,13,FALSE)</f>
        <v>效果参数类型-二元数组</v>
      </c>
      <c r="P250" s="209" t="str">
        <f>VLOOKUP(B250,辅助表1!B:Q,14,FALSE)</f>
        <v>属性-闪避回血,157</v>
      </c>
      <c r="Q250" s="207" t="str">
        <f>VLOOKUP(B250,辅助表1!B:Q,15,FALSE)</f>
        <v>提升光属性英雄闪避回血%s157%s点</v>
      </c>
      <c r="R250" s="207">
        <v>0</v>
      </c>
      <c r="S250" s="194" t="str">
        <f>$S$11</f>
        <v>词条分类-主词条</v>
      </c>
      <c r="T250" s="194">
        <v>0</v>
      </c>
    </row>
    <row r="251" s="194" customFormat="1" spans="1:20">
      <c r="A251" s="207">
        <v>249</v>
      </c>
      <c r="B251" s="207">
        <v>274</v>
      </c>
      <c r="C251" s="207">
        <f t="shared" ref="C251:C254" si="42">C250+1</f>
        <v>170802</v>
      </c>
      <c r="D251" s="207" t="s">
        <v>41</v>
      </c>
      <c r="E251" s="207" t="str">
        <f>VLOOKUP(B251,辅助表1!B:Q,3,FALSE)</f>
        <v>攻击强化</v>
      </c>
      <c r="F251" s="207" t="str">
        <f>VLOOKUP(B251,辅助表1!B:Q,4,FALSE)</f>
        <v>icon_gj</v>
      </c>
      <c r="G251" s="207" t="str">
        <f>VLOOKUP(B251,辅助表1!B:Q,5,FALSE)</f>
        <v>成就类型-解锁生效</v>
      </c>
      <c r="H251" s="207">
        <f>VLOOKUP(B251,辅助表1!B:Q,6,FALSE)</f>
        <v>0</v>
      </c>
      <c r="I251" s="207" t="str">
        <f>IF(VLOOKUP(B251,辅助表1!B:Q,7,FALSE)=0,"",VLOOKUP(B251,辅助表1!B:Q,7,FALSE))</f>
        <v/>
      </c>
      <c r="J251" s="207">
        <f>VLOOKUP(B251,辅助表1!B:Q,8,FALSE)</f>
        <v>1</v>
      </c>
      <c r="K251" s="207" t="str">
        <f>VLOOKUP(B251,辅助表1!B:Q,9,FALSE)</f>
        <v>条件参数类型-无</v>
      </c>
      <c r="L251" s="207">
        <f>VLOOKUP(B251,辅助表1!B:Q,10,FALSE)</f>
        <v>0</v>
      </c>
      <c r="M251" s="207" t="str">
        <f>VLOOKUP(B251,辅助表1!B:Q,11,FALSE)</f>
        <v>效果类型-晶核属性</v>
      </c>
      <c r="N251" s="207" t="str">
        <f>VLOOKUP(B251,辅助表1!B:Q,12,FALSE)</f>
        <v>生效标签-无</v>
      </c>
      <c r="O251" s="207" t="str">
        <f>VLOOKUP(B251,辅助表1!B:Q,13,FALSE)</f>
        <v>效果参数类型-三元数组</v>
      </c>
      <c r="P251" s="209" t="str">
        <f>MID(C251,2,3)&amp;","&amp;VLOOKUP(B251,辅助表1!B:Q,14,FALSE)</f>
        <v>708,属性-攻击力,2000</v>
      </c>
      <c r="Q251" s="207" t="str">
        <f>VLOOKUP(B251,辅助表1!B:Q,15,FALSE)</f>
        <v>提升20%晶核攻击力</v>
      </c>
      <c r="R251" s="207">
        <f>VLOOKUP(B251,辅助表1!B:Q,16,FALSE)</f>
        <v>0</v>
      </c>
      <c r="S251" s="194" t="str">
        <f>$S$12</f>
        <v>词条分类-改造词条</v>
      </c>
      <c r="T251" s="194">
        <v>0</v>
      </c>
    </row>
    <row r="252" s="194" customFormat="1" spans="1:20">
      <c r="A252" s="207">
        <v>250</v>
      </c>
      <c r="B252" s="207">
        <v>19</v>
      </c>
      <c r="C252" s="207">
        <f t="shared" si="42"/>
        <v>170803</v>
      </c>
      <c r="D252" s="207" t="s">
        <v>41</v>
      </c>
      <c r="E252" s="207" t="str">
        <f>VLOOKUP(B252,辅助表1!B:Q,3,FALSE)</f>
        <v>防御强化</v>
      </c>
      <c r="F252" s="207" t="str">
        <f>VLOOKUP(B252,辅助表1!B:Q,4,FALSE)</f>
        <v>icon_fy</v>
      </c>
      <c r="G252" s="207" t="str">
        <f>VLOOKUP(B252,辅助表1!B:Q,5,FALSE)</f>
        <v>成就类型-解锁生效</v>
      </c>
      <c r="H252" s="207">
        <f>VLOOKUP(B252,辅助表1!B:Q,6,FALSE)</f>
        <v>0</v>
      </c>
      <c r="I252" s="207" t="str">
        <f>IF(VLOOKUP(B252,辅助表1!B:Q,7,FALSE)=0,"",VLOOKUP(B252,辅助表1!B:Q,7,FALSE))</f>
        <v/>
      </c>
      <c r="J252" s="207">
        <f>VLOOKUP(B252,辅助表1!B:Q,8,FALSE)</f>
        <v>1</v>
      </c>
      <c r="K252" s="207" t="str">
        <f>VLOOKUP(B252,辅助表1!B:Q,9,FALSE)</f>
        <v>条件参数类型-无</v>
      </c>
      <c r="L252" s="207">
        <f>VLOOKUP(B252,辅助表1!B:Q,10,FALSE)</f>
        <v>0</v>
      </c>
      <c r="M252" s="207" t="str">
        <f>VLOOKUP(B252,辅助表1!B:Q,11,FALSE)</f>
        <v>效果类型-晶核属性</v>
      </c>
      <c r="N252" s="207" t="str">
        <f>VLOOKUP(B252,辅助表1!B:Q,12,FALSE)</f>
        <v>生效标签-无</v>
      </c>
      <c r="O252" s="207" t="str">
        <f>VLOOKUP(B252,辅助表1!B:Q,13,FALSE)</f>
        <v>效果参数类型-三元数组</v>
      </c>
      <c r="P252" s="209" t="str">
        <f>MID(C252,2,3)&amp;","&amp;VLOOKUP(B252,辅助表1!B:Q,14,FALSE)</f>
        <v>708,属性-防御力,2000</v>
      </c>
      <c r="Q252" s="207" t="str">
        <f>VLOOKUP(B252,辅助表1!B:Q,15,FALSE)</f>
        <v>提升20%晶核防御力</v>
      </c>
      <c r="R252" s="207">
        <f>VLOOKUP(B252,辅助表1!B:Q,16,FALSE)</f>
        <v>0</v>
      </c>
      <c r="S252" s="194" t="str">
        <f>$S$13</f>
        <v>词条分类-改造词条</v>
      </c>
      <c r="T252" s="194">
        <v>0</v>
      </c>
    </row>
    <row r="253" s="194" customFormat="1" spans="1:20">
      <c r="A253" s="207">
        <v>251</v>
      </c>
      <c r="B253" s="207">
        <v>260</v>
      </c>
      <c r="C253" s="207">
        <f t="shared" si="42"/>
        <v>170804</v>
      </c>
      <c r="D253" s="207" t="s">
        <v>41</v>
      </c>
      <c r="E253" s="207" t="str">
        <f>VLOOKUP(B253,辅助表1!B:Q,3,FALSE)</f>
        <v>护甲爆破</v>
      </c>
      <c r="F253" s="207" t="str">
        <f>VLOOKUP(B253,辅助表1!B:Q,4,FALSE)</f>
        <v>icon_hskx</v>
      </c>
      <c r="G253" s="207" t="str">
        <f>VLOOKUP(B253,辅助表1!B:Q,5,FALSE)</f>
        <v>成就类型-解锁生效</v>
      </c>
      <c r="H253" s="207">
        <f>VLOOKUP(B253,辅助表1!B:Q,6,FALSE)</f>
        <v>0</v>
      </c>
      <c r="I253" s="207" t="str">
        <f>IF(VLOOKUP(B253,辅助表1!B:Q,7,FALSE)=0,"",VLOOKUP(B253,辅助表1!B:Q,7,FALSE))</f>
        <v/>
      </c>
      <c r="J253" s="207">
        <f>VLOOKUP(B253,辅助表1!B:Q,8,FALSE)</f>
        <v>1</v>
      </c>
      <c r="K253" s="207" t="str">
        <f>VLOOKUP(B253,辅助表1!B:Q,9,FALSE)</f>
        <v>条件参数类型-无</v>
      </c>
      <c r="L253" s="207">
        <f>VLOOKUP(B253,辅助表1!B:Q,10,FALSE)</f>
        <v>0</v>
      </c>
      <c r="M253" s="207" t="str">
        <f>VLOOKUP(B253,辅助表1!B:Q,11,FALSE)</f>
        <v>效果类型-英雄属性</v>
      </c>
      <c r="N253" s="207" t="str">
        <f>VLOOKUP(B253,辅助表1!B:Q,12,FALSE)</f>
        <v>元素-光</v>
      </c>
      <c r="O253" s="207" t="str">
        <f>VLOOKUP(B253,辅助表1!B:Q,13,FALSE)</f>
        <v>效果参数类型-二元数组</v>
      </c>
      <c r="P253" s="209" t="str">
        <f>VLOOKUP(B253,辅助表1!B:Q,14,FALSE)</f>
        <v>属性-破甲效果,52</v>
      </c>
      <c r="Q253" s="207" t="str">
        <f>VLOOKUP(B253,辅助表1!B:Q,15,FALSE)</f>
        <v>提升光属性英雄0.52%破甲效果</v>
      </c>
      <c r="R253" s="207">
        <f>VLOOKUP(B253,辅助表1!B:Q,16,FALSE)</f>
        <v>0</v>
      </c>
      <c r="S253" s="194" t="str">
        <f>$S$14</f>
        <v>词条分类-改造词条</v>
      </c>
      <c r="T253" s="194">
        <v>0</v>
      </c>
    </row>
    <row r="254" s="194" customFormat="1" spans="1:20">
      <c r="A254" s="207">
        <v>252</v>
      </c>
      <c r="B254" s="207">
        <v>278</v>
      </c>
      <c r="C254" s="207">
        <f t="shared" si="42"/>
        <v>170805</v>
      </c>
      <c r="D254" s="207" t="s">
        <v>41</v>
      </c>
      <c r="E254" s="207" t="str">
        <f>VLOOKUP(B254,辅助表1!B:Q,3,FALSE)</f>
        <v>生命强化</v>
      </c>
      <c r="F254" s="207" t="str">
        <f>VLOOKUP(B254,辅助表1!B:Q,4,FALSE)</f>
        <v>icon_sm</v>
      </c>
      <c r="G254" s="207" t="str">
        <f>VLOOKUP(B254,辅助表1!B:Q,5,FALSE)</f>
        <v>成就类型-解锁生效</v>
      </c>
      <c r="H254" s="207">
        <f>VLOOKUP(B254,辅助表1!B:Q,6,FALSE)</f>
        <v>0</v>
      </c>
      <c r="I254" s="207" t="str">
        <f>IF(VLOOKUP(B254,辅助表1!B:Q,7,FALSE)=0,"",VLOOKUP(B254,辅助表1!B:Q,7,FALSE))</f>
        <v/>
      </c>
      <c r="J254" s="207">
        <f>VLOOKUP(B254,辅助表1!B:Q,8,FALSE)</f>
        <v>1</v>
      </c>
      <c r="K254" s="207" t="str">
        <f>VLOOKUP(B254,辅助表1!B:Q,9,FALSE)</f>
        <v>条件参数类型-无</v>
      </c>
      <c r="L254" s="207">
        <f>VLOOKUP(B254,辅助表1!B:Q,10,FALSE)</f>
        <v>0</v>
      </c>
      <c r="M254" s="207" t="str">
        <f>VLOOKUP(B254,辅助表1!B:Q,11,FALSE)</f>
        <v>效果类型-晶核属性</v>
      </c>
      <c r="N254" s="207" t="str">
        <f>VLOOKUP(B254,辅助表1!B:Q,12,FALSE)</f>
        <v>生效标签-无</v>
      </c>
      <c r="O254" s="207" t="str">
        <f>VLOOKUP(B254,辅助表1!B:Q,13,FALSE)</f>
        <v>效果参数类型-三元数组</v>
      </c>
      <c r="P254" s="209" t="str">
        <f>MID(C254,2,3)&amp;","&amp;VLOOKUP(B254,辅助表1!B:Q,14,FALSE)</f>
        <v>708,属性-最大生命,2000</v>
      </c>
      <c r="Q254" s="207" t="str">
        <f>VLOOKUP(B254,辅助表1!B:Q,15,FALSE)</f>
        <v>提升20%晶核生命力</v>
      </c>
      <c r="R254" s="207">
        <f>VLOOKUP(B254,辅助表1!B:Q,16,FALSE)</f>
        <v>0</v>
      </c>
      <c r="S254" s="194" t="str">
        <f>$S$15</f>
        <v>词条分类-改造词条</v>
      </c>
      <c r="T254" s="194">
        <v>0</v>
      </c>
    </row>
    <row r="255" s="192" customFormat="1" spans="1:20">
      <c r="A255" s="198">
        <v>253</v>
      </c>
      <c r="B255" s="198">
        <v>290</v>
      </c>
      <c r="C255" s="198">
        <f>C250+100</f>
        <v>170901</v>
      </c>
      <c r="D255" s="198" t="s">
        <v>42</v>
      </c>
      <c r="E255" s="198" t="str">
        <f>VLOOKUP(B255,辅助表1!B:Q,3,FALSE)</f>
        <v>命中恢复</v>
      </c>
      <c r="F255" s="198" t="str">
        <f>VLOOKUP(B255,辅助表1!B:Q,4,FALSE)</f>
        <v>icon_hx</v>
      </c>
      <c r="G255" s="198" t="str">
        <f>VLOOKUP(B255,辅助表1!B:Q,5,FALSE)</f>
        <v>成就类型-解锁生效</v>
      </c>
      <c r="H255" s="198">
        <f>VLOOKUP(B255,辅助表1!B:Q,6,FALSE)</f>
        <v>0</v>
      </c>
      <c r="I255" s="198" t="str">
        <f>IF(VLOOKUP(B255,辅助表1!B:Q,7,FALSE)=0,"",VLOOKUP(B255,辅助表1!B:Q,7,FALSE))</f>
        <v/>
      </c>
      <c r="J255" s="198">
        <f>VLOOKUP(B255,辅助表1!B:Q,8,FALSE)</f>
        <v>1</v>
      </c>
      <c r="K255" s="198" t="str">
        <f>VLOOKUP(B255,辅助表1!B:Q,9,FALSE)</f>
        <v>条件参数类型-无</v>
      </c>
      <c r="L255" s="198">
        <f>VLOOKUP(B255,辅助表1!B:Q,10,FALSE)</f>
        <v>0</v>
      </c>
      <c r="M255" s="198" t="str">
        <f>VLOOKUP(B255,辅助表1!B:Q,11,FALSE)</f>
        <v>效果类型-英雄属性</v>
      </c>
      <c r="N255" s="198" t="str">
        <f>VLOOKUP(B255,辅助表1!B:Q,12,FALSE)</f>
        <v>元素-光</v>
      </c>
      <c r="O255" s="198" t="str">
        <f>VLOOKUP(B255,辅助表1!B:Q,13,FALSE)</f>
        <v>效果参数类型-二元数组</v>
      </c>
      <c r="P255" s="203" t="str">
        <f>VLOOKUP(B255,辅助表1!B:Q,14,FALSE)</f>
        <v>属性-命中回血,134</v>
      </c>
      <c r="Q255" s="198" t="str">
        <f>VLOOKUP(B255,辅助表1!B:Q,15,FALSE)</f>
        <v>提升光属性英雄命中回血%s134%s点</v>
      </c>
      <c r="R255" s="198">
        <f>VLOOKUP(B255,辅助表1!B:Q,16,FALSE)</f>
        <v>0</v>
      </c>
      <c r="S255" s="192" t="str">
        <f>$S$21</f>
        <v>词条分类-主词条</v>
      </c>
      <c r="T255" s="99">
        <v>0</v>
      </c>
    </row>
    <row r="256" s="192" customFormat="1" spans="1:20">
      <c r="A256" s="198">
        <v>254</v>
      </c>
      <c r="B256" s="198">
        <v>285</v>
      </c>
      <c r="C256" s="198">
        <f t="shared" ref="C256:C260" si="43">C255+1</f>
        <v>170902</v>
      </c>
      <c r="D256" s="198" t="s">
        <v>42</v>
      </c>
      <c r="E256" s="198" t="str">
        <f>VLOOKUP(B256,辅助表1!B:Q,3,FALSE)</f>
        <v>攻击强化</v>
      </c>
      <c r="F256" s="198" t="str">
        <f>VLOOKUP(B256,辅助表1!B:Q,4,FALSE)</f>
        <v>icon_gj</v>
      </c>
      <c r="G256" s="198" t="str">
        <f>VLOOKUP(B256,辅助表1!B:Q,5,FALSE)</f>
        <v>成就类型-解锁生效</v>
      </c>
      <c r="H256" s="198">
        <f>VLOOKUP(B256,辅助表1!B:Q,6,FALSE)</f>
        <v>0</v>
      </c>
      <c r="I256" s="198" t="str">
        <f>IF(VLOOKUP(B256,辅助表1!B:Q,7,FALSE)=0,"",VLOOKUP(B256,辅助表1!B:Q,7,FALSE))</f>
        <v/>
      </c>
      <c r="J256" s="198">
        <f>VLOOKUP(B256,辅助表1!B:Q,8,FALSE)</f>
        <v>1</v>
      </c>
      <c r="K256" s="198" t="str">
        <f>VLOOKUP(B256,辅助表1!B:Q,9,FALSE)</f>
        <v>条件参数类型-无</v>
      </c>
      <c r="L256" s="198">
        <f>VLOOKUP(B256,辅助表1!B:Q,10,FALSE)</f>
        <v>0</v>
      </c>
      <c r="M256" s="198" t="str">
        <f>VLOOKUP(B256,辅助表1!B:Q,11,FALSE)</f>
        <v>效果类型-晶核属性</v>
      </c>
      <c r="N256" s="198" t="str">
        <f>VLOOKUP(B256,辅助表1!B:Q,12,FALSE)</f>
        <v>生效标签-无</v>
      </c>
      <c r="O256" s="198" t="str">
        <f>VLOOKUP(B256,辅助表1!B:Q,13,FALSE)</f>
        <v>效果参数类型-三元数组</v>
      </c>
      <c r="P256" s="85" t="str">
        <f>MID(C256,2,3)&amp;","&amp;VLOOKUP(B256,辅助表1!B:Q,14,FALSE)</f>
        <v>709,属性-攻击力,2000</v>
      </c>
      <c r="Q256" s="198" t="str">
        <f>VLOOKUP(B256,辅助表1!B:Q,15,FALSE)</f>
        <v>提升20%晶核攻击力</v>
      </c>
      <c r="R256" s="198">
        <f>VLOOKUP(B256,辅助表1!B:Q,16,FALSE)</f>
        <v>0</v>
      </c>
      <c r="S256" s="192" t="str">
        <f>$S$22</f>
        <v>词条分类-改造词条</v>
      </c>
      <c r="T256" s="99">
        <v>0</v>
      </c>
    </row>
    <row r="257" s="192" customFormat="1" spans="1:20">
      <c r="A257" s="198">
        <v>255</v>
      </c>
      <c r="B257" s="198">
        <v>207</v>
      </c>
      <c r="C257" s="198">
        <f t="shared" si="43"/>
        <v>170903</v>
      </c>
      <c r="D257" s="198" t="s">
        <v>42</v>
      </c>
      <c r="E257" s="198" t="str">
        <f>VLOOKUP(B257,辅助表1!B:Q,3,FALSE)</f>
        <v>初级外援</v>
      </c>
      <c r="F257" s="198" t="str">
        <f>VLOOKUP(B257,辅助表1!B:Q,4,FALSE)</f>
        <v>icon_gjzh</v>
      </c>
      <c r="G257" s="198" t="str">
        <f>VLOOKUP(B257,辅助表1!B:Q,5,FALSE)</f>
        <v>成就类型-解锁生效</v>
      </c>
      <c r="H257" s="198">
        <f>VLOOKUP(B257,辅助表1!B:Q,6,FALSE)</f>
        <v>0</v>
      </c>
      <c r="I257" s="198" t="str">
        <f>IF(VLOOKUP(B257,辅助表1!B:Q,7,FALSE)=0,"",VLOOKUP(B257,辅助表1!B:Q,7,FALSE))</f>
        <v/>
      </c>
      <c r="J257" s="198">
        <f>VLOOKUP(B257,辅助表1!B:Q,8,FALSE)</f>
        <v>1</v>
      </c>
      <c r="K257" s="198" t="str">
        <f>VLOOKUP(B257,辅助表1!B:Q,9,FALSE)</f>
        <v>条件参数类型-无</v>
      </c>
      <c r="L257" s="198">
        <f>VLOOKUP(B257,辅助表1!B:Q,10,FALSE)</f>
        <v>0</v>
      </c>
      <c r="M257" s="198" t="str">
        <f>VLOOKUP(B257,辅助表1!B:Q,11,FALSE)</f>
        <v>效果类型-连续抽卡</v>
      </c>
      <c r="N257" s="198">
        <f>VLOOKUP(B257,辅助表1!B:Q,12,FALSE)</f>
        <v>1</v>
      </c>
      <c r="O257" s="198" t="str">
        <f>VLOOKUP(B257,辅助表1!B:Q,13,FALSE)</f>
        <v>效果参数类型-二元数组</v>
      </c>
      <c r="P257" s="203" t="str">
        <f>VLOOKUP(B257,辅助表1!B:Q,14,FALSE)</f>
        <v>1503,2000</v>
      </c>
      <c r="Q257" s="198" t="str">
        <f>VLOOKUP(B257,辅助表1!B:Q,15,FALSE)</f>
        <v>10连普通唤醒有20%的概率额外获得1个英雄</v>
      </c>
      <c r="R257" s="198">
        <f>VLOOKUP(B257,辅助表1!B:Q,16,FALSE)</f>
        <v>0</v>
      </c>
      <c r="S257" s="192" t="str">
        <f>$S$23</f>
        <v>词条分类-改造词条</v>
      </c>
      <c r="T257" s="192">
        <v>1</v>
      </c>
    </row>
    <row r="258" s="192" customFormat="1" spans="1:20">
      <c r="A258" s="198">
        <v>256</v>
      </c>
      <c r="B258" s="198">
        <v>291</v>
      </c>
      <c r="C258" s="198">
        <f t="shared" si="43"/>
        <v>170904</v>
      </c>
      <c r="D258" s="198" t="s">
        <v>42</v>
      </c>
      <c r="E258" s="198" t="str">
        <f>VLOOKUP(B258,辅助表1!B:Q,3,FALSE)</f>
        <v>暴力伤害</v>
      </c>
      <c r="F258" s="198" t="str">
        <f>VLOOKUP(B258,辅助表1!B:Q,4,FALSE)</f>
        <v>icon_bjdj</v>
      </c>
      <c r="G258" s="198" t="str">
        <f>VLOOKUP(B258,辅助表1!B:Q,5,FALSE)</f>
        <v>成就类型-解锁生效</v>
      </c>
      <c r="H258" s="198">
        <f>VLOOKUP(B258,辅助表1!B:Q,6,FALSE)</f>
        <v>0</v>
      </c>
      <c r="I258" s="198" t="str">
        <f>IF(VLOOKUP(B258,辅助表1!B:Q,7,FALSE)=0,"",VLOOKUP(B258,辅助表1!B:Q,7,FALSE))</f>
        <v/>
      </c>
      <c r="J258" s="198">
        <f>VLOOKUP(B258,辅助表1!B:Q,8,FALSE)</f>
        <v>1</v>
      </c>
      <c r="K258" s="198" t="str">
        <f>VLOOKUP(B258,辅助表1!B:Q,9,FALSE)</f>
        <v>条件参数类型-无</v>
      </c>
      <c r="L258" s="198">
        <f>VLOOKUP(B258,辅助表1!B:Q,10,FALSE)</f>
        <v>0</v>
      </c>
      <c r="M258" s="198" t="str">
        <f>VLOOKUP(B258,辅助表1!B:Q,11,FALSE)</f>
        <v>效果类型-英雄属性</v>
      </c>
      <c r="N258" s="198" t="str">
        <f>VLOOKUP(B258,辅助表1!B:Q,12,FALSE)</f>
        <v>元素-光</v>
      </c>
      <c r="O258" s="198" t="str">
        <f>VLOOKUP(B258,辅助表1!B:Q,13,FALSE)</f>
        <v>效果参数类型-二元数组</v>
      </c>
      <c r="P258" s="203" t="str">
        <f>VLOOKUP(B258,辅助表1!B:Q,14,FALSE)</f>
        <v>属性-暴击效果,105</v>
      </c>
      <c r="Q258" s="198" t="str">
        <f>VLOOKUP(B258,辅助表1!B:Q,15,FALSE)</f>
        <v>提升光属性英雄1.05%暴击效果</v>
      </c>
      <c r="R258" s="198">
        <f>VLOOKUP(B258,辅助表1!B:Q,16,FALSE)</f>
        <v>0</v>
      </c>
      <c r="S258" s="192" t="str">
        <f>$S$24</f>
        <v>词条分类-改造词条</v>
      </c>
      <c r="T258" s="192">
        <v>0</v>
      </c>
    </row>
    <row r="259" s="192" customFormat="1" spans="1:20">
      <c r="A259" s="198">
        <v>257</v>
      </c>
      <c r="B259" s="198">
        <v>64</v>
      </c>
      <c r="C259" s="198">
        <f t="shared" si="43"/>
        <v>170905</v>
      </c>
      <c r="D259" s="198" t="s">
        <v>42</v>
      </c>
      <c r="E259" s="198" t="str">
        <f>VLOOKUP(B259,辅助表1!B:Q,3,FALSE)</f>
        <v>防御强化</v>
      </c>
      <c r="F259" s="198" t="str">
        <f>VLOOKUP(B259,辅助表1!B:Q,4,FALSE)</f>
        <v>icon_fy</v>
      </c>
      <c r="G259" s="198" t="str">
        <f>VLOOKUP(B259,辅助表1!B:Q,5,FALSE)</f>
        <v>成就类型-解锁生效</v>
      </c>
      <c r="H259" s="198">
        <f>VLOOKUP(B259,辅助表1!B:Q,6,FALSE)</f>
        <v>0</v>
      </c>
      <c r="I259" s="198" t="str">
        <f>IF(VLOOKUP(B259,辅助表1!B:Q,7,FALSE)=0,"",VLOOKUP(B259,辅助表1!B:Q,7,FALSE))</f>
        <v/>
      </c>
      <c r="J259" s="198">
        <f>VLOOKUP(B259,辅助表1!B:Q,8,FALSE)</f>
        <v>1</v>
      </c>
      <c r="K259" s="198" t="str">
        <f>VLOOKUP(B259,辅助表1!B:Q,9,FALSE)</f>
        <v>条件参数类型-无</v>
      </c>
      <c r="L259" s="198">
        <f>VLOOKUP(B259,辅助表1!B:Q,10,FALSE)</f>
        <v>0</v>
      </c>
      <c r="M259" s="198" t="str">
        <f>VLOOKUP(B259,辅助表1!B:Q,11,FALSE)</f>
        <v>效果类型-晶核属性</v>
      </c>
      <c r="N259" s="198" t="str">
        <f>VLOOKUP(B259,辅助表1!B:Q,12,FALSE)</f>
        <v>生效标签-无</v>
      </c>
      <c r="O259" s="198" t="str">
        <f>VLOOKUP(B259,辅助表1!B:Q,13,FALSE)</f>
        <v>效果参数类型-三元数组</v>
      </c>
      <c r="P259" s="86" t="str">
        <f>MID(C259,2,3)&amp;","&amp;VLOOKUP(B259,辅助表1!B:Q,14,FALSE)</f>
        <v>709,属性-防御力,2000</v>
      </c>
      <c r="Q259" s="198" t="str">
        <f>VLOOKUP(B259,辅助表1!B:Q,15,FALSE)</f>
        <v>提升20%晶核防御力</v>
      </c>
      <c r="R259" s="198">
        <f>VLOOKUP(B259,辅助表1!B:Q,16,FALSE)</f>
        <v>0</v>
      </c>
      <c r="S259" s="192" t="str">
        <f>$S$25</f>
        <v>词条分类-改造词条</v>
      </c>
      <c r="T259" s="192">
        <v>0</v>
      </c>
    </row>
    <row r="260" s="192" customFormat="1" spans="1:20">
      <c r="A260" s="198">
        <v>258</v>
      </c>
      <c r="B260" s="198">
        <v>284</v>
      </c>
      <c r="C260" s="198">
        <f t="shared" si="43"/>
        <v>170906</v>
      </c>
      <c r="D260" s="198" t="s">
        <v>42</v>
      </c>
      <c r="E260" s="198" t="str">
        <f>VLOOKUP(B260,辅助表1!B:Q,3,FALSE)</f>
        <v>生命强化</v>
      </c>
      <c r="F260" s="198" t="str">
        <f>VLOOKUP(B260,辅助表1!B:Q,4,FALSE)</f>
        <v>icon_sm</v>
      </c>
      <c r="G260" s="198" t="str">
        <f>VLOOKUP(B260,辅助表1!B:Q,5,FALSE)</f>
        <v>成就类型-解锁生效</v>
      </c>
      <c r="H260" s="198">
        <f>VLOOKUP(B260,辅助表1!B:Q,6,FALSE)</f>
        <v>0</v>
      </c>
      <c r="I260" s="198" t="str">
        <f>IF(VLOOKUP(B260,辅助表1!B:Q,7,FALSE)=0,"",VLOOKUP(B260,辅助表1!B:Q,7,FALSE))</f>
        <v/>
      </c>
      <c r="J260" s="198">
        <f>VLOOKUP(B260,辅助表1!B:Q,8,FALSE)</f>
        <v>1</v>
      </c>
      <c r="K260" s="198" t="str">
        <f>VLOOKUP(B260,辅助表1!B:Q,9,FALSE)</f>
        <v>条件参数类型-无</v>
      </c>
      <c r="L260" s="198">
        <f>VLOOKUP(B260,辅助表1!B:Q,10,FALSE)</f>
        <v>0</v>
      </c>
      <c r="M260" s="198" t="str">
        <f>VLOOKUP(B260,辅助表1!B:Q,11,FALSE)</f>
        <v>效果类型-晶核属性</v>
      </c>
      <c r="N260" s="198" t="str">
        <f>VLOOKUP(B260,辅助表1!B:Q,12,FALSE)</f>
        <v>生效标签-无</v>
      </c>
      <c r="O260" s="198" t="str">
        <f>VLOOKUP(B260,辅助表1!B:Q,13,FALSE)</f>
        <v>效果参数类型-三元数组</v>
      </c>
      <c r="P260" s="202" t="str">
        <f>MID(C260,2,3)&amp;","&amp;VLOOKUP(B260,辅助表1!B:Q,14,FALSE)</f>
        <v>709,属性-最大生命,2000</v>
      </c>
      <c r="Q260" s="198" t="str">
        <f>VLOOKUP(B260,辅助表1!B:Q,15,FALSE)</f>
        <v>提升20%晶核生命力</v>
      </c>
      <c r="R260" s="198">
        <f>VLOOKUP(B260,辅助表1!B:Q,16,FALSE)</f>
        <v>0</v>
      </c>
      <c r="S260" s="192" t="str">
        <f>$S$26</f>
        <v>词条分类-改造词条</v>
      </c>
      <c r="T260" s="99">
        <v>0</v>
      </c>
    </row>
    <row r="261" s="100" customFormat="1" spans="1:20">
      <c r="A261" s="54">
        <v>259</v>
      </c>
      <c r="B261" s="54">
        <v>8</v>
      </c>
      <c r="C261" s="54">
        <f>C255+100</f>
        <v>171001</v>
      </c>
      <c r="D261" s="54" t="s">
        <v>42</v>
      </c>
      <c r="E261" s="54" t="str">
        <f>VLOOKUP(B261,辅助表1!B:Q,3,FALSE)</f>
        <v>召唤小幸运</v>
      </c>
      <c r="F261" s="54" t="str">
        <f>VLOOKUP(B261,辅助表1!B:Q,4,FALSE)</f>
        <v>icon_bylq</v>
      </c>
      <c r="G261" s="54" t="str">
        <f>VLOOKUP(B261,辅助表1!B:Q,5,FALSE)</f>
        <v>成就类型-解锁生效</v>
      </c>
      <c r="H261" s="54">
        <f>VLOOKUP(B261,辅助表1!B:Q,6,FALSE)</f>
        <v>0</v>
      </c>
      <c r="I261" s="54" t="str">
        <f>IF(VLOOKUP(B261,辅助表1!B:Q,7,FALSE)=0,"",VLOOKUP(B261,辅助表1!B:Q,7,FALSE))</f>
        <v/>
      </c>
      <c r="J261" s="54">
        <f>VLOOKUP(B261,辅助表1!B:Q,8,FALSE)</f>
        <v>1</v>
      </c>
      <c r="K261" s="54" t="str">
        <f>VLOOKUP(B261,辅助表1!B:Q,9,FALSE)</f>
        <v>条件参数类型-无</v>
      </c>
      <c r="L261" s="54">
        <f>VLOOKUP(B261,辅助表1!B:Q,10,FALSE)</f>
        <v>0</v>
      </c>
      <c r="M261" s="54" t="str">
        <f>VLOOKUP(B261,辅助表1!B:Q,11,FALSE)</f>
        <v>效果类型-抽卡概率</v>
      </c>
      <c r="N261" s="54">
        <f>VLOOKUP(B261,辅助表1!B:Q,12,FALSE)</f>
        <v>1</v>
      </c>
      <c r="O261" s="54" t="str">
        <f>VLOOKUP(B261,辅助表1!B:Q,13,FALSE)</f>
        <v>效果参数类型-二元数组</v>
      </c>
      <c r="P261" s="84" t="str">
        <f>VLOOKUP(B261,辅助表1!B:Q,14,FALSE)</f>
        <v>62,10</v>
      </c>
      <c r="Q261" s="54" t="str">
        <f>VLOOKUP(B261,辅助表1!B:Q,15,FALSE)</f>
        <v>普通唤醒获取精良英雄的概率+%s0.1%%s</v>
      </c>
      <c r="R261" s="70">
        <v>1</v>
      </c>
      <c r="S261" s="100" t="str">
        <f>$S$21</f>
        <v>词条分类-主词条</v>
      </c>
      <c r="T261" s="101">
        <v>1</v>
      </c>
    </row>
    <row r="262" s="100" customFormat="1" spans="1:20">
      <c r="A262" s="54">
        <v>260</v>
      </c>
      <c r="B262" s="54">
        <v>285</v>
      </c>
      <c r="C262" s="54">
        <f t="shared" ref="C262:C266" si="44">C261+1</f>
        <v>171002</v>
      </c>
      <c r="D262" s="54" t="s">
        <v>42</v>
      </c>
      <c r="E262" s="54" t="str">
        <f>VLOOKUP(B262,辅助表1!B:Q,3,FALSE)</f>
        <v>攻击强化</v>
      </c>
      <c r="F262" s="54" t="str">
        <f>VLOOKUP(B262,辅助表1!B:Q,4,FALSE)</f>
        <v>icon_gj</v>
      </c>
      <c r="G262" s="54" t="str">
        <f>VLOOKUP(B262,辅助表1!B:Q,5,FALSE)</f>
        <v>成就类型-解锁生效</v>
      </c>
      <c r="H262" s="54">
        <f>VLOOKUP(B262,辅助表1!B:Q,6,FALSE)</f>
        <v>0</v>
      </c>
      <c r="I262" s="54" t="str">
        <f>IF(VLOOKUP(B262,辅助表1!B:Q,7,FALSE)=0,"",VLOOKUP(B262,辅助表1!B:Q,7,FALSE))</f>
        <v/>
      </c>
      <c r="J262" s="54">
        <f>VLOOKUP(B262,辅助表1!B:Q,8,FALSE)</f>
        <v>1</v>
      </c>
      <c r="K262" s="54" t="str">
        <f>VLOOKUP(B262,辅助表1!B:Q,9,FALSE)</f>
        <v>条件参数类型-无</v>
      </c>
      <c r="L262" s="54">
        <f>VLOOKUP(B262,辅助表1!B:Q,10,FALSE)</f>
        <v>0</v>
      </c>
      <c r="M262" s="54" t="str">
        <f>VLOOKUP(B262,辅助表1!B:Q,11,FALSE)</f>
        <v>效果类型-晶核属性</v>
      </c>
      <c r="N262" s="54" t="str">
        <f>VLOOKUP(B262,辅助表1!B:Q,12,FALSE)</f>
        <v>生效标签-无</v>
      </c>
      <c r="O262" s="54" t="str">
        <f>VLOOKUP(B262,辅助表1!B:Q,13,FALSE)</f>
        <v>效果参数类型-三元数组</v>
      </c>
      <c r="P262" s="85" t="str">
        <f>MID(C262,2,3)&amp;","&amp;VLOOKUP(B262,辅助表1!B:Q,14,FALSE)</f>
        <v>710,属性-攻击力,2000</v>
      </c>
      <c r="Q262" s="54" t="str">
        <f>VLOOKUP(B262,辅助表1!B:Q,15,FALSE)</f>
        <v>提升20%晶核攻击力</v>
      </c>
      <c r="R262" s="198">
        <f>VLOOKUP(B262,辅助表1!B:Q,16,FALSE)</f>
        <v>0</v>
      </c>
      <c r="S262" s="100" t="str">
        <f>$S$22</f>
        <v>词条分类-改造词条</v>
      </c>
      <c r="T262" s="99">
        <v>0</v>
      </c>
    </row>
    <row r="263" s="167" customFormat="1" spans="1:20">
      <c r="A263" s="47">
        <v>261</v>
      </c>
      <c r="B263" s="47">
        <v>64</v>
      </c>
      <c r="C263" s="47">
        <f t="shared" si="44"/>
        <v>171003</v>
      </c>
      <c r="D263" s="47" t="s">
        <v>42</v>
      </c>
      <c r="E263" s="47" t="str">
        <f>VLOOKUP(B263,辅助表1!B:Q,3,FALSE)</f>
        <v>防御强化</v>
      </c>
      <c r="F263" s="47" t="str">
        <f>VLOOKUP(B263,辅助表1!B:Q,4,FALSE)</f>
        <v>icon_fy</v>
      </c>
      <c r="G263" s="47" t="str">
        <f>VLOOKUP(B263,辅助表1!B:Q,5,FALSE)</f>
        <v>成就类型-解锁生效</v>
      </c>
      <c r="H263" s="47">
        <f>VLOOKUP(B263,辅助表1!B:Q,6,FALSE)</f>
        <v>0</v>
      </c>
      <c r="I263" s="54" t="str">
        <f>IF(VLOOKUP(B263,辅助表1!B:Q,7,FALSE)=0,"",VLOOKUP(B263,辅助表1!B:Q,7,FALSE))</f>
        <v/>
      </c>
      <c r="J263" s="54">
        <f>VLOOKUP(B263,辅助表1!B:Q,8,FALSE)</f>
        <v>1</v>
      </c>
      <c r="K263" s="54" t="str">
        <f>VLOOKUP(B263,辅助表1!B:Q,9,FALSE)</f>
        <v>条件参数类型-无</v>
      </c>
      <c r="L263" s="54">
        <f>VLOOKUP(B263,辅助表1!B:Q,10,FALSE)</f>
        <v>0</v>
      </c>
      <c r="M263" s="47" t="str">
        <f>VLOOKUP(B263,辅助表1!B:Q,11,FALSE)</f>
        <v>效果类型-晶核属性</v>
      </c>
      <c r="N263" s="47" t="str">
        <f>VLOOKUP(B263,辅助表1!B:Q,12,FALSE)</f>
        <v>生效标签-无</v>
      </c>
      <c r="O263" s="47" t="str">
        <f>VLOOKUP(B263,辅助表1!B:Q,13,FALSE)</f>
        <v>效果参数类型-三元数组</v>
      </c>
      <c r="P263" s="86" t="str">
        <f>MID(C263,2,3)&amp;","&amp;VLOOKUP(B263,辅助表1!B:Q,14,FALSE)</f>
        <v>710,属性-防御力,2000</v>
      </c>
      <c r="Q263" s="47" t="str">
        <f>VLOOKUP(B263,辅助表1!B:Q,15,FALSE)</f>
        <v>提升20%晶核防御力</v>
      </c>
      <c r="R263" s="198">
        <f>VLOOKUP(B263,辅助表1!B:Q,16,FALSE)</f>
        <v>0</v>
      </c>
      <c r="S263" s="167" t="str">
        <f>$S$23</f>
        <v>词条分类-改造词条</v>
      </c>
      <c r="T263" s="167">
        <v>0</v>
      </c>
    </row>
    <row r="264" s="100" customFormat="1" spans="1:20">
      <c r="A264" s="54">
        <v>262</v>
      </c>
      <c r="B264" s="54">
        <v>283</v>
      </c>
      <c r="C264" s="54">
        <f t="shared" si="44"/>
        <v>171004</v>
      </c>
      <c r="D264" s="54" t="s">
        <v>42</v>
      </c>
      <c r="E264" s="54" t="str">
        <f>VLOOKUP(B264,辅助表1!B:Q,3,FALSE)</f>
        <v>精准打击</v>
      </c>
      <c r="F264" s="54" t="str">
        <f>VLOOKUP(B264,辅助表1!B:Q,4,FALSE)</f>
        <v>icon_jzdj</v>
      </c>
      <c r="G264" s="54" t="str">
        <f>VLOOKUP(B264,辅助表1!B:Q,5,FALSE)</f>
        <v>成就类型-解锁生效</v>
      </c>
      <c r="H264" s="54">
        <f>VLOOKUP(B264,辅助表1!B:Q,6,FALSE)</f>
        <v>0</v>
      </c>
      <c r="I264" s="54" t="str">
        <f>IF(VLOOKUP(B264,辅助表1!B:Q,7,FALSE)=0,"",VLOOKUP(B264,辅助表1!B:Q,7,FALSE))</f>
        <v/>
      </c>
      <c r="J264" s="54">
        <f>VLOOKUP(B264,辅助表1!B:Q,8,FALSE)</f>
        <v>1</v>
      </c>
      <c r="K264" s="54" t="str">
        <f>VLOOKUP(B264,辅助表1!B:Q,9,FALSE)</f>
        <v>条件参数类型-无</v>
      </c>
      <c r="L264" s="54">
        <f>VLOOKUP(B264,辅助表1!B:Q,10,FALSE)</f>
        <v>0</v>
      </c>
      <c r="M264" s="54" t="str">
        <f>VLOOKUP(B264,辅助表1!B:Q,11,FALSE)</f>
        <v>效果类型-英雄属性</v>
      </c>
      <c r="N264" s="54" t="str">
        <f>VLOOKUP(B264,辅助表1!B:Q,12,FALSE)</f>
        <v>元素-光</v>
      </c>
      <c r="O264" s="54" t="str">
        <f>VLOOKUP(B264,辅助表1!B:Q,13,FALSE)</f>
        <v>效果参数类型-二元数组</v>
      </c>
      <c r="P264" s="84" t="str">
        <f>VLOOKUP(B264,辅助表1!B:Q,14,FALSE)</f>
        <v>属性-精准伤害,81</v>
      </c>
      <c r="Q264" s="54" t="str">
        <f>VLOOKUP(B264,辅助表1!B:Q,15,FALSE)</f>
        <v>提升光属性英雄0.81%精准伤害</v>
      </c>
      <c r="R264" s="198">
        <f>VLOOKUP(B264,辅助表1!B:Q,16,FALSE)</f>
        <v>0</v>
      </c>
      <c r="S264" s="100" t="str">
        <f>$S$24</f>
        <v>词条分类-改造词条</v>
      </c>
      <c r="T264" s="99">
        <v>0</v>
      </c>
    </row>
    <row r="265" s="100" customFormat="1" spans="1:20">
      <c r="A265" s="54">
        <v>263</v>
      </c>
      <c r="B265" s="54">
        <v>281</v>
      </c>
      <c r="C265" s="54">
        <f t="shared" si="44"/>
        <v>171005</v>
      </c>
      <c r="D265" s="54" t="s">
        <v>42</v>
      </c>
      <c r="E265" s="54" t="str">
        <f>VLOOKUP(B265,辅助表1!B:Q,3,FALSE)</f>
        <v>闪避强化</v>
      </c>
      <c r="F265" s="54" t="str">
        <f>VLOOKUP(B265,辅助表1!B:Q,4,FALSE)</f>
        <v>icon_sb</v>
      </c>
      <c r="G265" s="54" t="str">
        <f>VLOOKUP(B265,辅助表1!B:Q,5,FALSE)</f>
        <v>成就类型-解锁生效</v>
      </c>
      <c r="H265" s="54">
        <f>VLOOKUP(B265,辅助表1!B:Q,6,FALSE)</f>
        <v>0</v>
      </c>
      <c r="I265" s="54" t="str">
        <f>IF(VLOOKUP(B265,辅助表1!B:Q,7,FALSE)=0,"",VLOOKUP(B265,辅助表1!B:Q,7,FALSE))</f>
        <v/>
      </c>
      <c r="J265" s="54">
        <f>VLOOKUP(B265,辅助表1!B:Q,8,FALSE)</f>
        <v>1</v>
      </c>
      <c r="K265" s="54" t="str">
        <f>VLOOKUP(B265,辅助表1!B:Q,9,FALSE)</f>
        <v>条件参数类型-无</v>
      </c>
      <c r="L265" s="54">
        <f>VLOOKUP(B265,辅助表1!B:Q,10,FALSE)</f>
        <v>0</v>
      </c>
      <c r="M265" s="54" t="str">
        <f>VLOOKUP(B265,辅助表1!B:Q,11,FALSE)</f>
        <v>效果类型-英雄属性</v>
      </c>
      <c r="N265" s="54" t="str">
        <f>VLOOKUP(B265,辅助表1!B:Q,12,FALSE)</f>
        <v>元素-光</v>
      </c>
      <c r="O265" s="54" t="str">
        <f>VLOOKUP(B265,辅助表1!B:Q,13,FALSE)</f>
        <v>效果参数类型-二元数组</v>
      </c>
      <c r="P265" s="84" t="str">
        <f>VLOOKUP(B265,辅助表1!B:Q,14,FALSE)</f>
        <v>属性-闪避率,108</v>
      </c>
      <c r="Q265" s="54" t="str">
        <f>VLOOKUP(B265,辅助表1!B:Q,15,FALSE)</f>
        <v>提升光属性英雄1.08%闪避率</v>
      </c>
      <c r="R265" s="198">
        <f>VLOOKUP(B265,辅助表1!B:Q,16,FALSE)</f>
        <v>0</v>
      </c>
      <c r="S265" s="100" t="str">
        <f>$S$25</f>
        <v>词条分类-改造词条</v>
      </c>
      <c r="T265" s="99">
        <v>0</v>
      </c>
    </row>
    <row r="266" s="100" customFormat="1" spans="1:20">
      <c r="A266" s="54">
        <v>264</v>
      </c>
      <c r="B266" s="54">
        <v>284</v>
      </c>
      <c r="C266" s="54">
        <f t="shared" si="44"/>
        <v>171006</v>
      </c>
      <c r="D266" s="54" t="s">
        <v>42</v>
      </c>
      <c r="E266" s="54" t="str">
        <f>VLOOKUP(B266,辅助表1!B:Q,3,FALSE)</f>
        <v>生命强化</v>
      </c>
      <c r="F266" s="54" t="str">
        <f>VLOOKUP(B266,辅助表1!B:Q,4,FALSE)</f>
        <v>icon_sm</v>
      </c>
      <c r="G266" s="54" t="str">
        <f>VLOOKUP(B266,辅助表1!B:Q,5,FALSE)</f>
        <v>成就类型-解锁生效</v>
      </c>
      <c r="H266" s="54">
        <f>VLOOKUP(B266,辅助表1!B:Q,6,FALSE)</f>
        <v>0</v>
      </c>
      <c r="I266" s="54" t="str">
        <f>IF(VLOOKUP(B266,辅助表1!B:Q,7,FALSE)=0,"",VLOOKUP(B266,辅助表1!B:Q,7,FALSE))</f>
        <v/>
      </c>
      <c r="J266" s="54">
        <f>VLOOKUP(B266,辅助表1!B:Q,8,FALSE)</f>
        <v>1</v>
      </c>
      <c r="K266" s="54" t="str">
        <f>VLOOKUP(B266,辅助表1!B:Q,9,FALSE)</f>
        <v>条件参数类型-无</v>
      </c>
      <c r="L266" s="54">
        <f>VLOOKUP(B266,辅助表1!B:Q,10,FALSE)</f>
        <v>0</v>
      </c>
      <c r="M266" s="54" t="str">
        <f>VLOOKUP(B266,辅助表1!B:Q,11,FALSE)</f>
        <v>效果类型-晶核属性</v>
      </c>
      <c r="N266" s="54" t="str">
        <f>VLOOKUP(B266,辅助表1!B:Q,12,FALSE)</f>
        <v>生效标签-无</v>
      </c>
      <c r="O266" s="54" t="str">
        <f>VLOOKUP(B266,辅助表1!B:Q,13,FALSE)</f>
        <v>效果参数类型-三元数组</v>
      </c>
      <c r="P266" s="202" t="str">
        <f>MID(C266,2,3)&amp;","&amp;VLOOKUP(B266,辅助表1!B:Q,14,FALSE)</f>
        <v>710,属性-最大生命,2000</v>
      </c>
      <c r="Q266" s="54" t="str">
        <f>VLOOKUP(B266,辅助表1!B:Q,15,FALSE)</f>
        <v>提升20%晶核生命力</v>
      </c>
      <c r="R266" s="198">
        <f>VLOOKUP(B266,辅助表1!B:Q,16,FALSE)</f>
        <v>0</v>
      </c>
      <c r="S266" s="100" t="str">
        <f>$S$26</f>
        <v>词条分类-改造词条</v>
      </c>
      <c r="T266" s="99">
        <v>0</v>
      </c>
    </row>
    <row r="267" s="61" customFormat="1" spans="1:20">
      <c r="A267" s="60">
        <v>265</v>
      </c>
      <c r="B267" s="60">
        <v>213</v>
      </c>
      <c r="C267" s="60">
        <f>C261+100</f>
        <v>171101</v>
      </c>
      <c r="D267" s="60" t="s">
        <v>43</v>
      </c>
      <c r="E267" s="60" t="str">
        <f>VLOOKUP(B267,辅助表1!B:Q,3,FALSE)</f>
        <v>突破补给</v>
      </c>
      <c r="F267" s="60" t="str">
        <f>VLOOKUP(B267,辅助表1!B:Q,4,FALSE)</f>
        <v>icon_tps</v>
      </c>
      <c r="G267" s="60" t="str">
        <f>VLOOKUP(B267,辅助表1!B:Q,5,FALSE)</f>
        <v>成就类型-解锁生效</v>
      </c>
      <c r="H267" s="60">
        <f>VLOOKUP(B267,辅助表1!B:Q,6,FALSE)</f>
        <v>0</v>
      </c>
      <c r="I267" s="60" t="str">
        <f>IF(VLOOKUP(B267,辅助表1!B:Q,7,FALSE)=0,"",VLOOKUP(B267,辅助表1!B:Q,7,FALSE))</f>
        <v/>
      </c>
      <c r="J267" s="60">
        <f>VLOOKUP(B267,辅助表1!B:Q,8,FALSE)</f>
        <v>1</v>
      </c>
      <c r="K267" s="60" t="str">
        <f>VLOOKUP(B267,辅助表1!B:Q,9,FALSE)</f>
        <v>条件参数类型-无</v>
      </c>
      <c r="L267" s="60">
        <f>VLOOKUP(B267,辅助表1!B:Q,10,FALSE)</f>
        <v>0</v>
      </c>
      <c r="M267" s="60" t="str">
        <f>VLOOKUP(B267,辅助表1!B:Q,11,FALSE)</f>
        <v>效果类型-开宝箱</v>
      </c>
      <c r="N267" s="60">
        <f>VLOOKUP(B267,辅助表1!B:Q,12,FALSE)</f>
        <v>1204</v>
      </c>
      <c r="O267" s="60" t="str">
        <f>VLOOKUP(B267,辅助表1!B:Q,13,FALSE)</f>
        <v>效果参数类型-三元数组</v>
      </c>
      <c r="P267" s="87" t="str">
        <f>VLOOKUP(B267,辅助表1!B:Q,14,FALSE)</f>
        <v>系统类型-道具,3,50</v>
      </c>
      <c r="Q267" s="60" t="str">
        <f>VLOOKUP(B267,辅助表1!B:Q,15,FALSE)</f>
        <v>开启史诗补给箱获取的突破石+%s0.5%%s</v>
      </c>
      <c r="R267" s="70">
        <v>1</v>
      </c>
      <c r="S267" s="61" t="str">
        <f>$S$27</f>
        <v>词条分类-主词条</v>
      </c>
      <c r="T267" s="61">
        <v>1</v>
      </c>
    </row>
    <row r="268" s="61" customFormat="1" spans="1:20">
      <c r="A268" s="60">
        <v>266</v>
      </c>
      <c r="B268" s="60">
        <v>185</v>
      </c>
      <c r="C268" s="60">
        <f t="shared" ref="C268:C274" si="45">C267+1</f>
        <v>171102</v>
      </c>
      <c r="D268" s="60" t="s">
        <v>43</v>
      </c>
      <c r="E268" s="60" t="str">
        <f>VLOOKUP(B268,辅助表1!B:Q,3,FALSE)</f>
        <v>自我修复</v>
      </c>
      <c r="F268" s="60" t="str">
        <f>VLOOKUP(B268,辅助表1!B:Q,4,FALSE)</f>
        <v>icon_boss</v>
      </c>
      <c r="G268" s="60" t="str">
        <f>VLOOKUP(B268,辅助表1!B:Q,5,FALSE)</f>
        <v>成就类型-解锁生效</v>
      </c>
      <c r="H268" s="60">
        <f>VLOOKUP(B268,辅助表1!B:Q,6,FALSE)</f>
        <v>0</v>
      </c>
      <c r="I268" s="60" t="str">
        <f>IF(VLOOKUP(B268,辅助表1!B:Q,7,FALSE)=0,"",VLOOKUP(B268,辅助表1!B:Q,7,FALSE))</f>
        <v/>
      </c>
      <c r="J268" s="60">
        <f>VLOOKUP(B268,辅助表1!B:Q,8,FALSE)</f>
        <v>1</v>
      </c>
      <c r="K268" s="60" t="str">
        <f>VLOOKUP(B268,辅助表1!B:Q,9,FALSE)</f>
        <v>条件参数类型-无</v>
      </c>
      <c r="L268" s="60">
        <f>VLOOKUP(B268,辅助表1!B:Q,10,FALSE)</f>
        <v>0</v>
      </c>
      <c r="M268" s="60" t="str">
        <f>VLOOKUP(B268,辅助表1!B:Q,11,FALSE)</f>
        <v>效果类型-基地恢复2</v>
      </c>
      <c r="N268" s="60" t="str">
        <f>VLOOKUP(B268,辅助表1!B:Q,12,FALSE)</f>
        <v>生效标签-无</v>
      </c>
      <c r="O268" s="60" t="str">
        <f>VLOOKUP(B268,辅助表1!B:Q,13,FALSE)</f>
        <v>效果参数类型-单参数</v>
      </c>
      <c r="P268" s="87">
        <f>VLOOKUP(B268,辅助表1!B:Q,14,FALSE)</f>
        <v>701</v>
      </c>
      <c r="Q268" s="60" t="str">
        <f>VLOOKUP(B268,辅助表1!B:Q,15,FALSE)</f>
        <v>Boss出现时，基地回复10%血量，基地保卫战内为30%</v>
      </c>
      <c r="R268" s="60">
        <f>VLOOKUP(B268,辅助表1!B:Q,16,FALSE)</f>
        <v>0</v>
      </c>
      <c r="S268" s="61" t="str">
        <f>$S$60</f>
        <v>词条分类-特殊词条</v>
      </c>
      <c r="T268" s="61">
        <v>1</v>
      </c>
    </row>
    <row r="269" s="61" customFormat="1" spans="1:20">
      <c r="A269" s="60">
        <v>267</v>
      </c>
      <c r="B269" s="60">
        <v>299</v>
      </c>
      <c r="C269" s="60">
        <f t="shared" si="45"/>
        <v>171103</v>
      </c>
      <c r="D269" s="60" t="s">
        <v>43</v>
      </c>
      <c r="E269" s="60" t="str">
        <f>VLOOKUP(B269,辅助表1!B:Q,3,FALSE)</f>
        <v>攻击强化</v>
      </c>
      <c r="F269" s="60" t="str">
        <f>VLOOKUP(B269,辅助表1!B:Q,4,FALSE)</f>
        <v>icon_gj</v>
      </c>
      <c r="G269" s="60" t="str">
        <f>VLOOKUP(B269,辅助表1!B:Q,5,FALSE)</f>
        <v>成就类型-解锁生效</v>
      </c>
      <c r="H269" s="60">
        <f>VLOOKUP(B269,辅助表1!B:Q,6,FALSE)</f>
        <v>0</v>
      </c>
      <c r="I269" s="60" t="str">
        <f>IF(VLOOKUP(B269,辅助表1!B:Q,7,FALSE)=0,"",VLOOKUP(B269,辅助表1!B:Q,7,FALSE))</f>
        <v/>
      </c>
      <c r="J269" s="60">
        <f>VLOOKUP(B269,辅助表1!B:Q,8,FALSE)</f>
        <v>1</v>
      </c>
      <c r="K269" s="60" t="str">
        <f>VLOOKUP(B269,辅助表1!B:Q,9,FALSE)</f>
        <v>条件参数类型-无</v>
      </c>
      <c r="L269" s="60">
        <f>VLOOKUP(B269,辅助表1!B:Q,10,FALSE)</f>
        <v>0</v>
      </c>
      <c r="M269" s="60" t="str">
        <f>VLOOKUP(B269,辅助表1!B:Q,11,FALSE)</f>
        <v>效果类型-晶核属性</v>
      </c>
      <c r="N269" s="60" t="str">
        <f>VLOOKUP(B269,辅助表1!B:Q,12,FALSE)</f>
        <v>生效标签-无</v>
      </c>
      <c r="O269" s="60" t="str">
        <f>VLOOKUP(B269,辅助表1!B:Q,13,FALSE)</f>
        <v>效果参数类型-三元数组</v>
      </c>
      <c r="P269" s="87" t="str">
        <f>MID(C269,2,3)&amp;","&amp;VLOOKUP(B269,辅助表1!B:Q,14,FALSE)</f>
        <v>711,属性-攻击力,2000</v>
      </c>
      <c r="Q269" s="60" t="str">
        <f>VLOOKUP(B269,辅助表1!B:Q,15,FALSE)</f>
        <v>提升20%晶核攻击力</v>
      </c>
      <c r="R269" s="60">
        <f>VLOOKUP(B269,辅助表1!B:Q,16,FALSE)</f>
        <v>0</v>
      </c>
      <c r="S269" s="61" t="str">
        <f>$S$29</f>
        <v>词条分类-改造词条</v>
      </c>
      <c r="T269" s="61">
        <v>0</v>
      </c>
    </row>
    <row r="270" s="61" customFormat="1" spans="1:20">
      <c r="A270" s="60">
        <v>268</v>
      </c>
      <c r="B270" s="60">
        <v>334</v>
      </c>
      <c r="C270" s="60">
        <f t="shared" si="45"/>
        <v>171104</v>
      </c>
      <c r="D270" s="60" t="s">
        <v>43</v>
      </c>
      <c r="E270" s="60" t="str">
        <f>VLOOKUP(B270,辅助表1!B:Q,3,FALSE)</f>
        <v>强力队长</v>
      </c>
      <c r="F270" s="60" t="str">
        <f>VLOOKUP(B270,辅助表1!B:Q,4,FALSE)</f>
        <v>icon_dznl</v>
      </c>
      <c r="G270" s="60" t="str">
        <f>VLOOKUP(B270,辅助表1!B:Q,5,FALSE)</f>
        <v>成就类型-解锁生效</v>
      </c>
      <c r="H270" s="60">
        <f>VLOOKUP(B270,辅助表1!B:Q,6,FALSE)</f>
        <v>0</v>
      </c>
      <c r="I270" s="60" t="str">
        <f>IF(VLOOKUP(B270,辅助表1!B:Q,7,FALSE)=0,"",VLOOKUP(B270,辅助表1!B:Q,7,FALSE))</f>
        <v/>
      </c>
      <c r="J270" s="60">
        <f>VLOOKUP(B270,辅助表1!B:Q,8,FALSE)</f>
        <v>1</v>
      </c>
      <c r="K270" s="60" t="str">
        <f>VLOOKUP(B270,辅助表1!B:Q,9,FALSE)</f>
        <v>条件参数类型-无</v>
      </c>
      <c r="L270" s="60">
        <f>VLOOKUP(B270,辅助表1!B:Q,10,FALSE)</f>
        <v>0</v>
      </c>
      <c r="M270" s="60" t="str">
        <f>VLOOKUP(B270,辅助表1!B:Q,11,FALSE)</f>
        <v>效果类型-队长能量提升</v>
      </c>
      <c r="N270" s="60" t="str">
        <f>VLOOKUP(B270,辅助表1!B:Q,12,FALSE)</f>
        <v>生效标签-无</v>
      </c>
      <c r="O270" s="60" t="str">
        <f>VLOOKUP(B270,辅助表1!B:Q,13,FALSE)</f>
        <v>效果参数类型-单参数</v>
      </c>
      <c r="P270" s="87" t="str">
        <f>VLOOKUP(B270,辅助表1!B:Q,14,FALSE)</f>
        <v>1</v>
      </c>
      <c r="Q270" s="60" t="str">
        <f>VLOOKUP(B270,辅助表1!B:Q,15,FALSE)</f>
        <v>战斗开始时，队长+50%能量</v>
      </c>
      <c r="R270" s="60">
        <v>0</v>
      </c>
      <c r="S270" s="61" t="str">
        <f>$S$30</f>
        <v>词条分类-改造词条</v>
      </c>
      <c r="T270" s="61">
        <v>1</v>
      </c>
    </row>
    <row r="271" s="61" customFormat="1" spans="1:20">
      <c r="A271" s="60">
        <v>269</v>
      </c>
      <c r="B271" s="60">
        <v>34</v>
      </c>
      <c r="C271" s="60">
        <f t="shared" si="45"/>
        <v>171105</v>
      </c>
      <c r="D271" s="60" t="s">
        <v>43</v>
      </c>
      <c r="E271" s="60" t="str">
        <f>VLOOKUP(B271,辅助表1!B:Q,3,FALSE)</f>
        <v>防御强化</v>
      </c>
      <c r="F271" s="60" t="str">
        <f>VLOOKUP(B271,辅助表1!B:Q,4,FALSE)</f>
        <v>icon_fy</v>
      </c>
      <c r="G271" s="60" t="str">
        <f>VLOOKUP(B271,辅助表1!B:Q,5,FALSE)</f>
        <v>成就类型-解锁生效</v>
      </c>
      <c r="H271" s="60">
        <f>VLOOKUP(B271,辅助表1!B:Q,6,FALSE)</f>
        <v>0</v>
      </c>
      <c r="I271" s="60" t="str">
        <f>IF(VLOOKUP(B271,辅助表1!B:Q,7,FALSE)=0,"",VLOOKUP(B271,辅助表1!B:Q,7,FALSE))</f>
        <v/>
      </c>
      <c r="J271" s="60">
        <f>VLOOKUP(B271,辅助表1!B:Q,8,FALSE)</f>
        <v>1</v>
      </c>
      <c r="K271" s="60" t="str">
        <f>VLOOKUP(B271,辅助表1!B:Q,9,FALSE)</f>
        <v>条件参数类型-无</v>
      </c>
      <c r="L271" s="60">
        <f>VLOOKUP(B271,辅助表1!B:Q,10,FALSE)</f>
        <v>0</v>
      </c>
      <c r="M271" s="60" t="str">
        <f>VLOOKUP(B271,辅助表1!B:Q,11,FALSE)</f>
        <v>效果类型-晶核属性</v>
      </c>
      <c r="N271" s="60" t="str">
        <f>VLOOKUP(B271,辅助表1!B:Q,12,FALSE)</f>
        <v>生效标签-无</v>
      </c>
      <c r="O271" s="60" t="str">
        <f>VLOOKUP(B271,辅助表1!B:Q,13,FALSE)</f>
        <v>效果参数类型-三元数组</v>
      </c>
      <c r="P271" s="87" t="str">
        <f>MID(C271,2,3)&amp;","&amp;VLOOKUP(B271,辅助表1!B:Q,14,FALSE)</f>
        <v>711,属性-防御力,2000</v>
      </c>
      <c r="Q271" s="60" t="str">
        <f>VLOOKUP(B271,辅助表1!B:Q,15,FALSE)</f>
        <v>提升20%晶核防御力</v>
      </c>
      <c r="R271" s="60">
        <f>VLOOKUP(B271,辅助表1!B:Q,16,FALSE)</f>
        <v>0</v>
      </c>
      <c r="S271" s="61" t="str">
        <f>$S$31</f>
        <v>词条分类-改造词条</v>
      </c>
      <c r="T271" s="61">
        <v>0</v>
      </c>
    </row>
    <row r="272" s="61" customFormat="1" spans="1:20">
      <c r="A272" s="60">
        <v>270</v>
      </c>
      <c r="B272" s="60">
        <v>298</v>
      </c>
      <c r="C272" s="60">
        <f t="shared" si="45"/>
        <v>171106</v>
      </c>
      <c r="D272" s="60" t="s">
        <v>43</v>
      </c>
      <c r="E272" s="60" t="str">
        <f>VLOOKUP(B272,辅助表1!B:Q,3,FALSE)</f>
        <v>元素迸发</v>
      </c>
      <c r="F272" s="60" t="str">
        <f>VLOOKUP(B272,辅助表1!B:Q,4,FALSE)</f>
        <v>icon_yssh</v>
      </c>
      <c r="G272" s="60" t="str">
        <f>VLOOKUP(B272,辅助表1!B:Q,5,FALSE)</f>
        <v>成就类型-解锁生效</v>
      </c>
      <c r="H272" s="60">
        <f>VLOOKUP(B272,辅助表1!B:Q,6,FALSE)</f>
        <v>0</v>
      </c>
      <c r="I272" s="60" t="str">
        <f>IF(VLOOKUP(B272,辅助表1!B:Q,7,FALSE)=0,"",VLOOKUP(B272,辅助表1!B:Q,7,FALSE))</f>
        <v/>
      </c>
      <c r="J272" s="60">
        <f>VLOOKUP(B272,辅助表1!B:Q,8,FALSE)</f>
        <v>1</v>
      </c>
      <c r="K272" s="60" t="str">
        <f>VLOOKUP(B272,辅助表1!B:Q,9,FALSE)</f>
        <v>条件参数类型-无</v>
      </c>
      <c r="L272" s="60">
        <f>VLOOKUP(B272,辅助表1!B:Q,10,FALSE)</f>
        <v>0</v>
      </c>
      <c r="M272" s="60" t="str">
        <f>VLOOKUP(B272,辅助表1!B:Q,11,FALSE)</f>
        <v>效果类型-英雄属性</v>
      </c>
      <c r="N272" s="60" t="str">
        <f>VLOOKUP(B272,辅助表1!B:Q,12,FALSE)</f>
        <v>元素-光</v>
      </c>
      <c r="O272" s="60" t="str">
        <f>VLOOKUP(B272,辅助表1!B:Q,13,FALSE)</f>
        <v>效果参数类型-二元数组</v>
      </c>
      <c r="P272" s="87" t="str">
        <f>VLOOKUP(B272,辅助表1!B:Q,14,FALSE)</f>
        <v>属性-光伤,108</v>
      </c>
      <c r="Q272" s="60" t="str">
        <f>VLOOKUP(B272,辅助表1!B:Q,15,FALSE)</f>
        <v>提升光属性英雄1.08%元素伤害</v>
      </c>
      <c r="R272" s="60">
        <f>VLOOKUP(B272,辅助表1!B:Q,16,FALSE)</f>
        <v>0</v>
      </c>
      <c r="S272" s="61" t="str">
        <f>$S$32</f>
        <v>词条分类-改造词条</v>
      </c>
      <c r="T272" s="61">
        <v>0</v>
      </c>
    </row>
    <row r="273" s="61" customFormat="1" spans="1:20">
      <c r="A273" s="60">
        <v>271</v>
      </c>
      <c r="B273" s="60">
        <v>301</v>
      </c>
      <c r="C273" s="60">
        <f t="shared" si="45"/>
        <v>171107</v>
      </c>
      <c r="D273" s="60" t="s">
        <v>43</v>
      </c>
      <c r="E273" s="60" t="str">
        <f>VLOOKUP(B273,辅助表1!B:Q,3,FALSE)</f>
        <v>生命强化</v>
      </c>
      <c r="F273" s="60" t="str">
        <f>VLOOKUP(B273,辅助表1!B:Q,4,FALSE)</f>
        <v>icon_sm</v>
      </c>
      <c r="G273" s="60" t="str">
        <f>VLOOKUP(B273,辅助表1!B:Q,5,FALSE)</f>
        <v>成就类型-解锁生效</v>
      </c>
      <c r="H273" s="60">
        <f>VLOOKUP(B273,辅助表1!B:Q,6,FALSE)</f>
        <v>0</v>
      </c>
      <c r="I273" s="60" t="str">
        <f>IF(VLOOKUP(B273,辅助表1!B:Q,7,FALSE)=0,"",VLOOKUP(B273,辅助表1!B:Q,7,FALSE))</f>
        <v/>
      </c>
      <c r="J273" s="60">
        <f>VLOOKUP(B273,辅助表1!B:Q,8,FALSE)</f>
        <v>1</v>
      </c>
      <c r="K273" s="60" t="str">
        <f>VLOOKUP(B273,辅助表1!B:Q,9,FALSE)</f>
        <v>条件参数类型-无</v>
      </c>
      <c r="L273" s="60">
        <f>VLOOKUP(B273,辅助表1!B:Q,10,FALSE)</f>
        <v>0</v>
      </c>
      <c r="M273" s="60" t="str">
        <f>VLOOKUP(B273,辅助表1!B:Q,11,FALSE)</f>
        <v>效果类型-晶核属性</v>
      </c>
      <c r="N273" s="60" t="str">
        <f>VLOOKUP(B273,辅助表1!B:Q,12,FALSE)</f>
        <v>生效标签-无</v>
      </c>
      <c r="O273" s="60" t="str">
        <f>VLOOKUP(B273,辅助表1!B:Q,13,FALSE)</f>
        <v>效果参数类型-三元数组</v>
      </c>
      <c r="P273" s="87" t="str">
        <f>MID(C273,2,3)&amp;","&amp;VLOOKUP(B273,辅助表1!B:Q,14,FALSE)</f>
        <v>711,属性-最大生命,2000</v>
      </c>
      <c r="Q273" s="60" t="str">
        <f>VLOOKUP(B273,辅助表1!B:Q,15,FALSE)</f>
        <v>提升20%晶核生命力</v>
      </c>
      <c r="R273" s="60">
        <f>VLOOKUP(B273,辅助表1!B:Q,16,FALSE)</f>
        <v>0</v>
      </c>
      <c r="S273" s="61" t="str">
        <f>$S$33</f>
        <v>词条分类-改造词条</v>
      </c>
      <c r="T273" s="61">
        <v>0</v>
      </c>
    </row>
    <row r="274" s="61" customFormat="1" spans="1:20">
      <c r="A274" s="60">
        <v>272</v>
      </c>
      <c r="B274" s="60">
        <v>306</v>
      </c>
      <c r="C274" s="60">
        <f t="shared" si="45"/>
        <v>171108</v>
      </c>
      <c r="D274" s="60" t="s">
        <v>43</v>
      </c>
      <c r="E274" s="60" t="str">
        <f>VLOOKUP(B274,辅助表1!B:Q,3,FALSE)</f>
        <v>混沌之力</v>
      </c>
      <c r="F274" s="60" t="str">
        <f>VLOOKUP(B274,辅助表1!B:Q,4,FALSE)</f>
        <v>icon_hddj</v>
      </c>
      <c r="G274" s="60" t="str">
        <f>VLOOKUP(B274,辅助表1!B:Q,5,FALSE)</f>
        <v>成就类型-解锁生效</v>
      </c>
      <c r="H274" s="60">
        <f>VLOOKUP(B274,辅助表1!B:Q,6,FALSE)</f>
        <v>0</v>
      </c>
      <c r="I274" s="60" t="str">
        <f>IF(VLOOKUP(B274,辅助表1!B:Q,7,FALSE)=0,"",VLOOKUP(B274,辅助表1!B:Q,7,FALSE))</f>
        <v/>
      </c>
      <c r="J274" s="60">
        <f>VLOOKUP(B274,辅助表1!B:Q,8,FALSE)</f>
        <v>1</v>
      </c>
      <c r="K274" s="60" t="str">
        <f>VLOOKUP(B274,辅助表1!B:Q,9,FALSE)</f>
        <v>条件参数类型-无</v>
      </c>
      <c r="L274" s="60">
        <f>VLOOKUP(B274,辅助表1!B:Q,10,FALSE)</f>
        <v>0</v>
      </c>
      <c r="M274" s="60" t="str">
        <f>VLOOKUP(B274,辅助表1!B:Q,11,FALSE)</f>
        <v>效果类型-英雄属性</v>
      </c>
      <c r="N274" s="60" t="str">
        <f>VLOOKUP(B274,辅助表1!B:Q,12,FALSE)</f>
        <v>元素-光</v>
      </c>
      <c r="O274" s="60" t="str">
        <f>VLOOKUP(B274,辅助表1!B:Q,13,FALSE)</f>
        <v>效果参数类型-二元数组</v>
      </c>
      <c r="P274" s="87" t="str">
        <f>VLOOKUP(B274,辅助表1!B:Q,14,FALSE)</f>
        <v>属性-最大混沌,695</v>
      </c>
      <c r="Q274" s="60" t="str">
        <f>VLOOKUP(B274,辅助表1!B:Q,15,FALSE)</f>
        <v>提升光属性英雄6.95%最大混沌</v>
      </c>
      <c r="R274" s="60">
        <f>VLOOKUP(B274,辅助表1!B:Q,16,FALSE)</f>
        <v>0</v>
      </c>
      <c r="S274" s="61" t="str">
        <f>$S$34</f>
        <v>词条分类-改造词条</v>
      </c>
      <c r="T274" s="61">
        <v>0</v>
      </c>
    </row>
    <row r="275" s="101" customFormat="1" spans="1:20">
      <c r="A275" s="56">
        <v>273</v>
      </c>
      <c r="B275" s="56">
        <v>67</v>
      </c>
      <c r="C275" s="56">
        <f>C267+100</f>
        <v>171201</v>
      </c>
      <c r="D275" s="56" t="s">
        <v>43</v>
      </c>
      <c r="E275" s="56" t="str">
        <f>VLOOKUP(B275,辅助表1!B:Q,3,FALSE)</f>
        <v>召唤大幸运</v>
      </c>
      <c r="F275" s="56" t="str">
        <f>VLOOKUP(B275,辅助表1!B:Q,4,FALSE)</f>
        <v>icon_hjlq</v>
      </c>
      <c r="G275" s="56" t="str">
        <f>VLOOKUP(B275,辅助表1!B:Q,5,FALSE)</f>
        <v>成就类型-解锁生效</v>
      </c>
      <c r="H275" s="56">
        <f>VLOOKUP(B275,辅助表1!B:Q,6,FALSE)</f>
        <v>0</v>
      </c>
      <c r="I275" s="56" t="str">
        <f>IF(VLOOKUP(B275,辅助表1!B:Q,7,FALSE)=0,"",VLOOKUP(B275,辅助表1!B:Q,7,FALSE))</f>
        <v/>
      </c>
      <c r="J275" s="56">
        <f>VLOOKUP(B275,辅助表1!B:Q,8,FALSE)</f>
        <v>1</v>
      </c>
      <c r="K275" s="56" t="str">
        <f>VLOOKUP(B275,辅助表1!B:Q,9,FALSE)</f>
        <v>条件参数类型-无</v>
      </c>
      <c r="L275" s="56">
        <f>VLOOKUP(B275,辅助表1!B:Q,10,FALSE)</f>
        <v>0</v>
      </c>
      <c r="M275" s="56" t="str">
        <f>VLOOKUP(B275,辅助表1!B:Q,11,FALSE)</f>
        <v>效果类型-抽卡概率</v>
      </c>
      <c r="N275" s="56">
        <f>VLOOKUP(B275,辅助表1!B:Q,12,FALSE)</f>
        <v>2</v>
      </c>
      <c r="O275" s="56" t="str">
        <f>VLOOKUP(B275,辅助表1!B:Q,13,FALSE)</f>
        <v>效果参数类型-二元数组</v>
      </c>
      <c r="P275" s="86" t="str">
        <f>VLOOKUP(B275,辅助表1!B:Q,14,FALSE)</f>
        <v>64,10</v>
      </c>
      <c r="Q275" s="56" t="str">
        <f>VLOOKUP(B275,辅助表1!B:Q,15,FALSE)</f>
        <v>高级唤醒获取史诗英雄的概率+%s0.1%%s</v>
      </c>
      <c r="R275" s="70">
        <v>1</v>
      </c>
      <c r="S275" s="101" t="str">
        <f>$S$59</f>
        <v>词条分类-主词条</v>
      </c>
      <c r="T275" s="101">
        <v>1</v>
      </c>
    </row>
    <row r="276" s="101" customFormat="1" spans="1:20">
      <c r="A276" s="56">
        <v>274</v>
      </c>
      <c r="B276" s="56">
        <v>36</v>
      </c>
      <c r="C276" s="56">
        <f t="shared" ref="C276:C282" si="46">C275+1</f>
        <v>171202</v>
      </c>
      <c r="D276" s="56" t="s">
        <v>43</v>
      </c>
      <c r="E276" s="56" t="str">
        <f>VLOOKUP(B276,辅助表1!B:Q,3,FALSE)</f>
        <v>混沌之力</v>
      </c>
      <c r="F276" s="56" t="str">
        <f>VLOOKUP(B276,辅助表1!B:Q,4,FALSE)</f>
        <v>icon_hddj</v>
      </c>
      <c r="G276" s="56" t="str">
        <f>VLOOKUP(B276,辅助表1!B:Q,5,FALSE)</f>
        <v>成就类型-解锁生效</v>
      </c>
      <c r="H276" s="56">
        <f>VLOOKUP(B276,辅助表1!B:Q,6,FALSE)</f>
        <v>0</v>
      </c>
      <c r="I276" s="56" t="str">
        <f>IF(VLOOKUP(B276,辅助表1!B:Q,7,FALSE)=0,"",VLOOKUP(B276,辅助表1!B:Q,7,FALSE))</f>
        <v/>
      </c>
      <c r="J276" s="56">
        <f>VLOOKUP(B276,辅助表1!B:Q,8,FALSE)</f>
        <v>1</v>
      </c>
      <c r="K276" s="56" t="str">
        <f>VLOOKUP(B276,辅助表1!B:Q,9,FALSE)</f>
        <v>条件参数类型-无</v>
      </c>
      <c r="L276" s="56">
        <f>VLOOKUP(B276,辅助表1!B:Q,10,FALSE)</f>
        <v>0</v>
      </c>
      <c r="M276" s="56" t="str">
        <f>VLOOKUP(B276,辅助表1!B:Q,11,FALSE)</f>
        <v>效果类型-英雄属性</v>
      </c>
      <c r="N276" s="56" t="str">
        <f>VLOOKUP(B276,辅助表1!B:Q,12,FALSE)</f>
        <v>元素-火</v>
      </c>
      <c r="O276" s="56" t="str">
        <f>VLOOKUP(B276,辅助表1!B:Q,13,FALSE)</f>
        <v>效果参数类型-二元数组</v>
      </c>
      <c r="P276" s="86" t="str">
        <f>VLOOKUP(B276,辅助表1!B:Q,14,FALSE)</f>
        <v>属性-最大混沌,695</v>
      </c>
      <c r="Q276" s="56" t="str">
        <f>VLOOKUP(B276,辅助表1!B:Q,15,FALSE)</f>
        <v>提升火属性英雄6.95%最大混沌</v>
      </c>
      <c r="R276" s="56">
        <f>VLOOKUP(B276,辅助表1!B:Q,16,FALSE)</f>
        <v>0</v>
      </c>
      <c r="S276" s="101" t="str">
        <f>$S$60</f>
        <v>词条分类-特殊词条</v>
      </c>
      <c r="T276" s="99">
        <v>0</v>
      </c>
    </row>
    <row r="277" s="101" customFormat="1" spans="1:20">
      <c r="A277" s="56">
        <v>275</v>
      </c>
      <c r="B277" s="56">
        <v>34</v>
      </c>
      <c r="C277" s="56">
        <f t="shared" si="46"/>
        <v>171203</v>
      </c>
      <c r="D277" s="56" t="s">
        <v>43</v>
      </c>
      <c r="E277" s="56" t="str">
        <f>VLOOKUP(B277,辅助表1!B:Q,3,FALSE)</f>
        <v>防御强化</v>
      </c>
      <c r="F277" s="56" t="str">
        <f>VLOOKUP(B277,辅助表1!B:Q,4,FALSE)</f>
        <v>icon_fy</v>
      </c>
      <c r="G277" s="56" t="str">
        <f>VLOOKUP(B277,辅助表1!B:Q,5,FALSE)</f>
        <v>成就类型-解锁生效</v>
      </c>
      <c r="H277" s="56">
        <f>VLOOKUP(B277,辅助表1!B:Q,6,FALSE)</f>
        <v>0</v>
      </c>
      <c r="I277" s="56" t="str">
        <f>IF(VLOOKUP(B277,辅助表1!B:Q,7,FALSE)=0,"",VLOOKUP(B277,辅助表1!B:Q,7,FALSE))</f>
        <v/>
      </c>
      <c r="J277" s="56">
        <f>VLOOKUP(B277,辅助表1!B:Q,8,FALSE)</f>
        <v>1</v>
      </c>
      <c r="K277" s="56" t="str">
        <f>VLOOKUP(B277,辅助表1!B:Q,9,FALSE)</f>
        <v>条件参数类型-无</v>
      </c>
      <c r="L277" s="56">
        <f>VLOOKUP(B277,辅助表1!B:Q,10,FALSE)</f>
        <v>0</v>
      </c>
      <c r="M277" s="56" t="str">
        <f>VLOOKUP(B277,辅助表1!B:Q,11,FALSE)</f>
        <v>效果类型-晶核属性</v>
      </c>
      <c r="N277" s="56" t="str">
        <f>VLOOKUP(B277,辅助表1!B:Q,12,FALSE)</f>
        <v>生效标签-无</v>
      </c>
      <c r="O277" s="56" t="str">
        <f>VLOOKUP(B277,辅助表1!B:Q,13,FALSE)</f>
        <v>效果参数类型-三元数组</v>
      </c>
      <c r="P277" s="86" t="str">
        <f>MID(C277,2,3)&amp;","&amp;VLOOKUP(B277,辅助表1!B:Q,14,FALSE)</f>
        <v>712,属性-防御力,2000</v>
      </c>
      <c r="Q277" s="56" t="str">
        <f>VLOOKUP(B277,辅助表1!B:Q,15,FALSE)</f>
        <v>提升20%晶核防御力</v>
      </c>
      <c r="R277" s="56">
        <f>VLOOKUP(B277,辅助表1!B:Q,16,FALSE)</f>
        <v>0</v>
      </c>
      <c r="S277" s="101" t="str">
        <f>$S$61</f>
        <v>词条分类-改造词条</v>
      </c>
      <c r="T277" s="99">
        <v>0</v>
      </c>
    </row>
    <row r="278" s="101" customFormat="1" spans="1:20">
      <c r="A278" s="56">
        <v>276</v>
      </c>
      <c r="B278" s="56">
        <v>25</v>
      </c>
      <c r="C278" s="56">
        <f t="shared" si="46"/>
        <v>171204</v>
      </c>
      <c r="D278" s="56" t="s">
        <v>43</v>
      </c>
      <c r="E278" s="56" t="str">
        <f>VLOOKUP(B278,辅助表1!B:Q,3,FALSE)</f>
        <v>空投降临</v>
      </c>
      <c r="F278" s="56" t="str">
        <f>VLOOKUP(B278,辅助表1!B:Q,4,FALSE)</f>
        <v>icon_kt</v>
      </c>
      <c r="G278" s="56" t="str">
        <f>VLOOKUP(B278,辅助表1!B:Q,5,FALSE)</f>
        <v>成就类型-解锁生效</v>
      </c>
      <c r="H278" s="56">
        <f>VLOOKUP(B278,辅助表1!B:Q,6,FALSE)</f>
        <v>0</v>
      </c>
      <c r="I278" s="56" t="str">
        <f>IF(VLOOKUP(B278,辅助表1!B:Q,7,FALSE)=0,"",VLOOKUP(B278,辅助表1!B:Q,7,FALSE))</f>
        <v/>
      </c>
      <c r="J278" s="56">
        <f>VLOOKUP(B278,辅助表1!B:Q,8,FALSE)</f>
        <v>1</v>
      </c>
      <c r="K278" s="56" t="str">
        <f>VLOOKUP(B278,辅助表1!B:Q,9,FALSE)</f>
        <v>条件参数类型-无</v>
      </c>
      <c r="L278" s="56">
        <f>VLOOKUP(B278,辅助表1!B:Q,10,FALSE)</f>
        <v>0</v>
      </c>
      <c r="M278" s="56" t="str">
        <f>VLOOKUP(B278,辅助表1!B:Q,11,FALSE)</f>
        <v>效果类型-增加空投次数</v>
      </c>
      <c r="N278" s="56" t="str">
        <f>VLOOKUP(B278,辅助表1!B:Q,12,FALSE)</f>
        <v>生效标签-无</v>
      </c>
      <c r="O278" s="56" t="str">
        <f>VLOOKUP(B278,辅助表1!B:Q,13,FALSE)</f>
        <v>效果参数类型-单参数</v>
      </c>
      <c r="P278" s="86">
        <f>VLOOKUP(B278,辅助表1!B:Q,14,FALSE)</f>
        <v>1</v>
      </c>
      <c r="Q278" s="56" t="str">
        <f>VLOOKUP(B278,辅助表1!B:Q,15,FALSE)</f>
        <v>战斗中额外获得1次空投支援</v>
      </c>
      <c r="R278" s="56">
        <f>VLOOKUP(B278,辅助表1!B:Q,16,FALSE)</f>
        <v>0</v>
      </c>
      <c r="S278" s="101" t="str">
        <f>$S$62</f>
        <v>词条分类-改造词条</v>
      </c>
      <c r="T278" s="101">
        <v>1</v>
      </c>
    </row>
    <row r="279" s="101" customFormat="1" spans="1:20">
      <c r="A279" s="56">
        <v>277</v>
      </c>
      <c r="B279" s="56">
        <v>311</v>
      </c>
      <c r="C279" s="56">
        <f t="shared" si="46"/>
        <v>171205</v>
      </c>
      <c r="D279" s="56" t="s">
        <v>43</v>
      </c>
      <c r="E279" s="56" t="str">
        <f>VLOOKUP(B279,辅助表1!B:Q,3,FALSE)</f>
        <v>生命强化</v>
      </c>
      <c r="F279" s="56" t="str">
        <f>VLOOKUP(B279,辅助表1!B:Q,4,FALSE)</f>
        <v>icon_sm</v>
      </c>
      <c r="G279" s="56" t="str">
        <f>VLOOKUP(B279,辅助表1!B:Q,5,FALSE)</f>
        <v>成就类型-解锁生效</v>
      </c>
      <c r="H279" s="56">
        <f>VLOOKUP(B279,辅助表1!B:Q,6,FALSE)</f>
        <v>0</v>
      </c>
      <c r="I279" s="56" t="str">
        <f>IF(VLOOKUP(B279,辅助表1!B:Q,7,FALSE)=0,"",VLOOKUP(B279,辅助表1!B:Q,7,FALSE))</f>
        <v/>
      </c>
      <c r="J279" s="56">
        <f>VLOOKUP(B279,辅助表1!B:Q,8,FALSE)</f>
        <v>1</v>
      </c>
      <c r="K279" s="56" t="str">
        <f>VLOOKUP(B279,辅助表1!B:Q,9,FALSE)</f>
        <v>条件参数类型-无</v>
      </c>
      <c r="L279" s="56">
        <f>VLOOKUP(B279,辅助表1!B:Q,10,FALSE)</f>
        <v>0</v>
      </c>
      <c r="M279" s="56" t="str">
        <f>VLOOKUP(B279,辅助表1!B:Q,11,FALSE)</f>
        <v>效果类型-晶核属性</v>
      </c>
      <c r="N279" s="56" t="str">
        <f>VLOOKUP(B279,辅助表1!B:Q,12,FALSE)</f>
        <v>生效标签-无</v>
      </c>
      <c r="O279" s="56" t="str">
        <f>VLOOKUP(B279,辅助表1!B:Q,13,FALSE)</f>
        <v>效果参数类型-三元数组</v>
      </c>
      <c r="P279" s="202" t="str">
        <f>MID(C279,2,3)&amp;","&amp;VLOOKUP(B279,辅助表1!B:Q,14,FALSE)</f>
        <v>712,属性-最大生命,2000</v>
      </c>
      <c r="Q279" s="56" t="str">
        <f>VLOOKUP(B279,辅助表1!B:Q,15,FALSE)</f>
        <v>提升20%晶核生命力</v>
      </c>
      <c r="R279" s="56">
        <f>VLOOKUP(B279,辅助表1!B:Q,16,FALSE)</f>
        <v>0</v>
      </c>
      <c r="S279" s="101" t="str">
        <f>$S$63</f>
        <v>词条分类-改造词条</v>
      </c>
      <c r="T279" s="99">
        <v>0</v>
      </c>
    </row>
    <row r="280" s="101" customFormat="1" spans="1:20">
      <c r="A280" s="56">
        <v>278</v>
      </c>
      <c r="B280" s="56">
        <v>299</v>
      </c>
      <c r="C280" s="56">
        <f t="shared" si="46"/>
        <v>171206</v>
      </c>
      <c r="D280" s="56" t="s">
        <v>43</v>
      </c>
      <c r="E280" s="56" t="str">
        <f>VLOOKUP(B280,辅助表1!B:Q,3,FALSE)</f>
        <v>攻击强化</v>
      </c>
      <c r="F280" s="56" t="str">
        <f>VLOOKUP(B280,辅助表1!B:Q,4,FALSE)</f>
        <v>icon_gj</v>
      </c>
      <c r="G280" s="56" t="str">
        <f>VLOOKUP(B280,辅助表1!B:Q,5,FALSE)</f>
        <v>成就类型-解锁生效</v>
      </c>
      <c r="H280" s="56">
        <f>VLOOKUP(B280,辅助表1!B:Q,6,FALSE)</f>
        <v>0</v>
      </c>
      <c r="I280" s="56" t="str">
        <f>IF(VLOOKUP(B280,辅助表1!B:Q,7,FALSE)=0,"",VLOOKUP(B280,辅助表1!B:Q,7,FALSE))</f>
        <v/>
      </c>
      <c r="J280" s="56">
        <f>VLOOKUP(B280,辅助表1!B:Q,8,FALSE)</f>
        <v>1</v>
      </c>
      <c r="K280" s="56" t="str">
        <f>VLOOKUP(B280,辅助表1!B:Q,9,FALSE)</f>
        <v>条件参数类型-无</v>
      </c>
      <c r="L280" s="56">
        <f>VLOOKUP(B280,辅助表1!B:Q,10,FALSE)</f>
        <v>0</v>
      </c>
      <c r="M280" s="56" t="str">
        <f>VLOOKUP(B280,辅助表1!B:Q,11,FALSE)</f>
        <v>效果类型-晶核属性</v>
      </c>
      <c r="N280" s="56" t="str">
        <f>VLOOKUP(B280,辅助表1!B:Q,12,FALSE)</f>
        <v>生效标签-无</v>
      </c>
      <c r="O280" s="56" t="str">
        <f>VLOOKUP(B280,辅助表1!B:Q,13,FALSE)</f>
        <v>效果参数类型-三元数组</v>
      </c>
      <c r="P280" s="85" t="str">
        <f>MID(C280,2,3)&amp;","&amp;VLOOKUP(B280,辅助表1!B:Q,14,FALSE)</f>
        <v>712,属性-攻击力,2000</v>
      </c>
      <c r="Q280" s="56" t="str">
        <f>VLOOKUP(B280,辅助表1!B:Q,15,FALSE)</f>
        <v>提升20%晶核攻击力</v>
      </c>
      <c r="R280" s="56">
        <f>VLOOKUP(B280,辅助表1!B:Q,16,FALSE)</f>
        <v>0</v>
      </c>
      <c r="S280" s="101" t="str">
        <f>$S$64</f>
        <v>词条分类-改造词条</v>
      </c>
      <c r="T280" s="99">
        <v>0</v>
      </c>
    </row>
    <row r="281" s="101" customFormat="1" spans="1:20">
      <c r="A281" s="56">
        <v>279</v>
      </c>
      <c r="B281" s="56">
        <v>302</v>
      </c>
      <c r="C281" s="56">
        <f t="shared" si="46"/>
        <v>171207</v>
      </c>
      <c r="D281" s="56" t="s">
        <v>43</v>
      </c>
      <c r="E281" s="56" t="str">
        <f>VLOOKUP(B281,辅助表1!B:Q,3,FALSE)</f>
        <v>暴力伤害</v>
      </c>
      <c r="F281" s="56" t="str">
        <f>VLOOKUP(B281,辅助表1!B:Q,4,FALSE)</f>
        <v>icon_bjdj</v>
      </c>
      <c r="G281" s="56" t="str">
        <f>VLOOKUP(B281,辅助表1!B:Q,5,FALSE)</f>
        <v>成就类型-解锁生效</v>
      </c>
      <c r="H281" s="56">
        <f>VLOOKUP(B281,辅助表1!B:Q,6,FALSE)</f>
        <v>0</v>
      </c>
      <c r="I281" s="56" t="str">
        <f>IF(VLOOKUP(B281,辅助表1!B:Q,7,FALSE)=0,"",VLOOKUP(B281,辅助表1!B:Q,7,FALSE))</f>
        <v/>
      </c>
      <c r="J281" s="56">
        <f>VLOOKUP(B281,辅助表1!B:Q,8,FALSE)</f>
        <v>1</v>
      </c>
      <c r="K281" s="56" t="str">
        <f>VLOOKUP(B281,辅助表1!B:Q,9,FALSE)</f>
        <v>条件参数类型-无</v>
      </c>
      <c r="L281" s="56">
        <f>VLOOKUP(B281,辅助表1!B:Q,10,FALSE)</f>
        <v>0</v>
      </c>
      <c r="M281" s="56" t="str">
        <f>VLOOKUP(B281,辅助表1!B:Q,11,FALSE)</f>
        <v>效果类型-英雄属性</v>
      </c>
      <c r="N281" s="56" t="str">
        <f>VLOOKUP(B281,辅助表1!B:Q,12,FALSE)</f>
        <v>元素-光</v>
      </c>
      <c r="O281" s="56" t="str">
        <f>VLOOKUP(B281,辅助表1!B:Q,13,FALSE)</f>
        <v>效果参数类型-二元数组</v>
      </c>
      <c r="P281" s="86" t="str">
        <f>VLOOKUP(B281,辅助表1!B:Q,14,FALSE)</f>
        <v>属性-暴击效果,189</v>
      </c>
      <c r="Q281" s="56" t="str">
        <f>VLOOKUP(B281,辅助表1!B:Q,15,FALSE)</f>
        <v>提升光属性英雄1.89%暴击效果</v>
      </c>
      <c r="R281" s="56">
        <f>VLOOKUP(B281,辅助表1!B:Q,16,FALSE)</f>
        <v>0</v>
      </c>
      <c r="S281" s="101" t="str">
        <f>$S$65</f>
        <v>词条分类-改造词条</v>
      </c>
      <c r="T281" s="192">
        <v>0</v>
      </c>
    </row>
    <row r="282" s="101" customFormat="1" spans="1:20">
      <c r="A282" s="56">
        <v>280</v>
      </c>
      <c r="B282" s="56">
        <v>296</v>
      </c>
      <c r="C282" s="56">
        <f t="shared" si="46"/>
        <v>171208</v>
      </c>
      <c r="D282" s="56" t="s">
        <v>43</v>
      </c>
      <c r="E282" s="56" t="str">
        <f>VLOOKUP(B282,辅助表1!B:Q,3,FALSE)</f>
        <v>软体防御</v>
      </c>
      <c r="F282" s="56" t="str">
        <f>VLOOKUP(B282,辅助表1!B:Q,4,FALSE)</f>
        <v>icon_yskx</v>
      </c>
      <c r="G282" s="56" t="str">
        <f>VLOOKUP(B282,辅助表1!B:Q,5,FALSE)</f>
        <v>成就类型-解锁生效</v>
      </c>
      <c r="H282" s="56">
        <f>VLOOKUP(B282,辅助表1!B:Q,6,FALSE)</f>
        <v>0</v>
      </c>
      <c r="I282" s="56" t="str">
        <f>IF(VLOOKUP(B282,辅助表1!B:Q,7,FALSE)=0,"",VLOOKUP(B282,辅助表1!B:Q,7,FALSE))</f>
        <v/>
      </c>
      <c r="J282" s="56">
        <f>VLOOKUP(B282,辅助表1!B:Q,8,FALSE)</f>
        <v>1</v>
      </c>
      <c r="K282" s="56" t="str">
        <f>VLOOKUP(B282,辅助表1!B:Q,9,FALSE)</f>
        <v>条件参数类型-无</v>
      </c>
      <c r="L282" s="56">
        <f>VLOOKUP(B282,辅助表1!B:Q,10,FALSE)</f>
        <v>0</v>
      </c>
      <c r="M282" s="56" t="str">
        <f>VLOOKUP(B282,辅助表1!B:Q,11,FALSE)</f>
        <v>效果类型-英雄属性</v>
      </c>
      <c r="N282" s="56" t="str">
        <f>VLOOKUP(B282,辅助表1!B:Q,12,FALSE)</f>
        <v>元素-光</v>
      </c>
      <c r="O282" s="56" t="str">
        <f>VLOOKUP(B282,辅助表1!B:Q,13,FALSE)</f>
        <v>效果参数类型-二元数组</v>
      </c>
      <c r="P282" s="86" t="str">
        <f>VLOOKUP(B282,辅助表1!B:Q,14,FALSE)</f>
        <v>属性-火抗,108#属性-水抗,108#属性-风抗,108#属性-光抗,108#属性-暗抗,108</v>
      </c>
      <c r="Q282" s="56" t="str">
        <f>VLOOKUP(B282,辅助表1!B:Q,15,FALSE)</f>
        <v>提升光属性英雄1.08%元素抗性</v>
      </c>
      <c r="R282" s="56">
        <f>VLOOKUP(B282,辅助表1!B:Q,16,FALSE)</f>
        <v>0</v>
      </c>
      <c r="S282" s="101" t="str">
        <f>$S$66</f>
        <v>词条分类-改造词条</v>
      </c>
      <c r="T282" s="101">
        <v>0</v>
      </c>
    </row>
    <row r="283" s="117" customFormat="1" spans="1:20">
      <c r="A283" s="108">
        <v>281</v>
      </c>
      <c r="B283" s="108">
        <v>47</v>
      </c>
      <c r="C283" s="108">
        <f>C275+100</f>
        <v>171301</v>
      </c>
      <c r="D283" s="108" t="s">
        <v>43</v>
      </c>
      <c r="E283" s="108" t="str">
        <f>VLOOKUP(B283,辅助表1!B:Q,3,FALSE)</f>
        <v>晶核惊喜</v>
      </c>
      <c r="F283" s="108" t="str">
        <f>VLOOKUP(B283,辅助表1!B:Q,4,FALSE)</f>
        <v>icon_ewhd</v>
      </c>
      <c r="G283" s="108" t="str">
        <f>VLOOKUP(B283,辅助表1!B:Q,5,FALSE)</f>
        <v>成就类型-解锁生效</v>
      </c>
      <c r="H283" s="108">
        <f>VLOOKUP(B283,辅助表1!B:Q,6,FALSE)</f>
        <v>0</v>
      </c>
      <c r="I283" s="108" t="str">
        <f>IF(VLOOKUP(B283,辅助表1!B:Q,7,FALSE)=0,"",VLOOKUP(B283,辅助表1!B:Q,7,FALSE))</f>
        <v/>
      </c>
      <c r="J283" s="108">
        <f>VLOOKUP(B283,辅助表1!B:Q,8,FALSE)</f>
        <v>1</v>
      </c>
      <c r="K283" s="108" t="str">
        <f>VLOOKUP(B283,辅助表1!B:Q,9,FALSE)</f>
        <v>条件参数类型-无</v>
      </c>
      <c r="L283" s="108">
        <f>VLOOKUP(B283,辅助表1!B:Q,10,FALSE)</f>
        <v>0</v>
      </c>
      <c r="M283" s="108" t="str">
        <f>VLOOKUP(B283,辅助表1!B:Q,11,FALSE)</f>
        <v>效果类型-连续抽卡</v>
      </c>
      <c r="N283" s="108">
        <f>VLOOKUP(B283,辅助表1!B:Q,12,FALSE)</f>
        <v>21</v>
      </c>
      <c r="O283" s="108" t="str">
        <f>VLOOKUP(B283,辅助表1!B:Q,13,FALSE)</f>
        <v>效果参数类型-二元数组</v>
      </c>
      <c r="P283" s="208" t="str">
        <f>VLOOKUP(B283,辅助表1!B:Q,14,FALSE)</f>
        <v>1501,10</v>
      </c>
      <c r="Q283" s="108" t="str">
        <f>VLOOKUP(B283,辅助表1!B:Q,15,FALSE)</f>
        <v>10连晶核制造有%s0.1%%s的概率额外获得1份奖励</v>
      </c>
      <c r="R283" s="70">
        <v>1</v>
      </c>
      <c r="S283" s="117" t="str">
        <f>$S$59</f>
        <v>词条分类-主词条</v>
      </c>
      <c r="T283" s="117">
        <v>1</v>
      </c>
    </row>
    <row r="284" s="117" customFormat="1" spans="1:20">
      <c r="A284" s="108">
        <v>282</v>
      </c>
      <c r="B284" s="108">
        <v>36</v>
      </c>
      <c r="C284" s="108">
        <f t="shared" ref="C284:C290" si="47">C283+1</f>
        <v>171302</v>
      </c>
      <c r="D284" s="108" t="s">
        <v>43</v>
      </c>
      <c r="E284" s="108" t="str">
        <f>VLOOKUP(B284,辅助表1!B:Q,3,FALSE)</f>
        <v>混沌之力</v>
      </c>
      <c r="F284" s="108" t="str">
        <f>VLOOKUP(B284,辅助表1!B:Q,4,FALSE)</f>
        <v>icon_hddj</v>
      </c>
      <c r="G284" s="108" t="str">
        <f>VLOOKUP(B284,辅助表1!B:Q,5,FALSE)</f>
        <v>成就类型-解锁生效</v>
      </c>
      <c r="H284" s="108">
        <f>VLOOKUP(B284,辅助表1!B:Q,6,FALSE)</f>
        <v>0</v>
      </c>
      <c r="I284" s="108" t="str">
        <f>IF(VLOOKUP(B284,辅助表1!B:Q,7,FALSE)=0,"",VLOOKUP(B284,辅助表1!B:Q,7,FALSE))</f>
        <v/>
      </c>
      <c r="J284" s="108">
        <f>VLOOKUP(B284,辅助表1!B:Q,8,FALSE)</f>
        <v>1</v>
      </c>
      <c r="K284" s="108" t="str">
        <f>VLOOKUP(B284,辅助表1!B:Q,9,FALSE)</f>
        <v>条件参数类型-无</v>
      </c>
      <c r="L284" s="108">
        <f>VLOOKUP(B284,辅助表1!B:Q,10,FALSE)</f>
        <v>0</v>
      </c>
      <c r="M284" s="108" t="str">
        <f>VLOOKUP(B284,辅助表1!B:Q,11,FALSE)</f>
        <v>效果类型-英雄属性</v>
      </c>
      <c r="N284" s="108" t="str">
        <f>VLOOKUP(B284,辅助表1!B:Q,12,FALSE)</f>
        <v>元素-火</v>
      </c>
      <c r="O284" s="108" t="str">
        <f>VLOOKUP(B284,辅助表1!B:Q,13,FALSE)</f>
        <v>效果参数类型-二元数组</v>
      </c>
      <c r="P284" s="208" t="str">
        <f>VLOOKUP(B284,辅助表1!B:Q,14,FALSE)</f>
        <v>属性-最大混沌,695</v>
      </c>
      <c r="Q284" s="108" t="str">
        <f>VLOOKUP(B284,辅助表1!B:Q,15,FALSE)</f>
        <v>提升火属性英雄6.95%最大混沌</v>
      </c>
      <c r="R284" s="108">
        <f>VLOOKUP(B284,辅助表1!B:Q,16,FALSE)</f>
        <v>0</v>
      </c>
      <c r="S284" s="117" t="str">
        <f>$S$60</f>
        <v>词条分类-特殊词条</v>
      </c>
      <c r="T284" s="99">
        <v>0</v>
      </c>
    </row>
    <row r="285" s="117" customFormat="1" spans="1:20">
      <c r="A285" s="108">
        <v>283</v>
      </c>
      <c r="B285" s="108">
        <v>311</v>
      </c>
      <c r="C285" s="108">
        <f t="shared" si="47"/>
        <v>171303</v>
      </c>
      <c r="D285" s="108" t="s">
        <v>43</v>
      </c>
      <c r="E285" s="108" t="str">
        <f>VLOOKUP(B285,辅助表1!B:Q,3,FALSE)</f>
        <v>生命强化</v>
      </c>
      <c r="F285" s="108" t="str">
        <f>VLOOKUP(B285,辅助表1!B:Q,4,FALSE)</f>
        <v>icon_sm</v>
      </c>
      <c r="G285" s="108" t="str">
        <f>VLOOKUP(B285,辅助表1!B:Q,5,FALSE)</f>
        <v>成就类型-解锁生效</v>
      </c>
      <c r="H285" s="108">
        <f>VLOOKUP(B285,辅助表1!B:Q,6,FALSE)</f>
        <v>0</v>
      </c>
      <c r="I285" s="108" t="str">
        <f>IF(VLOOKUP(B285,辅助表1!B:Q,7,FALSE)=0,"",VLOOKUP(B285,辅助表1!B:Q,7,FALSE))</f>
        <v/>
      </c>
      <c r="J285" s="108">
        <f>VLOOKUP(B285,辅助表1!B:Q,8,FALSE)</f>
        <v>1</v>
      </c>
      <c r="K285" s="108" t="str">
        <f>VLOOKUP(B285,辅助表1!B:Q,9,FALSE)</f>
        <v>条件参数类型-无</v>
      </c>
      <c r="L285" s="108">
        <f>VLOOKUP(B285,辅助表1!B:Q,10,FALSE)</f>
        <v>0</v>
      </c>
      <c r="M285" s="108" t="str">
        <f>VLOOKUP(B285,辅助表1!B:Q,11,FALSE)</f>
        <v>效果类型-晶核属性</v>
      </c>
      <c r="N285" s="108" t="str">
        <f>VLOOKUP(B285,辅助表1!B:Q,12,FALSE)</f>
        <v>生效标签-无</v>
      </c>
      <c r="O285" s="108" t="str">
        <f>VLOOKUP(B285,辅助表1!B:Q,13,FALSE)</f>
        <v>效果参数类型-三元数组</v>
      </c>
      <c r="P285" s="202" t="str">
        <f>MID(C285,2,3)&amp;","&amp;VLOOKUP(B285,辅助表1!B:Q,14,FALSE)</f>
        <v>713,属性-最大生命,2000</v>
      </c>
      <c r="Q285" s="108" t="str">
        <f>VLOOKUP(B285,辅助表1!B:Q,15,FALSE)</f>
        <v>提升20%晶核生命力</v>
      </c>
      <c r="R285" s="108">
        <f>VLOOKUP(B285,辅助表1!B:Q,16,FALSE)</f>
        <v>0</v>
      </c>
      <c r="S285" s="117" t="str">
        <f>$S$61</f>
        <v>词条分类-改造词条</v>
      </c>
      <c r="T285" s="99">
        <v>0</v>
      </c>
    </row>
    <row r="286" s="117" customFormat="1" spans="1:20">
      <c r="A286" s="108">
        <v>284</v>
      </c>
      <c r="B286" s="108">
        <v>34</v>
      </c>
      <c r="C286" s="108">
        <f t="shared" si="47"/>
        <v>171304</v>
      </c>
      <c r="D286" s="108" t="s">
        <v>43</v>
      </c>
      <c r="E286" s="108" t="str">
        <f>VLOOKUP(B286,辅助表1!B:Q,3,FALSE)</f>
        <v>防御强化</v>
      </c>
      <c r="F286" s="108" t="str">
        <f>VLOOKUP(B286,辅助表1!B:Q,4,FALSE)</f>
        <v>icon_fy</v>
      </c>
      <c r="G286" s="108" t="str">
        <f>VLOOKUP(B286,辅助表1!B:Q,5,FALSE)</f>
        <v>成就类型-解锁生效</v>
      </c>
      <c r="H286" s="108">
        <f>VLOOKUP(B286,辅助表1!B:Q,6,FALSE)</f>
        <v>0</v>
      </c>
      <c r="I286" s="108" t="str">
        <f>IF(VLOOKUP(B286,辅助表1!B:Q,7,FALSE)=0,"",VLOOKUP(B286,辅助表1!B:Q,7,FALSE))</f>
        <v/>
      </c>
      <c r="J286" s="108">
        <f>VLOOKUP(B286,辅助表1!B:Q,8,FALSE)</f>
        <v>1</v>
      </c>
      <c r="K286" s="108" t="str">
        <f>VLOOKUP(B286,辅助表1!B:Q,9,FALSE)</f>
        <v>条件参数类型-无</v>
      </c>
      <c r="L286" s="108">
        <f>VLOOKUP(B286,辅助表1!B:Q,10,FALSE)</f>
        <v>0</v>
      </c>
      <c r="M286" s="108" t="str">
        <f>VLOOKUP(B286,辅助表1!B:Q,11,FALSE)</f>
        <v>效果类型-晶核属性</v>
      </c>
      <c r="N286" s="108" t="str">
        <f>VLOOKUP(B286,辅助表1!B:Q,12,FALSE)</f>
        <v>生效标签-无</v>
      </c>
      <c r="O286" s="108" t="str">
        <f>VLOOKUP(B286,辅助表1!B:Q,13,FALSE)</f>
        <v>效果参数类型-三元数组</v>
      </c>
      <c r="P286" s="208" t="str">
        <f>VLOOKUP(B286,辅助表1!B:Q,14,FALSE)</f>
        <v>属性-防御力,2000</v>
      </c>
      <c r="Q286" s="108" t="str">
        <f>VLOOKUP(B286,辅助表1!B:Q,15,FALSE)</f>
        <v>提升20%晶核防御力</v>
      </c>
      <c r="R286" s="108">
        <v>0</v>
      </c>
      <c r="S286" s="117" t="str">
        <f>$S$62</f>
        <v>词条分类-改造词条</v>
      </c>
      <c r="T286" s="117">
        <v>1</v>
      </c>
    </row>
    <row r="287" s="117" customFormat="1" spans="1:20">
      <c r="A287" s="108">
        <v>285</v>
      </c>
      <c r="B287" s="108">
        <v>299</v>
      </c>
      <c r="C287" s="108">
        <f t="shared" si="47"/>
        <v>171305</v>
      </c>
      <c r="D287" s="108" t="s">
        <v>43</v>
      </c>
      <c r="E287" s="108" t="str">
        <f>VLOOKUP(B287,辅助表1!B:Q,3,FALSE)</f>
        <v>攻击强化</v>
      </c>
      <c r="F287" s="108" t="str">
        <f>VLOOKUP(B287,辅助表1!B:Q,4,FALSE)</f>
        <v>icon_gj</v>
      </c>
      <c r="G287" s="108" t="str">
        <f>VLOOKUP(B287,辅助表1!B:Q,5,FALSE)</f>
        <v>成就类型-解锁生效</v>
      </c>
      <c r="H287" s="108">
        <f>VLOOKUP(B287,辅助表1!B:Q,6,FALSE)</f>
        <v>0</v>
      </c>
      <c r="I287" s="108" t="str">
        <f>IF(VLOOKUP(B287,辅助表1!B:Q,7,FALSE)=0,"",VLOOKUP(B287,辅助表1!B:Q,7,FALSE))</f>
        <v/>
      </c>
      <c r="J287" s="108">
        <f>VLOOKUP(B287,辅助表1!B:Q,8,FALSE)</f>
        <v>1</v>
      </c>
      <c r="K287" s="108" t="str">
        <f>VLOOKUP(B287,辅助表1!B:Q,9,FALSE)</f>
        <v>条件参数类型-无</v>
      </c>
      <c r="L287" s="108">
        <f>VLOOKUP(B287,辅助表1!B:Q,10,FALSE)</f>
        <v>0</v>
      </c>
      <c r="M287" s="108" t="str">
        <f>VLOOKUP(B287,辅助表1!B:Q,11,FALSE)</f>
        <v>效果类型-晶核属性</v>
      </c>
      <c r="N287" s="108" t="str">
        <f>VLOOKUP(B287,辅助表1!B:Q,12,FALSE)</f>
        <v>生效标签-无</v>
      </c>
      <c r="O287" s="108" t="str">
        <f>VLOOKUP(B287,辅助表1!B:Q,13,FALSE)</f>
        <v>效果参数类型-三元数组</v>
      </c>
      <c r="P287" s="85" t="str">
        <f>MID(C287,2,3)&amp;","&amp;VLOOKUP(B287,辅助表1!B:Q,14,FALSE)</f>
        <v>713,属性-攻击力,2000</v>
      </c>
      <c r="Q287" s="108" t="str">
        <f>VLOOKUP(B287,辅助表1!B:Q,15,FALSE)</f>
        <v>提升20%晶核攻击力</v>
      </c>
      <c r="R287" s="108">
        <f>VLOOKUP(B287,辅助表1!B:Q,16,FALSE)</f>
        <v>0</v>
      </c>
      <c r="S287" s="117" t="str">
        <f>$S$63</f>
        <v>词条分类-改造词条</v>
      </c>
      <c r="T287" s="99">
        <v>0</v>
      </c>
    </row>
    <row r="288" s="117" customFormat="1" spans="1:20">
      <c r="A288" s="108">
        <v>286</v>
      </c>
      <c r="B288" s="108">
        <v>280</v>
      </c>
      <c r="C288" s="108">
        <f t="shared" si="47"/>
        <v>171306</v>
      </c>
      <c r="D288" s="108" t="s">
        <v>43</v>
      </c>
      <c r="E288" s="108" t="str">
        <f>VLOOKUP(B288,辅助表1!B:Q,3,FALSE)</f>
        <v>直面首领</v>
      </c>
      <c r="F288" s="108" t="str">
        <f>VLOOKUP(B288,辅助表1!B:Q,4,FALSE)</f>
        <v>icon_boss</v>
      </c>
      <c r="G288" s="108" t="str">
        <f>VLOOKUP(B288,辅助表1!B:Q,5,FALSE)</f>
        <v>成就类型-解锁生效</v>
      </c>
      <c r="H288" s="108">
        <f>VLOOKUP(B288,辅助表1!B:Q,6,FALSE)</f>
        <v>0</v>
      </c>
      <c r="I288" s="108" t="str">
        <f>IF(VLOOKUP(B288,辅助表1!B:Q,7,FALSE)=0,"",VLOOKUP(B288,辅助表1!B:Q,7,FALSE))</f>
        <v/>
      </c>
      <c r="J288" s="108">
        <f>VLOOKUP(B288,辅助表1!B:Q,8,FALSE)</f>
        <v>1</v>
      </c>
      <c r="K288" s="108" t="str">
        <f>VLOOKUP(B288,辅助表1!B:Q,9,FALSE)</f>
        <v>条件参数类型-无</v>
      </c>
      <c r="L288" s="108">
        <f>VLOOKUP(B288,辅助表1!B:Q,10,FALSE)</f>
        <v>0</v>
      </c>
      <c r="M288" s="108" t="str">
        <f>VLOOKUP(B288,辅助表1!B:Q,11,FALSE)</f>
        <v>效果类型-boss出现能量回满</v>
      </c>
      <c r="N288" s="108" t="str">
        <f>VLOOKUP(B288,辅助表1!B:Q,12,FALSE)</f>
        <v>生效标签-无</v>
      </c>
      <c r="O288" s="108" t="str">
        <f>VLOOKUP(B288,辅助表1!B:Q,13,FALSE)</f>
        <v>效果参数类型-单参数</v>
      </c>
      <c r="P288" s="86" t="str">
        <f>MID(C288,2,3)&amp;","&amp;VLOOKUP(B288,辅助表1!B:Q,14,FALSE)</f>
        <v>713,1</v>
      </c>
      <c r="Q288" s="108" t="str">
        <f>VLOOKUP(B288,辅助表1!B:Q,15,FALSE)</f>
        <v>Boss出现时，全体英雄立即回满能量</v>
      </c>
      <c r="R288" s="108">
        <f>VLOOKUP(B288,辅助表1!B:Q,16,FALSE)</f>
        <v>0</v>
      </c>
      <c r="S288" s="117" t="str">
        <f>$S$64</f>
        <v>词条分类-改造词条</v>
      </c>
      <c r="T288" s="99">
        <v>0</v>
      </c>
    </row>
    <row r="289" s="117" customFormat="1" spans="1:20">
      <c r="A289" s="108">
        <v>287</v>
      </c>
      <c r="B289" s="108">
        <v>312</v>
      </c>
      <c r="C289" s="108">
        <f t="shared" si="47"/>
        <v>171307</v>
      </c>
      <c r="D289" s="108" t="s">
        <v>43</v>
      </c>
      <c r="E289" s="108" t="str">
        <f>VLOOKUP(B289,辅助表1!B:Q,3,FALSE)</f>
        <v>精准打击</v>
      </c>
      <c r="F289" s="108" t="str">
        <f>VLOOKUP(B289,辅助表1!B:Q,4,FALSE)</f>
        <v>icon_jzdj</v>
      </c>
      <c r="G289" s="108" t="str">
        <f>VLOOKUP(B289,辅助表1!B:Q,5,FALSE)</f>
        <v>成就类型-解锁生效</v>
      </c>
      <c r="H289" s="108">
        <f>VLOOKUP(B289,辅助表1!B:Q,6,FALSE)</f>
        <v>0</v>
      </c>
      <c r="I289" s="108" t="str">
        <f>IF(VLOOKUP(B289,辅助表1!B:Q,7,FALSE)=0,"",VLOOKUP(B289,辅助表1!B:Q,7,FALSE))</f>
        <v/>
      </c>
      <c r="J289" s="108">
        <f>VLOOKUP(B289,辅助表1!B:Q,8,FALSE)</f>
        <v>1</v>
      </c>
      <c r="K289" s="108" t="str">
        <f>VLOOKUP(B289,辅助表1!B:Q,9,FALSE)</f>
        <v>条件参数类型-无</v>
      </c>
      <c r="L289" s="108">
        <f>VLOOKUP(B289,辅助表1!B:Q,10,FALSE)</f>
        <v>0</v>
      </c>
      <c r="M289" s="108" t="str">
        <f>VLOOKUP(B289,辅助表1!B:Q,11,FALSE)</f>
        <v>效果类型-英雄属性</v>
      </c>
      <c r="N289" s="108" t="str">
        <f>VLOOKUP(B289,辅助表1!B:Q,12,FALSE)</f>
        <v>元素-光</v>
      </c>
      <c r="O289" s="108" t="str">
        <f>VLOOKUP(B289,辅助表1!B:Q,13,FALSE)</f>
        <v>效果参数类型-二元数组</v>
      </c>
      <c r="P289" s="208" t="str">
        <f>VLOOKUP(B289,辅助表1!B:Q,14,FALSE)</f>
        <v>属性-精准伤害,145</v>
      </c>
      <c r="Q289" s="108" t="str">
        <f>VLOOKUP(B289,辅助表1!B:Q,15,FALSE)</f>
        <v>提升光属性英雄1.45%精准伤害</v>
      </c>
      <c r="R289" s="108">
        <f>VLOOKUP(B289,辅助表1!B:Q,16,FALSE)</f>
        <v>0</v>
      </c>
      <c r="S289" s="117" t="str">
        <f>$S$65</f>
        <v>词条分类-改造词条</v>
      </c>
      <c r="T289" s="99">
        <v>0</v>
      </c>
    </row>
    <row r="290" s="117" customFormat="1" spans="1:20">
      <c r="A290" s="108">
        <v>288</v>
      </c>
      <c r="B290" s="108">
        <v>297</v>
      </c>
      <c r="C290" s="108">
        <f t="shared" si="47"/>
        <v>171308</v>
      </c>
      <c r="D290" s="108" t="s">
        <v>43</v>
      </c>
      <c r="E290" s="108" t="str">
        <f>VLOOKUP(B290,辅助表1!B:Q,3,FALSE)</f>
        <v>更强技能</v>
      </c>
      <c r="F290" s="108" t="str">
        <f>VLOOKUP(B290,辅助表1!B:Q,4,FALSE)</f>
        <v>icon_jnzq</v>
      </c>
      <c r="G290" s="108" t="str">
        <f>VLOOKUP(B290,辅助表1!B:Q,5,FALSE)</f>
        <v>成就类型-解锁生效</v>
      </c>
      <c r="H290" s="108">
        <f>VLOOKUP(B290,辅助表1!B:Q,6,FALSE)</f>
        <v>0</v>
      </c>
      <c r="I290" s="108" t="str">
        <f>IF(VLOOKUP(B290,辅助表1!B:Q,7,FALSE)=0,"",VLOOKUP(B290,辅助表1!B:Q,7,FALSE))</f>
        <v/>
      </c>
      <c r="J290" s="108">
        <f>VLOOKUP(B290,辅助表1!B:Q,8,FALSE)</f>
        <v>1</v>
      </c>
      <c r="K290" s="108" t="str">
        <f>VLOOKUP(B290,辅助表1!B:Q,9,FALSE)</f>
        <v>条件参数类型-无</v>
      </c>
      <c r="L290" s="108">
        <f>VLOOKUP(B290,辅助表1!B:Q,10,FALSE)</f>
        <v>0</v>
      </c>
      <c r="M290" s="108" t="str">
        <f>VLOOKUP(B290,辅助表1!B:Q,11,FALSE)</f>
        <v>效果类型-英雄属性</v>
      </c>
      <c r="N290" s="108" t="str">
        <f>VLOOKUP(B290,辅助表1!B:Q,12,FALSE)</f>
        <v>元素-光</v>
      </c>
      <c r="O290" s="108" t="str">
        <f>VLOOKUP(B290,辅助表1!B:Q,13,FALSE)</f>
        <v>效果参数类型-二元数组</v>
      </c>
      <c r="P290" s="208" t="str">
        <f>VLOOKUP(B290,辅助表1!B:Q,14,FALSE)</f>
        <v>属性-技能增强,503</v>
      </c>
      <c r="Q290" s="108" t="str">
        <f>VLOOKUP(B290,辅助表1!B:Q,15,FALSE)</f>
        <v>提升光属性英雄5.03%技能增强</v>
      </c>
      <c r="R290" s="108">
        <f>VLOOKUP(B290,辅助表1!B:Q,16,FALSE)</f>
        <v>0</v>
      </c>
      <c r="S290" s="117" t="str">
        <f>$S$66</f>
        <v>词条分类-改造词条</v>
      </c>
      <c r="T290" s="99">
        <v>0</v>
      </c>
    </row>
    <row r="291" s="194" customFormat="1" spans="1:20">
      <c r="A291" s="207">
        <v>289</v>
      </c>
      <c r="B291" s="207">
        <v>317</v>
      </c>
      <c r="C291" s="207">
        <v>180101</v>
      </c>
      <c r="D291" s="207" t="s">
        <v>38</v>
      </c>
      <c r="E291" s="207" t="str">
        <f>VLOOKUP(B291,辅助表1!B:Q,3,FALSE)</f>
        <v>混沌恢复</v>
      </c>
      <c r="F291" s="207" t="str">
        <f>VLOOKUP(B291,辅助表1!B:Q,4,FALSE)</f>
        <v>icon_hx</v>
      </c>
      <c r="G291" s="207" t="str">
        <f>VLOOKUP(B291,辅助表1!B:Q,5,FALSE)</f>
        <v>成就类型-解锁生效</v>
      </c>
      <c r="H291" s="207">
        <f>VLOOKUP(B291,辅助表1!B:Q,6,FALSE)</f>
        <v>0</v>
      </c>
      <c r="I291" s="207" t="str">
        <f>IF(VLOOKUP(B291,辅助表1!B:Q,7,FALSE)=0,"",VLOOKUP(B291,辅助表1!B:Q,7,FALSE))</f>
        <v/>
      </c>
      <c r="J291" s="207">
        <f>VLOOKUP(B291,辅助表1!B:Q,8,FALSE)</f>
        <v>1</v>
      </c>
      <c r="K291" s="207" t="str">
        <f>VLOOKUP(B291,辅助表1!B:Q,9,FALSE)</f>
        <v>条件参数类型-无</v>
      </c>
      <c r="L291" s="207">
        <f>VLOOKUP(B291,辅助表1!B:Q,10,FALSE)</f>
        <v>0</v>
      </c>
      <c r="M291" s="207" t="str">
        <f>VLOOKUP(B291,辅助表1!B:Q,11,FALSE)</f>
        <v>效果类型-英雄属性</v>
      </c>
      <c r="N291" s="207" t="str">
        <f>VLOOKUP(B291,辅助表1!B:Q,12,FALSE)</f>
        <v>元素-暗</v>
      </c>
      <c r="O291" s="207" t="str">
        <f>VLOOKUP(B291,辅助表1!B:Q,13,FALSE)</f>
        <v>效果参数类型-二元数组</v>
      </c>
      <c r="P291" s="209" t="str">
        <f>VLOOKUP(B291,辅助表1!B:Q,14,FALSE)</f>
        <v>属性-混沌回血,231</v>
      </c>
      <c r="Q291" s="207" t="str">
        <f>VLOOKUP(B291,辅助表1!B:Q,15,FALSE)</f>
        <v>提升暗属性英雄混沌回血%s231%s点</v>
      </c>
      <c r="R291" s="207">
        <v>0</v>
      </c>
      <c r="S291" s="194" t="str">
        <f>$S$3</f>
        <v>词条分类-主词条</v>
      </c>
      <c r="T291" s="194">
        <v>0</v>
      </c>
    </row>
    <row r="292" s="194" customFormat="1" spans="1:20">
      <c r="A292" s="207">
        <v>290</v>
      </c>
      <c r="B292" s="207">
        <v>4</v>
      </c>
      <c r="C292" s="207">
        <f t="shared" ref="C292:C294" si="48">C291+1</f>
        <v>180102</v>
      </c>
      <c r="D292" s="207" t="s">
        <v>38</v>
      </c>
      <c r="E292" s="207" t="str">
        <f>VLOOKUP(B292,辅助表1!B:Q,3,FALSE)</f>
        <v>攻击强化</v>
      </c>
      <c r="F292" s="207" t="str">
        <f>VLOOKUP(B292,辅助表1!B:Q,4,FALSE)</f>
        <v>icon_gj</v>
      </c>
      <c r="G292" s="207" t="str">
        <f>VLOOKUP(B292,辅助表1!B:Q,5,FALSE)</f>
        <v>成就类型-解锁生效</v>
      </c>
      <c r="H292" s="207">
        <f>VLOOKUP(B292,辅助表1!B:Q,6,FALSE)</f>
        <v>0</v>
      </c>
      <c r="I292" s="207" t="str">
        <f>IF(VLOOKUP(B292,辅助表1!B:Q,7,FALSE)=0,"",VLOOKUP(B292,辅助表1!B:Q,7,FALSE))</f>
        <v/>
      </c>
      <c r="J292" s="207">
        <f>VLOOKUP(B292,辅助表1!B:Q,8,FALSE)</f>
        <v>1</v>
      </c>
      <c r="K292" s="207" t="str">
        <f>VLOOKUP(B292,辅助表1!B:Q,9,FALSE)</f>
        <v>条件参数类型-无</v>
      </c>
      <c r="L292" s="207">
        <f>VLOOKUP(B292,辅助表1!B:Q,10,FALSE)</f>
        <v>0</v>
      </c>
      <c r="M292" s="207" t="str">
        <f>VLOOKUP(B292,辅助表1!B:Q,11,FALSE)</f>
        <v>效果类型-晶核属性</v>
      </c>
      <c r="N292" s="207" t="str">
        <f>VLOOKUP(B292,辅助表1!B:Q,12,FALSE)</f>
        <v>生效标签-无</v>
      </c>
      <c r="O292" s="207" t="str">
        <f>VLOOKUP(B292,辅助表1!B:Q,13,FALSE)</f>
        <v>效果参数类型-三元数组</v>
      </c>
      <c r="P292" s="209" t="str">
        <f>MID(C292,2,3)&amp;","&amp;VLOOKUP(B292,辅助表1!B:Q,14,FALSE)</f>
        <v>801,属性-攻击力,2000</v>
      </c>
      <c r="Q292" s="207" t="str">
        <f>VLOOKUP(B292,辅助表1!B:Q,15,FALSE)</f>
        <v>提升20%晶核攻击力</v>
      </c>
      <c r="R292" s="207">
        <f>VLOOKUP(B292,辅助表1!B:Q,16,FALSE)</f>
        <v>0</v>
      </c>
      <c r="S292" s="194" t="str">
        <f>$S$4</f>
        <v>词条分类-改造词条</v>
      </c>
      <c r="T292" s="194">
        <v>0</v>
      </c>
    </row>
    <row r="293" s="194" customFormat="1" spans="1:20">
      <c r="A293" s="207">
        <v>291</v>
      </c>
      <c r="B293" s="207">
        <v>7</v>
      </c>
      <c r="C293" s="207">
        <f t="shared" si="48"/>
        <v>180103</v>
      </c>
      <c r="D293" s="207" t="s">
        <v>38</v>
      </c>
      <c r="E293" s="207" t="str">
        <f>VLOOKUP(B293,辅助表1!B:Q,3,FALSE)</f>
        <v>生命强化</v>
      </c>
      <c r="F293" s="207" t="str">
        <f>VLOOKUP(B293,辅助表1!B:Q,4,FALSE)</f>
        <v>icon_sm</v>
      </c>
      <c r="G293" s="207" t="str">
        <f>VLOOKUP(B293,辅助表1!B:Q,5,FALSE)</f>
        <v>成就类型-解锁生效</v>
      </c>
      <c r="H293" s="207">
        <f>VLOOKUP(B293,辅助表1!B:Q,6,FALSE)</f>
        <v>0</v>
      </c>
      <c r="I293" s="207" t="str">
        <f>IF(VLOOKUP(B293,辅助表1!B:Q,7,FALSE)=0,"",VLOOKUP(B293,辅助表1!B:Q,7,FALSE))</f>
        <v/>
      </c>
      <c r="J293" s="207">
        <f>VLOOKUP(B293,辅助表1!B:Q,8,FALSE)</f>
        <v>1</v>
      </c>
      <c r="K293" s="207" t="str">
        <f>VLOOKUP(B293,辅助表1!B:Q,9,FALSE)</f>
        <v>条件参数类型-无</v>
      </c>
      <c r="L293" s="207">
        <f>VLOOKUP(B293,辅助表1!B:Q,10,FALSE)</f>
        <v>0</v>
      </c>
      <c r="M293" s="207" t="str">
        <f>VLOOKUP(B293,辅助表1!B:Q,11,FALSE)</f>
        <v>效果类型-晶核属性</v>
      </c>
      <c r="N293" s="207" t="str">
        <f>VLOOKUP(B293,辅助表1!B:Q,12,FALSE)</f>
        <v>生效标签-无</v>
      </c>
      <c r="O293" s="207" t="str">
        <f>VLOOKUP(B293,辅助表1!B:Q,13,FALSE)</f>
        <v>效果参数类型-三元数组</v>
      </c>
      <c r="P293" s="209" t="str">
        <f>MID(C293,2,3)&amp;","&amp;VLOOKUP(B293,辅助表1!B:Q,14,FALSE)</f>
        <v>801,属性-最大生命,2000</v>
      </c>
      <c r="Q293" s="207" t="str">
        <f>VLOOKUP(B293,辅助表1!B:Q,15,FALSE)</f>
        <v>提升20%晶核生命力</v>
      </c>
      <c r="R293" s="207">
        <f>VLOOKUP(B293,辅助表1!B:Q,16,FALSE)</f>
        <v>0</v>
      </c>
      <c r="S293" s="194" t="str">
        <f>$S$5</f>
        <v>词条分类-改造词条</v>
      </c>
      <c r="T293" s="194">
        <v>0</v>
      </c>
    </row>
    <row r="294" s="194" customFormat="1" spans="1:20">
      <c r="A294" s="207">
        <v>292</v>
      </c>
      <c r="B294" s="207">
        <v>320</v>
      </c>
      <c r="C294" s="207">
        <f t="shared" si="48"/>
        <v>180104</v>
      </c>
      <c r="D294" s="207" t="s">
        <v>38</v>
      </c>
      <c r="E294" s="207" t="str">
        <f>VLOOKUP(B294,辅助表1!B:Q,3,FALSE)</f>
        <v>精准打击</v>
      </c>
      <c r="F294" s="207" t="str">
        <f>VLOOKUP(B294,辅助表1!B:Q,4,FALSE)</f>
        <v>icon_jzdj</v>
      </c>
      <c r="G294" s="207" t="str">
        <f>VLOOKUP(B294,辅助表1!B:Q,5,FALSE)</f>
        <v>成就类型-解锁生效</v>
      </c>
      <c r="H294" s="207">
        <f>VLOOKUP(B294,辅助表1!B:Q,6,FALSE)</f>
        <v>0</v>
      </c>
      <c r="I294" s="207" t="str">
        <f>IF(VLOOKUP(B294,辅助表1!B:Q,7,FALSE)=0,"",VLOOKUP(B294,辅助表1!B:Q,7,FALSE))</f>
        <v/>
      </c>
      <c r="J294" s="207">
        <f>VLOOKUP(B294,辅助表1!B:Q,8,FALSE)</f>
        <v>1</v>
      </c>
      <c r="K294" s="207" t="str">
        <f>VLOOKUP(B294,辅助表1!B:Q,9,FALSE)</f>
        <v>条件参数类型-无</v>
      </c>
      <c r="L294" s="207">
        <f>VLOOKUP(B294,辅助表1!B:Q,10,FALSE)</f>
        <v>0</v>
      </c>
      <c r="M294" s="207" t="str">
        <f>VLOOKUP(B294,辅助表1!B:Q,11,FALSE)</f>
        <v>效果类型-英雄属性</v>
      </c>
      <c r="N294" s="207" t="str">
        <f>VLOOKUP(B294,辅助表1!B:Q,12,FALSE)</f>
        <v>元素-暗</v>
      </c>
      <c r="O294" s="207" t="str">
        <f>VLOOKUP(B294,辅助表1!B:Q,13,FALSE)</f>
        <v>效果参数类型-二元数组</v>
      </c>
      <c r="P294" s="209" t="str">
        <f>VLOOKUP(B294,辅助表1!B:Q,14,FALSE)</f>
        <v>属性-精准伤害,0</v>
      </c>
      <c r="Q294" s="207" t="str">
        <f>VLOOKUP(B294,辅助表1!B:Q,15,FALSE)</f>
        <v>提升暗属性英雄0%精准伤害</v>
      </c>
      <c r="R294" s="207">
        <f>VLOOKUP(B294,辅助表1!B:Q,16,FALSE)</f>
        <v>0</v>
      </c>
      <c r="S294" s="194" t="str">
        <f>S293</f>
        <v>词条分类-改造词条</v>
      </c>
      <c r="T294" s="194">
        <v>0</v>
      </c>
    </row>
    <row r="295" s="194" customFormat="1" spans="1:20">
      <c r="A295" s="207">
        <v>293</v>
      </c>
      <c r="B295" s="207">
        <v>319</v>
      </c>
      <c r="C295" s="207">
        <f>C291+100</f>
        <v>180201</v>
      </c>
      <c r="D295" s="207" t="s">
        <v>38</v>
      </c>
      <c r="E295" s="207" t="str">
        <f>VLOOKUP(B295,辅助表1!B:Q,3,FALSE)</f>
        <v>精准恢复</v>
      </c>
      <c r="F295" s="207" t="str">
        <f>VLOOKUP(B295,辅助表1!B:Q,4,FALSE)</f>
        <v>icon_hx</v>
      </c>
      <c r="G295" s="207" t="str">
        <f>VLOOKUP(B295,辅助表1!B:Q,5,FALSE)</f>
        <v>成就类型-解锁生效</v>
      </c>
      <c r="H295" s="207">
        <f>VLOOKUP(B295,辅助表1!B:Q,6,FALSE)</f>
        <v>0</v>
      </c>
      <c r="I295" s="207" t="str">
        <f>IF(VLOOKUP(B295,辅助表1!B:Q,7,FALSE)=0,"",VLOOKUP(B295,辅助表1!B:Q,7,FALSE))</f>
        <v/>
      </c>
      <c r="J295" s="207">
        <f>VLOOKUP(B295,辅助表1!B:Q,8,FALSE)</f>
        <v>1</v>
      </c>
      <c r="K295" s="207" t="str">
        <f>VLOOKUP(B295,辅助表1!B:Q,9,FALSE)</f>
        <v>条件参数类型-无</v>
      </c>
      <c r="L295" s="207">
        <f>VLOOKUP(B295,辅助表1!B:Q,10,FALSE)</f>
        <v>0</v>
      </c>
      <c r="M295" s="207" t="str">
        <f>VLOOKUP(B295,辅助表1!B:Q,11,FALSE)</f>
        <v>效果类型-英雄属性</v>
      </c>
      <c r="N295" s="207" t="str">
        <f>VLOOKUP(B295,辅助表1!B:Q,12,FALSE)</f>
        <v>元素-暗</v>
      </c>
      <c r="O295" s="207" t="str">
        <f>VLOOKUP(B295,辅助表1!B:Q,13,FALSE)</f>
        <v>效果参数类型-二元数组</v>
      </c>
      <c r="P295" s="209" t="str">
        <f>VLOOKUP(B295,辅助表1!B:Q,14,FALSE)</f>
        <v>属性-精准回血,226</v>
      </c>
      <c r="Q295" s="207" t="str">
        <f>VLOOKUP(B295,辅助表1!B:Q,15,FALSE)</f>
        <v>提升暗属性英雄精准回血%s226%s点</v>
      </c>
      <c r="R295" s="207">
        <v>0</v>
      </c>
      <c r="S295" s="194" t="str">
        <f>$S$3</f>
        <v>词条分类-主词条</v>
      </c>
      <c r="T295" s="194">
        <v>0</v>
      </c>
    </row>
    <row r="296" s="194" customFormat="1" spans="1:20">
      <c r="A296" s="207">
        <v>294</v>
      </c>
      <c r="B296" s="207">
        <v>4</v>
      </c>
      <c r="C296" s="207">
        <f t="shared" ref="C296:C298" si="49">C295+1</f>
        <v>180202</v>
      </c>
      <c r="D296" s="207" t="s">
        <v>38</v>
      </c>
      <c r="E296" s="207" t="str">
        <f>VLOOKUP(B296,辅助表1!B:Q,3,FALSE)</f>
        <v>攻击强化</v>
      </c>
      <c r="F296" s="207" t="str">
        <f>VLOOKUP(B296,辅助表1!B:Q,4,FALSE)</f>
        <v>icon_gj</v>
      </c>
      <c r="G296" s="207" t="str">
        <f>VLOOKUP(B296,辅助表1!B:Q,5,FALSE)</f>
        <v>成就类型-解锁生效</v>
      </c>
      <c r="H296" s="207">
        <f>VLOOKUP(B296,辅助表1!B:Q,6,FALSE)</f>
        <v>0</v>
      </c>
      <c r="I296" s="207" t="str">
        <f>IF(VLOOKUP(B296,辅助表1!B:Q,7,FALSE)=0,"",VLOOKUP(B296,辅助表1!B:Q,7,FALSE))</f>
        <v/>
      </c>
      <c r="J296" s="207">
        <f>VLOOKUP(B296,辅助表1!B:Q,8,FALSE)</f>
        <v>1</v>
      </c>
      <c r="K296" s="207" t="str">
        <f>VLOOKUP(B296,辅助表1!B:Q,9,FALSE)</f>
        <v>条件参数类型-无</v>
      </c>
      <c r="L296" s="207">
        <f>VLOOKUP(B296,辅助表1!B:Q,10,FALSE)</f>
        <v>0</v>
      </c>
      <c r="M296" s="207" t="str">
        <f>VLOOKUP(B296,辅助表1!B:Q,11,FALSE)</f>
        <v>效果类型-晶核属性</v>
      </c>
      <c r="N296" s="207" t="str">
        <f>VLOOKUP(B296,辅助表1!B:Q,12,FALSE)</f>
        <v>生效标签-无</v>
      </c>
      <c r="O296" s="207" t="str">
        <f>VLOOKUP(B296,辅助表1!B:Q,13,FALSE)</f>
        <v>效果参数类型-三元数组</v>
      </c>
      <c r="P296" s="209" t="str">
        <f>MID(C296,2,3)&amp;","&amp;VLOOKUP(B296,辅助表1!B:Q,14,FALSE)</f>
        <v>802,属性-攻击力,2000</v>
      </c>
      <c r="Q296" s="207" t="str">
        <f>VLOOKUP(B296,辅助表1!B:Q,15,FALSE)</f>
        <v>提升20%晶核攻击力</v>
      </c>
      <c r="R296" s="207">
        <f>VLOOKUP(B296,辅助表1!B:Q,16,FALSE)</f>
        <v>0</v>
      </c>
      <c r="S296" s="194" t="str">
        <f>$S$4</f>
        <v>词条分类-改造词条</v>
      </c>
      <c r="T296" s="194">
        <v>0</v>
      </c>
    </row>
    <row r="297" s="194" customFormat="1" spans="1:20">
      <c r="A297" s="207">
        <v>295</v>
      </c>
      <c r="B297" s="207">
        <v>7</v>
      </c>
      <c r="C297" s="207">
        <f t="shared" si="49"/>
        <v>180203</v>
      </c>
      <c r="D297" s="207" t="s">
        <v>38</v>
      </c>
      <c r="E297" s="207" t="str">
        <f>VLOOKUP(B297,辅助表1!B:Q,3,FALSE)</f>
        <v>生命强化</v>
      </c>
      <c r="F297" s="207" t="str">
        <f>VLOOKUP(B297,辅助表1!B:Q,4,FALSE)</f>
        <v>icon_sm</v>
      </c>
      <c r="G297" s="207" t="str">
        <f>VLOOKUP(B297,辅助表1!B:Q,5,FALSE)</f>
        <v>成就类型-解锁生效</v>
      </c>
      <c r="H297" s="207">
        <f>VLOOKUP(B297,辅助表1!B:Q,6,FALSE)</f>
        <v>0</v>
      </c>
      <c r="I297" s="207" t="str">
        <f>IF(VLOOKUP(B297,辅助表1!B:Q,7,FALSE)=0,"",VLOOKUP(B297,辅助表1!B:Q,7,FALSE))</f>
        <v/>
      </c>
      <c r="J297" s="207">
        <f>VLOOKUP(B297,辅助表1!B:Q,8,FALSE)</f>
        <v>1</v>
      </c>
      <c r="K297" s="207" t="str">
        <f>VLOOKUP(B297,辅助表1!B:Q,9,FALSE)</f>
        <v>条件参数类型-无</v>
      </c>
      <c r="L297" s="207">
        <f>VLOOKUP(B297,辅助表1!B:Q,10,FALSE)</f>
        <v>0</v>
      </c>
      <c r="M297" s="207" t="str">
        <f>VLOOKUP(B297,辅助表1!B:Q,11,FALSE)</f>
        <v>效果类型-晶核属性</v>
      </c>
      <c r="N297" s="207" t="str">
        <f>VLOOKUP(B297,辅助表1!B:Q,12,FALSE)</f>
        <v>生效标签-无</v>
      </c>
      <c r="O297" s="207" t="str">
        <f>VLOOKUP(B297,辅助表1!B:Q,13,FALSE)</f>
        <v>效果参数类型-三元数组</v>
      </c>
      <c r="P297" s="209" t="str">
        <f>MID(C297,2,3)&amp;","&amp;VLOOKUP(B297,辅助表1!B:Q,14,FALSE)</f>
        <v>802,属性-最大生命,2000</v>
      </c>
      <c r="Q297" s="207" t="str">
        <f>VLOOKUP(B297,辅助表1!B:Q,15,FALSE)</f>
        <v>提升20%晶核生命力</v>
      </c>
      <c r="R297" s="207">
        <f>VLOOKUP(B297,辅助表1!B:Q,16,FALSE)</f>
        <v>0</v>
      </c>
      <c r="S297" s="194" t="str">
        <f>$S$5</f>
        <v>词条分类-改造词条</v>
      </c>
      <c r="T297" s="194">
        <v>0</v>
      </c>
    </row>
    <row r="298" s="194" customFormat="1" spans="1:20">
      <c r="A298" s="207">
        <v>296</v>
      </c>
      <c r="B298" s="207">
        <v>320</v>
      </c>
      <c r="C298" s="207">
        <f t="shared" si="49"/>
        <v>180204</v>
      </c>
      <c r="D298" s="207" t="s">
        <v>38</v>
      </c>
      <c r="E298" s="207" t="str">
        <f>VLOOKUP(B298,辅助表1!B:Q,3,FALSE)</f>
        <v>精准打击</v>
      </c>
      <c r="F298" s="207" t="str">
        <f>VLOOKUP(B298,辅助表1!B:Q,4,FALSE)</f>
        <v>icon_jzdj</v>
      </c>
      <c r="G298" s="207" t="str">
        <f>VLOOKUP(B298,辅助表1!B:Q,5,FALSE)</f>
        <v>成就类型-解锁生效</v>
      </c>
      <c r="H298" s="207">
        <f>VLOOKUP(B298,辅助表1!B:Q,6,FALSE)</f>
        <v>0</v>
      </c>
      <c r="I298" s="207" t="str">
        <f>IF(VLOOKUP(B298,辅助表1!B:Q,7,FALSE)=0,"",VLOOKUP(B298,辅助表1!B:Q,7,FALSE))</f>
        <v/>
      </c>
      <c r="J298" s="207">
        <f>VLOOKUP(B298,辅助表1!B:Q,8,FALSE)</f>
        <v>1</v>
      </c>
      <c r="K298" s="207" t="str">
        <f>VLOOKUP(B298,辅助表1!B:Q,9,FALSE)</f>
        <v>条件参数类型-无</v>
      </c>
      <c r="L298" s="207">
        <f>VLOOKUP(B298,辅助表1!B:Q,10,FALSE)</f>
        <v>0</v>
      </c>
      <c r="M298" s="207" t="str">
        <f>VLOOKUP(B298,辅助表1!B:Q,11,FALSE)</f>
        <v>效果类型-英雄属性</v>
      </c>
      <c r="N298" s="207" t="str">
        <f>VLOOKUP(B298,辅助表1!B:Q,12,FALSE)</f>
        <v>元素-暗</v>
      </c>
      <c r="O298" s="207" t="str">
        <f>VLOOKUP(B298,辅助表1!B:Q,13,FALSE)</f>
        <v>效果参数类型-二元数组</v>
      </c>
      <c r="P298" s="209" t="str">
        <f>VLOOKUP(B298,辅助表1!B:Q,14,FALSE)</f>
        <v>属性-精准伤害,0</v>
      </c>
      <c r="Q298" s="207" t="str">
        <f>VLOOKUP(B298,辅助表1!B:Q,15,FALSE)</f>
        <v>提升暗属性英雄0%精准伤害</v>
      </c>
      <c r="R298" s="207">
        <f>VLOOKUP(B298,辅助表1!B:Q,16,FALSE)</f>
        <v>0</v>
      </c>
      <c r="S298" s="194" t="str">
        <f>S297</f>
        <v>词条分类-改造词条</v>
      </c>
      <c r="T298" s="194">
        <v>0</v>
      </c>
    </row>
    <row r="299" s="100" customFormat="1" spans="1:20">
      <c r="A299" s="54">
        <v>297</v>
      </c>
      <c r="B299" s="54">
        <v>319</v>
      </c>
      <c r="C299" s="54">
        <f>C295+100</f>
        <v>180301</v>
      </c>
      <c r="D299" s="54" t="s">
        <v>38</v>
      </c>
      <c r="E299" s="54" t="str">
        <f>VLOOKUP(B299,辅助表1!B:Q,3,FALSE)</f>
        <v>精准恢复</v>
      </c>
      <c r="F299" s="54" t="str">
        <f>VLOOKUP(B299,辅助表1!B:Q,4,FALSE)</f>
        <v>icon_hx</v>
      </c>
      <c r="G299" s="54" t="str">
        <f>VLOOKUP(B299,辅助表1!B:Q,5,FALSE)</f>
        <v>成就类型-解锁生效</v>
      </c>
      <c r="H299" s="54">
        <f>VLOOKUP(B299,辅助表1!B:Q,6,FALSE)</f>
        <v>0</v>
      </c>
      <c r="I299" s="54" t="str">
        <f>IF(VLOOKUP(B299,辅助表1!B:Q,7,FALSE)=0,"",VLOOKUP(B299,辅助表1!B:Q,7,FALSE))</f>
        <v/>
      </c>
      <c r="J299" s="54">
        <f>VLOOKUP(B299,辅助表1!B:Q,8,FALSE)</f>
        <v>1</v>
      </c>
      <c r="K299" s="54" t="str">
        <f>VLOOKUP(B299,辅助表1!B:Q,9,FALSE)</f>
        <v>条件参数类型-无</v>
      </c>
      <c r="L299" s="54">
        <f>VLOOKUP(B299,辅助表1!B:Q,10,FALSE)</f>
        <v>0</v>
      </c>
      <c r="M299" s="54" t="str">
        <f>VLOOKUP(B299,辅助表1!B:Q,11,FALSE)</f>
        <v>效果类型-英雄属性</v>
      </c>
      <c r="N299" s="54" t="str">
        <f>VLOOKUP(B299,辅助表1!B:Q,12,FALSE)</f>
        <v>元素-暗</v>
      </c>
      <c r="O299" s="54" t="str">
        <f>VLOOKUP(B299,辅助表1!B:Q,13,FALSE)</f>
        <v>效果参数类型-二元数组</v>
      </c>
      <c r="P299" s="84" t="str">
        <f>VLOOKUP(B299,辅助表1!B:Q,14,FALSE)</f>
        <v>属性-精准回血,226</v>
      </c>
      <c r="Q299" s="54" t="str">
        <f>VLOOKUP(B299,辅助表1!B:Q,15,FALSE)</f>
        <v>提升暗属性英雄精准回血%s226%s点</v>
      </c>
      <c r="R299" s="206">
        <v>0</v>
      </c>
      <c r="S299" s="100" t="str">
        <f>$S$3</f>
        <v>词条分类-主词条</v>
      </c>
      <c r="T299" s="99">
        <v>0</v>
      </c>
    </row>
    <row r="300" s="100" customFormat="1" spans="1:20">
      <c r="A300" s="54">
        <v>298</v>
      </c>
      <c r="B300" s="54">
        <v>4</v>
      </c>
      <c r="C300" s="54">
        <f t="shared" ref="C300:C302" si="50">C299+1</f>
        <v>180302</v>
      </c>
      <c r="D300" s="54" t="s">
        <v>38</v>
      </c>
      <c r="E300" s="54" t="str">
        <f>VLOOKUP(B300,辅助表1!B:Q,3,FALSE)</f>
        <v>攻击强化</v>
      </c>
      <c r="F300" s="54" t="str">
        <f>VLOOKUP(B300,辅助表1!B:Q,4,FALSE)</f>
        <v>icon_gj</v>
      </c>
      <c r="G300" s="54" t="str">
        <f>VLOOKUP(B300,辅助表1!B:Q,5,FALSE)</f>
        <v>成就类型-解锁生效</v>
      </c>
      <c r="H300" s="54">
        <f>VLOOKUP(B300,辅助表1!B:Q,6,FALSE)</f>
        <v>0</v>
      </c>
      <c r="I300" s="54" t="str">
        <f>IF(VLOOKUP(B300,辅助表1!B:Q,7,FALSE)=0,"",VLOOKUP(B300,辅助表1!B:Q,7,FALSE))</f>
        <v/>
      </c>
      <c r="J300" s="54">
        <f>VLOOKUP(B300,辅助表1!B:Q,8,FALSE)</f>
        <v>1</v>
      </c>
      <c r="K300" s="54" t="str">
        <f>VLOOKUP(B300,辅助表1!B:Q,9,FALSE)</f>
        <v>条件参数类型-无</v>
      </c>
      <c r="L300" s="54">
        <f>VLOOKUP(B300,辅助表1!B:Q,10,FALSE)</f>
        <v>0</v>
      </c>
      <c r="M300" s="54" t="str">
        <f>VLOOKUP(B300,辅助表1!B:Q,11,FALSE)</f>
        <v>效果类型-晶核属性</v>
      </c>
      <c r="N300" s="54" t="str">
        <f>VLOOKUP(B300,辅助表1!B:Q,12,FALSE)</f>
        <v>生效标签-无</v>
      </c>
      <c r="O300" s="54" t="str">
        <f>VLOOKUP(B300,辅助表1!B:Q,13,FALSE)</f>
        <v>效果参数类型-三元数组</v>
      </c>
      <c r="P300" s="85" t="str">
        <f>MID(C300,2,3)&amp;","&amp;VLOOKUP(B300,辅助表1!B:Q,14,FALSE)</f>
        <v>803,属性-攻击力,2000</v>
      </c>
      <c r="Q300" s="54" t="str">
        <f>VLOOKUP(B300,辅助表1!B:Q,15,FALSE)</f>
        <v>提升20%晶核攻击力</v>
      </c>
      <c r="R300" s="54">
        <f>VLOOKUP(B300,辅助表1!B:Q,16,FALSE)</f>
        <v>0</v>
      </c>
      <c r="S300" s="100" t="str">
        <f>$S$4</f>
        <v>词条分类-改造词条</v>
      </c>
      <c r="T300" s="99">
        <v>0</v>
      </c>
    </row>
    <row r="301" s="100" customFormat="1" spans="1:20">
      <c r="A301" s="54">
        <v>299</v>
      </c>
      <c r="B301" s="54">
        <v>7</v>
      </c>
      <c r="C301" s="54">
        <f t="shared" si="50"/>
        <v>180303</v>
      </c>
      <c r="D301" s="54" t="s">
        <v>38</v>
      </c>
      <c r="E301" s="54" t="str">
        <f>VLOOKUP(B301,辅助表1!B:Q,3,FALSE)</f>
        <v>生命强化</v>
      </c>
      <c r="F301" s="54" t="str">
        <f>VLOOKUP(B301,辅助表1!B:Q,4,FALSE)</f>
        <v>icon_sm</v>
      </c>
      <c r="G301" s="54" t="str">
        <f>VLOOKUP(B301,辅助表1!B:Q,5,FALSE)</f>
        <v>成就类型-解锁生效</v>
      </c>
      <c r="H301" s="54">
        <f>VLOOKUP(B301,辅助表1!B:Q,6,FALSE)</f>
        <v>0</v>
      </c>
      <c r="I301" s="54" t="str">
        <f>IF(VLOOKUP(B301,辅助表1!B:Q,7,FALSE)=0,"",VLOOKUP(B301,辅助表1!B:Q,7,FALSE))</f>
        <v/>
      </c>
      <c r="J301" s="54">
        <f>VLOOKUP(B301,辅助表1!B:Q,8,FALSE)</f>
        <v>1</v>
      </c>
      <c r="K301" s="54" t="str">
        <f>VLOOKUP(B301,辅助表1!B:Q,9,FALSE)</f>
        <v>条件参数类型-无</v>
      </c>
      <c r="L301" s="54">
        <f>VLOOKUP(B301,辅助表1!B:Q,10,FALSE)</f>
        <v>0</v>
      </c>
      <c r="M301" s="54" t="str">
        <f>VLOOKUP(B301,辅助表1!B:Q,11,FALSE)</f>
        <v>效果类型-晶核属性</v>
      </c>
      <c r="N301" s="54" t="str">
        <f>VLOOKUP(B301,辅助表1!B:Q,12,FALSE)</f>
        <v>生效标签-无</v>
      </c>
      <c r="O301" s="54" t="str">
        <f>VLOOKUP(B301,辅助表1!B:Q,13,FALSE)</f>
        <v>效果参数类型-三元数组</v>
      </c>
      <c r="P301" s="202" t="str">
        <f>MID(C301,2,3)&amp;","&amp;VLOOKUP(B301,辅助表1!B:Q,14,FALSE)</f>
        <v>803,属性-最大生命,2000</v>
      </c>
      <c r="Q301" s="54" t="str">
        <f>VLOOKUP(B301,辅助表1!B:Q,15,FALSE)</f>
        <v>提升20%晶核生命力</v>
      </c>
      <c r="R301" s="54">
        <f>VLOOKUP(B301,辅助表1!B:Q,16,FALSE)</f>
        <v>0</v>
      </c>
      <c r="S301" s="100" t="str">
        <f>$S$5</f>
        <v>词条分类-改造词条</v>
      </c>
      <c r="T301" s="99">
        <v>0</v>
      </c>
    </row>
    <row r="302" s="100" customFormat="1" spans="1:20">
      <c r="A302" s="54">
        <v>300</v>
      </c>
      <c r="B302" s="54">
        <v>9</v>
      </c>
      <c r="C302" s="54">
        <f t="shared" si="50"/>
        <v>180304</v>
      </c>
      <c r="D302" s="54" t="s">
        <v>38</v>
      </c>
      <c r="E302" s="54" t="str">
        <f>VLOOKUP(B302,辅助表1!B:Q,3,FALSE)</f>
        <v>防御强化</v>
      </c>
      <c r="F302" s="54" t="str">
        <f>VLOOKUP(B302,辅助表1!B:Q,4,FALSE)</f>
        <v>icon_fy</v>
      </c>
      <c r="G302" s="54" t="str">
        <f>VLOOKUP(B302,辅助表1!B:Q,5,FALSE)</f>
        <v>成就类型-解锁生效</v>
      </c>
      <c r="H302" s="54">
        <f>VLOOKUP(B302,辅助表1!B:Q,6,FALSE)</f>
        <v>0</v>
      </c>
      <c r="I302" s="54" t="str">
        <f>IF(VLOOKUP(B302,辅助表1!B:Q,7,FALSE)=0,"",VLOOKUP(B302,辅助表1!B:Q,7,FALSE))</f>
        <v/>
      </c>
      <c r="J302" s="54">
        <f>VLOOKUP(B302,辅助表1!B:Q,8,FALSE)</f>
        <v>1</v>
      </c>
      <c r="K302" s="54" t="str">
        <f>VLOOKUP(B302,辅助表1!B:Q,9,FALSE)</f>
        <v>条件参数类型-无</v>
      </c>
      <c r="L302" s="54">
        <f>VLOOKUP(B302,辅助表1!B:Q,10,FALSE)</f>
        <v>0</v>
      </c>
      <c r="M302" s="54" t="str">
        <f>VLOOKUP(B302,辅助表1!B:Q,11,FALSE)</f>
        <v>效果类型-晶核属性</v>
      </c>
      <c r="N302" s="54" t="str">
        <f>VLOOKUP(B302,辅助表1!B:Q,12,FALSE)</f>
        <v>生效标签-无</v>
      </c>
      <c r="O302" s="54" t="str">
        <f>VLOOKUP(B302,辅助表1!B:Q,13,FALSE)</f>
        <v>效果参数类型-三元数组</v>
      </c>
      <c r="P302" s="86" t="str">
        <f>MID(C302,2,3)&amp;","&amp;VLOOKUP(B302,辅助表1!B:Q,14,FALSE)</f>
        <v>803,属性-防御力,2000</v>
      </c>
      <c r="Q302" s="54" t="str">
        <f>VLOOKUP(B302,辅助表1!B:Q,15,FALSE)</f>
        <v>提升20%晶核防御力</v>
      </c>
      <c r="R302" s="54">
        <f>VLOOKUP(B302,辅助表1!B:Q,16,FALSE)</f>
        <v>0</v>
      </c>
      <c r="S302" s="100" t="str">
        <f>S301</f>
        <v>词条分类-改造词条</v>
      </c>
      <c r="T302" s="99">
        <v>0</v>
      </c>
    </row>
    <row r="303" s="101" customFormat="1" spans="1:20">
      <c r="A303" s="56">
        <v>301</v>
      </c>
      <c r="B303" s="56">
        <v>317</v>
      </c>
      <c r="C303" s="56">
        <f>C299+100</f>
        <v>180401</v>
      </c>
      <c r="D303" s="56" t="s">
        <v>38</v>
      </c>
      <c r="E303" s="56" t="str">
        <f>VLOOKUP(B303,辅助表1!B:Q,3,FALSE)</f>
        <v>混沌恢复</v>
      </c>
      <c r="F303" s="56" t="str">
        <f>VLOOKUP(B303,辅助表1!B:Q,4,FALSE)</f>
        <v>icon_hx</v>
      </c>
      <c r="G303" s="56" t="str">
        <f>VLOOKUP(B303,辅助表1!B:Q,5,FALSE)</f>
        <v>成就类型-解锁生效</v>
      </c>
      <c r="H303" s="56">
        <f>VLOOKUP(B303,辅助表1!B:Q,6,FALSE)</f>
        <v>0</v>
      </c>
      <c r="I303" s="56" t="str">
        <f>IF(VLOOKUP(B303,辅助表1!B:Q,7,FALSE)=0,"",VLOOKUP(B303,辅助表1!B:Q,7,FALSE))</f>
        <v/>
      </c>
      <c r="J303" s="56">
        <f>VLOOKUP(B303,辅助表1!B:Q,8,FALSE)</f>
        <v>1</v>
      </c>
      <c r="K303" s="56" t="str">
        <f>VLOOKUP(B303,辅助表1!B:Q,9,FALSE)</f>
        <v>条件参数类型-无</v>
      </c>
      <c r="L303" s="56">
        <f>VLOOKUP(B303,辅助表1!B:Q,10,FALSE)</f>
        <v>0</v>
      </c>
      <c r="M303" s="56" t="str">
        <f>VLOOKUP(B303,辅助表1!B:Q,11,FALSE)</f>
        <v>效果类型-英雄属性</v>
      </c>
      <c r="N303" s="56" t="str">
        <f>VLOOKUP(B303,辅助表1!B:Q,12,FALSE)</f>
        <v>元素-暗</v>
      </c>
      <c r="O303" s="56" t="str">
        <f>VLOOKUP(B303,辅助表1!B:Q,13,FALSE)</f>
        <v>效果参数类型-二元数组</v>
      </c>
      <c r="P303" s="86" t="str">
        <f>VLOOKUP(B303,辅助表1!B:Q,14,FALSE)</f>
        <v>属性-混沌回血,231</v>
      </c>
      <c r="Q303" s="56" t="str">
        <f>VLOOKUP(B303,辅助表1!B:Q,15,FALSE)</f>
        <v>提升暗属性英雄混沌回血%s231%s点</v>
      </c>
      <c r="R303" s="206">
        <v>0</v>
      </c>
      <c r="S303" s="101" t="str">
        <f>$S$3</f>
        <v>词条分类-主词条</v>
      </c>
      <c r="T303" s="99">
        <v>0</v>
      </c>
    </row>
    <row r="304" s="101" customFormat="1" spans="1:20">
      <c r="A304" s="56">
        <v>302</v>
      </c>
      <c r="B304" s="56">
        <v>4</v>
      </c>
      <c r="C304" s="56">
        <f t="shared" ref="C304:C306" si="51">C303+1</f>
        <v>180402</v>
      </c>
      <c r="D304" s="56" t="s">
        <v>38</v>
      </c>
      <c r="E304" s="56" t="str">
        <f>VLOOKUP(B304,辅助表1!B:Q,3,FALSE)</f>
        <v>攻击强化</v>
      </c>
      <c r="F304" s="56" t="str">
        <f>VLOOKUP(B304,辅助表1!B:Q,4,FALSE)</f>
        <v>icon_gj</v>
      </c>
      <c r="G304" s="56" t="str">
        <f>VLOOKUP(B304,辅助表1!B:Q,5,FALSE)</f>
        <v>成就类型-解锁生效</v>
      </c>
      <c r="H304" s="56">
        <f>VLOOKUP(B304,辅助表1!B:Q,6,FALSE)</f>
        <v>0</v>
      </c>
      <c r="I304" s="56" t="str">
        <f>IF(VLOOKUP(B304,辅助表1!B:Q,7,FALSE)=0,"",VLOOKUP(B304,辅助表1!B:Q,7,FALSE))</f>
        <v/>
      </c>
      <c r="J304" s="56">
        <f>VLOOKUP(B304,辅助表1!B:Q,8,FALSE)</f>
        <v>1</v>
      </c>
      <c r="K304" s="56" t="str">
        <f>VLOOKUP(B304,辅助表1!B:Q,9,FALSE)</f>
        <v>条件参数类型-无</v>
      </c>
      <c r="L304" s="56">
        <f>VLOOKUP(B304,辅助表1!B:Q,10,FALSE)</f>
        <v>0</v>
      </c>
      <c r="M304" s="56" t="str">
        <f>VLOOKUP(B304,辅助表1!B:Q,11,FALSE)</f>
        <v>效果类型-晶核属性</v>
      </c>
      <c r="N304" s="56" t="str">
        <f>VLOOKUP(B304,辅助表1!B:Q,12,FALSE)</f>
        <v>生效标签-无</v>
      </c>
      <c r="O304" s="56" t="str">
        <f>VLOOKUP(B304,辅助表1!B:Q,13,FALSE)</f>
        <v>效果参数类型-三元数组</v>
      </c>
      <c r="P304" s="85" t="str">
        <f>MID(C304,2,3)&amp;","&amp;VLOOKUP(B304,辅助表1!B:Q,14,FALSE)</f>
        <v>804,属性-攻击力,2000</v>
      </c>
      <c r="Q304" s="56" t="str">
        <f>VLOOKUP(B304,辅助表1!B:Q,15,FALSE)</f>
        <v>提升20%晶核攻击力</v>
      </c>
      <c r="R304" s="56">
        <f>VLOOKUP(B304,辅助表1!B:Q,16,FALSE)</f>
        <v>0</v>
      </c>
      <c r="S304" s="101" t="str">
        <f>$S$4</f>
        <v>词条分类-改造词条</v>
      </c>
      <c r="T304" s="99">
        <v>0</v>
      </c>
    </row>
    <row r="305" s="101" customFormat="1" spans="1:20">
      <c r="A305" s="56">
        <v>303</v>
      </c>
      <c r="B305" s="56">
        <v>7</v>
      </c>
      <c r="C305" s="56">
        <f t="shared" si="51"/>
        <v>180403</v>
      </c>
      <c r="D305" s="56" t="s">
        <v>38</v>
      </c>
      <c r="E305" s="56" t="str">
        <f>VLOOKUP(B305,辅助表1!B:Q,3,FALSE)</f>
        <v>生命强化</v>
      </c>
      <c r="F305" s="56" t="str">
        <f>VLOOKUP(B305,辅助表1!B:Q,4,FALSE)</f>
        <v>icon_sm</v>
      </c>
      <c r="G305" s="56" t="str">
        <f>VLOOKUP(B305,辅助表1!B:Q,5,FALSE)</f>
        <v>成就类型-解锁生效</v>
      </c>
      <c r="H305" s="56">
        <f>VLOOKUP(B305,辅助表1!B:Q,6,FALSE)</f>
        <v>0</v>
      </c>
      <c r="I305" s="56" t="str">
        <f>IF(VLOOKUP(B305,辅助表1!B:Q,7,FALSE)=0,"",VLOOKUP(B305,辅助表1!B:Q,7,FALSE))</f>
        <v/>
      </c>
      <c r="J305" s="56">
        <f>VLOOKUP(B305,辅助表1!B:Q,8,FALSE)</f>
        <v>1</v>
      </c>
      <c r="K305" s="56" t="str">
        <f>VLOOKUP(B305,辅助表1!B:Q,9,FALSE)</f>
        <v>条件参数类型-无</v>
      </c>
      <c r="L305" s="56">
        <f>VLOOKUP(B305,辅助表1!B:Q,10,FALSE)</f>
        <v>0</v>
      </c>
      <c r="M305" s="56" t="str">
        <f>VLOOKUP(B305,辅助表1!B:Q,11,FALSE)</f>
        <v>效果类型-晶核属性</v>
      </c>
      <c r="N305" s="56" t="str">
        <f>VLOOKUP(B305,辅助表1!B:Q,12,FALSE)</f>
        <v>生效标签-无</v>
      </c>
      <c r="O305" s="56" t="str">
        <f>VLOOKUP(B305,辅助表1!B:Q,13,FALSE)</f>
        <v>效果参数类型-三元数组</v>
      </c>
      <c r="P305" s="202" t="str">
        <f>MID(C305,2,3)&amp;","&amp;VLOOKUP(B305,辅助表1!B:Q,14,FALSE)</f>
        <v>804,属性-最大生命,2000</v>
      </c>
      <c r="Q305" s="56" t="str">
        <f>VLOOKUP(B305,辅助表1!B:Q,15,FALSE)</f>
        <v>提升20%晶核生命力</v>
      </c>
      <c r="R305" s="56">
        <f>VLOOKUP(B305,辅助表1!B:Q,16,FALSE)</f>
        <v>0</v>
      </c>
      <c r="S305" s="101" t="str">
        <f>$S$5</f>
        <v>词条分类-改造词条</v>
      </c>
      <c r="T305" s="99">
        <v>0</v>
      </c>
    </row>
    <row r="306" s="101" customFormat="1" spans="1:20">
      <c r="A306" s="56">
        <v>304</v>
      </c>
      <c r="B306" s="56">
        <v>9</v>
      </c>
      <c r="C306" s="56">
        <f t="shared" si="51"/>
        <v>180404</v>
      </c>
      <c r="D306" s="56" t="s">
        <v>38</v>
      </c>
      <c r="E306" s="56" t="str">
        <f>VLOOKUP(B306,辅助表1!B:Q,3,FALSE)</f>
        <v>防御强化</v>
      </c>
      <c r="F306" s="56" t="str">
        <f>VLOOKUP(B306,辅助表1!B:Q,4,FALSE)</f>
        <v>icon_fy</v>
      </c>
      <c r="G306" s="56" t="str">
        <f>VLOOKUP(B306,辅助表1!B:Q,5,FALSE)</f>
        <v>成就类型-解锁生效</v>
      </c>
      <c r="H306" s="56">
        <f>VLOOKUP(B306,辅助表1!B:Q,6,FALSE)</f>
        <v>0</v>
      </c>
      <c r="I306" s="56" t="str">
        <f>IF(VLOOKUP(B306,辅助表1!B:Q,7,FALSE)=0,"",VLOOKUP(B306,辅助表1!B:Q,7,FALSE))</f>
        <v/>
      </c>
      <c r="J306" s="56">
        <f>VLOOKUP(B306,辅助表1!B:Q,8,FALSE)</f>
        <v>1</v>
      </c>
      <c r="K306" s="56" t="str">
        <f>VLOOKUP(B306,辅助表1!B:Q,9,FALSE)</f>
        <v>条件参数类型-无</v>
      </c>
      <c r="L306" s="56">
        <f>VLOOKUP(B306,辅助表1!B:Q,10,FALSE)</f>
        <v>0</v>
      </c>
      <c r="M306" s="56" t="str">
        <f>VLOOKUP(B306,辅助表1!B:Q,11,FALSE)</f>
        <v>效果类型-晶核属性</v>
      </c>
      <c r="N306" s="56" t="str">
        <f>VLOOKUP(B306,辅助表1!B:Q,12,FALSE)</f>
        <v>生效标签-无</v>
      </c>
      <c r="O306" s="56" t="str">
        <f>VLOOKUP(B306,辅助表1!B:Q,13,FALSE)</f>
        <v>效果参数类型-三元数组</v>
      </c>
      <c r="P306" s="86" t="str">
        <f>MID(C306,2,3)&amp;","&amp;VLOOKUP(B306,辅助表1!B:Q,14,FALSE)</f>
        <v>804,属性-防御力,2000</v>
      </c>
      <c r="Q306" s="56" t="str">
        <f>VLOOKUP(B306,辅助表1!B:Q,15,FALSE)</f>
        <v>提升20%晶核防御力</v>
      </c>
      <c r="R306" s="56">
        <f>VLOOKUP(B306,辅助表1!B:Q,16,FALSE)</f>
        <v>0</v>
      </c>
      <c r="S306" s="101" t="str">
        <f>$S$6</f>
        <v>词条分类-改造词条</v>
      </c>
      <c r="T306" s="99">
        <v>0</v>
      </c>
    </row>
    <row r="307" s="194" customFormat="1" spans="1:20">
      <c r="A307" s="207">
        <v>305</v>
      </c>
      <c r="B307" s="207">
        <v>346</v>
      </c>
      <c r="C307" s="207">
        <f>C303+100</f>
        <v>180501</v>
      </c>
      <c r="D307" s="207" t="s">
        <v>41</v>
      </c>
      <c r="E307" s="207" t="str">
        <f>VLOOKUP(B307,辅助表1!B:Q,3,FALSE)</f>
        <v>闪避恢复</v>
      </c>
      <c r="F307" s="207" t="str">
        <f>VLOOKUP(B307,辅助表1!B:Q,4,FALSE)</f>
        <v>icon_hx</v>
      </c>
      <c r="G307" s="207" t="str">
        <f>VLOOKUP(B307,辅助表1!B:Q,5,FALSE)</f>
        <v>成就类型-解锁生效</v>
      </c>
      <c r="H307" s="207">
        <f>VLOOKUP(B307,辅助表1!B:Q,6,FALSE)</f>
        <v>0</v>
      </c>
      <c r="I307" s="207" t="str">
        <f>IF(VLOOKUP(B307,辅助表1!B:Q,7,FALSE)=0,"",VLOOKUP(B307,辅助表1!B:Q,7,FALSE))</f>
        <v/>
      </c>
      <c r="J307" s="207">
        <f>VLOOKUP(B307,辅助表1!B:Q,8,FALSE)</f>
        <v>1</v>
      </c>
      <c r="K307" s="207" t="str">
        <f>VLOOKUP(B307,辅助表1!B:Q,9,FALSE)</f>
        <v>条件参数类型-无</v>
      </c>
      <c r="L307" s="207">
        <f>VLOOKUP(B307,辅助表1!B:Q,10,FALSE)</f>
        <v>0</v>
      </c>
      <c r="M307" s="207" t="str">
        <f>VLOOKUP(B307,辅助表1!B:Q,11,FALSE)</f>
        <v>效果类型-英雄属性</v>
      </c>
      <c r="N307" s="207" t="str">
        <f>VLOOKUP(B307,辅助表1!B:Q,12,FALSE)</f>
        <v>元素-暗</v>
      </c>
      <c r="O307" s="207" t="str">
        <f>VLOOKUP(B307,辅助表1!B:Q,13,FALSE)</f>
        <v>效果参数类型-二元数组</v>
      </c>
      <c r="P307" s="209" t="str">
        <f>VLOOKUP(B307,辅助表1!B:Q,14,FALSE)</f>
        <v>属性-闪避回血,157</v>
      </c>
      <c r="Q307" s="207" t="str">
        <f>VLOOKUP(B307,辅助表1!B:Q,15,FALSE)</f>
        <v>提升暗属性英雄闪避回血%s157%s点</v>
      </c>
      <c r="R307" s="207">
        <v>0</v>
      </c>
      <c r="S307" s="194" t="str">
        <f>$S$11</f>
        <v>词条分类-主词条</v>
      </c>
      <c r="T307" s="194">
        <v>0</v>
      </c>
    </row>
    <row r="308" s="194" customFormat="1" spans="1:20">
      <c r="A308" s="207">
        <v>306</v>
      </c>
      <c r="B308" s="207">
        <v>338</v>
      </c>
      <c r="C308" s="207">
        <f t="shared" ref="C308:C311" si="52">C307+1</f>
        <v>180502</v>
      </c>
      <c r="D308" s="207" t="s">
        <v>41</v>
      </c>
      <c r="E308" s="207" t="str">
        <f>VLOOKUP(B308,辅助表1!B:Q,3,FALSE)</f>
        <v>攻击强化</v>
      </c>
      <c r="F308" s="207" t="str">
        <f>VLOOKUP(B308,辅助表1!B:Q,4,FALSE)</f>
        <v>icon_gj</v>
      </c>
      <c r="G308" s="207" t="str">
        <f>VLOOKUP(B308,辅助表1!B:Q,5,FALSE)</f>
        <v>成就类型-解锁生效</v>
      </c>
      <c r="H308" s="207">
        <f>VLOOKUP(B308,辅助表1!B:Q,6,FALSE)</f>
        <v>0</v>
      </c>
      <c r="I308" s="207" t="str">
        <f>IF(VLOOKUP(B308,辅助表1!B:Q,7,FALSE)=0,"",VLOOKUP(B308,辅助表1!B:Q,7,FALSE))</f>
        <v/>
      </c>
      <c r="J308" s="207">
        <f>VLOOKUP(B308,辅助表1!B:Q,8,FALSE)</f>
        <v>1</v>
      </c>
      <c r="K308" s="207" t="str">
        <f>VLOOKUP(B308,辅助表1!B:Q,9,FALSE)</f>
        <v>条件参数类型-无</v>
      </c>
      <c r="L308" s="207">
        <f>VLOOKUP(B308,辅助表1!B:Q,10,FALSE)</f>
        <v>0</v>
      </c>
      <c r="M308" s="207" t="str">
        <f>VLOOKUP(B308,辅助表1!B:Q,11,FALSE)</f>
        <v>效果类型-晶核属性</v>
      </c>
      <c r="N308" s="207" t="str">
        <f>VLOOKUP(B308,辅助表1!B:Q,12,FALSE)</f>
        <v>生效标签-无</v>
      </c>
      <c r="O308" s="207" t="str">
        <f>VLOOKUP(B308,辅助表1!B:Q,13,FALSE)</f>
        <v>效果参数类型-三元数组</v>
      </c>
      <c r="P308" s="209" t="str">
        <f>MID(C308,2,3)&amp;","&amp;VLOOKUP(B308,辅助表1!B:Q,14,FALSE)</f>
        <v>805,属性-攻击力,2000</v>
      </c>
      <c r="Q308" s="207" t="str">
        <f>VLOOKUP(B308,辅助表1!B:Q,15,FALSE)</f>
        <v>提升20%晶核攻击力</v>
      </c>
      <c r="R308" s="207">
        <f>VLOOKUP(B308,辅助表1!B:Q,16,FALSE)</f>
        <v>0</v>
      </c>
      <c r="S308" s="194" t="str">
        <f>$S$12</f>
        <v>词条分类-改造词条</v>
      </c>
      <c r="T308" s="194">
        <v>0</v>
      </c>
    </row>
    <row r="309" s="194" customFormat="1" spans="1:20">
      <c r="A309" s="207">
        <v>307</v>
      </c>
      <c r="B309" s="207">
        <v>19</v>
      </c>
      <c r="C309" s="207">
        <f t="shared" si="52"/>
        <v>180503</v>
      </c>
      <c r="D309" s="207" t="s">
        <v>41</v>
      </c>
      <c r="E309" s="207" t="str">
        <f>VLOOKUP(B309,辅助表1!B:Q,3,FALSE)</f>
        <v>防御强化</v>
      </c>
      <c r="F309" s="207" t="str">
        <f>VLOOKUP(B309,辅助表1!B:Q,4,FALSE)</f>
        <v>icon_fy</v>
      </c>
      <c r="G309" s="207" t="str">
        <f>VLOOKUP(B309,辅助表1!B:Q,5,FALSE)</f>
        <v>成就类型-解锁生效</v>
      </c>
      <c r="H309" s="207">
        <f>VLOOKUP(B309,辅助表1!B:Q,6,FALSE)</f>
        <v>0</v>
      </c>
      <c r="I309" s="207" t="str">
        <f>IF(VLOOKUP(B309,辅助表1!B:Q,7,FALSE)=0,"",VLOOKUP(B309,辅助表1!B:Q,7,FALSE))</f>
        <v/>
      </c>
      <c r="J309" s="207">
        <f>VLOOKUP(B309,辅助表1!B:Q,8,FALSE)</f>
        <v>1</v>
      </c>
      <c r="K309" s="207" t="str">
        <f>VLOOKUP(B309,辅助表1!B:Q,9,FALSE)</f>
        <v>条件参数类型-无</v>
      </c>
      <c r="L309" s="207">
        <f>VLOOKUP(B309,辅助表1!B:Q,10,FALSE)</f>
        <v>0</v>
      </c>
      <c r="M309" s="207" t="str">
        <f>VLOOKUP(B309,辅助表1!B:Q,11,FALSE)</f>
        <v>效果类型-晶核属性</v>
      </c>
      <c r="N309" s="207" t="str">
        <f>VLOOKUP(B309,辅助表1!B:Q,12,FALSE)</f>
        <v>生效标签-无</v>
      </c>
      <c r="O309" s="207" t="str">
        <f>VLOOKUP(B309,辅助表1!B:Q,13,FALSE)</f>
        <v>效果参数类型-三元数组</v>
      </c>
      <c r="P309" s="209" t="str">
        <f>MID(C309,2,3)&amp;","&amp;VLOOKUP(B309,辅助表1!B:Q,14,FALSE)</f>
        <v>805,属性-防御力,2000</v>
      </c>
      <c r="Q309" s="207" t="str">
        <f>VLOOKUP(B309,辅助表1!B:Q,15,FALSE)</f>
        <v>提升20%晶核防御力</v>
      </c>
      <c r="R309" s="207">
        <f>VLOOKUP(B309,辅助表1!B:Q,16,FALSE)</f>
        <v>0</v>
      </c>
      <c r="S309" s="194" t="str">
        <f>$S$13</f>
        <v>词条分类-改造词条</v>
      </c>
      <c r="T309" s="194">
        <v>0</v>
      </c>
    </row>
    <row r="310" s="194" customFormat="1" spans="1:20">
      <c r="A310" s="207">
        <v>308</v>
      </c>
      <c r="B310" s="207">
        <v>340</v>
      </c>
      <c r="C310" s="207">
        <f t="shared" si="52"/>
        <v>180504</v>
      </c>
      <c r="D310" s="207" t="s">
        <v>41</v>
      </c>
      <c r="E310" s="207" t="str">
        <f>VLOOKUP(B310,辅助表1!B:Q,3,FALSE)</f>
        <v>护甲爆破</v>
      </c>
      <c r="F310" s="207" t="str">
        <f>VLOOKUP(B310,辅助表1!B:Q,4,FALSE)</f>
        <v>icon_hskx</v>
      </c>
      <c r="G310" s="207" t="str">
        <f>VLOOKUP(B310,辅助表1!B:Q,5,FALSE)</f>
        <v>成就类型-解锁生效</v>
      </c>
      <c r="H310" s="207">
        <f>VLOOKUP(B310,辅助表1!B:Q,6,FALSE)</f>
        <v>0</v>
      </c>
      <c r="I310" s="207" t="str">
        <f>IF(VLOOKUP(B310,辅助表1!B:Q,7,FALSE)=0,"",VLOOKUP(B310,辅助表1!B:Q,7,FALSE))</f>
        <v/>
      </c>
      <c r="J310" s="207">
        <f>VLOOKUP(B310,辅助表1!B:Q,8,FALSE)</f>
        <v>1</v>
      </c>
      <c r="K310" s="207" t="str">
        <f>VLOOKUP(B310,辅助表1!B:Q,9,FALSE)</f>
        <v>条件参数类型-无</v>
      </c>
      <c r="L310" s="207">
        <f>VLOOKUP(B310,辅助表1!B:Q,10,FALSE)</f>
        <v>0</v>
      </c>
      <c r="M310" s="207" t="str">
        <f>VLOOKUP(B310,辅助表1!B:Q,11,FALSE)</f>
        <v>效果类型-英雄属性</v>
      </c>
      <c r="N310" s="207" t="str">
        <f>VLOOKUP(B310,辅助表1!B:Q,12,FALSE)</f>
        <v>元素-暗</v>
      </c>
      <c r="O310" s="207" t="str">
        <f>VLOOKUP(B310,辅助表1!B:Q,13,FALSE)</f>
        <v>效果参数类型-二元数组</v>
      </c>
      <c r="P310" s="209" t="str">
        <f>VLOOKUP(B310,辅助表1!B:Q,14,FALSE)</f>
        <v>属性-破甲效果,52</v>
      </c>
      <c r="Q310" s="207" t="str">
        <f>VLOOKUP(B310,辅助表1!B:Q,15,FALSE)</f>
        <v>提升暗属性英雄0.52%破甲效果</v>
      </c>
      <c r="R310" s="207">
        <f>VLOOKUP(B310,辅助表1!B:Q,16,FALSE)</f>
        <v>0</v>
      </c>
      <c r="S310" s="194" t="str">
        <f>$S$14</f>
        <v>词条分类-改造词条</v>
      </c>
      <c r="T310" s="194">
        <v>0</v>
      </c>
    </row>
    <row r="311" s="194" customFormat="1" spans="1:20">
      <c r="A311" s="207">
        <v>309</v>
      </c>
      <c r="B311" s="207">
        <v>336</v>
      </c>
      <c r="C311" s="207">
        <f t="shared" si="52"/>
        <v>180505</v>
      </c>
      <c r="D311" s="207" t="s">
        <v>41</v>
      </c>
      <c r="E311" s="207" t="str">
        <f>VLOOKUP(B311,辅助表1!B:Q,3,FALSE)</f>
        <v>生命强化</v>
      </c>
      <c r="F311" s="207" t="str">
        <f>VLOOKUP(B311,辅助表1!B:Q,4,FALSE)</f>
        <v>icon_sm</v>
      </c>
      <c r="G311" s="207" t="str">
        <f>VLOOKUP(B311,辅助表1!B:Q,5,FALSE)</f>
        <v>成就类型-解锁生效</v>
      </c>
      <c r="H311" s="207">
        <f>VLOOKUP(B311,辅助表1!B:Q,6,FALSE)</f>
        <v>0</v>
      </c>
      <c r="I311" s="207" t="str">
        <f>IF(VLOOKUP(B311,辅助表1!B:Q,7,FALSE)=0,"",VLOOKUP(B311,辅助表1!B:Q,7,FALSE))</f>
        <v/>
      </c>
      <c r="J311" s="207">
        <f>VLOOKUP(B311,辅助表1!B:Q,8,FALSE)</f>
        <v>1</v>
      </c>
      <c r="K311" s="207" t="str">
        <f>VLOOKUP(B311,辅助表1!B:Q,9,FALSE)</f>
        <v>条件参数类型-无</v>
      </c>
      <c r="L311" s="207">
        <f>VLOOKUP(B311,辅助表1!B:Q,10,FALSE)</f>
        <v>0</v>
      </c>
      <c r="M311" s="207" t="str">
        <f>VLOOKUP(B311,辅助表1!B:Q,11,FALSE)</f>
        <v>效果类型-晶核属性</v>
      </c>
      <c r="N311" s="207" t="str">
        <f>VLOOKUP(B311,辅助表1!B:Q,12,FALSE)</f>
        <v>生效标签-无</v>
      </c>
      <c r="O311" s="207" t="str">
        <f>VLOOKUP(B311,辅助表1!B:Q,13,FALSE)</f>
        <v>效果参数类型-三元数组</v>
      </c>
      <c r="P311" s="209" t="str">
        <f>MID(C311,2,3)&amp;","&amp;VLOOKUP(B311,辅助表1!B:Q,14,FALSE)</f>
        <v>805,属性-最大生命,2000</v>
      </c>
      <c r="Q311" s="207" t="str">
        <f>VLOOKUP(B311,辅助表1!B:Q,15,FALSE)</f>
        <v>提升20%晶核生命力</v>
      </c>
      <c r="R311" s="207">
        <f>VLOOKUP(B311,辅助表1!B:Q,16,FALSE)</f>
        <v>0</v>
      </c>
      <c r="S311" s="194" t="str">
        <f>$S$15</f>
        <v>词条分类-改造词条</v>
      </c>
      <c r="T311" s="194">
        <v>0</v>
      </c>
    </row>
    <row r="312" s="99" customFormat="1" spans="1:20">
      <c r="A312" s="52">
        <v>310</v>
      </c>
      <c r="B312" s="52">
        <v>344</v>
      </c>
      <c r="C312" s="52">
        <f>C307+100</f>
        <v>180601</v>
      </c>
      <c r="D312" s="52" t="s">
        <v>41</v>
      </c>
      <c r="E312" s="52" t="str">
        <f>VLOOKUP(B312,辅助表1!B:Q,3,FALSE)</f>
        <v>暴击恢复</v>
      </c>
      <c r="F312" s="52" t="str">
        <f>VLOOKUP(B312,辅助表1!B:Q,4,FALSE)</f>
        <v>icon_hx</v>
      </c>
      <c r="G312" s="52" t="str">
        <f>VLOOKUP(B312,辅助表1!B:Q,5,FALSE)</f>
        <v>成就类型-解锁生效</v>
      </c>
      <c r="H312" s="52">
        <f>VLOOKUP(B312,辅助表1!B:Q,6,FALSE)</f>
        <v>0</v>
      </c>
      <c r="I312" s="52" t="str">
        <f>IF(VLOOKUP(B312,辅助表1!B:Q,7,FALSE)=0,"",VLOOKUP(B312,辅助表1!B:Q,7,FALSE))</f>
        <v/>
      </c>
      <c r="J312" s="52">
        <f>VLOOKUP(B312,辅助表1!B:Q,8,FALSE)</f>
        <v>1</v>
      </c>
      <c r="K312" s="52" t="str">
        <f>VLOOKUP(B312,辅助表1!B:Q,9,FALSE)</f>
        <v>条件参数类型-无</v>
      </c>
      <c r="L312" s="52">
        <f>VLOOKUP(B312,辅助表1!B:Q,10,FALSE)</f>
        <v>0</v>
      </c>
      <c r="M312" s="52" t="str">
        <f>VLOOKUP(B312,辅助表1!B:Q,11,FALSE)</f>
        <v>效果类型-英雄属性</v>
      </c>
      <c r="N312" s="52" t="str">
        <f>VLOOKUP(B312,辅助表1!B:Q,12,FALSE)</f>
        <v>元素-暗</v>
      </c>
      <c r="O312" s="52" t="str">
        <f>VLOOKUP(B312,辅助表1!B:Q,13,FALSE)</f>
        <v>效果参数类型-二元数组</v>
      </c>
      <c r="P312" s="80" t="str">
        <f>VLOOKUP(B312,辅助表1!B:Q,14,FALSE)</f>
        <v>属性-暴击回血,258</v>
      </c>
      <c r="Q312" s="52" t="str">
        <f>VLOOKUP(B312,辅助表1!B:Q,15,FALSE)</f>
        <v>提升暗属性英雄暴击回血%s258%s点</v>
      </c>
      <c r="R312" s="206">
        <v>0</v>
      </c>
      <c r="S312" s="99" t="str">
        <f>$S$11</f>
        <v>词条分类-主词条</v>
      </c>
      <c r="T312" s="99">
        <v>0</v>
      </c>
    </row>
    <row r="313" s="99" customFormat="1" spans="1:20">
      <c r="A313" s="52">
        <v>311</v>
      </c>
      <c r="B313" s="52">
        <v>338</v>
      </c>
      <c r="C313" s="52">
        <f t="shared" ref="C313:C316" si="53">C312+1</f>
        <v>180602</v>
      </c>
      <c r="D313" s="52" t="s">
        <v>41</v>
      </c>
      <c r="E313" s="52" t="str">
        <f>VLOOKUP(B313,辅助表1!B:Q,3,FALSE)</f>
        <v>攻击强化</v>
      </c>
      <c r="F313" s="52" t="str">
        <f>VLOOKUP(B313,辅助表1!B:Q,4,FALSE)</f>
        <v>icon_gj</v>
      </c>
      <c r="G313" s="52" t="str">
        <f>VLOOKUP(B313,辅助表1!B:Q,5,FALSE)</f>
        <v>成就类型-解锁生效</v>
      </c>
      <c r="H313" s="52">
        <f>VLOOKUP(B313,辅助表1!B:Q,6,FALSE)</f>
        <v>0</v>
      </c>
      <c r="I313" s="52" t="str">
        <f>IF(VLOOKUP(B313,辅助表1!B:Q,7,FALSE)=0,"",VLOOKUP(B313,辅助表1!B:Q,7,FALSE))</f>
        <v/>
      </c>
      <c r="J313" s="52">
        <f>VLOOKUP(B313,辅助表1!B:Q,8,FALSE)</f>
        <v>1</v>
      </c>
      <c r="K313" s="52" t="str">
        <f>VLOOKUP(B313,辅助表1!B:Q,9,FALSE)</f>
        <v>条件参数类型-无</v>
      </c>
      <c r="L313" s="52">
        <f>VLOOKUP(B313,辅助表1!B:Q,10,FALSE)</f>
        <v>0</v>
      </c>
      <c r="M313" s="52" t="str">
        <f>VLOOKUP(B313,辅助表1!B:Q,11,FALSE)</f>
        <v>效果类型-晶核属性</v>
      </c>
      <c r="N313" s="52" t="str">
        <f>VLOOKUP(B313,辅助表1!B:Q,12,FALSE)</f>
        <v>生效标签-无</v>
      </c>
      <c r="O313" s="52" t="str">
        <f>VLOOKUP(B313,辅助表1!B:Q,13,FALSE)</f>
        <v>效果参数类型-三元数组</v>
      </c>
      <c r="P313" s="85" t="str">
        <f>MID(C313,2,3)&amp;","&amp;VLOOKUP(B313,辅助表1!B:Q,14,FALSE)</f>
        <v>806,属性-攻击力,2000</v>
      </c>
      <c r="Q313" s="52" t="str">
        <f>VLOOKUP(B313,辅助表1!B:Q,15,FALSE)</f>
        <v>提升20%晶核攻击力</v>
      </c>
      <c r="R313" s="52">
        <f>VLOOKUP(B313,辅助表1!B:Q,16,FALSE)</f>
        <v>0</v>
      </c>
      <c r="S313" s="99" t="str">
        <f>$S$12</f>
        <v>词条分类-改造词条</v>
      </c>
      <c r="T313" s="99">
        <v>0</v>
      </c>
    </row>
    <row r="314" s="99" customFormat="1" spans="1:20">
      <c r="A314" s="52">
        <v>312</v>
      </c>
      <c r="B314" s="52">
        <v>19</v>
      </c>
      <c r="C314" s="52">
        <f t="shared" si="53"/>
        <v>180603</v>
      </c>
      <c r="D314" s="52" t="s">
        <v>41</v>
      </c>
      <c r="E314" s="52" t="str">
        <f>VLOOKUP(B314,辅助表1!B:Q,3,FALSE)</f>
        <v>防御强化</v>
      </c>
      <c r="F314" s="52" t="str">
        <f>VLOOKUP(B314,辅助表1!B:Q,4,FALSE)</f>
        <v>icon_fy</v>
      </c>
      <c r="G314" s="52" t="str">
        <f>VLOOKUP(B314,辅助表1!B:Q,5,FALSE)</f>
        <v>成就类型-解锁生效</v>
      </c>
      <c r="H314" s="52">
        <f>VLOOKUP(B314,辅助表1!B:Q,6,FALSE)</f>
        <v>0</v>
      </c>
      <c r="I314" s="52" t="str">
        <f>IF(VLOOKUP(B314,辅助表1!B:Q,7,FALSE)=0,"",VLOOKUP(B314,辅助表1!B:Q,7,FALSE))</f>
        <v/>
      </c>
      <c r="J314" s="52">
        <f>VLOOKUP(B314,辅助表1!B:Q,8,FALSE)</f>
        <v>1</v>
      </c>
      <c r="K314" s="52" t="str">
        <f>VLOOKUP(B314,辅助表1!B:Q,9,FALSE)</f>
        <v>条件参数类型-无</v>
      </c>
      <c r="L314" s="52">
        <f>VLOOKUP(B314,辅助表1!B:Q,10,FALSE)</f>
        <v>0</v>
      </c>
      <c r="M314" s="52" t="str">
        <f>VLOOKUP(B314,辅助表1!B:Q,11,FALSE)</f>
        <v>效果类型-晶核属性</v>
      </c>
      <c r="N314" s="52" t="str">
        <f>VLOOKUP(B314,辅助表1!B:Q,12,FALSE)</f>
        <v>生效标签-无</v>
      </c>
      <c r="O314" s="52" t="str">
        <f>VLOOKUP(B314,辅助表1!B:Q,13,FALSE)</f>
        <v>效果参数类型-三元数组</v>
      </c>
      <c r="P314" s="86" t="str">
        <f>MID(C314,2,3)&amp;","&amp;VLOOKUP(B314,辅助表1!B:Q,14,FALSE)</f>
        <v>806,属性-防御力,2000</v>
      </c>
      <c r="Q314" s="52" t="str">
        <f>VLOOKUP(B314,辅助表1!B:Q,15,FALSE)</f>
        <v>提升20%晶核防御力</v>
      </c>
      <c r="R314" s="52">
        <f>VLOOKUP(B314,辅助表1!B:Q,16,FALSE)</f>
        <v>0</v>
      </c>
      <c r="S314" s="99" t="str">
        <f>$S$13</f>
        <v>词条分类-改造词条</v>
      </c>
      <c r="T314" s="99">
        <v>0</v>
      </c>
    </row>
    <row r="315" s="99" customFormat="1" spans="1:20">
      <c r="A315" s="52">
        <v>313</v>
      </c>
      <c r="B315" s="52">
        <v>356</v>
      </c>
      <c r="C315" s="52">
        <f t="shared" si="53"/>
        <v>180604</v>
      </c>
      <c r="D315" s="52" t="s">
        <v>41</v>
      </c>
      <c r="E315" s="52" t="str">
        <f>VLOOKUP(B315,辅助表1!B:Q,3,FALSE)</f>
        <v>命中强化</v>
      </c>
      <c r="F315" s="52" t="str">
        <f>VLOOKUP(B315,辅助表1!B:Q,4,FALSE)</f>
        <v>icon_mz</v>
      </c>
      <c r="G315" s="52" t="str">
        <f>VLOOKUP(B315,辅助表1!B:Q,5,FALSE)</f>
        <v>成就类型-解锁生效</v>
      </c>
      <c r="H315" s="52">
        <f>VLOOKUP(B315,辅助表1!B:Q,6,FALSE)</f>
        <v>0</v>
      </c>
      <c r="I315" s="52" t="str">
        <f>IF(VLOOKUP(B315,辅助表1!B:Q,7,FALSE)=0,"",VLOOKUP(B315,辅助表1!B:Q,7,FALSE))</f>
        <v/>
      </c>
      <c r="J315" s="52">
        <f>VLOOKUP(B315,辅助表1!B:Q,8,FALSE)</f>
        <v>1</v>
      </c>
      <c r="K315" s="52" t="str">
        <f>VLOOKUP(B315,辅助表1!B:Q,9,FALSE)</f>
        <v>条件参数类型-无</v>
      </c>
      <c r="L315" s="52">
        <f>VLOOKUP(B315,辅助表1!B:Q,10,FALSE)</f>
        <v>0</v>
      </c>
      <c r="M315" s="52" t="str">
        <f>VLOOKUP(B315,辅助表1!B:Q,11,FALSE)</f>
        <v>效果类型-英雄属性</v>
      </c>
      <c r="N315" s="52" t="str">
        <f>VLOOKUP(B315,辅助表1!B:Q,12,FALSE)</f>
        <v>元素-暗</v>
      </c>
      <c r="O315" s="52" t="str">
        <f>VLOOKUP(B315,辅助表1!B:Q,13,FALSE)</f>
        <v>效果参数类型-二元数组</v>
      </c>
      <c r="P315" s="80" t="str">
        <f>VLOOKUP(B315,辅助表1!B:Q,14,FALSE)</f>
        <v>属性-命中率,216</v>
      </c>
      <c r="Q315" s="52" t="str">
        <f>VLOOKUP(B315,辅助表1!B:Q,15,FALSE)</f>
        <v>提升暗属性英雄2.16%命中率</v>
      </c>
      <c r="R315" s="52">
        <f>VLOOKUP(B315,辅助表1!B:Q,16,FALSE)</f>
        <v>0</v>
      </c>
      <c r="S315" s="99" t="str">
        <f>$S$14</f>
        <v>词条分类-改造词条</v>
      </c>
      <c r="T315" s="99">
        <v>0</v>
      </c>
    </row>
    <row r="316" s="99" customFormat="1" spans="1:20">
      <c r="A316" s="52">
        <v>314</v>
      </c>
      <c r="B316" s="52">
        <v>336</v>
      </c>
      <c r="C316" s="52">
        <f t="shared" si="53"/>
        <v>180605</v>
      </c>
      <c r="D316" s="52" t="s">
        <v>41</v>
      </c>
      <c r="E316" s="52" t="str">
        <f>VLOOKUP(B316,辅助表1!B:Q,3,FALSE)</f>
        <v>生命强化</v>
      </c>
      <c r="F316" s="52" t="str">
        <f>VLOOKUP(B316,辅助表1!B:Q,4,FALSE)</f>
        <v>icon_sm</v>
      </c>
      <c r="G316" s="52" t="str">
        <f>VLOOKUP(B316,辅助表1!B:Q,5,FALSE)</f>
        <v>成就类型-解锁生效</v>
      </c>
      <c r="H316" s="52">
        <f>VLOOKUP(B316,辅助表1!B:Q,6,FALSE)</f>
        <v>0</v>
      </c>
      <c r="I316" s="52" t="str">
        <f>IF(VLOOKUP(B316,辅助表1!B:Q,7,FALSE)=0,"",VLOOKUP(B316,辅助表1!B:Q,7,FALSE))</f>
        <v/>
      </c>
      <c r="J316" s="52">
        <f>VLOOKUP(B316,辅助表1!B:Q,8,FALSE)</f>
        <v>1</v>
      </c>
      <c r="K316" s="52" t="str">
        <f>VLOOKUP(B316,辅助表1!B:Q,9,FALSE)</f>
        <v>条件参数类型-无</v>
      </c>
      <c r="L316" s="52">
        <f>VLOOKUP(B316,辅助表1!B:Q,10,FALSE)</f>
        <v>0</v>
      </c>
      <c r="M316" s="52" t="str">
        <f>VLOOKUP(B316,辅助表1!B:Q,11,FALSE)</f>
        <v>效果类型-晶核属性</v>
      </c>
      <c r="N316" s="52" t="str">
        <f>VLOOKUP(B316,辅助表1!B:Q,12,FALSE)</f>
        <v>生效标签-无</v>
      </c>
      <c r="O316" s="52" t="str">
        <f>VLOOKUP(B316,辅助表1!B:Q,13,FALSE)</f>
        <v>效果参数类型-三元数组</v>
      </c>
      <c r="P316" s="202" t="str">
        <f>MID(C316,2,3)&amp;","&amp;VLOOKUP(B316,辅助表1!B:Q,14,FALSE)</f>
        <v>806,属性-最大生命,2000</v>
      </c>
      <c r="Q316" s="52" t="str">
        <f>VLOOKUP(B316,辅助表1!B:Q,15,FALSE)</f>
        <v>提升20%晶核生命力</v>
      </c>
      <c r="R316" s="52">
        <f>VLOOKUP(B316,辅助表1!B:Q,16,FALSE)</f>
        <v>0</v>
      </c>
      <c r="S316" s="99" t="str">
        <f>$S$15</f>
        <v>词条分类-改造词条</v>
      </c>
      <c r="T316" s="99">
        <v>0</v>
      </c>
    </row>
    <row r="317" s="101" customFormat="1" spans="1:20">
      <c r="A317" s="56">
        <v>315</v>
      </c>
      <c r="B317" s="56">
        <v>346</v>
      </c>
      <c r="C317" s="56">
        <f>C312+100</f>
        <v>180701</v>
      </c>
      <c r="D317" s="56" t="s">
        <v>41</v>
      </c>
      <c r="E317" s="56" t="str">
        <f>VLOOKUP(B317,辅助表1!B:Q,3,FALSE)</f>
        <v>闪避恢复</v>
      </c>
      <c r="F317" s="56" t="str">
        <f>VLOOKUP(B317,辅助表1!B:Q,4,FALSE)</f>
        <v>icon_hx</v>
      </c>
      <c r="G317" s="56" t="str">
        <f>VLOOKUP(B317,辅助表1!B:Q,5,FALSE)</f>
        <v>成就类型-解锁生效</v>
      </c>
      <c r="H317" s="56">
        <f>VLOOKUP(B317,辅助表1!B:Q,6,FALSE)</f>
        <v>0</v>
      </c>
      <c r="I317" s="56" t="str">
        <f>IF(VLOOKUP(B317,辅助表1!B:Q,7,FALSE)=0,"",VLOOKUP(B317,辅助表1!B:Q,7,FALSE))</f>
        <v/>
      </c>
      <c r="J317" s="56">
        <f>VLOOKUP(B317,辅助表1!B:Q,8,FALSE)</f>
        <v>1</v>
      </c>
      <c r="K317" s="56" t="str">
        <f>VLOOKUP(B317,辅助表1!B:Q,9,FALSE)</f>
        <v>条件参数类型-无</v>
      </c>
      <c r="L317" s="56">
        <f>VLOOKUP(B317,辅助表1!B:Q,10,FALSE)</f>
        <v>0</v>
      </c>
      <c r="M317" s="56" t="str">
        <f>VLOOKUP(B317,辅助表1!B:Q,11,FALSE)</f>
        <v>效果类型-英雄属性</v>
      </c>
      <c r="N317" s="56" t="str">
        <f>VLOOKUP(B317,辅助表1!B:Q,12,FALSE)</f>
        <v>元素-暗</v>
      </c>
      <c r="O317" s="56" t="str">
        <f>VLOOKUP(B317,辅助表1!B:Q,13,FALSE)</f>
        <v>效果参数类型-二元数组</v>
      </c>
      <c r="P317" s="86" t="str">
        <f>VLOOKUP(B317,辅助表1!B:Q,14,FALSE)</f>
        <v>属性-闪避回血,157</v>
      </c>
      <c r="Q317" s="56" t="str">
        <f>VLOOKUP(B317,辅助表1!B:Q,15,FALSE)</f>
        <v>提升暗属性英雄闪避回血%s157%s点</v>
      </c>
      <c r="R317" s="206">
        <v>0</v>
      </c>
      <c r="S317" s="101" t="str">
        <f>$S$11</f>
        <v>词条分类-主词条</v>
      </c>
      <c r="T317" s="99">
        <v>0</v>
      </c>
    </row>
    <row r="318" s="101" customFormat="1" spans="1:20">
      <c r="A318" s="56">
        <v>316</v>
      </c>
      <c r="B318" s="56">
        <v>338</v>
      </c>
      <c r="C318" s="56">
        <f t="shared" ref="C318:C321" si="54">C317+1</f>
        <v>180702</v>
      </c>
      <c r="D318" s="56" t="s">
        <v>41</v>
      </c>
      <c r="E318" s="56" t="str">
        <f>VLOOKUP(B318,辅助表1!B:Q,3,FALSE)</f>
        <v>攻击强化</v>
      </c>
      <c r="F318" s="56" t="str">
        <f>VLOOKUP(B318,辅助表1!B:Q,4,FALSE)</f>
        <v>icon_gj</v>
      </c>
      <c r="G318" s="56" t="str">
        <f>VLOOKUP(B318,辅助表1!B:Q,5,FALSE)</f>
        <v>成就类型-解锁生效</v>
      </c>
      <c r="H318" s="56">
        <f>VLOOKUP(B318,辅助表1!B:Q,6,FALSE)</f>
        <v>0</v>
      </c>
      <c r="I318" s="56" t="str">
        <f>IF(VLOOKUP(B318,辅助表1!B:Q,7,FALSE)=0,"",VLOOKUP(B318,辅助表1!B:Q,7,FALSE))</f>
        <v/>
      </c>
      <c r="J318" s="56">
        <f>VLOOKUP(B318,辅助表1!B:Q,8,FALSE)</f>
        <v>1</v>
      </c>
      <c r="K318" s="56" t="str">
        <f>VLOOKUP(B318,辅助表1!B:Q,9,FALSE)</f>
        <v>条件参数类型-无</v>
      </c>
      <c r="L318" s="56">
        <f>VLOOKUP(B318,辅助表1!B:Q,10,FALSE)</f>
        <v>0</v>
      </c>
      <c r="M318" s="56" t="str">
        <f>VLOOKUP(B318,辅助表1!B:Q,11,FALSE)</f>
        <v>效果类型-晶核属性</v>
      </c>
      <c r="N318" s="56" t="str">
        <f>VLOOKUP(B318,辅助表1!B:Q,12,FALSE)</f>
        <v>生效标签-无</v>
      </c>
      <c r="O318" s="56" t="str">
        <f>VLOOKUP(B318,辅助表1!B:Q,13,FALSE)</f>
        <v>效果参数类型-三元数组</v>
      </c>
      <c r="P318" s="85" t="str">
        <f>MID(C318,2,3)&amp;","&amp;VLOOKUP(B318,辅助表1!B:Q,14,FALSE)</f>
        <v>807,属性-攻击力,2000</v>
      </c>
      <c r="Q318" s="56" t="str">
        <f>VLOOKUP(B318,辅助表1!B:Q,15,FALSE)</f>
        <v>提升20%晶核攻击力</v>
      </c>
      <c r="R318" s="56">
        <f>VLOOKUP(B318,辅助表1!B:Q,16,FALSE)</f>
        <v>0</v>
      </c>
      <c r="S318" s="101" t="str">
        <f>$S$12</f>
        <v>词条分类-改造词条</v>
      </c>
      <c r="T318" s="99">
        <v>0</v>
      </c>
    </row>
    <row r="319" s="101" customFormat="1" spans="1:20">
      <c r="A319" s="56">
        <v>317</v>
      </c>
      <c r="B319" s="56">
        <v>19</v>
      </c>
      <c r="C319" s="56">
        <f t="shared" si="54"/>
        <v>180703</v>
      </c>
      <c r="D319" s="56" t="s">
        <v>41</v>
      </c>
      <c r="E319" s="56" t="str">
        <f>VLOOKUP(B319,辅助表1!B:Q,3,FALSE)</f>
        <v>防御强化</v>
      </c>
      <c r="F319" s="56" t="str">
        <f>VLOOKUP(B319,辅助表1!B:Q,4,FALSE)</f>
        <v>icon_fy</v>
      </c>
      <c r="G319" s="56" t="str">
        <f>VLOOKUP(B319,辅助表1!B:Q,5,FALSE)</f>
        <v>成就类型-解锁生效</v>
      </c>
      <c r="H319" s="56">
        <f>VLOOKUP(B319,辅助表1!B:Q,6,FALSE)</f>
        <v>0</v>
      </c>
      <c r="I319" s="56" t="str">
        <f>IF(VLOOKUP(B319,辅助表1!B:Q,7,FALSE)=0,"",VLOOKUP(B319,辅助表1!B:Q,7,FALSE))</f>
        <v/>
      </c>
      <c r="J319" s="56">
        <f>VLOOKUP(B319,辅助表1!B:Q,8,FALSE)</f>
        <v>1</v>
      </c>
      <c r="K319" s="56" t="str">
        <f>VLOOKUP(B319,辅助表1!B:Q,9,FALSE)</f>
        <v>条件参数类型-无</v>
      </c>
      <c r="L319" s="56">
        <f>VLOOKUP(B319,辅助表1!B:Q,10,FALSE)</f>
        <v>0</v>
      </c>
      <c r="M319" s="56" t="str">
        <f>VLOOKUP(B319,辅助表1!B:Q,11,FALSE)</f>
        <v>效果类型-晶核属性</v>
      </c>
      <c r="N319" s="56" t="str">
        <f>VLOOKUP(B319,辅助表1!B:Q,12,FALSE)</f>
        <v>生效标签-无</v>
      </c>
      <c r="O319" s="56" t="str">
        <f>VLOOKUP(B319,辅助表1!B:Q,13,FALSE)</f>
        <v>效果参数类型-三元数组</v>
      </c>
      <c r="P319" s="86" t="str">
        <f>MID(C319,2,3)&amp;","&amp;VLOOKUP(B319,辅助表1!B:Q,14,FALSE)</f>
        <v>807,属性-防御力,2000</v>
      </c>
      <c r="Q319" s="56" t="str">
        <f>VLOOKUP(B319,辅助表1!B:Q,15,FALSE)</f>
        <v>提升20%晶核防御力</v>
      </c>
      <c r="R319" s="56">
        <f>VLOOKUP(B319,辅助表1!B:Q,16,FALSE)</f>
        <v>0</v>
      </c>
      <c r="S319" s="101" t="str">
        <f>$S$13</f>
        <v>词条分类-改造词条</v>
      </c>
      <c r="T319" s="99">
        <v>0</v>
      </c>
    </row>
    <row r="320" s="101" customFormat="1" spans="1:20">
      <c r="A320" s="56">
        <v>318</v>
      </c>
      <c r="B320" s="56">
        <v>340</v>
      </c>
      <c r="C320" s="56">
        <f t="shared" si="54"/>
        <v>180704</v>
      </c>
      <c r="D320" s="56" t="s">
        <v>41</v>
      </c>
      <c r="E320" s="56" t="str">
        <f>VLOOKUP(B320,辅助表1!B:Q,3,FALSE)</f>
        <v>护甲爆破</v>
      </c>
      <c r="F320" s="56" t="str">
        <f>VLOOKUP(B320,辅助表1!B:Q,4,FALSE)</f>
        <v>icon_hskx</v>
      </c>
      <c r="G320" s="56" t="str">
        <f>VLOOKUP(B320,辅助表1!B:Q,5,FALSE)</f>
        <v>成就类型-解锁生效</v>
      </c>
      <c r="H320" s="56">
        <f>VLOOKUP(B320,辅助表1!B:Q,6,FALSE)</f>
        <v>0</v>
      </c>
      <c r="I320" s="56" t="str">
        <f>IF(VLOOKUP(B320,辅助表1!B:Q,7,FALSE)=0,"",VLOOKUP(B320,辅助表1!B:Q,7,FALSE))</f>
        <v/>
      </c>
      <c r="J320" s="56">
        <f>VLOOKUP(B320,辅助表1!B:Q,8,FALSE)</f>
        <v>1</v>
      </c>
      <c r="K320" s="56" t="str">
        <f>VLOOKUP(B320,辅助表1!B:Q,9,FALSE)</f>
        <v>条件参数类型-无</v>
      </c>
      <c r="L320" s="56">
        <f>VLOOKUP(B320,辅助表1!B:Q,10,FALSE)</f>
        <v>0</v>
      </c>
      <c r="M320" s="56" t="str">
        <f>VLOOKUP(B320,辅助表1!B:Q,11,FALSE)</f>
        <v>效果类型-英雄属性</v>
      </c>
      <c r="N320" s="56" t="str">
        <f>VLOOKUP(B320,辅助表1!B:Q,12,FALSE)</f>
        <v>元素-暗</v>
      </c>
      <c r="O320" s="56" t="str">
        <f>VLOOKUP(B320,辅助表1!B:Q,13,FALSE)</f>
        <v>效果参数类型-二元数组</v>
      </c>
      <c r="P320" s="86" t="str">
        <f>VLOOKUP(B320,辅助表1!B:Q,14,FALSE)</f>
        <v>属性-破甲效果,52</v>
      </c>
      <c r="Q320" s="56" t="str">
        <f>VLOOKUP(B320,辅助表1!B:Q,15,FALSE)</f>
        <v>提升暗属性英雄0.52%破甲效果</v>
      </c>
      <c r="R320" s="56">
        <f>VLOOKUP(B320,辅助表1!B:Q,16,FALSE)</f>
        <v>0</v>
      </c>
      <c r="S320" s="101" t="str">
        <f>$S$14</f>
        <v>词条分类-改造词条</v>
      </c>
      <c r="T320" s="99">
        <v>0</v>
      </c>
    </row>
    <row r="321" s="101" customFormat="1" spans="1:20">
      <c r="A321" s="56">
        <v>319</v>
      </c>
      <c r="B321" s="56">
        <v>336</v>
      </c>
      <c r="C321" s="56">
        <f t="shared" si="54"/>
        <v>180705</v>
      </c>
      <c r="D321" s="56" t="s">
        <v>41</v>
      </c>
      <c r="E321" s="56" t="str">
        <f>VLOOKUP(B321,辅助表1!B:Q,3,FALSE)</f>
        <v>生命强化</v>
      </c>
      <c r="F321" s="56" t="str">
        <f>VLOOKUP(B321,辅助表1!B:Q,4,FALSE)</f>
        <v>icon_sm</v>
      </c>
      <c r="G321" s="56" t="str">
        <f>VLOOKUP(B321,辅助表1!B:Q,5,FALSE)</f>
        <v>成就类型-解锁生效</v>
      </c>
      <c r="H321" s="56">
        <f>VLOOKUP(B321,辅助表1!B:Q,6,FALSE)</f>
        <v>0</v>
      </c>
      <c r="I321" s="56" t="str">
        <f>IF(VLOOKUP(B321,辅助表1!B:Q,7,FALSE)=0,"",VLOOKUP(B321,辅助表1!B:Q,7,FALSE))</f>
        <v/>
      </c>
      <c r="J321" s="56">
        <f>VLOOKUP(B321,辅助表1!B:Q,8,FALSE)</f>
        <v>1</v>
      </c>
      <c r="K321" s="56" t="str">
        <f>VLOOKUP(B321,辅助表1!B:Q,9,FALSE)</f>
        <v>条件参数类型-无</v>
      </c>
      <c r="L321" s="56">
        <f>VLOOKUP(B321,辅助表1!B:Q,10,FALSE)</f>
        <v>0</v>
      </c>
      <c r="M321" s="56" t="str">
        <f>VLOOKUP(B321,辅助表1!B:Q,11,FALSE)</f>
        <v>效果类型-晶核属性</v>
      </c>
      <c r="N321" s="56" t="str">
        <f>VLOOKUP(B321,辅助表1!B:Q,12,FALSE)</f>
        <v>生效标签-无</v>
      </c>
      <c r="O321" s="56" t="str">
        <f>VLOOKUP(B321,辅助表1!B:Q,13,FALSE)</f>
        <v>效果参数类型-三元数组</v>
      </c>
      <c r="P321" s="202" t="str">
        <f>MID(C321,2,3)&amp;","&amp;VLOOKUP(B321,辅助表1!B:Q,14,FALSE)</f>
        <v>807,属性-最大生命,2000</v>
      </c>
      <c r="Q321" s="56" t="str">
        <f>VLOOKUP(B321,辅助表1!B:Q,15,FALSE)</f>
        <v>提升20%晶核生命力</v>
      </c>
      <c r="R321" s="56">
        <f>VLOOKUP(B321,辅助表1!B:Q,16,FALSE)</f>
        <v>0</v>
      </c>
      <c r="S321" s="101" t="str">
        <f>$S$15</f>
        <v>词条分类-改造词条</v>
      </c>
      <c r="T321" s="99">
        <v>0</v>
      </c>
    </row>
    <row r="322" s="194" customFormat="1" spans="1:20">
      <c r="A322" s="207">
        <v>320</v>
      </c>
      <c r="B322" s="207">
        <v>344</v>
      </c>
      <c r="C322" s="207">
        <f>C317+100</f>
        <v>180801</v>
      </c>
      <c r="D322" s="207" t="s">
        <v>41</v>
      </c>
      <c r="E322" s="207" t="str">
        <f>VLOOKUP(B322,辅助表1!B:Q,3,FALSE)</f>
        <v>暴击恢复</v>
      </c>
      <c r="F322" s="207" t="str">
        <f>VLOOKUP(B322,辅助表1!B:Q,4,FALSE)</f>
        <v>icon_hx</v>
      </c>
      <c r="G322" s="207" t="str">
        <f>VLOOKUP(B322,辅助表1!B:Q,5,FALSE)</f>
        <v>成就类型-解锁生效</v>
      </c>
      <c r="H322" s="207">
        <f>VLOOKUP(B322,辅助表1!B:Q,6,FALSE)</f>
        <v>0</v>
      </c>
      <c r="I322" s="207" t="str">
        <f>IF(VLOOKUP(B322,辅助表1!B:Q,7,FALSE)=0,"",VLOOKUP(B322,辅助表1!B:Q,7,FALSE))</f>
        <v/>
      </c>
      <c r="J322" s="207">
        <f>VLOOKUP(B322,辅助表1!B:Q,8,FALSE)</f>
        <v>1</v>
      </c>
      <c r="K322" s="207" t="str">
        <f>VLOOKUP(B322,辅助表1!B:Q,9,FALSE)</f>
        <v>条件参数类型-无</v>
      </c>
      <c r="L322" s="207">
        <f>VLOOKUP(B322,辅助表1!B:Q,10,FALSE)</f>
        <v>0</v>
      </c>
      <c r="M322" s="207" t="str">
        <f>VLOOKUP(B322,辅助表1!B:Q,11,FALSE)</f>
        <v>效果类型-英雄属性</v>
      </c>
      <c r="N322" s="207" t="str">
        <f>VLOOKUP(B322,辅助表1!B:Q,12,FALSE)</f>
        <v>元素-暗</v>
      </c>
      <c r="O322" s="207" t="str">
        <f>VLOOKUP(B322,辅助表1!B:Q,13,FALSE)</f>
        <v>效果参数类型-二元数组</v>
      </c>
      <c r="P322" s="209" t="str">
        <f>VLOOKUP(B322,辅助表1!B:Q,14,FALSE)</f>
        <v>属性-暴击回血,258</v>
      </c>
      <c r="Q322" s="207" t="str">
        <f>VLOOKUP(B322,辅助表1!B:Q,15,FALSE)</f>
        <v>提升暗属性英雄暴击回血%s258%s点</v>
      </c>
      <c r="R322" s="207">
        <v>0</v>
      </c>
      <c r="S322" s="194" t="str">
        <f>$S$11</f>
        <v>词条分类-主词条</v>
      </c>
      <c r="T322" s="194">
        <v>0</v>
      </c>
    </row>
    <row r="323" s="194" customFormat="1" spans="1:20">
      <c r="A323" s="207">
        <v>321</v>
      </c>
      <c r="B323" s="207">
        <v>352</v>
      </c>
      <c r="C323" s="207">
        <f t="shared" ref="C323:C326" si="55">C322+1</f>
        <v>180802</v>
      </c>
      <c r="D323" s="207" t="s">
        <v>41</v>
      </c>
      <c r="E323" s="207" t="str">
        <f>VLOOKUP(B323,辅助表1!B:Q,3,FALSE)</f>
        <v>攻击强化</v>
      </c>
      <c r="F323" s="207" t="str">
        <f>VLOOKUP(B323,辅助表1!B:Q,4,FALSE)</f>
        <v>icon_gj</v>
      </c>
      <c r="G323" s="207" t="str">
        <f>VLOOKUP(B323,辅助表1!B:Q,5,FALSE)</f>
        <v>成就类型-解锁生效</v>
      </c>
      <c r="H323" s="207">
        <f>VLOOKUP(B323,辅助表1!B:Q,6,FALSE)</f>
        <v>0</v>
      </c>
      <c r="I323" s="207" t="str">
        <f>IF(VLOOKUP(B323,辅助表1!B:Q,7,FALSE)=0,"",VLOOKUP(B323,辅助表1!B:Q,7,FALSE))</f>
        <v/>
      </c>
      <c r="J323" s="207">
        <f>VLOOKUP(B323,辅助表1!B:Q,8,FALSE)</f>
        <v>1</v>
      </c>
      <c r="K323" s="207" t="str">
        <f>VLOOKUP(B323,辅助表1!B:Q,9,FALSE)</f>
        <v>条件参数类型-无</v>
      </c>
      <c r="L323" s="207">
        <f>VLOOKUP(B323,辅助表1!B:Q,10,FALSE)</f>
        <v>0</v>
      </c>
      <c r="M323" s="207" t="str">
        <f>VLOOKUP(B323,辅助表1!B:Q,11,FALSE)</f>
        <v>效果类型-晶核属性</v>
      </c>
      <c r="N323" s="207" t="str">
        <f>VLOOKUP(B323,辅助表1!B:Q,12,FALSE)</f>
        <v>生效标签-无</v>
      </c>
      <c r="O323" s="207" t="str">
        <f>VLOOKUP(B323,辅助表1!B:Q,13,FALSE)</f>
        <v>效果参数类型-三元数组</v>
      </c>
      <c r="P323" s="209" t="str">
        <f>MID(C323,2,3)&amp;","&amp;VLOOKUP(B323,辅助表1!B:Q,14,FALSE)</f>
        <v>808,属性-攻击力,2000</v>
      </c>
      <c r="Q323" s="207" t="str">
        <f>VLOOKUP(B323,辅助表1!B:Q,15,FALSE)</f>
        <v>提升20%晶核攻击力</v>
      </c>
      <c r="R323" s="207">
        <f>VLOOKUP(B323,辅助表1!B:Q,16,FALSE)</f>
        <v>0</v>
      </c>
      <c r="S323" s="194" t="str">
        <f>$S$12</f>
        <v>词条分类-改造词条</v>
      </c>
      <c r="T323" s="194">
        <v>0</v>
      </c>
    </row>
    <row r="324" s="194" customFormat="1" spans="1:20">
      <c r="A324" s="207">
        <v>322</v>
      </c>
      <c r="B324" s="207">
        <v>356</v>
      </c>
      <c r="C324" s="207">
        <f t="shared" si="55"/>
        <v>180803</v>
      </c>
      <c r="D324" s="207" t="s">
        <v>41</v>
      </c>
      <c r="E324" s="207" t="str">
        <f>VLOOKUP(B324,辅助表1!B:Q,3,FALSE)</f>
        <v>命中强化</v>
      </c>
      <c r="F324" s="207" t="str">
        <f>VLOOKUP(B324,辅助表1!B:Q,4,FALSE)</f>
        <v>icon_mz</v>
      </c>
      <c r="G324" s="207" t="str">
        <f>VLOOKUP(B324,辅助表1!B:Q,5,FALSE)</f>
        <v>成就类型-解锁生效</v>
      </c>
      <c r="H324" s="207">
        <f>VLOOKUP(B324,辅助表1!B:Q,6,FALSE)</f>
        <v>0</v>
      </c>
      <c r="I324" s="207" t="str">
        <f>IF(VLOOKUP(B324,辅助表1!B:Q,7,FALSE)=0,"",VLOOKUP(B324,辅助表1!B:Q,7,FALSE))</f>
        <v/>
      </c>
      <c r="J324" s="207">
        <f>VLOOKUP(B324,辅助表1!B:Q,8,FALSE)</f>
        <v>1</v>
      </c>
      <c r="K324" s="207" t="str">
        <f>VLOOKUP(B324,辅助表1!B:Q,9,FALSE)</f>
        <v>条件参数类型-无</v>
      </c>
      <c r="L324" s="207">
        <f>VLOOKUP(B324,辅助表1!B:Q,10,FALSE)</f>
        <v>0</v>
      </c>
      <c r="M324" s="207" t="str">
        <f>VLOOKUP(B324,辅助表1!B:Q,11,FALSE)</f>
        <v>效果类型-英雄属性</v>
      </c>
      <c r="N324" s="207" t="str">
        <f>VLOOKUP(B324,辅助表1!B:Q,12,FALSE)</f>
        <v>元素-暗</v>
      </c>
      <c r="O324" s="207" t="str">
        <f>VLOOKUP(B324,辅助表1!B:Q,13,FALSE)</f>
        <v>效果参数类型-二元数组</v>
      </c>
      <c r="P324" s="209" t="str">
        <f>VLOOKUP(B324,辅助表1!B:Q,14,FALSE)</f>
        <v>属性-命中率,216</v>
      </c>
      <c r="Q324" s="207" t="str">
        <f>VLOOKUP(B324,辅助表1!B:Q,15,FALSE)</f>
        <v>提升暗属性英雄2.16%命中率</v>
      </c>
      <c r="R324" s="207">
        <f>VLOOKUP(B324,辅助表1!B:Q,16,FALSE)</f>
        <v>0</v>
      </c>
      <c r="S324" s="194" t="str">
        <f>$S$13</f>
        <v>词条分类-改造词条</v>
      </c>
      <c r="T324" s="194">
        <v>0</v>
      </c>
    </row>
    <row r="325" s="194" customFormat="1" spans="1:20">
      <c r="A325" s="207">
        <v>323</v>
      </c>
      <c r="B325" s="207">
        <v>343</v>
      </c>
      <c r="C325" s="207">
        <f t="shared" si="55"/>
        <v>180804</v>
      </c>
      <c r="D325" s="207" t="s">
        <v>41</v>
      </c>
      <c r="E325" s="207" t="str">
        <f>VLOOKUP(B325,辅助表1!B:Q,3,FALSE)</f>
        <v>混沌之力</v>
      </c>
      <c r="F325" s="207" t="str">
        <f>VLOOKUP(B325,辅助表1!B:Q,4,FALSE)</f>
        <v>icon_hddj</v>
      </c>
      <c r="G325" s="207" t="str">
        <f>VLOOKUP(B325,辅助表1!B:Q,5,FALSE)</f>
        <v>成就类型-解锁生效</v>
      </c>
      <c r="H325" s="207">
        <f>VLOOKUP(B325,辅助表1!B:Q,6,FALSE)</f>
        <v>0</v>
      </c>
      <c r="I325" s="207" t="str">
        <f>IF(VLOOKUP(B325,辅助表1!B:Q,7,FALSE)=0,"",VLOOKUP(B325,辅助表1!B:Q,7,FALSE))</f>
        <v/>
      </c>
      <c r="J325" s="207">
        <f>VLOOKUP(B325,辅助表1!B:Q,8,FALSE)</f>
        <v>1</v>
      </c>
      <c r="K325" s="207" t="str">
        <f>VLOOKUP(B325,辅助表1!B:Q,9,FALSE)</f>
        <v>条件参数类型-无</v>
      </c>
      <c r="L325" s="207">
        <f>VLOOKUP(B325,辅助表1!B:Q,10,FALSE)</f>
        <v>0</v>
      </c>
      <c r="M325" s="207" t="str">
        <f>VLOOKUP(B325,辅助表1!B:Q,11,FALSE)</f>
        <v>效果类型-英雄属性</v>
      </c>
      <c r="N325" s="207" t="str">
        <f>VLOOKUP(B325,辅助表1!B:Q,12,FALSE)</f>
        <v>元素-暗</v>
      </c>
      <c r="O325" s="207" t="str">
        <f>VLOOKUP(B325,辅助表1!B:Q,13,FALSE)</f>
        <v>效果参数类型-二元数组</v>
      </c>
      <c r="P325" s="209" t="str">
        <f>VLOOKUP(B325,辅助表1!B:Q,14,FALSE)</f>
        <v>属性-最大混沌,0</v>
      </c>
      <c r="Q325" s="207" t="str">
        <f>VLOOKUP(B325,辅助表1!B:Q,15,FALSE)</f>
        <v>提升暗属性英雄0%最大混沌</v>
      </c>
      <c r="R325" s="207">
        <f>VLOOKUP(B325,辅助表1!B:Q,16,FALSE)</f>
        <v>0</v>
      </c>
      <c r="S325" s="194" t="str">
        <f>$S$14</f>
        <v>词条分类-改造词条</v>
      </c>
      <c r="T325" s="194">
        <v>0</v>
      </c>
    </row>
    <row r="326" s="194" customFormat="1" spans="1:20">
      <c r="A326" s="207">
        <v>324</v>
      </c>
      <c r="B326" s="207">
        <v>336</v>
      </c>
      <c r="C326" s="207">
        <f t="shared" si="55"/>
        <v>180805</v>
      </c>
      <c r="D326" s="207" t="s">
        <v>41</v>
      </c>
      <c r="E326" s="207" t="str">
        <f>VLOOKUP(B326,辅助表1!B:Q,3,FALSE)</f>
        <v>生命强化</v>
      </c>
      <c r="F326" s="207" t="str">
        <f>VLOOKUP(B326,辅助表1!B:Q,4,FALSE)</f>
        <v>icon_sm</v>
      </c>
      <c r="G326" s="207" t="str">
        <f>VLOOKUP(B326,辅助表1!B:Q,5,FALSE)</f>
        <v>成就类型-解锁生效</v>
      </c>
      <c r="H326" s="207">
        <f>VLOOKUP(B326,辅助表1!B:Q,6,FALSE)</f>
        <v>0</v>
      </c>
      <c r="I326" s="207" t="str">
        <f>IF(VLOOKUP(B326,辅助表1!B:Q,7,FALSE)=0,"",VLOOKUP(B326,辅助表1!B:Q,7,FALSE))</f>
        <v/>
      </c>
      <c r="J326" s="207">
        <f>VLOOKUP(B326,辅助表1!B:Q,8,FALSE)</f>
        <v>1</v>
      </c>
      <c r="K326" s="207" t="str">
        <f>VLOOKUP(B326,辅助表1!B:Q,9,FALSE)</f>
        <v>条件参数类型-无</v>
      </c>
      <c r="L326" s="207">
        <f>VLOOKUP(B326,辅助表1!B:Q,10,FALSE)</f>
        <v>0</v>
      </c>
      <c r="M326" s="207" t="str">
        <f>VLOOKUP(B326,辅助表1!B:Q,11,FALSE)</f>
        <v>效果类型-晶核属性</v>
      </c>
      <c r="N326" s="207" t="str">
        <f>VLOOKUP(B326,辅助表1!B:Q,12,FALSE)</f>
        <v>生效标签-无</v>
      </c>
      <c r="O326" s="207" t="str">
        <f>VLOOKUP(B326,辅助表1!B:Q,13,FALSE)</f>
        <v>效果参数类型-三元数组</v>
      </c>
      <c r="P326" s="209" t="str">
        <f>MID(C326,2,3)&amp;","&amp;VLOOKUP(B326,辅助表1!B:Q,14,FALSE)</f>
        <v>808,属性-最大生命,2000</v>
      </c>
      <c r="Q326" s="207" t="str">
        <f>VLOOKUP(B326,辅助表1!B:Q,15,FALSE)</f>
        <v>提升20%晶核生命力</v>
      </c>
      <c r="R326" s="207">
        <f>VLOOKUP(B326,辅助表1!B:Q,16,FALSE)</f>
        <v>0</v>
      </c>
      <c r="S326" s="194" t="str">
        <f>$S$15</f>
        <v>词条分类-改造词条</v>
      </c>
      <c r="T326" s="194">
        <v>0</v>
      </c>
    </row>
    <row r="327" s="101" customFormat="1" spans="1:20">
      <c r="A327" s="56">
        <v>325</v>
      </c>
      <c r="B327" s="56">
        <v>358</v>
      </c>
      <c r="C327" s="56">
        <f>C322+100</f>
        <v>180901</v>
      </c>
      <c r="D327" s="56" t="s">
        <v>42</v>
      </c>
      <c r="E327" s="56" t="str">
        <f>VLOOKUP(B327,辅助表1!B:Q,3,FALSE)</f>
        <v>命中恢复</v>
      </c>
      <c r="F327" s="56" t="str">
        <f>VLOOKUP(B327,辅助表1!B:Q,4,FALSE)</f>
        <v>icon_hx</v>
      </c>
      <c r="G327" s="56" t="str">
        <f>VLOOKUP(B327,辅助表1!B:Q,5,FALSE)</f>
        <v>成就类型-解锁生效</v>
      </c>
      <c r="H327" s="56">
        <f>VLOOKUP(B327,辅助表1!B:Q,6,FALSE)</f>
        <v>0</v>
      </c>
      <c r="I327" s="56" t="str">
        <f>IF(VLOOKUP(B327,辅助表1!B:Q,7,FALSE)=0,"",VLOOKUP(B327,辅助表1!B:Q,7,FALSE))</f>
        <v/>
      </c>
      <c r="J327" s="56">
        <f>VLOOKUP(B327,辅助表1!B:Q,8,FALSE)</f>
        <v>1</v>
      </c>
      <c r="K327" s="56" t="str">
        <f>VLOOKUP(B327,辅助表1!B:Q,9,FALSE)</f>
        <v>条件参数类型-无</v>
      </c>
      <c r="L327" s="56">
        <f>VLOOKUP(B327,辅助表1!B:Q,10,FALSE)</f>
        <v>0</v>
      </c>
      <c r="M327" s="56" t="str">
        <f>VLOOKUP(B327,辅助表1!B:Q,11,FALSE)</f>
        <v>效果类型-英雄属性</v>
      </c>
      <c r="N327" s="56" t="str">
        <f>VLOOKUP(B327,辅助表1!B:Q,12,FALSE)</f>
        <v>元素-暗</v>
      </c>
      <c r="O327" s="56" t="str">
        <f>VLOOKUP(B327,辅助表1!B:Q,13,FALSE)</f>
        <v>效果参数类型-二元数组</v>
      </c>
      <c r="P327" s="86" t="str">
        <f>VLOOKUP(B327,辅助表1!B:Q,14,FALSE)</f>
        <v>属性-命中回血,134</v>
      </c>
      <c r="Q327" s="56" t="str">
        <f>VLOOKUP(B327,辅助表1!B:Q,15,FALSE)</f>
        <v>提升暗属性英雄命中回血%s134%s点</v>
      </c>
      <c r="R327" s="198">
        <f>VLOOKUP(B327,辅助表1!B:Q,16,FALSE)</f>
        <v>0</v>
      </c>
      <c r="S327" s="101" t="str">
        <f>$S$21</f>
        <v>词条分类-主词条</v>
      </c>
      <c r="T327" s="99">
        <v>0</v>
      </c>
    </row>
    <row r="328" s="101" customFormat="1" spans="1:20">
      <c r="A328" s="56">
        <v>326</v>
      </c>
      <c r="B328" s="56">
        <v>360</v>
      </c>
      <c r="C328" s="56">
        <f t="shared" ref="C328:C332" si="56">C327+1</f>
        <v>180902</v>
      </c>
      <c r="D328" s="56" t="s">
        <v>42</v>
      </c>
      <c r="E328" s="56" t="str">
        <f>VLOOKUP(B328,辅助表1!B:Q,3,FALSE)</f>
        <v>攻击强化</v>
      </c>
      <c r="F328" s="56" t="str">
        <f>VLOOKUP(B328,辅助表1!B:Q,4,FALSE)</f>
        <v>icon_gj</v>
      </c>
      <c r="G328" s="56" t="str">
        <f>VLOOKUP(B328,辅助表1!B:Q,5,FALSE)</f>
        <v>成就类型-解锁生效</v>
      </c>
      <c r="H328" s="56">
        <f>VLOOKUP(B328,辅助表1!B:Q,6,FALSE)</f>
        <v>0</v>
      </c>
      <c r="I328" s="56" t="str">
        <f>IF(VLOOKUP(B328,辅助表1!B:Q,7,FALSE)=0,"",VLOOKUP(B328,辅助表1!B:Q,7,FALSE))</f>
        <v/>
      </c>
      <c r="J328" s="56">
        <f>VLOOKUP(B328,辅助表1!B:Q,8,FALSE)</f>
        <v>1</v>
      </c>
      <c r="K328" s="56" t="str">
        <f>VLOOKUP(B328,辅助表1!B:Q,9,FALSE)</f>
        <v>条件参数类型-无</v>
      </c>
      <c r="L328" s="56">
        <f>VLOOKUP(B328,辅助表1!B:Q,10,FALSE)</f>
        <v>0</v>
      </c>
      <c r="M328" s="56" t="str">
        <f>VLOOKUP(B328,辅助表1!B:Q,11,FALSE)</f>
        <v>效果类型-晶核属性</v>
      </c>
      <c r="N328" s="56" t="str">
        <f>VLOOKUP(B328,辅助表1!B:Q,12,FALSE)</f>
        <v>生效标签-无</v>
      </c>
      <c r="O328" s="56" t="str">
        <f>VLOOKUP(B328,辅助表1!B:Q,13,FALSE)</f>
        <v>效果参数类型-三元数组</v>
      </c>
      <c r="P328" s="85" t="str">
        <f>MID(C328,2,3)&amp;","&amp;VLOOKUP(B328,辅助表1!B:Q,14,FALSE)</f>
        <v>809,属性-攻击力,2000</v>
      </c>
      <c r="Q328" s="56" t="str">
        <f>VLOOKUP(B328,辅助表1!B:Q,15,FALSE)</f>
        <v>提升20%晶核攻击力</v>
      </c>
      <c r="R328" s="198">
        <f>VLOOKUP(B328,辅助表1!B:Q,16,FALSE)</f>
        <v>0</v>
      </c>
      <c r="S328" s="101" t="str">
        <f>$S$22</f>
        <v>词条分类-改造词条</v>
      </c>
      <c r="T328" s="99">
        <v>0</v>
      </c>
    </row>
    <row r="329" s="101" customFormat="1" spans="1:20">
      <c r="A329" s="56">
        <v>327</v>
      </c>
      <c r="B329" s="56">
        <v>25</v>
      </c>
      <c r="C329" s="56">
        <f t="shared" si="56"/>
        <v>180903</v>
      </c>
      <c r="D329" s="56" t="s">
        <v>42</v>
      </c>
      <c r="E329" s="56" t="str">
        <f>VLOOKUP(B329,辅助表1!B:Q,3,FALSE)</f>
        <v>空投降临</v>
      </c>
      <c r="F329" s="56" t="str">
        <f>VLOOKUP(B329,辅助表1!B:Q,4,FALSE)</f>
        <v>icon_kt</v>
      </c>
      <c r="G329" s="56" t="str">
        <f>VLOOKUP(B329,辅助表1!B:Q,5,FALSE)</f>
        <v>成就类型-解锁生效</v>
      </c>
      <c r="H329" s="56">
        <f>VLOOKUP(B329,辅助表1!B:Q,6,FALSE)</f>
        <v>0</v>
      </c>
      <c r="I329" s="56" t="str">
        <f>IF(VLOOKUP(B329,辅助表1!B:Q,7,FALSE)=0,"",VLOOKUP(B329,辅助表1!B:Q,7,FALSE))</f>
        <v/>
      </c>
      <c r="J329" s="56">
        <f>VLOOKUP(B329,辅助表1!B:Q,8,FALSE)</f>
        <v>1</v>
      </c>
      <c r="K329" s="56" t="str">
        <f>VLOOKUP(B329,辅助表1!B:Q,9,FALSE)</f>
        <v>条件参数类型-无</v>
      </c>
      <c r="L329" s="56">
        <f>VLOOKUP(B329,辅助表1!B:Q,10,FALSE)</f>
        <v>0</v>
      </c>
      <c r="M329" s="56" t="str">
        <f>VLOOKUP(B329,辅助表1!B:Q,11,FALSE)</f>
        <v>效果类型-增加空投次数</v>
      </c>
      <c r="N329" s="56" t="str">
        <f>VLOOKUP(B329,辅助表1!B:Q,12,FALSE)</f>
        <v>生效标签-无</v>
      </c>
      <c r="O329" s="56" t="str">
        <f>VLOOKUP(B329,辅助表1!B:Q,13,FALSE)</f>
        <v>效果参数类型-单参数</v>
      </c>
      <c r="P329" s="86">
        <f>VLOOKUP(B329,辅助表1!B:Q,14,FALSE)</f>
        <v>1</v>
      </c>
      <c r="Q329" s="56" t="str">
        <f>VLOOKUP(B329,辅助表1!B:Q,15,FALSE)</f>
        <v>战斗中额外获得1次空投支援</v>
      </c>
      <c r="R329" s="198">
        <f>VLOOKUP(B329,辅助表1!B:Q,16,FALSE)</f>
        <v>0</v>
      </c>
      <c r="S329" s="101" t="str">
        <f>$S$23</f>
        <v>词条分类-改造词条</v>
      </c>
      <c r="T329" s="101">
        <v>0</v>
      </c>
    </row>
    <row r="330" s="101" customFormat="1" spans="1:20">
      <c r="A330" s="56">
        <v>328</v>
      </c>
      <c r="B330" s="56">
        <v>362</v>
      </c>
      <c r="C330" s="56">
        <f t="shared" si="56"/>
        <v>180904</v>
      </c>
      <c r="D330" s="56" t="s">
        <v>42</v>
      </c>
      <c r="E330" s="56" t="str">
        <f>VLOOKUP(B330,辅助表1!B:Q,3,FALSE)</f>
        <v>暴力伤害</v>
      </c>
      <c r="F330" s="56" t="str">
        <f>VLOOKUP(B330,辅助表1!B:Q,4,FALSE)</f>
        <v>icon_bjdj</v>
      </c>
      <c r="G330" s="56" t="str">
        <f>VLOOKUP(B330,辅助表1!B:Q,5,FALSE)</f>
        <v>成就类型-解锁生效</v>
      </c>
      <c r="H330" s="56">
        <f>VLOOKUP(B330,辅助表1!B:Q,6,FALSE)</f>
        <v>0</v>
      </c>
      <c r="I330" s="56" t="str">
        <f>IF(VLOOKUP(B330,辅助表1!B:Q,7,FALSE)=0,"",VLOOKUP(B330,辅助表1!B:Q,7,FALSE))</f>
        <v/>
      </c>
      <c r="J330" s="56">
        <f>VLOOKUP(B330,辅助表1!B:Q,8,FALSE)</f>
        <v>1</v>
      </c>
      <c r="K330" s="56" t="str">
        <f>VLOOKUP(B330,辅助表1!B:Q,9,FALSE)</f>
        <v>条件参数类型-无</v>
      </c>
      <c r="L330" s="56">
        <f>VLOOKUP(B330,辅助表1!B:Q,10,FALSE)</f>
        <v>0</v>
      </c>
      <c r="M330" s="56" t="str">
        <f>VLOOKUP(B330,辅助表1!B:Q,11,FALSE)</f>
        <v>效果类型-英雄属性</v>
      </c>
      <c r="N330" s="56" t="str">
        <f>VLOOKUP(B330,辅助表1!B:Q,12,FALSE)</f>
        <v>元素-暗</v>
      </c>
      <c r="O330" s="56" t="str">
        <f>VLOOKUP(B330,辅助表1!B:Q,13,FALSE)</f>
        <v>效果参数类型-二元数组</v>
      </c>
      <c r="P330" s="86" t="str">
        <f>VLOOKUP(B330,辅助表1!B:Q,14,FALSE)</f>
        <v>属性-暴击效果,105</v>
      </c>
      <c r="Q330" s="56" t="str">
        <f>VLOOKUP(B330,辅助表1!B:Q,15,FALSE)</f>
        <v>提升暗属性英雄1.05%暴击效果</v>
      </c>
      <c r="R330" s="198">
        <f>VLOOKUP(B330,辅助表1!B:Q,16,FALSE)</f>
        <v>0</v>
      </c>
      <c r="S330" s="101" t="str">
        <f>$S$24</f>
        <v>词条分类-改造词条</v>
      </c>
      <c r="T330" s="192">
        <v>0</v>
      </c>
    </row>
    <row r="331" s="101" customFormat="1" spans="1:20">
      <c r="A331" s="56">
        <v>329</v>
      </c>
      <c r="B331" s="56">
        <v>64</v>
      </c>
      <c r="C331" s="56">
        <f t="shared" si="56"/>
        <v>180905</v>
      </c>
      <c r="D331" s="56" t="s">
        <v>42</v>
      </c>
      <c r="E331" s="56" t="str">
        <f>VLOOKUP(B331,辅助表1!B:Q,3,FALSE)</f>
        <v>防御强化</v>
      </c>
      <c r="F331" s="56" t="str">
        <f>VLOOKUP(B331,辅助表1!B:Q,4,FALSE)</f>
        <v>icon_fy</v>
      </c>
      <c r="G331" s="56" t="str">
        <f>VLOOKUP(B331,辅助表1!B:Q,5,FALSE)</f>
        <v>成就类型-解锁生效</v>
      </c>
      <c r="H331" s="56">
        <f>VLOOKUP(B331,辅助表1!B:Q,6,FALSE)</f>
        <v>0</v>
      </c>
      <c r="I331" s="56" t="str">
        <f>IF(VLOOKUP(B331,辅助表1!B:Q,7,FALSE)=0,"",VLOOKUP(B331,辅助表1!B:Q,7,FALSE))</f>
        <v/>
      </c>
      <c r="J331" s="56">
        <f>VLOOKUP(B331,辅助表1!B:Q,8,FALSE)</f>
        <v>1</v>
      </c>
      <c r="K331" s="56" t="str">
        <f>VLOOKUP(B331,辅助表1!B:Q,9,FALSE)</f>
        <v>条件参数类型-无</v>
      </c>
      <c r="L331" s="56">
        <f>VLOOKUP(B331,辅助表1!B:Q,10,FALSE)</f>
        <v>0</v>
      </c>
      <c r="M331" s="56" t="str">
        <f>VLOOKUP(B331,辅助表1!B:Q,11,FALSE)</f>
        <v>效果类型-晶核属性</v>
      </c>
      <c r="N331" s="56" t="str">
        <f>VLOOKUP(B331,辅助表1!B:Q,12,FALSE)</f>
        <v>生效标签-无</v>
      </c>
      <c r="O331" s="56" t="str">
        <f>VLOOKUP(B331,辅助表1!B:Q,13,FALSE)</f>
        <v>效果参数类型-三元数组</v>
      </c>
      <c r="P331" s="86" t="str">
        <f>MID(C331,2,3)&amp;","&amp;VLOOKUP(B331,辅助表1!B:Q,14,FALSE)</f>
        <v>809,属性-防御力,2000</v>
      </c>
      <c r="Q331" s="56" t="str">
        <f>VLOOKUP(B331,辅助表1!B:Q,15,FALSE)</f>
        <v>提升20%晶核防御力</v>
      </c>
      <c r="R331" s="198">
        <f>VLOOKUP(B331,辅助表1!B:Q,16,FALSE)</f>
        <v>0</v>
      </c>
      <c r="S331" s="101" t="str">
        <f>$S$25</f>
        <v>词条分类-改造词条</v>
      </c>
      <c r="T331" s="99">
        <v>0</v>
      </c>
    </row>
    <row r="332" s="101" customFormat="1" spans="1:20">
      <c r="A332" s="56">
        <v>330</v>
      </c>
      <c r="B332" s="56">
        <v>368</v>
      </c>
      <c r="C332" s="56">
        <f t="shared" si="56"/>
        <v>180906</v>
      </c>
      <c r="D332" s="56" t="s">
        <v>42</v>
      </c>
      <c r="E332" s="56" t="str">
        <f>VLOOKUP(B332,辅助表1!B:Q,3,FALSE)</f>
        <v>生命强化</v>
      </c>
      <c r="F332" s="56" t="str">
        <f>VLOOKUP(B332,辅助表1!B:Q,4,FALSE)</f>
        <v>icon_sm</v>
      </c>
      <c r="G332" s="56" t="str">
        <f>VLOOKUP(B332,辅助表1!B:Q,5,FALSE)</f>
        <v>成就类型-解锁生效</v>
      </c>
      <c r="H332" s="56">
        <f>VLOOKUP(B332,辅助表1!B:Q,6,FALSE)</f>
        <v>0</v>
      </c>
      <c r="I332" s="56" t="str">
        <f>IF(VLOOKUP(B332,辅助表1!B:Q,7,FALSE)=0,"",VLOOKUP(B332,辅助表1!B:Q,7,FALSE))</f>
        <v/>
      </c>
      <c r="J332" s="56">
        <f>VLOOKUP(B332,辅助表1!B:Q,8,FALSE)</f>
        <v>1</v>
      </c>
      <c r="K332" s="56" t="str">
        <f>VLOOKUP(B332,辅助表1!B:Q,9,FALSE)</f>
        <v>条件参数类型-无</v>
      </c>
      <c r="L332" s="56">
        <f>VLOOKUP(B332,辅助表1!B:Q,10,FALSE)</f>
        <v>0</v>
      </c>
      <c r="M332" s="56" t="str">
        <f>VLOOKUP(B332,辅助表1!B:Q,11,FALSE)</f>
        <v>效果类型-晶核属性</v>
      </c>
      <c r="N332" s="56" t="str">
        <f>VLOOKUP(B332,辅助表1!B:Q,12,FALSE)</f>
        <v>生效标签-无</v>
      </c>
      <c r="O332" s="56" t="str">
        <f>VLOOKUP(B332,辅助表1!B:Q,13,FALSE)</f>
        <v>效果参数类型-三元数组</v>
      </c>
      <c r="P332" s="202" t="str">
        <f>MID(C332,2,3)&amp;","&amp;VLOOKUP(B332,辅助表1!B:Q,14,FALSE)</f>
        <v>809,属性-最大生命,2000</v>
      </c>
      <c r="Q332" s="56" t="str">
        <f>VLOOKUP(B332,辅助表1!B:Q,15,FALSE)</f>
        <v>提升20%晶核生命力</v>
      </c>
      <c r="R332" s="198">
        <f>VLOOKUP(B332,辅助表1!B:Q,16,FALSE)</f>
        <v>0</v>
      </c>
      <c r="S332" s="101" t="str">
        <f>$S$26</f>
        <v>词条分类-改造词条</v>
      </c>
      <c r="T332" s="99">
        <v>0</v>
      </c>
    </row>
    <row r="333" s="100" customFormat="1" spans="1:20">
      <c r="A333" s="54">
        <v>331</v>
      </c>
      <c r="B333" s="54">
        <v>59</v>
      </c>
      <c r="C333" s="54">
        <f>C327+100</f>
        <v>181001</v>
      </c>
      <c r="D333" s="54" t="s">
        <v>42</v>
      </c>
      <c r="E333" s="54" t="str">
        <f>VLOOKUP(B333,辅助表1!B:Q,3,FALSE)</f>
        <v>矿石补给</v>
      </c>
      <c r="F333" s="54" t="str">
        <f>VLOOKUP(B333,辅助表1!B:Q,4,FALSE)</f>
        <v>icon_bxks</v>
      </c>
      <c r="G333" s="54" t="str">
        <f>VLOOKUP(B333,辅助表1!B:Q,5,FALSE)</f>
        <v>成就类型-解锁生效</v>
      </c>
      <c r="H333" s="54">
        <f>VLOOKUP(B333,辅助表1!B:Q,6,FALSE)</f>
        <v>0</v>
      </c>
      <c r="I333" s="54" t="str">
        <f>IF(VLOOKUP(B333,辅助表1!B:Q,7,FALSE)=0,"",VLOOKUP(B333,辅助表1!B:Q,7,FALSE))</f>
        <v/>
      </c>
      <c r="J333" s="54">
        <f>VLOOKUP(B333,辅助表1!B:Q,8,FALSE)</f>
        <v>1</v>
      </c>
      <c r="K333" s="54" t="str">
        <f>VLOOKUP(B333,辅助表1!B:Q,9,FALSE)</f>
        <v>条件参数类型-无</v>
      </c>
      <c r="L333" s="54">
        <f>VLOOKUP(B333,辅助表1!B:Q,10,FALSE)</f>
        <v>0</v>
      </c>
      <c r="M333" s="54" t="str">
        <f>VLOOKUP(B333,辅助表1!B:Q,11,FALSE)</f>
        <v>效果类型-开宝箱</v>
      </c>
      <c r="N333" s="54">
        <f>VLOOKUP(B333,辅助表1!B:Q,12,FALSE)</f>
        <v>1202</v>
      </c>
      <c r="O333" s="54" t="str">
        <f>VLOOKUP(B333,辅助表1!B:Q,13,FALSE)</f>
        <v>效果参数类型-三元数组</v>
      </c>
      <c r="P333" s="84" t="str">
        <f>VLOOKUP(B333,辅助表1!B:Q,14,FALSE)</f>
        <v>系统类型-道具,5,50</v>
      </c>
      <c r="Q333" s="54" t="str">
        <f>VLOOKUP(B333,辅助表1!B:Q,15,FALSE)</f>
        <v>开启精良补给箱获取的矿石+%s0.5%%s</v>
      </c>
      <c r="R333" s="70">
        <v>1</v>
      </c>
      <c r="S333" s="100" t="str">
        <f>$S$21</f>
        <v>词条分类-主词条</v>
      </c>
      <c r="T333" s="101">
        <v>1</v>
      </c>
    </row>
    <row r="334" s="100" customFormat="1" spans="1:20">
      <c r="A334" s="54">
        <v>332</v>
      </c>
      <c r="B334" s="54">
        <v>360</v>
      </c>
      <c r="C334" s="54">
        <f t="shared" ref="C334:C338" si="57">C333+1</f>
        <v>181002</v>
      </c>
      <c r="D334" s="54" t="s">
        <v>42</v>
      </c>
      <c r="E334" s="54" t="str">
        <f>VLOOKUP(B334,辅助表1!B:Q,3,FALSE)</f>
        <v>攻击强化</v>
      </c>
      <c r="F334" s="54" t="str">
        <f>VLOOKUP(B334,辅助表1!B:Q,4,FALSE)</f>
        <v>icon_gj</v>
      </c>
      <c r="G334" s="54" t="str">
        <f>VLOOKUP(B334,辅助表1!B:Q,5,FALSE)</f>
        <v>成就类型-解锁生效</v>
      </c>
      <c r="H334" s="54">
        <f>VLOOKUP(B334,辅助表1!B:Q,6,FALSE)</f>
        <v>0</v>
      </c>
      <c r="I334" s="54" t="str">
        <f>IF(VLOOKUP(B334,辅助表1!B:Q,7,FALSE)=0,"",VLOOKUP(B334,辅助表1!B:Q,7,FALSE))</f>
        <v/>
      </c>
      <c r="J334" s="54">
        <f>VLOOKUP(B334,辅助表1!B:Q,8,FALSE)</f>
        <v>1</v>
      </c>
      <c r="K334" s="54" t="str">
        <f>VLOOKUP(B334,辅助表1!B:Q,9,FALSE)</f>
        <v>条件参数类型-无</v>
      </c>
      <c r="L334" s="54">
        <f>VLOOKUP(B334,辅助表1!B:Q,10,FALSE)</f>
        <v>0</v>
      </c>
      <c r="M334" s="54" t="str">
        <f>VLOOKUP(B334,辅助表1!B:Q,11,FALSE)</f>
        <v>效果类型-晶核属性</v>
      </c>
      <c r="N334" s="54" t="str">
        <f>VLOOKUP(B334,辅助表1!B:Q,12,FALSE)</f>
        <v>生效标签-无</v>
      </c>
      <c r="O334" s="54" t="str">
        <f>VLOOKUP(B334,辅助表1!B:Q,13,FALSE)</f>
        <v>效果参数类型-三元数组</v>
      </c>
      <c r="P334" s="85" t="str">
        <f>MID(C334,2,3)&amp;","&amp;VLOOKUP(B334,辅助表1!B:Q,14,FALSE)</f>
        <v>810,属性-攻击力,2000</v>
      </c>
      <c r="Q334" s="54" t="str">
        <f>VLOOKUP(B334,辅助表1!B:Q,15,FALSE)</f>
        <v>提升20%晶核攻击力</v>
      </c>
      <c r="R334" s="198">
        <f>VLOOKUP(B334,辅助表1!B:Q,16,FALSE)</f>
        <v>0</v>
      </c>
      <c r="S334" s="100" t="str">
        <f>$S$22</f>
        <v>词条分类-改造词条</v>
      </c>
      <c r="T334" s="99">
        <v>0</v>
      </c>
    </row>
    <row r="335" s="167" customFormat="1" spans="1:20">
      <c r="A335" s="47">
        <v>333</v>
      </c>
      <c r="B335" s="47">
        <v>64</v>
      </c>
      <c r="C335" s="47">
        <f t="shared" si="57"/>
        <v>181003</v>
      </c>
      <c r="D335" s="47" t="s">
        <v>42</v>
      </c>
      <c r="E335" s="47" t="str">
        <f>VLOOKUP(B335,辅助表1!B:Q,3,FALSE)</f>
        <v>防御强化</v>
      </c>
      <c r="F335" s="47" t="str">
        <f>VLOOKUP(B335,辅助表1!B:Q,4,FALSE)</f>
        <v>icon_fy</v>
      </c>
      <c r="G335" s="47" t="str">
        <f>VLOOKUP(B335,辅助表1!B:Q,5,FALSE)</f>
        <v>成就类型-解锁生效</v>
      </c>
      <c r="H335" s="47">
        <f>VLOOKUP(B335,辅助表1!B:Q,6,FALSE)</f>
        <v>0</v>
      </c>
      <c r="I335" s="54" t="str">
        <f>IF(VLOOKUP(B335,辅助表1!B:Q,7,FALSE)=0,"",VLOOKUP(B335,辅助表1!B:Q,7,FALSE))</f>
        <v/>
      </c>
      <c r="J335" s="54">
        <f>VLOOKUP(B335,辅助表1!B:Q,8,FALSE)</f>
        <v>1</v>
      </c>
      <c r="K335" s="54" t="str">
        <f>VLOOKUP(B335,辅助表1!B:Q,9,FALSE)</f>
        <v>条件参数类型-无</v>
      </c>
      <c r="L335" s="54">
        <f>VLOOKUP(B335,辅助表1!B:Q,10,FALSE)</f>
        <v>0</v>
      </c>
      <c r="M335" s="47" t="str">
        <f>VLOOKUP(B335,辅助表1!B:Q,11,FALSE)</f>
        <v>效果类型-晶核属性</v>
      </c>
      <c r="N335" s="47" t="str">
        <f>VLOOKUP(B335,辅助表1!B:Q,12,FALSE)</f>
        <v>生效标签-无</v>
      </c>
      <c r="O335" s="47" t="str">
        <f>VLOOKUP(B335,辅助表1!B:Q,13,FALSE)</f>
        <v>效果参数类型-三元数组</v>
      </c>
      <c r="P335" s="86" t="str">
        <f>MID(C335,2,3)&amp;","&amp;VLOOKUP(B335,辅助表1!B:Q,14,FALSE)</f>
        <v>810,属性-防御力,2000</v>
      </c>
      <c r="Q335" s="47" t="str">
        <f>VLOOKUP(B335,辅助表1!B:Q,15,FALSE)</f>
        <v>提升20%晶核防御力</v>
      </c>
      <c r="R335" s="198">
        <f>VLOOKUP(B335,辅助表1!B:Q,16,FALSE)</f>
        <v>0</v>
      </c>
      <c r="S335" s="167" t="str">
        <f>$S$23</f>
        <v>词条分类-改造词条</v>
      </c>
      <c r="T335" s="167">
        <v>0</v>
      </c>
    </row>
    <row r="336" s="167" customFormat="1" spans="1:20">
      <c r="A336" s="47">
        <v>334</v>
      </c>
      <c r="B336" s="47">
        <v>369</v>
      </c>
      <c r="C336" s="47">
        <f t="shared" si="57"/>
        <v>181004</v>
      </c>
      <c r="D336" s="47" t="s">
        <v>42</v>
      </c>
      <c r="E336" s="47" t="str">
        <f>VLOOKUP(B336,辅助表1!B:Q,3,FALSE)</f>
        <v>精准打击</v>
      </c>
      <c r="F336" s="47" t="str">
        <f>VLOOKUP(B336,辅助表1!B:Q,4,FALSE)</f>
        <v>icon_jzdj</v>
      </c>
      <c r="G336" s="47" t="str">
        <f>VLOOKUP(B336,辅助表1!B:Q,5,FALSE)</f>
        <v>成就类型-解锁生效</v>
      </c>
      <c r="H336" s="47">
        <f>VLOOKUP(B336,辅助表1!B:Q,6,FALSE)</f>
        <v>0</v>
      </c>
      <c r="I336" s="54" t="str">
        <f>IF(VLOOKUP(B336,辅助表1!B:Q,7,FALSE)=0,"",VLOOKUP(B336,辅助表1!B:Q,7,FALSE))</f>
        <v/>
      </c>
      <c r="J336" s="54">
        <f>VLOOKUP(B336,辅助表1!B:Q,8,FALSE)</f>
        <v>1</v>
      </c>
      <c r="K336" s="54" t="str">
        <f>VLOOKUP(B336,辅助表1!B:Q,9,FALSE)</f>
        <v>条件参数类型-无</v>
      </c>
      <c r="L336" s="54">
        <f>VLOOKUP(B336,辅助表1!B:Q,10,FALSE)</f>
        <v>0</v>
      </c>
      <c r="M336" s="47" t="str">
        <f>VLOOKUP(B336,辅助表1!B:Q,11,FALSE)</f>
        <v>效果类型-英雄属性</v>
      </c>
      <c r="N336" s="47" t="str">
        <f>VLOOKUP(B336,辅助表1!B:Q,12,FALSE)</f>
        <v>元素-暗</v>
      </c>
      <c r="O336" s="47" t="str">
        <f>VLOOKUP(B336,辅助表1!B:Q,13,FALSE)</f>
        <v>效果参数类型-二元数组</v>
      </c>
      <c r="P336" s="48" t="str">
        <f>VLOOKUP(B336,辅助表1!B:Q,14,FALSE)</f>
        <v>属性-精准伤害,81</v>
      </c>
      <c r="Q336" s="47" t="str">
        <f>VLOOKUP(B336,辅助表1!B:Q,15,FALSE)</f>
        <v>提升暗属性英雄0.81%精准伤害</v>
      </c>
      <c r="R336" s="198">
        <f>VLOOKUP(B336,辅助表1!B:Q,16,FALSE)</f>
        <v>0</v>
      </c>
      <c r="S336" s="167" t="str">
        <f>$S$24</f>
        <v>词条分类-改造词条</v>
      </c>
      <c r="T336" s="167">
        <v>0</v>
      </c>
    </row>
    <row r="337" s="100" customFormat="1" spans="1:20">
      <c r="A337" s="54">
        <v>335</v>
      </c>
      <c r="B337" s="54">
        <v>359</v>
      </c>
      <c r="C337" s="54">
        <f t="shared" si="57"/>
        <v>181005</v>
      </c>
      <c r="D337" s="54" t="s">
        <v>42</v>
      </c>
      <c r="E337" s="54" t="str">
        <f>VLOOKUP(B337,辅助表1!B:Q,3,FALSE)</f>
        <v>闪避强化</v>
      </c>
      <c r="F337" s="54" t="str">
        <f>VLOOKUP(B337,辅助表1!B:Q,4,FALSE)</f>
        <v>icon_sb</v>
      </c>
      <c r="G337" s="54" t="str">
        <f>VLOOKUP(B337,辅助表1!B:Q,5,FALSE)</f>
        <v>成就类型-解锁生效</v>
      </c>
      <c r="H337" s="54">
        <f>VLOOKUP(B337,辅助表1!B:Q,6,FALSE)</f>
        <v>0</v>
      </c>
      <c r="I337" s="54" t="str">
        <f>IF(VLOOKUP(B337,辅助表1!B:Q,7,FALSE)=0,"",VLOOKUP(B337,辅助表1!B:Q,7,FALSE))</f>
        <v/>
      </c>
      <c r="J337" s="54">
        <f>VLOOKUP(B337,辅助表1!B:Q,8,FALSE)</f>
        <v>1</v>
      </c>
      <c r="K337" s="54" t="str">
        <f>VLOOKUP(B337,辅助表1!B:Q,9,FALSE)</f>
        <v>条件参数类型-无</v>
      </c>
      <c r="L337" s="54">
        <f>VLOOKUP(B337,辅助表1!B:Q,10,FALSE)</f>
        <v>0</v>
      </c>
      <c r="M337" s="54" t="str">
        <f>VLOOKUP(B337,辅助表1!B:Q,11,FALSE)</f>
        <v>效果类型-英雄属性</v>
      </c>
      <c r="N337" s="54" t="str">
        <f>VLOOKUP(B337,辅助表1!B:Q,12,FALSE)</f>
        <v>元素-暗</v>
      </c>
      <c r="O337" s="54" t="str">
        <f>VLOOKUP(B337,辅助表1!B:Q,13,FALSE)</f>
        <v>效果参数类型-二元数组</v>
      </c>
      <c r="P337" s="84" t="str">
        <f>VLOOKUP(B337,辅助表1!B:Q,14,FALSE)</f>
        <v>属性-闪避率,108</v>
      </c>
      <c r="Q337" s="54" t="str">
        <f>VLOOKUP(B337,辅助表1!B:Q,15,FALSE)</f>
        <v>提升暗属性英雄1.08%闪避率</v>
      </c>
      <c r="R337" s="198">
        <f>VLOOKUP(B337,辅助表1!B:Q,16,FALSE)</f>
        <v>0</v>
      </c>
      <c r="S337" s="100" t="str">
        <f>$S$25</f>
        <v>词条分类-改造词条</v>
      </c>
      <c r="T337" s="99">
        <v>0</v>
      </c>
    </row>
    <row r="338" s="100" customFormat="1" spans="1:20">
      <c r="A338" s="54">
        <v>336</v>
      </c>
      <c r="B338" s="54">
        <v>368</v>
      </c>
      <c r="C338" s="54">
        <f t="shared" si="57"/>
        <v>181006</v>
      </c>
      <c r="D338" s="54" t="s">
        <v>42</v>
      </c>
      <c r="E338" s="54" t="str">
        <f>VLOOKUP(B338,辅助表1!B:Q,3,FALSE)</f>
        <v>生命强化</v>
      </c>
      <c r="F338" s="54" t="str">
        <f>VLOOKUP(B338,辅助表1!B:Q,4,FALSE)</f>
        <v>icon_sm</v>
      </c>
      <c r="G338" s="54" t="str">
        <f>VLOOKUP(B338,辅助表1!B:Q,5,FALSE)</f>
        <v>成就类型-解锁生效</v>
      </c>
      <c r="H338" s="54">
        <f>VLOOKUP(B338,辅助表1!B:Q,6,FALSE)</f>
        <v>0</v>
      </c>
      <c r="I338" s="54" t="str">
        <f>IF(VLOOKUP(B338,辅助表1!B:Q,7,FALSE)=0,"",VLOOKUP(B338,辅助表1!B:Q,7,FALSE))</f>
        <v/>
      </c>
      <c r="J338" s="54">
        <f>VLOOKUP(B338,辅助表1!B:Q,8,FALSE)</f>
        <v>1</v>
      </c>
      <c r="K338" s="54" t="str">
        <f>VLOOKUP(B338,辅助表1!B:Q,9,FALSE)</f>
        <v>条件参数类型-无</v>
      </c>
      <c r="L338" s="54">
        <f>VLOOKUP(B338,辅助表1!B:Q,10,FALSE)</f>
        <v>0</v>
      </c>
      <c r="M338" s="54" t="str">
        <f>VLOOKUP(B338,辅助表1!B:Q,11,FALSE)</f>
        <v>效果类型-晶核属性</v>
      </c>
      <c r="N338" s="54" t="str">
        <f>VLOOKUP(B338,辅助表1!B:Q,12,FALSE)</f>
        <v>生效标签-无</v>
      </c>
      <c r="O338" s="54" t="str">
        <f>VLOOKUP(B338,辅助表1!B:Q,13,FALSE)</f>
        <v>效果参数类型-三元数组</v>
      </c>
      <c r="P338" s="202" t="str">
        <f>MID(C338,2,3)&amp;","&amp;VLOOKUP(B338,辅助表1!B:Q,14,FALSE)</f>
        <v>810,属性-最大生命,2000</v>
      </c>
      <c r="Q338" s="54" t="str">
        <f>VLOOKUP(B338,辅助表1!B:Q,15,FALSE)</f>
        <v>提升20%晶核生命力</v>
      </c>
      <c r="R338" s="198">
        <f>VLOOKUP(B338,辅助表1!B:Q,16,FALSE)</f>
        <v>0</v>
      </c>
      <c r="S338" s="100" t="str">
        <f>$S$26</f>
        <v>词条分类-改造词条</v>
      </c>
      <c r="T338" s="99">
        <v>0</v>
      </c>
    </row>
    <row r="339" s="61" customFormat="1" spans="1:20">
      <c r="A339" s="60">
        <v>337</v>
      </c>
      <c r="B339" s="60">
        <v>71</v>
      </c>
      <c r="C339" s="60">
        <f>C333+100</f>
        <v>181101</v>
      </c>
      <c r="D339" s="60" t="s">
        <v>43</v>
      </c>
      <c r="E339" s="60" t="str">
        <f>VLOOKUP(B339,辅助表1!B:Q,3,FALSE)</f>
        <v>钻石补给</v>
      </c>
      <c r="F339" s="60" t="str">
        <f>VLOOKUP(B339,辅助表1!B:Q,4,FALSE)</f>
        <v>icon_bxzs</v>
      </c>
      <c r="G339" s="60" t="str">
        <f>VLOOKUP(B339,辅助表1!B:Q,5,FALSE)</f>
        <v>成就类型-解锁生效</v>
      </c>
      <c r="H339" s="60">
        <f>VLOOKUP(B339,辅助表1!B:Q,6,FALSE)</f>
        <v>0</v>
      </c>
      <c r="I339" s="60" t="str">
        <f>IF(VLOOKUP(B339,辅助表1!B:Q,7,FALSE)=0,"",VLOOKUP(B339,辅助表1!B:Q,7,FALSE))</f>
        <v/>
      </c>
      <c r="J339" s="60">
        <f>VLOOKUP(B339,辅助表1!B:Q,8,FALSE)</f>
        <v>1</v>
      </c>
      <c r="K339" s="60" t="str">
        <f>VLOOKUP(B339,辅助表1!B:Q,9,FALSE)</f>
        <v>条件参数类型-无</v>
      </c>
      <c r="L339" s="60">
        <f>VLOOKUP(B339,辅助表1!B:Q,10,FALSE)</f>
        <v>0</v>
      </c>
      <c r="M339" s="60" t="str">
        <f>VLOOKUP(B339,辅助表1!B:Q,11,FALSE)</f>
        <v>效果类型-开宝箱</v>
      </c>
      <c r="N339" s="60">
        <f>VLOOKUP(B339,辅助表1!B:Q,12,FALSE)</f>
        <v>1205</v>
      </c>
      <c r="O339" s="60" t="str">
        <f>VLOOKUP(B339,辅助表1!B:Q,13,FALSE)</f>
        <v>效果参数类型-三元数组</v>
      </c>
      <c r="P339" s="87" t="str">
        <f>VLOOKUP(B339,辅助表1!B:Q,14,FALSE)</f>
        <v>系统类型-道具,1,50</v>
      </c>
      <c r="Q339" s="60" t="str">
        <f>VLOOKUP(B339,辅助表1!B:Q,15,FALSE)</f>
        <v>开启传说补给箱时获取的钻石+%s0.5%%s</v>
      </c>
      <c r="R339" s="70">
        <v>1</v>
      </c>
      <c r="S339" s="61" t="str">
        <f>$S$27</f>
        <v>词条分类-主词条</v>
      </c>
      <c r="T339" s="101">
        <v>1</v>
      </c>
    </row>
    <row r="340" s="61" customFormat="1" spans="1:20">
      <c r="A340" s="60">
        <v>338</v>
      </c>
      <c r="B340" s="60">
        <v>389</v>
      </c>
      <c r="C340" s="60">
        <f t="shared" ref="C340:C346" si="58">C339+1</f>
        <v>181102</v>
      </c>
      <c r="D340" s="60" t="s">
        <v>43</v>
      </c>
      <c r="E340" s="60" t="str">
        <f>VLOOKUP(B340,辅助表1!B:Q,3,FALSE)</f>
        <v>终极回能</v>
      </c>
      <c r="F340" s="60" t="str">
        <f>VLOOKUP(B340,辅助表1!B:Q,4,FALSE)</f>
        <v>icon_qxsjb</v>
      </c>
      <c r="G340" s="60" t="str">
        <f>VLOOKUP(B340,辅助表1!B:Q,5,FALSE)</f>
        <v>成就类型-解锁生效</v>
      </c>
      <c r="H340" s="60">
        <f>VLOOKUP(B340,辅助表1!B:Q,6,FALSE)</f>
        <v>0</v>
      </c>
      <c r="I340" s="60" t="str">
        <f>IF(VLOOKUP(B340,辅助表1!B:Q,7,FALSE)=0,"",VLOOKUP(B340,辅助表1!B:Q,7,FALSE))</f>
        <v/>
      </c>
      <c r="J340" s="60">
        <f>VLOOKUP(B340,辅助表1!B:Q,8,FALSE)</f>
        <v>1</v>
      </c>
      <c r="K340" s="60" t="str">
        <f>VLOOKUP(B340,辅助表1!B:Q,9,FALSE)</f>
        <v>条件参数类型-无</v>
      </c>
      <c r="L340" s="60">
        <f>VLOOKUP(B340,辅助表1!B:Q,10,FALSE)</f>
        <v>0</v>
      </c>
      <c r="M340" s="60" t="str">
        <f>VLOOKUP(B340,辅助表1!B:Q,11,FALSE)</f>
        <v>效果类型-大波来袭能量回满</v>
      </c>
      <c r="N340" s="60" t="str">
        <f>VLOOKUP(B340,辅助表1!B:Q,12,FALSE)</f>
        <v>生效标签-无</v>
      </c>
      <c r="O340" s="60" t="str">
        <f>VLOOKUP(B340,辅助表1!B:Q,13,FALSE)</f>
        <v>效果参数类型-单参数</v>
      </c>
      <c r="P340" s="87" t="str">
        <f>VLOOKUP(B340,辅助表1!B:Q,14,FALSE)</f>
        <v>1</v>
      </c>
      <c r="Q340" s="60" t="str">
        <f>VLOOKUP(B340,辅助表1!B:Q,15,FALSE)</f>
        <v>大波来袭时，全体英雄能量立即回满</v>
      </c>
      <c r="R340" s="60">
        <f>VLOOKUP(B340,辅助表1!B:Q,16,FALSE)</f>
        <v>0</v>
      </c>
      <c r="S340" s="61" t="str">
        <f>$S$60</f>
        <v>词条分类-特殊词条</v>
      </c>
      <c r="T340" s="101">
        <v>1</v>
      </c>
    </row>
    <row r="341" s="61" customFormat="1" spans="1:20">
      <c r="A341" s="60">
        <v>339</v>
      </c>
      <c r="B341" s="60">
        <v>378</v>
      </c>
      <c r="C341" s="60">
        <f t="shared" si="58"/>
        <v>181103</v>
      </c>
      <c r="D341" s="60" t="s">
        <v>43</v>
      </c>
      <c r="E341" s="60" t="str">
        <f>VLOOKUP(B341,辅助表1!B:Q,3,FALSE)</f>
        <v>攻击强化</v>
      </c>
      <c r="F341" s="60" t="str">
        <f>VLOOKUP(B341,辅助表1!B:Q,4,FALSE)</f>
        <v>icon_gj</v>
      </c>
      <c r="G341" s="60" t="str">
        <f>VLOOKUP(B341,辅助表1!B:Q,5,FALSE)</f>
        <v>成就类型-解锁生效</v>
      </c>
      <c r="H341" s="60">
        <f>VLOOKUP(B341,辅助表1!B:Q,6,FALSE)</f>
        <v>0</v>
      </c>
      <c r="I341" s="60" t="str">
        <f>IF(VLOOKUP(B341,辅助表1!B:Q,7,FALSE)=0,"",VLOOKUP(B341,辅助表1!B:Q,7,FALSE))</f>
        <v/>
      </c>
      <c r="J341" s="60">
        <f>VLOOKUP(B341,辅助表1!B:Q,8,FALSE)</f>
        <v>1</v>
      </c>
      <c r="K341" s="60" t="str">
        <f>VLOOKUP(B341,辅助表1!B:Q,9,FALSE)</f>
        <v>条件参数类型-无</v>
      </c>
      <c r="L341" s="60">
        <f>VLOOKUP(B341,辅助表1!B:Q,10,FALSE)</f>
        <v>0</v>
      </c>
      <c r="M341" s="60" t="str">
        <f>VLOOKUP(B341,辅助表1!B:Q,11,FALSE)</f>
        <v>效果类型-晶核属性</v>
      </c>
      <c r="N341" s="60" t="str">
        <f>VLOOKUP(B341,辅助表1!B:Q,12,FALSE)</f>
        <v>生效标签-无</v>
      </c>
      <c r="O341" s="60" t="str">
        <f>VLOOKUP(B341,辅助表1!B:Q,13,FALSE)</f>
        <v>效果参数类型-三元数组</v>
      </c>
      <c r="P341" s="85" t="str">
        <f>MID(C341,2,3)&amp;","&amp;VLOOKUP(B341,辅助表1!B:Q,14,FALSE)</f>
        <v>811,属性-攻击力,2000</v>
      </c>
      <c r="Q341" s="60" t="str">
        <f>VLOOKUP(B341,辅助表1!B:Q,15,FALSE)</f>
        <v>提升20%晶核攻击力</v>
      </c>
      <c r="R341" s="60">
        <f>VLOOKUP(B341,辅助表1!B:Q,16,FALSE)</f>
        <v>0</v>
      </c>
      <c r="S341" s="61" t="str">
        <f>$S$29</f>
        <v>词条分类-改造词条</v>
      </c>
      <c r="T341" s="61">
        <v>0</v>
      </c>
    </row>
    <row r="342" s="61" customFormat="1" spans="1:20">
      <c r="A342" s="60">
        <v>340</v>
      </c>
      <c r="B342" s="60">
        <v>227</v>
      </c>
      <c r="C342" s="60">
        <f t="shared" si="58"/>
        <v>181104</v>
      </c>
      <c r="D342" s="60" t="s">
        <v>43</v>
      </c>
      <c r="E342" s="60" t="str">
        <f>VLOOKUP(B342,辅助表1!B:Q,3,FALSE)</f>
        <v>无限宝箱</v>
      </c>
      <c r="F342" s="60" t="str">
        <f>VLOOKUP(B342,辅助表1!B:Q,4,FALSE)</f>
        <v>icon_hszb</v>
      </c>
      <c r="G342" s="60" t="str">
        <f>VLOOKUP(B342,辅助表1!B:Q,5,FALSE)</f>
        <v>成就类型-解锁生效</v>
      </c>
      <c r="H342" s="60">
        <f>VLOOKUP(B342,辅助表1!B:Q,6,FALSE)</f>
        <v>0</v>
      </c>
      <c r="I342" s="60" t="str">
        <f>IF(VLOOKUP(B342,辅助表1!B:Q,7,FALSE)=0,"",VLOOKUP(B342,辅助表1!B:Q,7,FALSE))</f>
        <v/>
      </c>
      <c r="J342" s="60">
        <f>VLOOKUP(B342,辅助表1!B:Q,8,FALSE)</f>
        <v>1</v>
      </c>
      <c r="K342" s="60" t="str">
        <f>VLOOKUP(B342,辅助表1!B:Q,9,FALSE)</f>
        <v>条件参数类型-无</v>
      </c>
      <c r="L342" s="60">
        <f>VLOOKUP(B342,辅助表1!B:Q,10,FALSE)</f>
        <v>0</v>
      </c>
      <c r="M342" s="60" t="str">
        <f>VLOOKUP(B342,辅助表1!B:Q,11,FALSE)</f>
        <v>效果类型-装备回收-宝箱奖励</v>
      </c>
      <c r="N342" s="60">
        <f>VLOOKUP(B342,辅助表1!B:Q,12,FALSE)</f>
        <v>1201</v>
      </c>
      <c r="O342" s="60" t="str">
        <f>VLOOKUP(B342,辅助表1!B:Q,13,FALSE)</f>
        <v>效果参数类型-单参数</v>
      </c>
      <c r="P342" s="60" t="str">
        <f>VLOOKUP(B342,辅助表1!B:Q,14,FALSE)</f>
        <v>500</v>
      </c>
      <c r="Q342" s="60" t="str">
        <f>VLOOKUP(B342,辅助表1!B:Q,15,FALSE)</f>
        <v>每回收500件装备时额外获得1个普通补给箱</v>
      </c>
      <c r="R342" s="60">
        <f>VLOOKUP(B342,辅助表1!B:Q,16,FALSE)</f>
        <v>0</v>
      </c>
      <c r="S342" s="61" t="str">
        <f>$S$30</f>
        <v>词条分类-改造词条</v>
      </c>
      <c r="T342" s="61">
        <v>1</v>
      </c>
    </row>
    <row r="343" s="61" customFormat="1" spans="1:20">
      <c r="A343" s="60">
        <v>341</v>
      </c>
      <c r="B343" s="60">
        <v>34</v>
      </c>
      <c r="C343" s="60">
        <f t="shared" si="58"/>
        <v>181105</v>
      </c>
      <c r="D343" s="60" t="s">
        <v>43</v>
      </c>
      <c r="E343" s="60" t="str">
        <f>VLOOKUP(B343,辅助表1!B:Q,3,FALSE)</f>
        <v>防御强化</v>
      </c>
      <c r="F343" s="60" t="str">
        <f>VLOOKUP(B343,辅助表1!B:Q,4,FALSE)</f>
        <v>icon_fy</v>
      </c>
      <c r="G343" s="60" t="str">
        <f>VLOOKUP(B343,辅助表1!B:Q,5,FALSE)</f>
        <v>成就类型-解锁生效</v>
      </c>
      <c r="H343" s="60">
        <f>VLOOKUP(B343,辅助表1!B:Q,6,FALSE)</f>
        <v>0</v>
      </c>
      <c r="I343" s="60" t="str">
        <f>IF(VLOOKUP(B343,辅助表1!B:Q,7,FALSE)=0,"",VLOOKUP(B343,辅助表1!B:Q,7,FALSE))</f>
        <v/>
      </c>
      <c r="J343" s="60">
        <f>VLOOKUP(B343,辅助表1!B:Q,8,FALSE)</f>
        <v>1</v>
      </c>
      <c r="K343" s="60" t="str">
        <f>VLOOKUP(B343,辅助表1!B:Q,9,FALSE)</f>
        <v>条件参数类型-无</v>
      </c>
      <c r="L343" s="60">
        <f>VLOOKUP(B343,辅助表1!B:Q,10,FALSE)</f>
        <v>0</v>
      </c>
      <c r="M343" s="60" t="str">
        <f>VLOOKUP(B343,辅助表1!B:Q,11,FALSE)</f>
        <v>效果类型-晶核属性</v>
      </c>
      <c r="N343" s="60" t="str">
        <f>VLOOKUP(B343,辅助表1!B:Q,12,FALSE)</f>
        <v>生效标签-无</v>
      </c>
      <c r="O343" s="60" t="str">
        <f>VLOOKUP(B343,辅助表1!B:Q,13,FALSE)</f>
        <v>效果参数类型-三元数组</v>
      </c>
      <c r="P343" s="86" t="str">
        <f>MID(C343,2,3)&amp;","&amp;VLOOKUP(B343,辅助表1!B:Q,14,FALSE)</f>
        <v>811,属性-防御力,2000</v>
      </c>
      <c r="Q343" s="60" t="str">
        <f>VLOOKUP(B343,辅助表1!B:Q,15,FALSE)</f>
        <v>提升20%晶核防御力</v>
      </c>
      <c r="R343" s="60">
        <f>VLOOKUP(B343,辅助表1!B:Q,16,FALSE)</f>
        <v>0</v>
      </c>
      <c r="S343" s="61" t="str">
        <f>$S$31</f>
        <v>词条分类-改造词条</v>
      </c>
      <c r="T343" s="61">
        <v>0</v>
      </c>
    </row>
    <row r="344" s="61" customFormat="1" spans="1:20">
      <c r="A344" s="60">
        <v>342</v>
      </c>
      <c r="B344" s="60">
        <v>386</v>
      </c>
      <c r="C344" s="60">
        <f t="shared" si="58"/>
        <v>181106</v>
      </c>
      <c r="D344" s="60" t="s">
        <v>43</v>
      </c>
      <c r="E344" s="60" t="str">
        <f>VLOOKUP(B344,辅助表1!B:Q,3,FALSE)</f>
        <v>元素迸发</v>
      </c>
      <c r="F344" s="60" t="str">
        <f>VLOOKUP(B344,辅助表1!B:Q,4,FALSE)</f>
        <v>icon_yssh</v>
      </c>
      <c r="G344" s="60" t="str">
        <f>VLOOKUP(B344,辅助表1!B:Q,5,FALSE)</f>
        <v>成就类型-解锁生效</v>
      </c>
      <c r="H344" s="60">
        <f>VLOOKUP(B344,辅助表1!B:Q,6,FALSE)</f>
        <v>0</v>
      </c>
      <c r="I344" s="60" t="str">
        <f>IF(VLOOKUP(B344,辅助表1!B:Q,7,FALSE)=0,"",VLOOKUP(B344,辅助表1!B:Q,7,FALSE))</f>
        <v/>
      </c>
      <c r="J344" s="60">
        <f>VLOOKUP(B344,辅助表1!B:Q,8,FALSE)</f>
        <v>1</v>
      </c>
      <c r="K344" s="60" t="str">
        <f>VLOOKUP(B344,辅助表1!B:Q,9,FALSE)</f>
        <v>条件参数类型-无</v>
      </c>
      <c r="L344" s="60">
        <f>VLOOKUP(B344,辅助表1!B:Q,10,FALSE)</f>
        <v>0</v>
      </c>
      <c r="M344" s="60" t="str">
        <f>VLOOKUP(B344,辅助表1!B:Q,11,FALSE)</f>
        <v>效果类型-英雄属性</v>
      </c>
      <c r="N344" s="60" t="str">
        <f>VLOOKUP(B344,辅助表1!B:Q,12,FALSE)</f>
        <v>元素-暗</v>
      </c>
      <c r="O344" s="60" t="str">
        <f>VLOOKUP(B344,辅助表1!B:Q,13,FALSE)</f>
        <v>效果参数类型-二元数组</v>
      </c>
      <c r="P344" s="87" t="str">
        <f>VLOOKUP(B344,辅助表1!B:Q,14,FALSE)</f>
        <v>属性-暗伤,108</v>
      </c>
      <c r="Q344" s="60" t="str">
        <f>VLOOKUP(B344,辅助表1!B:Q,15,FALSE)</f>
        <v>提升暗属性英雄1.08%元素伤害</v>
      </c>
      <c r="R344" s="60">
        <f>VLOOKUP(B344,辅助表1!B:Q,16,FALSE)</f>
        <v>0</v>
      </c>
      <c r="S344" s="61" t="str">
        <f>$S$32</f>
        <v>词条分类-改造词条</v>
      </c>
      <c r="T344" s="99">
        <v>0</v>
      </c>
    </row>
    <row r="345" s="61" customFormat="1" spans="1:20">
      <c r="A345" s="60">
        <v>343</v>
      </c>
      <c r="B345" s="60">
        <v>375</v>
      </c>
      <c r="C345" s="60">
        <f t="shared" si="58"/>
        <v>181107</v>
      </c>
      <c r="D345" s="60" t="s">
        <v>43</v>
      </c>
      <c r="E345" s="60" t="str">
        <f>VLOOKUP(B345,辅助表1!B:Q,3,FALSE)</f>
        <v>生命强化</v>
      </c>
      <c r="F345" s="60" t="str">
        <f>VLOOKUP(B345,辅助表1!B:Q,4,FALSE)</f>
        <v>icon_sm</v>
      </c>
      <c r="G345" s="60" t="str">
        <f>VLOOKUP(B345,辅助表1!B:Q,5,FALSE)</f>
        <v>成就类型-解锁生效</v>
      </c>
      <c r="H345" s="60">
        <f>VLOOKUP(B345,辅助表1!B:Q,6,FALSE)</f>
        <v>0</v>
      </c>
      <c r="I345" s="60" t="str">
        <f>IF(VLOOKUP(B345,辅助表1!B:Q,7,FALSE)=0,"",VLOOKUP(B345,辅助表1!B:Q,7,FALSE))</f>
        <v/>
      </c>
      <c r="J345" s="60">
        <f>VLOOKUP(B345,辅助表1!B:Q,8,FALSE)</f>
        <v>1</v>
      </c>
      <c r="K345" s="60" t="str">
        <f>VLOOKUP(B345,辅助表1!B:Q,9,FALSE)</f>
        <v>条件参数类型-无</v>
      </c>
      <c r="L345" s="60">
        <f>VLOOKUP(B345,辅助表1!B:Q,10,FALSE)</f>
        <v>0</v>
      </c>
      <c r="M345" s="60" t="str">
        <f>VLOOKUP(B345,辅助表1!B:Q,11,FALSE)</f>
        <v>效果类型-晶核属性</v>
      </c>
      <c r="N345" s="60" t="str">
        <f>VLOOKUP(B345,辅助表1!B:Q,12,FALSE)</f>
        <v>生效标签-无</v>
      </c>
      <c r="O345" s="60" t="str">
        <f>VLOOKUP(B345,辅助表1!B:Q,13,FALSE)</f>
        <v>效果参数类型-三元数组</v>
      </c>
      <c r="P345" s="202" t="str">
        <f>MID(C345,2,3)&amp;","&amp;VLOOKUP(B345,辅助表1!B:Q,14,FALSE)</f>
        <v>811,属性-最大生命,2000</v>
      </c>
      <c r="Q345" s="60" t="str">
        <f>VLOOKUP(B345,辅助表1!B:Q,15,FALSE)</f>
        <v>提升20%晶核生命力</v>
      </c>
      <c r="R345" s="60">
        <f>VLOOKUP(B345,辅助表1!B:Q,16,FALSE)</f>
        <v>0</v>
      </c>
      <c r="S345" s="61" t="str">
        <f>$S$33</f>
        <v>词条分类-改造词条</v>
      </c>
      <c r="T345" s="99">
        <v>0</v>
      </c>
    </row>
    <row r="346" s="61" customFormat="1" spans="1:20">
      <c r="A346" s="60">
        <v>344</v>
      </c>
      <c r="B346" s="60">
        <v>379</v>
      </c>
      <c r="C346" s="60">
        <f t="shared" si="58"/>
        <v>181108</v>
      </c>
      <c r="D346" s="60" t="s">
        <v>43</v>
      </c>
      <c r="E346" s="60" t="str">
        <f>VLOOKUP(B346,辅助表1!B:Q,3,FALSE)</f>
        <v>混沌之力</v>
      </c>
      <c r="F346" s="60" t="str">
        <f>VLOOKUP(B346,辅助表1!B:Q,4,FALSE)</f>
        <v>icon_hddj</v>
      </c>
      <c r="G346" s="60" t="str">
        <f>VLOOKUP(B346,辅助表1!B:Q,5,FALSE)</f>
        <v>成就类型-解锁生效</v>
      </c>
      <c r="H346" s="60">
        <f>VLOOKUP(B346,辅助表1!B:Q,6,FALSE)</f>
        <v>0</v>
      </c>
      <c r="I346" s="60" t="str">
        <f>IF(VLOOKUP(B346,辅助表1!B:Q,7,FALSE)=0,"",VLOOKUP(B346,辅助表1!B:Q,7,FALSE))</f>
        <v/>
      </c>
      <c r="J346" s="60">
        <f>VLOOKUP(B346,辅助表1!B:Q,8,FALSE)</f>
        <v>1</v>
      </c>
      <c r="K346" s="60" t="str">
        <f>VLOOKUP(B346,辅助表1!B:Q,9,FALSE)</f>
        <v>条件参数类型-无</v>
      </c>
      <c r="L346" s="60">
        <f>VLOOKUP(B346,辅助表1!B:Q,10,FALSE)</f>
        <v>0</v>
      </c>
      <c r="M346" s="60" t="str">
        <f>VLOOKUP(B346,辅助表1!B:Q,11,FALSE)</f>
        <v>效果类型-英雄属性</v>
      </c>
      <c r="N346" s="60" t="str">
        <f>VLOOKUP(B346,辅助表1!B:Q,12,FALSE)</f>
        <v>元素-暗</v>
      </c>
      <c r="O346" s="60" t="str">
        <f>VLOOKUP(B346,辅助表1!B:Q,13,FALSE)</f>
        <v>效果参数类型-二元数组</v>
      </c>
      <c r="P346" s="87" t="str">
        <f>VLOOKUP(B346,辅助表1!B:Q,14,FALSE)</f>
        <v>属性-最大混沌,695</v>
      </c>
      <c r="Q346" s="60" t="str">
        <f>VLOOKUP(B346,辅助表1!B:Q,15,FALSE)</f>
        <v>提升暗属性英雄6.95%最大混沌</v>
      </c>
      <c r="R346" s="60">
        <f>VLOOKUP(B346,辅助表1!B:Q,16,FALSE)</f>
        <v>0</v>
      </c>
      <c r="S346" s="61" t="str">
        <f>$S$34</f>
        <v>词条分类-改造词条</v>
      </c>
      <c r="T346" s="99">
        <v>0</v>
      </c>
    </row>
    <row r="347" s="101" customFormat="1" spans="1:20">
      <c r="A347" s="56">
        <v>345</v>
      </c>
      <c r="B347" s="56">
        <v>154</v>
      </c>
      <c r="C347" s="56">
        <f>C339+100</f>
        <v>181201</v>
      </c>
      <c r="D347" s="56" t="s">
        <v>43</v>
      </c>
      <c r="E347" s="56" t="str">
        <f>VLOOKUP(B347,辅助表1!B:Q,3,FALSE)</f>
        <v>史诗之光</v>
      </c>
      <c r="F347" s="56" t="str">
        <f>VLOOKUP(B347,辅助表1!B:Q,4,FALSE)</f>
        <v>icon_bxyx</v>
      </c>
      <c r="G347" s="56" t="str">
        <f>VLOOKUP(B347,辅助表1!B:Q,5,FALSE)</f>
        <v>成就类型-解锁生效</v>
      </c>
      <c r="H347" s="56">
        <f>VLOOKUP(B347,辅助表1!B:Q,6,FALSE)</f>
        <v>0</v>
      </c>
      <c r="I347" s="56" t="str">
        <f>IF(VLOOKUP(B347,辅助表1!B:Q,7,FALSE)=0,"",VLOOKUP(B347,辅助表1!B:Q,7,FALSE))</f>
        <v/>
      </c>
      <c r="J347" s="56">
        <f>VLOOKUP(B347,辅助表1!B:Q,8,FALSE)</f>
        <v>1</v>
      </c>
      <c r="K347" s="56" t="str">
        <f>VLOOKUP(B347,辅助表1!B:Q,9,FALSE)</f>
        <v>条件参数类型-无</v>
      </c>
      <c r="L347" s="56">
        <f>VLOOKUP(B347,辅助表1!B:Q,10,FALSE)</f>
        <v>0</v>
      </c>
      <c r="M347" s="56" t="str">
        <f>VLOOKUP(B347,辅助表1!B:Q,11,FALSE)</f>
        <v>效果类型-掉落组掉落ID概率</v>
      </c>
      <c r="N347" s="56">
        <f>VLOOKUP(B347,辅助表1!B:Q,12,FALSE)</f>
        <v>7</v>
      </c>
      <c r="O347" s="56" t="str">
        <f>VLOOKUP(B347,辅助表1!B:Q,13,FALSE)</f>
        <v>效果参数类型-二元数组</v>
      </c>
      <c r="P347" s="86" t="str">
        <f>VLOOKUP(B347,辅助表1!B:Q,14,FALSE)</f>
        <v>46,10</v>
      </c>
      <c r="Q347" s="56" t="str">
        <f>VLOOKUP(B347,辅助表1!B:Q,15,FALSE)</f>
        <v>开启稀有补给箱时获取稀有英雄的概率+%s0.1%%s</v>
      </c>
      <c r="R347" s="70">
        <v>1</v>
      </c>
      <c r="S347" s="101" t="str">
        <f>$S$59</f>
        <v>词条分类-主词条</v>
      </c>
      <c r="T347" s="101">
        <v>1</v>
      </c>
    </row>
    <row r="348" s="101" customFormat="1" spans="1:20">
      <c r="A348" s="56">
        <v>346</v>
      </c>
      <c r="B348" s="56">
        <v>36</v>
      </c>
      <c r="C348" s="56">
        <f t="shared" ref="C348:C354" si="59">C347+1</f>
        <v>181202</v>
      </c>
      <c r="D348" s="56" t="s">
        <v>43</v>
      </c>
      <c r="E348" s="56" t="str">
        <f>VLOOKUP(B348,辅助表1!B:Q,3,FALSE)</f>
        <v>混沌之力</v>
      </c>
      <c r="F348" s="56" t="str">
        <f>VLOOKUP(B348,辅助表1!B:Q,4,FALSE)</f>
        <v>icon_hddj</v>
      </c>
      <c r="G348" s="56" t="str">
        <f>VLOOKUP(B348,辅助表1!B:Q,5,FALSE)</f>
        <v>成就类型-解锁生效</v>
      </c>
      <c r="H348" s="56">
        <f>VLOOKUP(B348,辅助表1!B:Q,6,FALSE)</f>
        <v>0</v>
      </c>
      <c r="I348" s="56" t="str">
        <f>IF(VLOOKUP(B348,辅助表1!B:Q,7,FALSE)=0,"",VLOOKUP(B348,辅助表1!B:Q,7,FALSE))</f>
        <v/>
      </c>
      <c r="J348" s="56">
        <f>VLOOKUP(B348,辅助表1!B:Q,8,FALSE)</f>
        <v>1</v>
      </c>
      <c r="K348" s="56" t="str">
        <f>VLOOKUP(B348,辅助表1!B:Q,9,FALSE)</f>
        <v>条件参数类型-无</v>
      </c>
      <c r="L348" s="56">
        <f>VLOOKUP(B348,辅助表1!B:Q,10,FALSE)</f>
        <v>0</v>
      </c>
      <c r="M348" s="56" t="str">
        <f>VLOOKUP(B348,辅助表1!B:Q,11,FALSE)</f>
        <v>效果类型-英雄属性</v>
      </c>
      <c r="N348" s="56" t="str">
        <f>VLOOKUP(B348,辅助表1!B:Q,12,FALSE)</f>
        <v>元素-火</v>
      </c>
      <c r="O348" s="56" t="str">
        <f>VLOOKUP(B348,辅助表1!B:Q,13,FALSE)</f>
        <v>效果参数类型-二元数组</v>
      </c>
      <c r="P348" s="86" t="str">
        <f>VLOOKUP(B348,辅助表1!B:Q,14,FALSE)</f>
        <v>属性-最大混沌,695</v>
      </c>
      <c r="Q348" s="56" t="str">
        <f>VLOOKUP(B348,辅助表1!B:Q,15,FALSE)</f>
        <v>提升火属性英雄6.95%最大混沌</v>
      </c>
      <c r="R348" s="56">
        <f>VLOOKUP(B348,辅助表1!B:Q,16,FALSE)</f>
        <v>0</v>
      </c>
      <c r="S348" s="101" t="str">
        <f>$S$60</f>
        <v>词条分类-特殊词条</v>
      </c>
      <c r="T348" s="99">
        <v>0</v>
      </c>
    </row>
    <row r="349" s="101" customFormat="1" spans="1:20">
      <c r="A349" s="56">
        <v>347</v>
      </c>
      <c r="B349" s="56">
        <v>34</v>
      </c>
      <c r="C349" s="56">
        <f t="shared" si="59"/>
        <v>181203</v>
      </c>
      <c r="D349" s="56" t="s">
        <v>43</v>
      </c>
      <c r="E349" s="56" t="str">
        <f>VLOOKUP(B349,辅助表1!B:Q,3,FALSE)</f>
        <v>防御强化</v>
      </c>
      <c r="F349" s="56" t="str">
        <f>VLOOKUP(B349,辅助表1!B:Q,4,FALSE)</f>
        <v>icon_fy</v>
      </c>
      <c r="G349" s="56" t="str">
        <f>VLOOKUP(B349,辅助表1!B:Q,5,FALSE)</f>
        <v>成就类型-解锁生效</v>
      </c>
      <c r="H349" s="56">
        <f>VLOOKUP(B349,辅助表1!B:Q,6,FALSE)</f>
        <v>0</v>
      </c>
      <c r="I349" s="56" t="str">
        <f>IF(VLOOKUP(B349,辅助表1!B:Q,7,FALSE)=0,"",VLOOKUP(B349,辅助表1!B:Q,7,FALSE))</f>
        <v/>
      </c>
      <c r="J349" s="56">
        <f>VLOOKUP(B349,辅助表1!B:Q,8,FALSE)</f>
        <v>1</v>
      </c>
      <c r="K349" s="56" t="str">
        <f>VLOOKUP(B349,辅助表1!B:Q,9,FALSE)</f>
        <v>条件参数类型-无</v>
      </c>
      <c r="L349" s="56">
        <f>VLOOKUP(B349,辅助表1!B:Q,10,FALSE)</f>
        <v>0</v>
      </c>
      <c r="M349" s="56" t="str">
        <f>VLOOKUP(B349,辅助表1!B:Q,11,FALSE)</f>
        <v>效果类型-晶核属性</v>
      </c>
      <c r="N349" s="56" t="str">
        <f>VLOOKUP(B349,辅助表1!B:Q,12,FALSE)</f>
        <v>生效标签-无</v>
      </c>
      <c r="O349" s="56" t="str">
        <f>VLOOKUP(B349,辅助表1!B:Q,13,FALSE)</f>
        <v>效果参数类型-三元数组</v>
      </c>
      <c r="P349" s="86" t="str">
        <f>MID(C349,2,3)&amp;","&amp;VLOOKUP(B349,辅助表1!B:Q,14,FALSE)</f>
        <v>812,属性-防御力,2000</v>
      </c>
      <c r="Q349" s="56" t="str">
        <f>VLOOKUP(B349,辅助表1!B:Q,15,FALSE)</f>
        <v>提升20%晶核防御力</v>
      </c>
      <c r="R349" s="56">
        <f>VLOOKUP(B349,辅助表1!B:Q,16,FALSE)</f>
        <v>0</v>
      </c>
      <c r="S349" s="101" t="str">
        <f>$S$61</f>
        <v>词条分类-改造词条</v>
      </c>
      <c r="T349" s="101">
        <v>0</v>
      </c>
    </row>
    <row r="350" s="101" customFormat="1" spans="1:20">
      <c r="A350" s="56">
        <v>348</v>
      </c>
      <c r="B350" s="56">
        <v>165</v>
      </c>
      <c r="C350" s="56">
        <f t="shared" si="59"/>
        <v>181204</v>
      </c>
      <c r="D350" s="56" t="s">
        <v>43</v>
      </c>
      <c r="E350" s="56" t="str">
        <f>VLOOKUP(B350,辅助表1!B:Q,3,FALSE)</f>
        <v>黑市的馈赠</v>
      </c>
      <c r="F350" s="56" t="str">
        <f>VLOOKUP(B350,辅助表1!B:Q,4,FALSE)</f>
        <v>icon_zsgg</v>
      </c>
      <c r="G350" s="56" t="str">
        <f>VLOOKUP(B350,辅助表1!B:Q,5,FALSE)</f>
        <v>成就类型-解锁生效</v>
      </c>
      <c r="H350" s="56">
        <f>VLOOKUP(B350,辅助表1!B:Q,6,FALSE)</f>
        <v>0</v>
      </c>
      <c r="I350" s="56" t="str">
        <f>IF(VLOOKUP(B350,辅助表1!B:Q,7,FALSE)=0,"",VLOOKUP(B350,辅助表1!B:Q,7,FALSE))</f>
        <v>商店类型-黑市商店</v>
      </c>
      <c r="J350" s="56">
        <f>VLOOKUP(B350,辅助表1!B:Q,8,FALSE)</f>
        <v>1</v>
      </c>
      <c r="K350" s="56" t="str">
        <f>VLOOKUP(B350,辅助表1!B:Q,9,FALSE)</f>
        <v>条件参数类型-无</v>
      </c>
      <c r="L350" s="56">
        <f>VLOOKUP(B350,辅助表1!B:Q,10,FALSE)</f>
        <v>0</v>
      </c>
      <c r="M350" s="56" t="str">
        <f>VLOOKUP(B350,辅助表1!B:Q,11,FALSE)</f>
        <v>效果类型-广告观看</v>
      </c>
      <c r="N350" s="56" t="str">
        <f>VLOOKUP(B350,辅助表1!B:Q,12,FALSE)</f>
        <v>生效标签-无</v>
      </c>
      <c r="O350" s="56" t="str">
        <f>VLOOKUP(B350,辅助表1!B:Q,13,FALSE)</f>
        <v>效果参数类型-单参数</v>
      </c>
      <c r="P350" s="86">
        <f>VLOOKUP(B350,辅助表1!B:Q,14,FALSE)</f>
        <v>1</v>
      </c>
      <c r="Q350" s="56" t="str">
        <f>VLOOKUP(B350,辅助表1!B:Q,15,FALSE)</f>
        <v>黑市商城额外刷出1次钻石广告</v>
      </c>
      <c r="R350" s="56">
        <f>VLOOKUP(B350,辅助表1!B:Q,16,FALSE)</f>
        <v>0</v>
      </c>
      <c r="S350" s="101" t="str">
        <f>$S$62</f>
        <v>词条分类-改造词条</v>
      </c>
      <c r="T350" s="101">
        <v>1</v>
      </c>
    </row>
    <row r="351" s="101" customFormat="1" spans="1:20">
      <c r="A351" s="56">
        <v>349</v>
      </c>
      <c r="B351" s="56">
        <v>375</v>
      </c>
      <c r="C351" s="56">
        <f t="shared" si="59"/>
        <v>181205</v>
      </c>
      <c r="D351" s="56" t="s">
        <v>43</v>
      </c>
      <c r="E351" s="56" t="str">
        <f>VLOOKUP(B351,辅助表1!B:Q,3,FALSE)</f>
        <v>生命强化</v>
      </c>
      <c r="F351" s="56" t="str">
        <f>VLOOKUP(B351,辅助表1!B:Q,4,FALSE)</f>
        <v>icon_sm</v>
      </c>
      <c r="G351" s="56" t="str">
        <f>VLOOKUP(B351,辅助表1!B:Q,5,FALSE)</f>
        <v>成就类型-解锁生效</v>
      </c>
      <c r="H351" s="56">
        <f>VLOOKUP(B351,辅助表1!B:Q,6,FALSE)</f>
        <v>0</v>
      </c>
      <c r="I351" s="56" t="str">
        <f>IF(VLOOKUP(B351,辅助表1!B:Q,7,FALSE)=0,"",VLOOKUP(B351,辅助表1!B:Q,7,FALSE))</f>
        <v/>
      </c>
      <c r="J351" s="56">
        <f>VLOOKUP(B351,辅助表1!B:Q,8,FALSE)</f>
        <v>1</v>
      </c>
      <c r="K351" s="56" t="str">
        <f>VLOOKUP(B351,辅助表1!B:Q,9,FALSE)</f>
        <v>条件参数类型-无</v>
      </c>
      <c r="L351" s="56">
        <f>VLOOKUP(B351,辅助表1!B:Q,10,FALSE)</f>
        <v>0</v>
      </c>
      <c r="M351" s="56" t="str">
        <f>VLOOKUP(B351,辅助表1!B:Q,11,FALSE)</f>
        <v>效果类型-晶核属性</v>
      </c>
      <c r="N351" s="56" t="str">
        <f>VLOOKUP(B351,辅助表1!B:Q,12,FALSE)</f>
        <v>生效标签-无</v>
      </c>
      <c r="O351" s="56" t="str">
        <f>VLOOKUP(B351,辅助表1!B:Q,13,FALSE)</f>
        <v>效果参数类型-三元数组</v>
      </c>
      <c r="P351" s="202" t="str">
        <f>MID(C351,2,3)&amp;","&amp;VLOOKUP(B351,辅助表1!B:Q,14,FALSE)</f>
        <v>812,属性-最大生命,2000</v>
      </c>
      <c r="Q351" s="56" t="str">
        <f>VLOOKUP(B351,辅助表1!B:Q,15,FALSE)</f>
        <v>提升20%晶核生命力</v>
      </c>
      <c r="R351" s="56">
        <f>VLOOKUP(B351,辅助表1!B:Q,16,FALSE)</f>
        <v>0</v>
      </c>
      <c r="S351" s="101" t="str">
        <f>$S$63</f>
        <v>词条分类-改造词条</v>
      </c>
      <c r="T351" s="99">
        <v>0</v>
      </c>
    </row>
    <row r="352" s="101" customFormat="1" spans="1:20">
      <c r="A352" s="56">
        <v>350</v>
      </c>
      <c r="B352" s="56">
        <v>384</v>
      </c>
      <c r="C352" s="56">
        <f t="shared" si="59"/>
        <v>181206</v>
      </c>
      <c r="D352" s="56" t="s">
        <v>43</v>
      </c>
      <c r="E352" s="56" t="str">
        <f>VLOOKUP(B352,辅助表1!B:Q,3,FALSE)</f>
        <v>攻击强化</v>
      </c>
      <c r="F352" s="56" t="str">
        <f>VLOOKUP(B352,辅助表1!B:Q,4,FALSE)</f>
        <v>icon_gj</v>
      </c>
      <c r="G352" s="56" t="str">
        <f>VLOOKUP(B352,辅助表1!B:Q,5,FALSE)</f>
        <v>成就类型-解锁生效</v>
      </c>
      <c r="H352" s="56">
        <f>VLOOKUP(B352,辅助表1!B:Q,6,FALSE)</f>
        <v>0</v>
      </c>
      <c r="I352" s="56" t="str">
        <f>IF(VLOOKUP(B352,辅助表1!B:Q,7,FALSE)=0,"",VLOOKUP(B352,辅助表1!B:Q,7,FALSE))</f>
        <v/>
      </c>
      <c r="J352" s="56">
        <f>VLOOKUP(B352,辅助表1!B:Q,8,FALSE)</f>
        <v>1</v>
      </c>
      <c r="K352" s="56" t="str">
        <f>VLOOKUP(B352,辅助表1!B:Q,9,FALSE)</f>
        <v>条件参数类型-无</v>
      </c>
      <c r="L352" s="56">
        <f>VLOOKUP(B352,辅助表1!B:Q,10,FALSE)</f>
        <v>0</v>
      </c>
      <c r="M352" s="56" t="str">
        <f>VLOOKUP(B352,辅助表1!B:Q,11,FALSE)</f>
        <v>效果类型-晶核属性</v>
      </c>
      <c r="N352" s="56" t="str">
        <f>VLOOKUP(B352,辅助表1!B:Q,12,FALSE)</f>
        <v>生效标签-无</v>
      </c>
      <c r="O352" s="56" t="str">
        <f>VLOOKUP(B352,辅助表1!B:Q,13,FALSE)</f>
        <v>效果参数类型-三元数组</v>
      </c>
      <c r="P352" s="85" t="str">
        <f>MID(C352,2,3)&amp;","&amp;VLOOKUP(B352,辅助表1!B:Q,14,FALSE)</f>
        <v>812,属性-攻击力,2000</v>
      </c>
      <c r="Q352" s="56" t="str">
        <f>VLOOKUP(B352,辅助表1!B:Q,15,FALSE)</f>
        <v>提升20%晶核攻击力</v>
      </c>
      <c r="R352" s="56">
        <f>VLOOKUP(B352,辅助表1!B:Q,16,FALSE)</f>
        <v>0</v>
      </c>
      <c r="S352" s="101" t="str">
        <f>$S$64</f>
        <v>词条分类-改造词条</v>
      </c>
      <c r="T352" s="99">
        <v>0</v>
      </c>
    </row>
    <row r="353" s="101" customFormat="1" spans="1:20">
      <c r="A353" s="56">
        <v>351</v>
      </c>
      <c r="B353" s="56">
        <v>390</v>
      </c>
      <c r="C353" s="56">
        <f t="shared" si="59"/>
        <v>181207</v>
      </c>
      <c r="D353" s="56" t="s">
        <v>43</v>
      </c>
      <c r="E353" s="56" t="str">
        <f>VLOOKUP(B353,辅助表1!B:Q,3,FALSE)</f>
        <v>暴力伤害</v>
      </c>
      <c r="F353" s="56" t="str">
        <f>VLOOKUP(B353,辅助表1!B:Q,4,FALSE)</f>
        <v>icon_bjdj</v>
      </c>
      <c r="G353" s="56" t="str">
        <f>VLOOKUP(B353,辅助表1!B:Q,5,FALSE)</f>
        <v>成就类型-解锁生效</v>
      </c>
      <c r="H353" s="56">
        <f>VLOOKUP(B353,辅助表1!B:Q,6,FALSE)</f>
        <v>0</v>
      </c>
      <c r="I353" s="56" t="str">
        <f>IF(VLOOKUP(B353,辅助表1!B:Q,7,FALSE)=0,"",VLOOKUP(B353,辅助表1!B:Q,7,FALSE))</f>
        <v/>
      </c>
      <c r="J353" s="56">
        <f>VLOOKUP(B353,辅助表1!B:Q,8,FALSE)</f>
        <v>1</v>
      </c>
      <c r="K353" s="56" t="str">
        <f>VLOOKUP(B353,辅助表1!B:Q,9,FALSE)</f>
        <v>条件参数类型-无</v>
      </c>
      <c r="L353" s="56">
        <f>VLOOKUP(B353,辅助表1!B:Q,10,FALSE)</f>
        <v>0</v>
      </c>
      <c r="M353" s="56" t="str">
        <f>VLOOKUP(B353,辅助表1!B:Q,11,FALSE)</f>
        <v>效果类型-英雄属性</v>
      </c>
      <c r="N353" s="56" t="str">
        <f>VLOOKUP(B353,辅助表1!B:Q,12,FALSE)</f>
        <v>元素-暗</v>
      </c>
      <c r="O353" s="56" t="str">
        <f>VLOOKUP(B353,辅助表1!B:Q,13,FALSE)</f>
        <v>效果参数类型-二元数组</v>
      </c>
      <c r="P353" s="86" t="str">
        <f>VLOOKUP(B353,辅助表1!B:Q,14,FALSE)</f>
        <v>属性-暴击效果,189</v>
      </c>
      <c r="Q353" s="56" t="str">
        <f>VLOOKUP(B353,辅助表1!B:Q,15,FALSE)</f>
        <v>提升暗属性英雄1.89%暴击效果</v>
      </c>
      <c r="R353" s="56">
        <f>VLOOKUP(B353,辅助表1!B:Q,16,FALSE)</f>
        <v>0</v>
      </c>
      <c r="S353" s="101" t="str">
        <f>$S$65</f>
        <v>词条分类-改造词条</v>
      </c>
      <c r="T353" s="192">
        <v>0</v>
      </c>
    </row>
    <row r="354" s="101" customFormat="1" spans="1:20">
      <c r="A354" s="56">
        <v>352</v>
      </c>
      <c r="B354" s="56">
        <v>377</v>
      </c>
      <c r="C354" s="56">
        <f t="shared" si="59"/>
        <v>181208</v>
      </c>
      <c r="D354" s="56" t="s">
        <v>43</v>
      </c>
      <c r="E354" s="56" t="str">
        <f>VLOOKUP(B354,辅助表1!B:Q,3,FALSE)</f>
        <v>软体防御</v>
      </c>
      <c r="F354" s="56" t="str">
        <f>VLOOKUP(B354,辅助表1!B:Q,4,FALSE)</f>
        <v>icon_yskx</v>
      </c>
      <c r="G354" s="56" t="str">
        <f>VLOOKUP(B354,辅助表1!B:Q,5,FALSE)</f>
        <v>成就类型-解锁生效</v>
      </c>
      <c r="H354" s="56">
        <f>VLOOKUP(B354,辅助表1!B:Q,6,FALSE)</f>
        <v>0</v>
      </c>
      <c r="I354" s="56" t="str">
        <f>IF(VLOOKUP(B354,辅助表1!B:Q,7,FALSE)=0,"",VLOOKUP(B354,辅助表1!B:Q,7,FALSE))</f>
        <v/>
      </c>
      <c r="J354" s="56">
        <f>VLOOKUP(B354,辅助表1!B:Q,8,FALSE)</f>
        <v>1</v>
      </c>
      <c r="K354" s="56" t="str">
        <f>VLOOKUP(B354,辅助表1!B:Q,9,FALSE)</f>
        <v>条件参数类型-无</v>
      </c>
      <c r="L354" s="56">
        <f>VLOOKUP(B354,辅助表1!B:Q,10,FALSE)</f>
        <v>0</v>
      </c>
      <c r="M354" s="56" t="str">
        <f>VLOOKUP(B354,辅助表1!B:Q,11,FALSE)</f>
        <v>效果类型-英雄属性</v>
      </c>
      <c r="N354" s="56" t="str">
        <f>VLOOKUP(B354,辅助表1!B:Q,12,FALSE)</f>
        <v>元素-暗</v>
      </c>
      <c r="O354" s="56" t="str">
        <f>VLOOKUP(B354,辅助表1!B:Q,13,FALSE)</f>
        <v>效果参数类型-二元数组</v>
      </c>
      <c r="P354" s="86" t="str">
        <f>VLOOKUP(B354,辅助表1!B:Q,14,FALSE)</f>
        <v>属性-火抗,108#属性-水抗,108#属性-风抗,108#属性-光抗,108#属性-暗抗,108</v>
      </c>
      <c r="Q354" s="56" t="str">
        <f>VLOOKUP(B354,辅助表1!B:Q,15,FALSE)</f>
        <v>提升暗属性英雄1.08%元素抗性</v>
      </c>
      <c r="R354" s="56">
        <f>VLOOKUP(B354,辅助表1!B:Q,16,FALSE)</f>
        <v>0</v>
      </c>
      <c r="S354" s="101" t="str">
        <f>$S$66</f>
        <v>词条分类-改造词条</v>
      </c>
      <c r="T354" s="101">
        <v>0</v>
      </c>
    </row>
    <row r="355" s="117" customFormat="1" spans="1:20">
      <c r="A355" s="108">
        <v>353</v>
      </c>
      <c r="B355" s="108">
        <v>353</v>
      </c>
      <c r="C355" s="108">
        <f>C347+100</f>
        <v>181301</v>
      </c>
      <c r="D355" s="108" t="s">
        <v>43</v>
      </c>
      <c r="E355" s="108" t="str">
        <f>VLOOKUP(B355,辅助表1!B:Q,3,FALSE)</f>
        <v>至尊使徒</v>
      </c>
      <c r="F355" s="108" t="str">
        <f>VLOOKUP(B355,辅助表1!B:Q,4,FALSE)</f>
        <v>icon_hjlq</v>
      </c>
      <c r="G355" s="108" t="str">
        <f>VLOOKUP(B355,辅助表1!B:Q,5,FALSE)</f>
        <v>成就类型-解锁生效</v>
      </c>
      <c r="H355" s="108">
        <f>VLOOKUP(B355,辅助表1!B:Q,6,FALSE)</f>
        <v>0</v>
      </c>
      <c r="I355" s="108" t="str">
        <f>IF(VLOOKUP(B355,辅助表1!B:Q,7,FALSE)=0,"",VLOOKUP(B355,辅助表1!B:Q,7,FALSE))</f>
        <v/>
      </c>
      <c r="J355" s="108">
        <f>VLOOKUP(B355,辅助表1!B:Q,8,FALSE)</f>
        <v>1</v>
      </c>
      <c r="K355" s="108" t="str">
        <f>VLOOKUP(B355,辅助表1!B:Q,9,FALSE)</f>
        <v>条件参数类型-无</v>
      </c>
      <c r="L355" s="108">
        <f>VLOOKUP(B355,辅助表1!B:Q,10,FALSE)</f>
        <v>0</v>
      </c>
      <c r="M355" s="108" t="str">
        <f>VLOOKUP(B355,辅助表1!B:Q,11,FALSE)</f>
        <v>效果类型-抽卡概率</v>
      </c>
      <c r="N355" s="108">
        <f>VLOOKUP(B355,辅助表1!B:Q,12,FALSE)</f>
        <v>30</v>
      </c>
      <c r="O355" s="108" t="str">
        <f>VLOOKUP(B355,辅助表1!B:Q,13,FALSE)</f>
        <v>效果参数类型-二元数组</v>
      </c>
      <c r="P355" s="208" t="str">
        <f>VLOOKUP(B355,辅助表1!B:Q,14,FALSE)</f>
        <v>101,10</v>
      </c>
      <c r="Q355" s="108" t="str">
        <f>VLOOKUP(B355,辅助表1!B:Q,15,FALSE)</f>
        <v>使徒召唤中获得完整使徒的概率+%s0.1%%s</v>
      </c>
      <c r="R355" s="70">
        <v>1</v>
      </c>
      <c r="S355" s="117" t="str">
        <f>$S$59</f>
        <v>词条分类-主词条</v>
      </c>
      <c r="T355" s="117">
        <v>1</v>
      </c>
    </row>
    <row r="356" s="117" customFormat="1" spans="1:20">
      <c r="A356" s="108">
        <v>354</v>
      </c>
      <c r="B356" s="108">
        <v>36</v>
      </c>
      <c r="C356" s="108">
        <f t="shared" ref="C356:C362" si="60">C355+1</f>
        <v>181302</v>
      </c>
      <c r="D356" s="108" t="s">
        <v>43</v>
      </c>
      <c r="E356" s="108" t="str">
        <f>VLOOKUP(B356,辅助表1!B:Q,3,FALSE)</f>
        <v>混沌之力</v>
      </c>
      <c r="F356" s="108" t="str">
        <f>VLOOKUP(B356,辅助表1!B:Q,4,FALSE)</f>
        <v>icon_hddj</v>
      </c>
      <c r="G356" s="108" t="str">
        <f>VLOOKUP(B356,辅助表1!B:Q,5,FALSE)</f>
        <v>成就类型-解锁生效</v>
      </c>
      <c r="H356" s="108">
        <f>VLOOKUP(B356,辅助表1!B:Q,6,FALSE)</f>
        <v>0</v>
      </c>
      <c r="I356" s="108" t="str">
        <f>IF(VLOOKUP(B356,辅助表1!B:Q,7,FALSE)=0,"",VLOOKUP(B356,辅助表1!B:Q,7,FALSE))</f>
        <v/>
      </c>
      <c r="J356" s="108">
        <f>VLOOKUP(B356,辅助表1!B:Q,8,FALSE)</f>
        <v>1</v>
      </c>
      <c r="K356" s="108" t="str">
        <f>VLOOKUP(B356,辅助表1!B:Q,9,FALSE)</f>
        <v>条件参数类型-无</v>
      </c>
      <c r="L356" s="108">
        <f>VLOOKUP(B356,辅助表1!B:Q,10,FALSE)</f>
        <v>0</v>
      </c>
      <c r="M356" s="108" t="str">
        <f>VLOOKUP(B356,辅助表1!B:Q,11,FALSE)</f>
        <v>效果类型-英雄属性</v>
      </c>
      <c r="N356" s="108" t="str">
        <f>VLOOKUP(B356,辅助表1!B:Q,12,FALSE)</f>
        <v>元素-火</v>
      </c>
      <c r="O356" s="108" t="str">
        <f>VLOOKUP(B356,辅助表1!B:Q,13,FALSE)</f>
        <v>效果参数类型-二元数组</v>
      </c>
      <c r="P356" s="208" t="str">
        <f>VLOOKUP(B356,辅助表1!B:Q,14,FALSE)</f>
        <v>属性-最大混沌,695</v>
      </c>
      <c r="Q356" s="108" t="str">
        <f>VLOOKUP(B356,辅助表1!B:Q,15,FALSE)</f>
        <v>提升火属性英雄6.95%最大混沌</v>
      </c>
      <c r="R356" s="108">
        <f>VLOOKUP(B356,辅助表1!B:Q,16,FALSE)</f>
        <v>0</v>
      </c>
      <c r="S356" s="117" t="str">
        <f>$S$60</f>
        <v>词条分类-特殊词条</v>
      </c>
      <c r="T356" s="117">
        <v>0</v>
      </c>
    </row>
    <row r="357" s="117" customFormat="1" spans="1:20">
      <c r="A357" s="108">
        <v>355</v>
      </c>
      <c r="B357" s="108">
        <v>375</v>
      </c>
      <c r="C357" s="108">
        <f t="shared" si="60"/>
        <v>181303</v>
      </c>
      <c r="D357" s="108" t="s">
        <v>43</v>
      </c>
      <c r="E357" s="108" t="str">
        <f>VLOOKUP(B357,辅助表1!B:Q,3,FALSE)</f>
        <v>生命强化</v>
      </c>
      <c r="F357" s="108" t="str">
        <f>VLOOKUP(B357,辅助表1!B:Q,4,FALSE)</f>
        <v>icon_sm</v>
      </c>
      <c r="G357" s="108" t="str">
        <f>VLOOKUP(B357,辅助表1!B:Q,5,FALSE)</f>
        <v>成就类型-解锁生效</v>
      </c>
      <c r="H357" s="108">
        <f>VLOOKUP(B357,辅助表1!B:Q,6,FALSE)</f>
        <v>0</v>
      </c>
      <c r="I357" s="108" t="str">
        <f>IF(VLOOKUP(B357,辅助表1!B:Q,7,FALSE)=0,"",VLOOKUP(B357,辅助表1!B:Q,7,FALSE))</f>
        <v/>
      </c>
      <c r="J357" s="108">
        <f>VLOOKUP(B357,辅助表1!B:Q,8,FALSE)</f>
        <v>1</v>
      </c>
      <c r="K357" s="108" t="str">
        <f>VLOOKUP(B357,辅助表1!B:Q,9,FALSE)</f>
        <v>条件参数类型-无</v>
      </c>
      <c r="L357" s="108">
        <f>VLOOKUP(B357,辅助表1!B:Q,10,FALSE)</f>
        <v>0</v>
      </c>
      <c r="M357" s="108" t="str">
        <f>VLOOKUP(B357,辅助表1!B:Q,11,FALSE)</f>
        <v>效果类型-晶核属性</v>
      </c>
      <c r="N357" s="108" t="str">
        <f>VLOOKUP(B357,辅助表1!B:Q,12,FALSE)</f>
        <v>生效标签-无</v>
      </c>
      <c r="O357" s="108" t="str">
        <f>VLOOKUP(B357,辅助表1!B:Q,13,FALSE)</f>
        <v>效果参数类型-三元数组</v>
      </c>
      <c r="P357" s="208" t="str">
        <f>MID(C357,2,3)&amp;","&amp;VLOOKUP(B357,辅助表1!B:Q,14,FALSE)</f>
        <v>813,属性-最大生命,2000</v>
      </c>
      <c r="Q357" s="108" t="str">
        <f>VLOOKUP(B357,辅助表1!B:Q,15,FALSE)</f>
        <v>提升20%晶核生命力</v>
      </c>
      <c r="R357" s="108">
        <f>VLOOKUP(B357,辅助表1!B:Q,16,FALSE)</f>
        <v>0</v>
      </c>
      <c r="S357" s="117" t="str">
        <f>$S$61</f>
        <v>词条分类-改造词条</v>
      </c>
      <c r="T357" s="117">
        <v>0</v>
      </c>
    </row>
    <row r="358" s="117" customFormat="1" spans="1:20">
      <c r="A358" s="108">
        <v>356</v>
      </c>
      <c r="B358" s="108">
        <v>287</v>
      </c>
      <c r="C358" s="108">
        <f t="shared" si="60"/>
        <v>181304</v>
      </c>
      <c r="D358" s="108" t="s">
        <v>43</v>
      </c>
      <c r="E358" s="108" t="str">
        <f>VLOOKUP(B358,辅助表1!B:Q,3,FALSE)</f>
        <v>无敌防御</v>
      </c>
      <c r="F358" s="108" t="str">
        <f>VLOOKUP(B358,辅助表1!B:Q,4,FALSE)</f>
        <v>icon_shjm</v>
      </c>
      <c r="G358" s="108" t="str">
        <f>VLOOKUP(B358,辅助表1!B:Q,5,FALSE)</f>
        <v>成就类型-解锁生效</v>
      </c>
      <c r="H358" s="108">
        <f>VLOOKUP(B358,辅助表1!B:Q,6,FALSE)</f>
        <v>0</v>
      </c>
      <c r="I358" s="108" t="str">
        <f>IF(VLOOKUP(B358,辅助表1!B:Q,7,FALSE)=0,"",VLOOKUP(B358,辅助表1!B:Q,7,FALSE))</f>
        <v/>
      </c>
      <c r="J358" s="108">
        <f>VLOOKUP(B358,辅助表1!B:Q,8,FALSE)</f>
        <v>1</v>
      </c>
      <c r="K358" s="108" t="str">
        <f>VLOOKUP(B358,辅助表1!B:Q,9,FALSE)</f>
        <v>条件参数类型-无</v>
      </c>
      <c r="L358" s="108">
        <f>VLOOKUP(B358,辅助表1!B:Q,10,FALSE)</f>
        <v>0</v>
      </c>
      <c r="M358" s="108" t="str">
        <f>VLOOKUP(B358,辅助表1!B:Q,11,FALSE)</f>
        <v>效果类型-免疫伤害</v>
      </c>
      <c r="N358" s="108" t="str">
        <f>VLOOKUP(B358,辅助表1!B:Q,12,FALSE)</f>
        <v>生效标签-无</v>
      </c>
      <c r="O358" s="108" t="str">
        <f>VLOOKUP(B358,辅助表1!B:Q,13,FALSE)</f>
        <v>效果参数类型-单参数</v>
      </c>
      <c r="P358" s="208">
        <f>VLOOKUP(B358,辅助表1!B:Q,14,FALSE)</f>
        <v>702</v>
      </c>
      <c r="Q358" s="108" t="str">
        <f>VLOOKUP(B358,辅助表1!B:Q,15,FALSE)</f>
        <v>基地血量首次低于10%，基地与所有英雄在4秒内免疫一切伤害</v>
      </c>
      <c r="R358" s="108">
        <f>VLOOKUP(B358,辅助表1!B:Q,16,FALSE)</f>
        <v>0</v>
      </c>
      <c r="S358" s="117" t="str">
        <f>$S$62</f>
        <v>词条分类-改造词条</v>
      </c>
      <c r="T358" s="117">
        <v>1</v>
      </c>
    </row>
    <row r="359" s="117" customFormat="1" spans="1:20">
      <c r="A359" s="108">
        <v>357</v>
      </c>
      <c r="B359" s="108">
        <v>384</v>
      </c>
      <c r="C359" s="108">
        <f t="shared" si="60"/>
        <v>181305</v>
      </c>
      <c r="D359" s="108" t="s">
        <v>43</v>
      </c>
      <c r="E359" s="108" t="str">
        <f>VLOOKUP(B359,辅助表1!B:Q,3,FALSE)</f>
        <v>攻击强化</v>
      </c>
      <c r="F359" s="108" t="str">
        <f>VLOOKUP(B359,辅助表1!B:Q,4,FALSE)</f>
        <v>icon_gj</v>
      </c>
      <c r="G359" s="108" t="str">
        <f>VLOOKUP(B359,辅助表1!B:Q,5,FALSE)</f>
        <v>成就类型-解锁生效</v>
      </c>
      <c r="H359" s="108">
        <f>VLOOKUP(B359,辅助表1!B:Q,6,FALSE)</f>
        <v>0</v>
      </c>
      <c r="I359" s="108" t="str">
        <f>IF(VLOOKUP(B359,辅助表1!B:Q,7,FALSE)=0,"",VLOOKUP(B359,辅助表1!B:Q,7,FALSE))</f>
        <v/>
      </c>
      <c r="J359" s="108">
        <f>VLOOKUP(B359,辅助表1!B:Q,8,FALSE)</f>
        <v>1</v>
      </c>
      <c r="K359" s="108" t="str">
        <f>VLOOKUP(B359,辅助表1!B:Q,9,FALSE)</f>
        <v>条件参数类型-无</v>
      </c>
      <c r="L359" s="108">
        <f>VLOOKUP(B359,辅助表1!B:Q,10,FALSE)</f>
        <v>0</v>
      </c>
      <c r="M359" s="108" t="str">
        <f>VLOOKUP(B359,辅助表1!B:Q,11,FALSE)</f>
        <v>效果类型-晶核属性</v>
      </c>
      <c r="N359" s="108" t="str">
        <f>VLOOKUP(B359,辅助表1!B:Q,12,FALSE)</f>
        <v>生效标签-无</v>
      </c>
      <c r="O359" s="108" t="str">
        <f>VLOOKUP(B359,辅助表1!B:Q,13,FALSE)</f>
        <v>效果参数类型-三元数组</v>
      </c>
      <c r="P359" s="208" t="str">
        <f>MID(C359,2,3)&amp;","&amp;VLOOKUP(B359,辅助表1!B:Q,14,FALSE)</f>
        <v>813,属性-攻击力,2000</v>
      </c>
      <c r="Q359" s="108" t="str">
        <f>VLOOKUP(B359,辅助表1!B:Q,15,FALSE)</f>
        <v>提升20%晶核攻击力</v>
      </c>
      <c r="R359" s="108">
        <f>VLOOKUP(B359,辅助表1!B:Q,16,FALSE)</f>
        <v>0</v>
      </c>
      <c r="S359" s="117" t="str">
        <f>$S$63</f>
        <v>词条分类-改造词条</v>
      </c>
      <c r="T359" s="117">
        <v>0</v>
      </c>
    </row>
    <row r="360" s="117" customFormat="1" spans="1:20">
      <c r="A360" s="108">
        <v>358</v>
      </c>
      <c r="B360" s="215">
        <v>34</v>
      </c>
      <c r="C360" s="108">
        <f t="shared" si="60"/>
        <v>181306</v>
      </c>
      <c r="D360" s="108" t="s">
        <v>43</v>
      </c>
      <c r="E360" s="108" t="str">
        <f>VLOOKUP(B360,辅助表1!B:Q,3,FALSE)</f>
        <v>防御强化</v>
      </c>
      <c r="F360" s="108" t="str">
        <f>VLOOKUP(B360,辅助表1!B:Q,4,FALSE)</f>
        <v>icon_fy</v>
      </c>
      <c r="G360" s="108" t="str">
        <f>VLOOKUP(B360,辅助表1!B:Q,5,FALSE)</f>
        <v>成就类型-解锁生效</v>
      </c>
      <c r="H360" s="108">
        <f>VLOOKUP(B360,辅助表1!B:Q,6,FALSE)</f>
        <v>0</v>
      </c>
      <c r="I360" s="108" t="str">
        <f>IF(VLOOKUP(B360,辅助表1!B:Q,7,FALSE)=0,"",VLOOKUP(B360,辅助表1!B:Q,7,FALSE))</f>
        <v/>
      </c>
      <c r="J360" s="108">
        <f>VLOOKUP(B360,辅助表1!B:Q,8,FALSE)</f>
        <v>1</v>
      </c>
      <c r="K360" s="108" t="str">
        <f>VLOOKUP(B360,辅助表1!B:Q,9,FALSE)</f>
        <v>条件参数类型-无</v>
      </c>
      <c r="L360" s="108">
        <f>VLOOKUP(B360,辅助表1!B:Q,10,FALSE)</f>
        <v>0</v>
      </c>
      <c r="M360" s="108" t="str">
        <f>VLOOKUP(B360,辅助表1!B:Q,11,FALSE)</f>
        <v>效果类型-晶核属性</v>
      </c>
      <c r="N360" s="108" t="str">
        <f>VLOOKUP(B360,辅助表1!B:Q,12,FALSE)</f>
        <v>生效标签-无</v>
      </c>
      <c r="O360" s="108" t="str">
        <f>VLOOKUP(B360,辅助表1!B:Q,13,FALSE)</f>
        <v>效果参数类型-三元数组</v>
      </c>
      <c r="P360" s="208" t="str">
        <f>MID(C360,2,3)&amp;","&amp;VLOOKUP(B360,辅助表1!B:Q,14,FALSE)</f>
        <v>813,属性-防御力,2000</v>
      </c>
      <c r="Q360" s="108" t="str">
        <f>VLOOKUP(B360,辅助表1!B:Q,15,FALSE)</f>
        <v>提升20%晶核防御力</v>
      </c>
      <c r="R360" s="108">
        <f>VLOOKUP(B360,辅助表1!B:Q,16,FALSE)</f>
        <v>0</v>
      </c>
      <c r="S360" s="117" t="str">
        <f>$S$64</f>
        <v>词条分类-改造词条</v>
      </c>
      <c r="T360" s="117">
        <v>0</v>
      </c>
    </row>
    <row r="361" s="117" customFormat="1" spans="1:20">
      <c r="A361" s="108">
        <v>359</v>
      </c>
      <c r="B361" s="108">
        <v>387</v>
      </c>
      <c r="C361" s="108">
        <f t="shared" si="60"/>
        <v>181307</v>
      </c>
      <c r="D361" s="108" t="s">
        <v>43</v>
      </c>
      <c r="E361" s="108" t="str">
        <f>VLOOKUP(B361,辅助表1!B:Q,3,FALSE)</f>
        <v>精准打击</v>
      </c>
      <c r="F361" s="108" t="str">
        <f>VLOOKUP(B361,辅助表1!B:Q,4,FALSE)</f>
        <v>icon_jzdj</v>
      </c>
      <c r="G361" s="108" t="str">
        <f>VLOOKUP(B361,辅助表1!B:Q,5,FALSE)</f>
        <v>成就类型-解锁生效</v>
      </c>
      <c r="H361" s="108">
        <f>VLOOKUP(B361,辅助表1!B:Q,6,FALSE)</f>
        <v>0</v>
      </c>
      <c r="I361" s="108" t="str">
        <f>IF(VLOOKUP(B361,辅助表1!B:Q,7,FALSE)=0,"",VLOOKUP(B361,辅助表1!B:Q,7,FALSE))</f>
        <v/>
      </c>
      <c r="J361" s="108">
        <f>VLOOKUP(B361,辅助表1!B:Q,8,FALSE)</f>
        <v>1</v>
      </c>
      <c r="K361" s="108" t="str">
        <f>VLOOKUP(B361,辅助表1!B:Q,9,FALSE)</f>
        <v>条件参数类型-无</v>
      </c>
      <c r="L361" s="108">
        <f>VLOOKUP(B361,辅助表1!B:Q,10,FALSE)</f>
        <v>0</v>
      </c>
      <c r="M361" s="108" t="str">
        <f>VLOOKUP(B361,辅助表1!B:Q,11,FALSE)</f>
        <v>效果类型-英雄属性</v>
      </c>
      <c r="N361" s="108" t="str">
        <f>VLOOKUP(B361,辅助表1!B:Q,12,FALSE)</f>
        <v>元素-暗</v>
      </c>
      <c r="O361" s="108" t="str">
        <f>VLOOKUP(B361,辅助表1!B:Q,13,FALSE)</f>
        <v>效果参数类型-二元数组</v>
      </c>
      <c r="P361" s="208" t="str">
        <f>VLOOKUP(B361,辅助表1!B:Q,14,FALSE)</f>
        <v>属性-精准伤害,145</v>
      </c>
      <c r="Q361" s="108" t="str">
        <f>VLOOKUP(B361,辅助表1!B:Q,15,FALSE)</f>
        <v>提升暗属性英雄精准伤害1.45%</v>
      </c>
      <c r="R361" s="108">
        <f>VLOOKUP(B361,辅助表1!B:Q,16,FALSE)</f>
        <v>0</v>
      </c>
      <c r="S361" s="117" t="str">
        <f>$S$65</f>
        <v>词条分类-改造词条</v>
      </c>
      <c r="T361" s="117">
        <v>0</v>
      </c>
    </row>
    <row r="362" s="117" customFormat="1" spans="1:20">
      <c r="A362" s="108">
        <v>360</v>
      </c>
      <c r="B362" s="108">
        <v>385</v>
      </c>
      <c r="C362" s="108">
        <f t="shared" si="60"/>
        <v>181308</v>
      </c>
      <c r="D362" s="108" t="s">
        <v>43</v>
      </c>
      <c r="E362" s="108" t="str">
        <f>VLOOKUP(B362,辅助表1!B:Q,3,FALSE)</f>
        <v>更强技能</v>
      </c>
      <c r="F362" s="108" t="str">
        <f>VLOOKUP(B362,辅助表1!B:Q,4,FALSE)</f>
        <v>icon_jnzq</v>
      </c>
      <c r="G362" s="108" t="str">
        <f>VLOOKUP(B362,辅助表1!B:Q,5,FALSE)</f>
        <v>成就类型-解锁生效</v>
      </c>
      <c r="H362" s="108">
        <f>VLOOKUP(B362,辅助表1!B:Q,6,FALSE)</f>
        <v>0</v>
      </c>
      <c r="I362" s="108" t="str">
        <f>IF(VLOOKUP(B362,辅助表1!B:Q,7,FALSE)=0,"",VLOOKUP(B362,辅助表1!B:Q,7,FALSE))</f>
        <v/>
      </c>
      <c r="J362" s="108">
        <f>VLOOKUP(B362,辅助表1!B:Q,8,FALSE)</f>
        <v>1</v>
      </c>
      <c r="K362" s="108" t="str">
        <f>VLOOKUP(B362,辅助表1!B:Q,9,FALSE)</f>
        <v>条件参数类型-无</v>
      </c>
      <c r="L362" s="108">
        <f>VLOOKUP(B362,辅助表1!B:Q,10,FALSE)</f>
        <v>0</v>
      </c>
      <c r="M362" s="108" t="str">
        <f>VLOOKUP(B362,辅助表1!B:Q,11,FALSE)</f>
        <v>效果类型-英雄属性</v>
      </c>
      <c r="N362" s="108" t="str">
        <f>VLOOKUP(B362,辅助表1!B:Q,12,FALSE)</f>
        <v>元素-暗</v>
      </c>
      <c r="O362" s="108" t="str">
        <f>VLOOKUP(B362,辅助表1!B:Q,13,FALSE)</f>
        <v>效果参数类型-二元数组</v>
      </c>
      <c r="P362" s="208" t="str">
        <f>VLOOKUP(B362,辅助表1!B:Q,14,FALSE)</f>
        <v>属性-技能增强,503</v>
      </c>
      <c r="Q362" s="108" t="str">
        <f>VLOOKUP(B362,辅助表1!B:Q,15,FALSE)</f>
        <v>提升暗属性英雄5.03%技能增强</v>
      </c>
      <c r="R362" s="108">
        <f>VLOOKUP(B362,辅助表1!B:Q,16,FALSE)</f>
        <v>0</v>
      </c>
      <c r="S362" s="117" t="str">
        <f>$S$66</f>
        <v>词条分类-改造词条</v>
      </c>
      <c r="T362" s="117">
        <v>0</v>
      </c>
    </row>
  </sheetData>
  <pageMargins left="0.75" right="0.75" top="1" bottom="1" header="0.5" footer="0.5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0"/>
  <sheetViews>
    <sheetView topLeftCell="A16" workbookViewId="0">
      <selection activeCell="C40" sqref="C40"/>
    </sheetView>
  </sheetViews>
  <sheetFormatPr defaultColWidth="10.625" defaultRowHeight="15.75"/>
  <cols>
    <col min="1" max="1" width="47.5" style="179" customWidth="1"/>
    <col min="2" max="2" width="44.5" style="179" customWidth="1"/>
    <col min="3" max="3" width="75.125" style="179" customWidth="1"/>
    <col min="4" max="4" width="46.625" style="179" customWidth="1"/>
    <col min="5" max="5" width="43.375" style="179" customWidth="1"/>
    <col min="6" max="6" width="33.125" style="179" customWidth="1"/>
    <col min="7" max="16384" width="10.625" style="180"/>
  </cols>
  <sheetData>
    <row r="1" spans="1:3">
      <c r="A1" s="181" t="s">
        <v>45</v>
      </c>
      <c r="B1" s="179" t="s">
        <v>46</v>
      </c>
      <c r="C1" s="179" t="s">
        <v>47</v>
      </c>
    </row>
    <row r="2" spans="1:3">
      <c r="A2" s="179" t="s">
        <v>48</v>
      </c>
      <c r="B2" s="179" t="s">
        <v>49</v>
      </c>
      <c r="C2" s="179" t="s">
        <v>50</v>
      </c>
    </row>
    <row r="3" spans="1:3">
      <c r="A3" s="179" t="s">
        <v>51</v>
      </c>
      <c r="B3" s="179" t="s">
        <v>52</v>
      </c>
      <c r="C3" s="179" t="s">
        <v>53</v>
      </c>
    </row>
    <row r="4" spans="1:3">
      <c r="A4" s="179" t="s">
        <v>54</v>
      </c>
      <c r="B4" s="179" t="s">
        <v>55</v>
      </c>
      <c r="C4" s="179" t="s">
        <v>56</v>
      </c>
    </row>
    <row r="5" spans="1:3">
      <c r="A5" s="179" t="s">
        <v>57</v>
      </c>
      <c r="B5" s="179" t="s">
        <v>58</v>
      </c>
      <c r="C5" s="179" t="s">
        <v>59</v>
      </c>
    </row>
    <row r="6" spans="1:3">
      <c r="A6" s="179" t="s">
        <v>60</v>
      </c>
      <c r="B6" s="179" t="s">
        <v>61</v>
      </c>
      <c r="C6" s="179" t="s">
        <v>62</v>
      </c>
    </row>
    <row r="7" spans="1:3">
      <c r="A7" s="179" t="s">
        <v>63</v>
      </c>
      <c r="B7" s="179" t="s">
        <v>64</v>
      </c>
      <c r="C7" s="179" t="s">
        <v>65</v>
      </c>
    </row>
    <row r="8" spans="1:3">
      <c r="A8" s="179" t="s">
        <v>66</v>
      </c>
      <c r="B8" s="179" t="s">
        <v>67</v>
      </c>
      <c r="C8" s="179" t="s">
        <v>68</v>
      </c>
    </row>
    <row r="9" spans="1:3">
      <c r="A9" s="179" t="s">
        <v>69</v>
      </c>
      <c r="B9" s="179" t="s">
        <v>70</v>
      </c>
      <c r="C9" s="179" t="s">
        <v>71</v>
      </c>
    </row>
    <row r="10" spans="1:3">
      <c r="A10" s="179" t="s">
        <v>72</v>
      </c>
      <c r="B10" s="179" t="s">
        <v>73</v>
      </c>
      <c r="C10" s="179" t="s">
        <v>74</v>
      </c>
    </row>
    <row r="11" spans="1:3">
      <c r="A11" s="179" t="s">
        <v>75</v>
      </c>
      <c r="B11" s="179" t="s">
        <v>76</v>
      </c>
      <c r="C11" s="179" t="s">
        <v>77</v>
      </c>
    </row>
    <row r="12" spans="1:3">
      <c r="A12" s="179" t="s">
        <v>78</v>
      </c>
      <c r="B12" s="179" t="s">
        <v>79</v>
      </c>
      <c r="C12" s="179" t="s">
        <v>80</v>
      </c>
    </row>
    <row r="13" spans="1:3">
      <c r="A13" s="182"/>
      <c r="B13" s="179" t="s">
        <v>81</v>
      </c>
      <c r="C13" s="183" t="s">
        <v>82</v>
      </c>
    </row>
    <row r="14" spans="1:3">
      <c r="A14" s="182"/>
      <c r="B14" s="179" t="s">
        <v>83</v>
      </c>
      <c r="C14" s="183" t="s">
        <v>84</v>
      </c>
    </row>
    <row r="15" spans="1:3">
      <c r="A15" s="182"/>
      <c r="B15" s="179" t="s">
        <v>85</v>
      </c>
      <c r="C15" s="183" t="s">
        <v>86</v>
      </c>
    </row>
    <row r="16" spans="1:3">
      <c r="A16" s="182"/>
      <c r="B16" s="179" t="s">
        <v>87</v>
      </c>
      <c r="C16" s="179" t="s">
        <v>88</v>
      </c>
    </row>
    <row r="17" spans="1:3">
      <c r="A17" s="182"/>
      <c r="B17" s="179" t="s">
        <v>89</v>
      </c>
      <c r="C17" s="184" t="s">
        <v>90</v>
      </c>
    </row>
    <row r="18" spans="1:3">
      <c r="A18" t="s">
        <v>91</v>
      </c>
      <c r="B18" s="179" t="s">
        <v>92</v>
      </c>
      <c r="C18" s="185" t="s">
        <v>93</v>
      </c>
    </row>
    <row r="19" spans="1:3">
      <c r="A19" t="s">
        <v>94</v>
      </c>
      <c r="B19" s="179" t="s">
        <v>95</v>
      </c>
      <c r="C19" s="185" t="s">
        <v>96</v>
      </c>
    </row>
    <row r="20" spans="1:3">
      <c r="A20" t="s">
        <v>97</v>
      </c>
      <c r="B20" s="183" t="s">
        <v>98</v>
      </c>
      <c r="C20" s="185" t="s">
        <v>99</v>
      </c>
    </row>
    <row r="21" spans="1:3">
      <c r="A21" t="s">
        <v>100</v>
      </c>
      <c r="B21" s="183" t="s">
        <v>101</v>
      </c>
      <c r="C21" s="186" t="s">
        <v>102</v>
      </c>
    </row>
    <row r="22" spans="2:3">
      <c r="B22" s="183" t="s">
        <v>103</v>
      </c>
      <c r="C22" s="186" t="s">
        <v>104</v>
      </c>
    </row>
    <row r="23" spans="3:3">
      <c r="C23" s="186" t="s">
        <v>105</v>
      </c>
    </row>
    <row r="24" spans="1:3">
      <c r="A24"/>
      <c r="C24" s="186" t="s">
        <v>106</v>
      </c>
    </row>
    <row r="25" spans="1:3">
      <c r="A25"/>
      <c r="C25" s="186" t="s">
        <v>107</v>
      </c>
    </row>
    <row r="26" spans="1:3">
      <c r="A26"/>
      <c r="C26" s="186" t="s">
        <v>108</v>
      </c>
    </row>
    <row r="27" spans="1:3">
      <c r="A27"/>
      <c r="C27" s="186" t="s">
        <v>109</v>
      </c>
    </row>
    <row r="28" spans="3:3">
      <c r="C28" s="186" t="s">
        <v>110</v>
      </c>
    </row>
    <row r="29" spans="3:3">
      <c r="C29" s="186" t="s">
        <v>111</v>
      </c>
    </row>
    <row r="30" spans="3:3">
      <c r="C30" s="186" t="s">
        <v>112</v>
      </c>
    </row>
    <row r="31" spans="3:4">
      <c r="C31" s="186" t="s">
        <v>113</v>
      </c>
      <c r="D31" s="187"/>
    </row>
    <row r="32" spans="3:3">
      <c r="C32" s="186" t="s">
        <v>114</v>
      </c>
    </row>
    <row r="33" spans="3:3">
      <c r="C33" s="186" t="s">
        <v>115</v>
      </c>
    </row>
    <row r="34" spans="3:3">
      <c r="C34" s="179" t="s">
        <v>116</v>
      </c>
    </row>
    <row r="35" spans="3:3">
      <c r="C35" s="179" t="s">
        <v>117</v>
      </c>
    </row>
    <row r="36" spans="3:3">
      <c r="C36" s="179" t="s">
        <v>118</v>
      </c>
    </row>
    <row r="37" spans="3:3">
      <c r="C37" s="188" t="s">
        <v>119</v>
      </c>
    </row>
    <row r="38" spans="3:3">
      <c r="C38" s="188" t="s">
        <v>120</v>
      </c>
    </row>
    <row r="39" spans="3:3">
      <c r="C39" s="188" t="s">
        <v>121</v>
      </c>
    </row>
    <row r="40" spans="1:13">
      <c r="A40" s="189"/>
      <c r="B40" s="189"/>
      <c r="C40" s="188" t="s">
        <v>122</v>
      </c>
      <c r="D40" s="189"/>
      <c r="E40" s="189"/>
      <c r="F40" s="189"/>
      <c r="G40" s="189"/>
      <c r="H40" s="189"/>
      <c r="I40" s="189"/>
      <c r="J40" s="189"/>
      <c r="K40" s="189"/>
      <c r="L40" s="189"/>
      <c r="M40" s="189"/>
    </row>
  </sheetData>
  <pageMargins left="0.7" right="0.7" top="0.75" bottom="0.75" header="0.3" footer="0.3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323"/>
  <sheetViews>
    <sheetView topLeftCell="B1" workbookViewId="0">
      <selection activeCell="M1" sqref="M1"/>
    </sheetView>
  </sheetViews>
  <sheetFormatPr defaultColWidth="9" defaultRowHeight="14.25"/>
  <cols>
    <col min="1" max="1" width="20" style="6" customWidth="1"/>
    <col min="2" max="2" width="12.875" style="6" customWidth="1"/>
    <col min="3" max="3" width="23.875" style="6" customWidth="1"/>
    <col min="4" max="5" width="12.25" style="6" customWidth="1"/>
    <col min="6" max="6" width="13.125" style="6" customWidth="1"/>
    <col min="7" max="7" width="12.625" style="6"/>
    <col min="8" max="8" width="12.625" style="1"/>
    <col min="9" max="9" width="9" style="6"/>
    <col min="10" max="11" width="9" style="1"/>
    <col min="12" max="12" width="61.625" style="1" customWidth="1"/>
    <col min="13" max="13" width="9" style="15"/>
    <col min="14" max="14" width="11.5" style="6" customWidth="1"/>
    <col min="15" max="15" width="9" style="6"/>
    <col min="16" max="16" width="16.875" style="6" customWidth="1"/>
    <col min="17" max="19" width="9" style="6"/>
    <col min="20" max="20" width="12.625" style="6"/>
    <col min="21" max="21" width="9" style="6"/>
    <col min="22" max="22" width="20.375" style="6" customWidth="1"/>
    <col min="23" max="16384" width="9" style="6"/>
  </cols>
  <sheetData>
    <row r="1" s="126" customFormat="1" ht="15.75" spans="2:21">
      <c r="B1" s="1"/>
      <c r="C1" s="1"/>
      <c r="D1" s="1" t="s">
        <v>123</v>
      </c>
      <c r="E1" s="1" t="s">
        <v>124</v>
      </c>
      <c r="F1" s="1" t="s">
        <v>125</v>
      </c>
      <c r="G1" s="1" t="s">
        <v>126</v>
      </c>
      <c r="H1" s="1"/>
      <c r="L1" s="51">
        <v>1</v>
      </c>
      <c r="M1" s="51">
        <v>2</v>
      </c>
      <c r="N1" s="51">
        <v>3</v>
      </c>
      <c r="O1" s="51">
        <v>4</v>
      </c>
      <c r="P1" s="51">
        <v>5</v>
      </c>
      <c r="Q1" s="51">
        <v>6</v>
      </c>
      <c r="R1" s="51">
        <v>7</v>
      </c>
      <c r="S1" s="51">
        <v>8</v>
      </c>
      <c r="T1" s="51">
        <v>9</v>
      </c>
      <c r="U1" s="155">
        <v>10</v>
      </c>
    </row>
    <row r="2" s="126" customFormat="1" ht="15.75" spans="2:22">
      <c r="B2" s="1"/>
      <c r="C2" s="1" t="s">
        <v>127</v>
      </c>
      <c r="D2" s="1">
        <v>20</v>
      </c>
      <c r="E2" s="1">
        <v>20</v>
      </c>
      <c r="F2" s="1">
        <v>10</v>
      </c>
      <c r="G2" s="1">
        <v>10</v>
      </c>
      <c r="H2" s="1"/>
      <c r="K2" s="126">
        <f>T2*100</f>
        <v>40</v>
      </c>
      <c r="L2" s="47" t="s">
        <v>128</v>
      </c>
      <c r="M2" s="139">
        <f>_xlfn.IFS(AND(O2="蓝色",N2="晶核生命力"),数据引用!$C$19,AND(O2="紫色",N2="晶核生命力"),数据引用!$D$19,AND(O2="橙色",N2="晶核生命力"),数据引用!$E$19,AND(O2="红色",N2="晶核生命力"),数据引用!$F$19,AND(O2="蓝色",N2="晶核攻击力"),数据引用!$C$16,AND(O2="紫色",N2="晶核攻击力"),数据引用!$D$16,AND(O2="橙色",N2="晶核攻击力"),数据引用!$E$16,AND(O2="红色",N2="晶核攻击力"),数据引用!$F$16,AND(O2="蓝色",N2="最大混沌"),数据引用!$C$22,AND(O2="紫色",N2="最大混沌"),数据引用!$D$22,AND(O2="橙色",N2="最大混沌"),数据引用!$E$22,AND(O2="红色",N2="最大混沌"),数据引用!$F$22,AND(O2="蓝色",N2="破甲效果"),数据引用!$C$25,AND(O2="紫色",N2="破甲效果"),数据引用!$D$25,AND(O2="橙色",N2="破甲效果"),数据引用!$E$25,AND(O2="红色",N2="破甲效果"),数据引用!$F$25,AND(O2="蓝色",N2="暴击效果"),数据引用!$C$28,AND(O2="紫色",N2="暴击效果"),数据引用!$D$28,AND(O2="橙色",N2="暴击效果"),数据引用!$E$28,AND(O2="红色",N2="暴击效果"),数据引用!$F$28,AND(O2="蓝色",N2="精准伤害"),数据引用!$C$31,AND(O2="紫色",N2="精准伤害"),数据引用!$D$31,AND(O2="橙色",N2="精准伤害"),数据引用!$E$31,AND(O2="红色",N2="精准伤害"),数据引用!$F$31,AND(O2="蓝色",N2="技能增强"),$C$34,AND(O2="紫色",N2="技能增强"),数据引用!$D$34,AND(O2="橙色",N2="技能增强"),数据引用!$E$34,AND(O2="红色",N2="技能增强"),数据引用!$F$34,AND(O2="蓝色",N2="命中率"),数据引用!$C$37,AND(O2="紫色",N2="命中率"),数据引用!$D$37,AND(O2="橙色",N2="命中率"),数据引用!$E$37,AND(O2="红色",N2="命中率"),数据引用!$F$37,AND(O2="蓝色",N2="闪避率"),数据引用!$C$40,AND(O2="紫色",N2="闪避率"),数据引用!$D$40,AND(O2="橙色",N2="闪避率"),数据引用!$E$40,AND(O2="红色",N2="闪避率"),数据引用!$F$40,AND(O2="蓝色",N2="晶核防御力"),数据引用!$C$43,AND(O2="紫色",N2="晶核防御力"),数据引用!$D$43,AND(O2="橙色",N2="晶核防御力"),数据引用!$E$43,AND(O2="红色",N2="晶核防御力"),数据引用!$F$43,AND(O2="蓝色",N2="精准回血%s"),数据引用!$C$46,AND(O2="紫色",N2="精准回血%s"),数据引用!$D$46,AND(O2="橙色",N2="精准回血%s"),数据引用!$E$46,AND(O2="红色",N2="精准回血%s"),数据引用!$F$46,AND(O2="蓝色",N2="闪避回血%s"),数据引用!$C$49,AND(O2="紫色",N2="闪避回血%s"),数据引用!$D$49,AND(O2="橙色",N2="闪避回血%s"),数据引用!$E$49,AND(O2="红色",N2="闪避回血%s"),数据引用!$F$49,AND(O2="蓝色",N2="命中回血%s"),数据引用!$C$52,AND(O2="紫色",N2="命中回血%s"),数据引用!$D$52,AND(O2="橙色",N2="命中回血%s"),数据引用!$E$52,AND(O2="红色",N2="命中回血%s"),数据引用!$F$52,AND(O2="蓝色",N2="暴击回血%s"),数据引用!$C$55,AND(O2="紫色",N2="暴击回血%s"),数据引用!$D$55,AND(O2="橙色",N2="暴击回血%s"),数据引用!$E$55,AND(O2="红色",N2="暴击回血%s"),数据引用!$F$55,AND(O2="蓝色",N2="混沌回血%s"),数据引用!$C$58,AND(O2="紫色",N2="混沌回血%s"),数据引用!$D$58,AND(O2="橙色",N2="混沌回血%s"),数据引用!$E$58,AND(O2="红色",N2="混沌回血%s"),数据引用!$F$58,AND(O2="蓝色",N2="元素抗性"),数据引用!$C$61,AND(O2="紫色",N2="元素抗性"),数据引用!$D$61,AND(O2="橙色",N2="元素抗性"),数据引用!$E$61,AND(O2="红色",N2="元素抗性"),数据引用!$F$61,AND(O2="蓝色",N2="元素伤害"),数据引用!$C$64,AND(O2="紫色",N2="元素伤害"),数据引用!$D$64,AND(O2="橙色",N2="元素伤害"),数据引用!$E$64,AND(O2="红色",N2="元素伤害"),数据引用!$F$64)</f>
        <v>20</v>
      </c>
      <c r="N2" s="140" t="s">
        <v>129</v>
      </c>
      <c r="O2" s="47" t="s">
        <v>38</v>
      </c>
      <c r="P2" s="141">
        <f t="shared" ref="P2:P65" si="0">_xlfn.IFNA(M2,"")</f>
        <v>20</v>
      </c>
      <c r="Q2" s="156" t="s">
        <v>130</v>
      </c>
      <c r="R2" s="156">
        <v>50</v>
      </c>
      <c r="S2" s="156" t="s">
        <v>131</v>
      </c>
      <c r="T2" s="156">
        <f>ROUND(P2/R2,2)</f>
        <v>0.4</v>
      </c>
      <c r="U2" s="156" t="s">
        <v>132</v>
      </c>
      <c r="V2" s="126" t="str">
        <f>_xlfn.IFS(AND(N2="晶核生命力"),"属性-最大生命,",AND(N2="最大混沌"),"属性-最大混沌,",AND(N2="技能增强"),"属性-技能增强,",AND(N2="精准伤害"),"属性-精准伤害,",AND(N2="暴击效果"),"属性-暴击效果,",AND(N2="破甲效果"),"属性-破甲效果,",AND(N2="闪避率"),"属性-闪避率,",AND(N2="晶核攻击力"),"属性-攻击力,",AND(N2="命中率"),"属性-命中率,",AND(N2="暴击回血%s"),"属性-暴击回血,",AND(N2="命中回血%s"),"属性-命中回血,",AND(N2="闪避回血%s"),"属性-闪避回血,",AND(N2="混沌回血%s"),"属性-混沌回血,",AND(N2="元素伤害"),"属性-火伤,#属性-水伤,#属性-风伤,#属性-光伤,#属性-暗伤,",AND(N2="晶核防御力"),"属性-防御力,",AND(N2="元素抗性"),"属性-火抗,400#属性-水抗,400#属性-风抗,400#属性-光抗,400#属性-暗抗,400",AND(N2="精准回血%s"),"属性-精准回血,")</f>
        <v>属性-最大生命,</v>
      </c>
    </row>
    <row r="3" s="126" customFormat="1" ht="15.75" spans="2:22">
      <c r="B3" s="1"/>
      <c r="C3" s="1" t="s">
        <v>133</v>
      </c>
      <c r="D3" s="1">
        <v>20</v>
      </c>
      <c r="E3" s="1">
        <v>25</v>
      </c>
      <c r="F3" s="1">
        <v>30</v>
      </c>
      <c r="G3" s="1">
        <v>40</v>
      </c>
      <c r="H3" s="1"/>
      <c r="L3" s="142" t="s">
        <v>134</v>
      </c>
      <c r="M3" s="139" t="e">
        <f>_xlfn.IFS(AND(O3="蓝色",N3="晶核生命力"),数据引用!$C$19,AND(O3="紫色",N3="晶核生命力"),数据引用!$D$19,AND(O3="橙色",N3="晶核生命力"),数据引用!$E$19,AND(O3="红色",N3="晶核生命力"),数据引用!$F$19,AND(O3="蓝色",N3="晶核攻击力"),数据引用!$C$16,AND(O3="紫色",N3="晶核攻击力"),数据引用!$D$16,AND(O3="橙色",N3="晶核攻击力"),数据引用!$E$16,AND(O3="红色",N3="晶核攻击力"),数据引用!$F$16,AND(O3="蓝色",N3="最大混沌"),数据引用!$C$22,AND(O3="紫色",N3="最大混沌"),数据引用!$D$22,AND(O3="橙色",N3="最大混沌"),数据引用!$E$22,AND(O3="红色",N3="最大混沌"),数据引用!$F$22,AND(O3="蓝色",N3="破甲效果"),数据引用!$C$25,AND(O3="紫色",N3="破甲效果"),数据引用!$D$25,AND(O3="橙色",N3="破甲效果"),数据引用!$E$25,AND(O3="红色",N3="破甲效果"),数据引用!$F$25,AND(O3="蓝色",N3="暴击效果"),数据引用!$C$28,AND(O3="紫色",N3="暴击效果"),数据引用!$D$28,AND(O3="橙色",N3="暴击效果"),数据引用!$E$28,AND(O3="红色",N3="暴击效果"),数据引用!$F$28,AND(O3="蓝色",N3="精准伤害"),数据引用!$C$31,AND(O3="紫色",N3="精准伤害"),数据引用!$D$31,AND(O3="橙色",N3="精准伤害"),数据引用!$E$31,AND(O3="红色",N3="精准伤害"),数据引用!$F$31,AND(O3="蓝色",N3="技能增强"),$C$34,AND(O3="紫色",N3="技能增强"),数据引用!$D$34,AND(O3="橙色",N3="技能增强"),数据引用!$E$34,AND(O3="红色",N3="技能增强"),数据引用!$F$34,AND(O3="蓝色",N3="%命中率"),数据引用!$C$37,AND(O3="紫色",N3="%命中率"),数据引用!$D$37,AND(O3="橙色",N3="%命中率"),数据引用!$E$37,AND(O3="红色",N3="命中率"),数据引用!$F$37,AND(O3="蓝色",N3="%闪避率"),数据引用!$C$40,AND(O3="紫色",N3="%闪避率"),数据引用!$D$40,AND(O3="橙色",N3="%闪避率"),数据引用!$E$40,AND(O3="红色",N3="%闪避率"),数据引用!$F$40,AND(O3="蓝色",N3="晶核防御力"),数据引用!$C$43,AND(O3="紫色",N3="晶核防御力"),数据引用!$D$43,AND(O3="橙色",N3="晶核防御力"),数据引用!$E$43,AND(O3="红色",N3="晶核防御力"),数据引用!$F$43,AND(O3="蓝色",N3="精准回血"),数据引用!$C$46,AND(O3="紫色",N3="精准回血"),数据引用!$D$46,AND(O3="橙色",N3="精准回血"),数据引用!$E$46,AND(O3="红色",N3="精准回血"),数据引用!$F$46,AND(O3="蓝色",N3="闪避回血"),数据引用!$C$49,AND(O3="紫色",N3="闪避回血"),数据引用!$D$49,AND(O3="橙色",N3="闪避回血"),数据引用!$E$49,AND(O3="红色",N3="闪避回血"),数据引用!$F$49,AND(O3="蓝色",N3="命中回血"),数据引用!$C$52,AND(O3="紫色",N3="命中回血"),数据引用!$D$52,AND(O3="橙色",N3="命中回血"),数据引用!$E$52,AND(O3="红色",N3="命中回血"),数据引用!$F$52,AND(O3="蓝色",N3="暴击回血"),数据引用!$C$55,AND(O3="紫色",N3="暴击回血"),数据引用!$D$55,AND(O3="橙色",N3="暴击回血"),数据引用!$E$55,AND(O3="红色",N3="暴击回血"),数据引用!$F$55,AND(O3="蓝色",N3="混沌回血"),数据引用!$C$58,AND(O3="紫色",N3="混沌回血"),数据引用!$D$58,AND(O3="橙色",N3="混沌回血"),数据引用!$E$58,AND(O3="红色",N3="混沌回血"),数据引用!$F$58,AND(O3="蓝色",N3="%元素抗性"),数据引用!$C$61,AND(O3="紫色",N3="%元素抗性"),数据引用!$D$61,AND(O3="橙色",N3="%元素抗性"),数据引用!$E$61,AND(O3="红色",N3="%元素抗性"),数据引用!$F$61,AND(O3="蓝色",N3="%元素伤害"),数据引用!$C$64,AND(O3="紫色",N3="%元素伤害"),数据引用!$D$64,AND(O3="橙色",N3="%元素伤害"),数据引用!$E$64,AND(O3="红色",N3="%元素伤害"),数据引用!$F$64)</f>
        <v>#N/A</v>
      </c>
      <c r="N3" s="140"/>
      <c r="O3" s="47" t="s">
        <v>38</v>
      </c>
      <c r="P3" s="141" t="str">
        <f t="shared" si="0"/>
        <v/>
      </c>
      <c r="Q3" s="156"/>
      <c r="R3" s="156"/>
      <c r="S3" s="156"/>
      <c r="T3" s="156"/>
      <c r="U3" s="156"/>
      <c r="V3" s="126" t="e">
        <f t="shared" ref="V3:V66" si="1">_xlfn.IFS(AND(N3="晶核生命力"),"属性-最大生命,",AND(N3="最大混沌"),"属性-最大混沌,",AND(N3="技能增强"),"属性-技能增强,",AND(N3="精准伤害"),"属性-精准伤害,",AND(N3="暴击效果"),"属性-暴击效果,",AND(N3="破甲效果"),"属性-破甲效果,",AND(N3="闪避率"),"属性-闪避率,",AND(N3="晶核攻击力"),"属性-攻击力,",AND(N3="命中率"),"属性-命中率,",AND(N3="暴击回血%s"),"属性-暴击回血,",AND(N3="命中回血%s"),"属性-命中回血,",AND(N3="闪避回血%s"),"属性-闪避回血,",AND(N3="混沌回血%s"),"属性-混沌回血,",AND(N3="元素伤害"),"属性-火伤,#属性-水伤,#属性-风伤,#属性-光伤,#属性-暗伤,",AND(N3="晶核防御力"),"属性-防御力,",AND(N3="元素抗性"),"属性-火抗,400#属性-水抗,400#属性-风抗,400#属性-光抗,400#属性-暗抗,400",AND(N3="精准回血%s"),"属性-精准回血,")</f>
        <v>#N/A</v>
      </c>
    </row>
    <row r="4" s="126" customFormat="1" ht="15.75" spans="2:22">
      <c r="B4" s="1"/>
      <c r="C4" s="1" t="s">
        <v>135</v>
      </c>
      <c r="D4" s="1">
        <v>400</v>
      </c>
      <c r="E4" s="1">
        <v>500</v>
      </c>
      <c r="F4" s="1">
        <v>300</v>
      </c>
      <c r="G4" s="1">
        <v>400</v>
      </c>
      <c r="H4" s="1"/>
      <c r="J4" s="143"/>
      <c r="K4" s="143"/>
      <c r="L4" s="47" t="s">
        <v>136</v>
      </c>
      <c r="M4" s="139">
        <f>_xlfn.IFS(AND(O4="蓝色",N4="晶核生命力"),数据引用!$C$19,AND(O4="紫色",N4="晶核生命力"),数据引用!$D$19,AND(O4="橙色",N4="晶核生命力"),数据引用!$E$19,AND(O4="红色",N4="晶核生命力"),数据引用!$F$19,AND(O4="蓝色",N4="晶核攻击力"),数据引用!$C$16,AND(O4="紫色",N4="晶核攻击力"),数据引用!$D$16,AND(O4="橙色",N4="晶核攻击力"),数据引用!$E$16,AND(O4="红色",N4="晶核攻击力"),数据引用!$F$16,AND(O4="蓝色",N4="最大混沌"),数据引用!$C$22,AND(O4="紫色",N4="最大混沌"),数据引用!$D$22,AND(O4="橙色",N4="最大混沌"),数据引用!$E$22,AND(O4="红色",N4="最大混沌"),数据引用!$F$22,AND(O4="蓝色",N4="破甲效果"),数据引用!$C$25,AND(O4="紫色",N4="破甲效果"),数据引用!$D$25,AND(O4="橙色",N4="破甲效果"),数据引用!$E$25,AND(O4="红色",N4="破甲效果"),数据引用!$F$25,AND(O4="蓝色",N4="暴击效果"),数据引用!$C$28,AND(O4="紫色",N4="暴击效果"),数据引用!$D$28,AND(O4="橙色",N4="暴击效果"),数据引用!$E$28,AND(O4="红色",N4="暴击效果"),数据引用!$F$28,AND(O4="蓝色",N4="精准伤害"),数据引用!$C$31,AND(O4="紫色",N4="精准伤害"),数据引用!$D$31,AND(O4="橙色",N4="精准伤害"),数据引用!$E$31,AND(O4="红色",N4="精准伤害"),数据引用!$F$31,AND(O4="蓝色",N4="技能增强"),$C$34,AND(O4="紫色",N4="技能增强"),数据引用!$D$34,AND(O4="橙色",N4="技能增强"),数据引用!$E$34,AND(O4="红色",N4="技能增强"),数据引用!$F$34,AND(O4="蓝色",N4="命中率"),数据引用!$C$37,AND(O4="紫色",N4="命中率"),数据引用!$D$37,AND(O4="橙色",N4="命中率"),数据引用!$E$37,AND(O4="红色",N4="命中率"),数据引用!$F$37,AND(O4="蓝色",N4="闪避率"),数据引用!$C$40,AND(O4="紫色",N4="闪避率"),数据引用!$D$40,AND(O4="橙色",N4="闪避率"),数据引用!$E$40,AND(O4="红色",N4="闪避率"),数据引用!$F$40,AND(O4="蓝色",N4="晶核防御力"),数据引用!$C$43,AND(O4="紫色",N4="晶核防御力"),数据引用!$D$43,AND(O4="橙色",N4="晶核防御力"),数据引用!$E$43,AND(O4="红色",N4="晶核防御力"),数据引用!$F$43,AND(O4="蓝色",N4="精准回血%s"),数据引用!$C$46,AND(O4="紫色",N4="精准回血%s"),数据引用!$D$46,AND(O4="橙色",N4="精准回血%s"),数据引用!$E$46,AND(O4="红色",N4="精准回血%s"),数据引用!$F$46,AND(O4="蓝色",N4="闪避回血%s"),数据引用!$C$49,AND(O4="紫色",N4="闪避回血%s"),数据引用!$D$49,AND(O4="橙色",N4="闪避回血%s"),数据引用!$E$49,AND(O4="红色",N4="闪避回血%s"),数据引用!$F$49,AND(O4="蓝色",N4="命中回血%s"),数据引用!$C$52,AND(O4="紫色",N4="命中回血%s"),数据引用!$D$52,AND(O4="橙色",N4="命中回血%s"),数据引用!$E$52,AND(O4="红色",N4="命中回血%s"),数据引用!$F$52,AND(O4="蓝色",N4="暴击回血%s"),数据引用!$C$55,AND(O4="紫色",N4="暴击回血%s"),数据引用!$D$55,AND(O4="橙色",N4="暴击回血%s"),数据引用!$E$55,AND(O4="红色",N4="暴击回血%s"),数据引用!$F$55,AND(O4="蓝色",N4="混沌回血%s"),数据引用!$C$58,AND(O4="紫色",N4="混沌回血%s"),数据引用!$D$58,AND(O4="橙色",N4="混沌回血%s"),数据引用!$E$58,AND(O4="红色",N4="混沌回血%s"),数据引用!$F$58,AND(O4="蓝色",N4="元素抗性"),数据引用!$C$61,AND(O4="紫色",N4="元素抗性"),数据引用!$D$61,AND(O4="橙色",N4="元素抗性"),数据引用!$E$61,AND(O4="红色",N4="元素抗性"),数据引用!$F$61,AND(O4="蓝色",N4="元素伤害"),数据引用!$C$64,AND(O4="紫色",N4="元素伤害"),数据引用!$D$64,AND(O4="橙色",N4="元素伤害"),数据引用!$E$64,AND(O4="红色",N4="元素伤害"),数据引用!$F$64)</f>
        <v>20</v>
      </c>
      <c r="N4" s="144" t="s">
        <v>137</v>
      </c>
      <c r="O4" s="47" t="s">
        <v>38</v>
      </c>
      <c r="P4" s="141">
        <f t="shared" si="0"/>
        <v>20</v>
      </c>
      <c r="Q4" s="156"/>
      <c r="R4" s="156"/>
      <c r="S4" s="156"/>
      <c r="T4" s="156"/>
      <c r="U4" s="156" t="s">
        <v>132</v>
      </c>
      <c r="V4" s="126" t="str">
        <f t="shared" si="1"/>
        <v>属性-攻击力,</v>
      </c>
    </row>
    <row r="5" s="126" customFormat="1" ht="15.75" spans="2:22">
      <c r="B5" s="1"/>
      <c r="C5" s="1" t="s">
        <v>138</v>
      </c>
      <c r="D5" s="1">
        <v>1</v>
      </c>
      <c r="E5" s="1">
        <v>2</v>
      </c>
      <c r="F5" s="1">
        <v>4</v>
      </c>
      <c r="G5" s="1">
        <v>10</v>
      </c>
      <c r="H5" s="1" t="s">
        <v>139</v>
      </c>
      <c r="J5" s="143"/>
      <c r="K5" s="143"/>
      <c r="L5" s="47" t="s">
        <v>140</v>
      </c>
      <c r="M5" s="139">
        <f>_xlfn.IFS(AND(O5="蓝色",N5="晶核生命力"),数据引用!$C$19,AND(O5="紫色",N5="晶核生命力"),数据引用!$D$19,AND(O5="橙色",N5="晶核生命力"),数据引用!$E$19,AND(O5="红色",N5="晶核生命力"),数据引用!$F$19,AND(O5="蓝色",N5="晶核攻击力"),数据引用!$C$16,AND(O5="紫色",N5="晶核攻击力"),数据引用!$D$16,AND(O5="橙色",N5="晶核攻击力"),数据引用!$E$16,AND(O5="红色",N5="晶核攻击力"),数据引用!$F$16,AND(O5="蓝色",N5="最大混沌"),数据引用!$C$22,AND(O5="紫色",N5="最大混沌"),数据引用!$D$22,AND(O5="橙色",N5="最大混沌"),数据引用!$E$22,AND(O5="红色",N5="最大混沌"),数据引用!$F$22,AND(O5="蓝色",N5="破甲效果"),数据引用!$C$25,AND(O5="紫色",N5="破甲效果"),数据引用!$D$25,AND(O5="橙色",N5="破甲效果"),数据引用!$E$25,AND(O5="红色",N5="破甲效果"),数据引用!$F$25,AND(O5="蓝色",N5="暴击效果"),数据引用!$C$28,AND(O5="紫色",N5="暴击效果"),数据引用!$D$28,AND(O5="橙色",N5="暴击效果"),数据引用!$E$28,AND(O5="红色",N5="暴击效果"),数据引用!$F$28,AND(O5="蓝色",N5="精准伤害"),数据引用!$C$31,AND(O5="紫色",N5="精准伤害"),数据引用!$D$31,AND(O5="橙色",N5="精准伤害"),数据引用!$E$31,AND(O5="红色",N5="精准伤害"),数据引用!$F$31,AND(O5="蓝色",N5="技能增强"),$C$34,AND(O5="紫色",N5="技能增强"),数据引用!$D$34,AND(O5="橙色",N5="技能增强"),数据引用!$E$34,AND(O5="红色",N5="技能增强"),数据引用!$F$34,AND(O5="蓝色",N5="命中率"),数据引用!$C$37,AND(O5="紫色",N5="命中率"),数据引用!$D$37,AND(O5="橙色",N5="命中率"),数据引用!$E$37,AND(O5="红色",N5="命中率"),数据引用!$F$37,AND(O5="蓝色",N5="闪避率"),数据引用!$C$40,AND(O5="紫色",N5="闪避率"),数据引用!$D$40,AND(O5="橙色",N5="闪避率"),数据引用!$E$40,AND(O5="红色",N5="闪避率"),数据引用!$F$40,AND(O5="蓝色",N5="晶核防御力"),数据引用!$C$43,AND(O5="紫色",N5="晶核防御力"),数据引用!$D$43,AND(O5="橙色",N5="晶核防御力"),数据引用!$E$43,AND(O5="红色",N5="晶核防御力"),数据引用!$F$43,AND(O5="蓝色",N5="精准回血%s"),数据引用!$C$46,AND(O5="紫色",N5="精准回血%s"),数据引用!$D$46,AND(O5="橙色",N5="精准回血%s"),数据引用!$E$46,AND(O5="红色",N5="精准回血%s"),数据引用!$F$46,AND(O5="蓝色",N5="闪避回血%s"),数据引用!$C$49,AND(O5="紫色",N5="闪避回血%s"),数据引用!$D$49,AND(O5="橙色",N5="闪避回血%s"),数据引用!$E$49,AND(O5="红色",N5="闪避回血%s"),数据引用!$F$49,AND(O5="蓝色",N5="命中回血%s"),数据引用!$C$52,AND(O5="紫色",N5="命中回血%s"),数据引用!$D$52,AND(O5="橙色",N5="命中回血%s"),数据引用!$E$52,AND(O5="红色",N5="命中回血%s"),数据引用!$F$52,AND(O5="蓝色",N5="暴击回血%s"),数据引用!$C$55,AND(O5="紫色",N5="暴击回血%s"),数据引用!$D$55,AND(O5="橙色",N5="暴击回血%s"),数据引用!$E$55,AND(O5="红色",N5="暴击回血%s"),数据引用!$F$55,AND(O5="蓝色",N5="混沌回血%s"),数据引用!$C$58,AND(O5="紫色",N5="混沌回血%s"),数据引用!$D$58,AND(O5="橙色",N5="混沌回血%s"),数据引用!$E$58,AND(O5="红色",N5="混沌回血%s"),数据引用!$F$58,AND(O5="蓝色",N5="元素抗性"),数据引用!$C$61,AND(O5="紫色",N5="元素抗性"),数据引用!$D$61,AND(O5="橙色",N5="元素抗性"),数据引用!$E$61,AND(O5="红色",N5="元素抗性"),数据引用!$F$61,AND(O5="蓝色",N5="元素伤害"),数据引用!$C$64,AND(O5="紫色",N5="元素伤害"),数据引用!$D$64,AND(O5="橙色",N5="元素伤害"),数据引用!$E$64,AND(O5="红色",N5="元素伤害"),数据引用!$F$64)</f>
        <v>0</v>
      </c>
      <c r="N5" s="140" t="s">
        <v>141</v>
      </c>
      <c r="O5" s="47" t="s">
        <v>38</v>
      </c>
      <c r="P5" s="141">
        <f t="shared" si="0"/>
        <v>0</v>
      </c>
      <c r="Q5" s="156"/>
      <c r="R5" s="156"/>
      <c r="S5" s="156"/>
      <c r="T5" s="156"/>
      <c r="U5" s="156" t="s">
        <v>142</v>
      </c>
      <c r="V5" s="126" t="str">
        <f t="shared" si="1"/>
        <v>属性-暴击回血,</v>
      </c>
    </row>
    <row r="6" s="127" customFormat="1" ht="15.75" spans="2:22">
      <c r="B6" s="128"/>
      <c r="C6" s="128" t="s">
        <v>143</v>
      </c>
      <c r="D6" s="128">
        <f>$D$5/SUM($D$5:$G$5)</f>
        <v>0.0588235294117647</v>
      </c>
      <c r="E6" s="128">
        <f>$E$5/SUM($D$5:$H$5)</f>
        <v>0.117647058823529</v>
      </c>
      <c r="F6" s="128">
        <f>$F$5/SUM($D$5:$I$5)</f>
        <v>0.235294117647059</v>
      </c>
      <c r="G6" s="128">
        <f>$G$5/SUM($D$5:$J$5)</f>
        <v>0.588235294117647</v>
      </c>
      <c r="H6" s="128">
        <v>1</v>
      </c>
      <c r="J6" s="143"/>
      <c r="K6" s="126">
        <f>T6*100</f>
        <v>2000</v>
      </c>
      <c r="L6" s="47" t="s">
        <v>136</v>
      </c>
      <c r="M6" s="139">
        <f>_xlfn.IFS(AND(O6="蓝色",N6="晶核生命力"),数据引用!$C$19,AND(O6="紫色",N6="晶核生命力"),数据引用!$D$19,AND(O6="橙色",N6="晶核生命力"),数据引用!$E$19,AND(O6="红色",N6="晶核生命力"),数据引用!$F$19,AND(O6="蓝色",N6="晶核攻击力"),数据引用!$C$16,AND(O6="紫色",N6="晶核攻击力"),数据引用!$D$16,AND(O6="橙色",N6="晶核攻击力"),数据引用!$E$16,AND(O6="红色",N6="晶核攻击力"),数据引用!$F$16,AND(O6="蓝色",N6="最大混沌"),数据引用!$C$22,AND(O6="紫色",N6="最大混沌"),数据引用!$D$22,AND(O6="橙色",N6="最大混沌"),数据引用!$E$22,AND(O6="红色",N6="最大混沌"),数据引用!$F$22,AND(O6="蓝色",N6="破甲效果"),数据引用!$C$25,AND(O6="紫色",N6="破甲效果"),数据引用!$D$25,AND(O6="橙色",N6="破甲效果"),数据引用!$E$25,AND(O6="红色",N6="破甲效果"),数据引用!$F$25,AND(O6="蓝色",N6="暴击效果"),数据引用!$C$28,AND(O6="紫色",N6="暴击效果"),数据引用!$D$28,AND(O6="橙色",N6="暴击效果"),数据引用!$E$28,AND(O6="红色",N6="暴击效果"),数据引用!$F$28,AND(O6="蓝色",N6="精准伤害"),数据引用!$C$31,AND(O6="紫色",N6="精准伤害"),数据引用!$D$31,AND(O6="橙色",N6="精准伤害"),数据引用!$E$31,AND(O6="红色",N6="精准伤害"),数据引用!$F$31,AND(O6="蓝色",N6="技能增强"),$C$34,AND(O6="紫色",N6="技能增强"),数据引用!$D$34,AND(O6="橙色",N6="技能增强"),数据引用!$E$34,AND(O6="红色",N6="技能增强"),数据引用!$F$34,AND(O6="蓝色",N6="命中率"),数据引用!$C$37,AND(O6="紫色",N6="命中率"),数据引用!$D$37,AND(O6="橙色",N6="命中率"),数据引用!$E$37,AND(O6="红色",N6="命中率"),数据引用!$F$37,AND(O6="蓝色",N6="闪避率"),数据引用!$C$40,AND(O6="紫色",N6="闪避率"),数据引用!$D$40,AND(O6="橙色",N6="闪避率"),数据引用!$E$40,AND(O6="红色",N6="闪避率"),数据引用!$F$40,AND(O6="蓝色",N6="晶核防御力"),数据引用!$C$43,AND(O6="紫色",N6="晶核防御力"),数据引用!$D$43,AND(O6="橙色",N6="晶核防御力"),数据引用!$E$43,AND(O6="红色",N6="晶核防御力"),数据引用!$F$43,AND(O6="蓝色",N6="精准回血%s"),数据引用!$C$46,AND(O6="紫色",N6="精准回血%s"),数据引用!$D$46,AND(O6="橙色",N6="精准回血%s"),数据引用!$E$46,AND(O6="红色",N6="精准回血%s"),数据引用!$F$46,AND(O6="蓝色",N6="闪避回血%s"),数据引用!$C$49,AND(O6="紫色",N6="闪避回血%s"),数据引用!$D$49,AND(O6="橙色",N6="闪避回血%s"),数据引用!$E$49,AND(O6="红色",N6="闪避回血%s"),数据引用!$F$49,AND(O6="蓝色",N6="命中回血%s"),数据引用!$C$52,AND(O6="紫色",N6="命中回血%s"),数据引用!$D$52,AND(O6="橙色",N6="命中回血%s"),数据引用!$E$52,AND(O6="红色",N6="命中回血%s"),数据引用!$F$52,AND(O6="蓝色",N6="暴击回血%s"),数据引用!$C$55,AND(O6="紫色",N6="暴击回血%s"),数据引用!$D$55,AND(O6="橙色",N6="暴击回血%s"),数据引用!$E$55,AND(O6="红色",N6="暴击回血%s"),数据引用!$F$55,AND(O6="蓝色",N6="混沌回血%s"),数据引用!$C$58,AND(O6="紫色",N6="混沌回血%s"),数据引用!$D$58,AND(O6="橙色",N6="混沌回血%s"),数据引用!$E$58,AND(O6="红色",N6="混沌回血%s"),数据引用!$F$58,AND(O6="蓝色",N6="元素抗性"),数据引用!$C$61,AND(O6="紫色",N6="元素抗性"),数据引用!$D$61,AND(O6="橙色",N6="元素抗性"),数据引用!$E$61,AND(O6="红色",N6="元素抗性"),数据引用!$F$61,AND(O6="蓝色",N6="元素伤害"),数据引用!$C$64,AND(O6="紫色",N6="元素伤害"),数据引用!$D$64,AND(O6="橙色",N6="元素伤害"),数据引用!$E$64,AND(O6="红色",N6="元素伤害"),数据引用!$F$64)</f>
        <v>20</v>
      </c>
      <c r="N6" s="140" t="s">
        <v>129</v>
      </c>
      <c r="O6" s="47" t="s">
        <v>38</v>
      </c>
      <c r="P6" s="141">
        <f t="shared" si="0"/>
        <v>20</v>
      </c>
      <c r="Q6" s="156"/>
      <c r="R6" s="156"/>
      <c r="S6" s="156"/>
      <c r="T6" s="156">
        <f>M6</f>
        <v>20</v>
      </c>
      <c r="U6" s="156" t="s">
        <v>132</v>
      </c>
      <c r="V6" s="126" t="str">
        <f t="shared" si="1"/>
        <v>属性-最大生命,</v>
      </c>
    </row>
    <row r="7" s="126" customFormat="1" ht="15.75" spans="2:22">
      <c r="B7" s="1" t="s">
        <v>144</v>
      </c>
      <c r="C7" s="1" t="s">
        <v>145</v>
      </c>
      <c r="D7" s="1">
        <f>$D$5/SUM($D$5:$G$5)</f>
        <v>0.0588235294117647</v>
      </c>
      <c r="E7" s="1">
        <f>$E$5/SUM($D$5:$H$5)</f>
        <v>0.117647058823529</v>
      </c>
      <c r="F7" s="1">
        <f>$F$5/SUM($D$5:$I$5)</f>
        <v>0.235294117647059</v>
      </c>
      <c r="G7" s="1">
        <f>$G$5/SUM($D$5:$J$5)</f>
        <v>0.588235294117647</v>
      </c>
      <c r="H7" s="1"/>
      <c r="J7" s="143"/>
      <c r="K7" s="143"/>
      <c r="L7" s="142" t="s">
        <v>146</v>
      </c>
      <c r="M7" s="139" t="e">
        <f>_xlfn.IFS(AND(O7="蓝色",N7="晶核生命力"),数据引用!$C$19,AND(O7="紫色",N7="晶核生命力"),数据引用!$D$19,AND(O7="橙色",N7="晶核生命力"),数据引用!$E$19,AND(O7="红色",N7="晶核生命力"),数据引用!$F$19,AND(O7="蓝色",N7="晶核攻击力"),数据引用!$C$16,AND(O7="紫色",N7="晶核攻击力"),数据引用!$D$16,AND(O7="橙色",N7="晶核攻击力"),数据引用!$E$16,AND(O7="红色",N7="晶核攻击力"),数据引用!$F$16,AND(O7="蓝色",N7="最大混沌"),数据引用!$C$22,AND(O7="紫色",N7="最大混沌"),数据引用!$D$22,AND(O7="橙色",N7="最大混沌"),数据引用!$E$22,AND(O7="红色",N7="最大混沌"),数据引用!$F$22,AND(O7="蓝色",N7="破甲效果"),数据引用!$C$25,AND(O7="紫色",N7="破甲效果"),数据引用!$D$25,AND(O7="橙色",N7="破甲效果"),数据引用!$E$25,AND(O7="红色",N7="破甲效果"),数据引用!$F$25,AND(O7="蓝色",N7="暴击效果"),数据引用!$C$28,AND(O7="紫色",N7="暴击效果"),数据引用!$D$28,AND(O7="橙色",N7="暴击效果"),数据引用!$E$28,AND(O7="红色",N7="暴击效果"),数据引用!$F$28,AND(O7="蓝色",N7="精准伤害"),数据引用!$C$31,AND(O7="紫色",N7="精准伤害"),数据引用!$D$31,AND(O7="橙色",N7="精准伤害"),数据引用!$E$31,AND(O7="红色",N7="精准伤害"),数据引用!$F$31,AND(O7="蓝色",N7="技能增强"),$C$34,AND(O7="紫色",N7="技能增强"),数据引用!$D$34,AND(O7="橙色",N7="技能增强"),数据引用!$E$34,AND(O7="红色",N7="技能增强"),数据引用!$F$34,AND(O7="蓝色",N7="%命中率"),数据引用!$C$37,AND(O7="紫色",N7="%命中率"),数据引用!$D$37,AND(O7="橙色",N7="%命中率"),数据引用!$E$37,AND(O7="红色",N7="命中率"),数据引用!$F$37,AND(O7="蓝色",N7="%闪避率"),数据引用!$C$40,AND(O7="紫色",N7="%闪避率"),数据引用!$D$40,AND(O7="橙色",N7="%闪避率"),数据引用!$E$40,AND(O7="红色",N7="%闪避率"),数据引用!$F$40,AND(O7="蓝色",N7="晶核防御力"),数据引用!$C$43,AND(O7="紫色",N7="晶核防御力"),数据引用!$D$43,AND(O7="橙色",N7="晶核防御力"),数据引用!$E$43,AND(O7="红色",N7="晶核防御力"),数据引用!$F$43,AND(O7="蓝色",N7="精准回血"),数据引用!$C$46,AND(O7="紫色",N7="精准回血"),数据引用!$D$46,AND(O7="橙色",N7="精准回血"),数据引用!$E$46,AND(O7="红色",N7="精准回血"),数据引用!$F$46,AND(O7="蓝色",N7="闪避回血"),数据引用!$C$49,AND(O7="紫色",N7="闪避回血"),数据引用!$D$49,AND(O7="橙色",N7="闪避回血"),数据引用!$E$49,AND(O7="红色",N7="闪避回血"),数据引用!$F$49,AND(O7="蓝色",N7="命中回血"),数据引用!$C$52,AND(O7="紫色",N7="命中回血"),数据引用!$D$52,AND(O7="橙色",N7="命中回血"),数据引用!$E$52,AND(O7="红色",N7="命中回血"),数据引用!$F$52,AND(O7="蓝色",N7="暴击回血"),数据引用!$C$55,AND(O7="紫色",N7="暴击回血"),数据引用!$D$55,AND(O7="橙色",N7="暴击回血"),数据引用!$E$55,AND(O7="红色",N7="暴击回血"),数据引用!$F$55,AND(O7="蓝色",N7="混沌回血"),数据引用!$C$58,AND(O7="紫色",N7="混沌回血"),数据引用!$D$58,AND(O7="橙色",N7="混沌回血"),数据引用!$E$58,AND(O7="红色",N7="混沌回血"),数据引用!$F$58,AND(O7="蓝色",N7="%元素抗性"),数据引用!$C$61,AND(O7="紫色",N7="%元素抗性"),数据引用!$D$61,AND(O7="橙色",N7="%元素抗性"),数据引用!$E$61,AND(O7="红色",N7="%元素抗性"),数据引用!$F$61,AND(O7="蓝色",N7="%元素伤害"),数据引用!$C$64,AND(O7="紫色",N7="%元素伤害"),数据引用!$D$64,AND(O7="橙色",N7="%元素伤害"),数据引用!$E$64,AND(O7="红色",N7="%元素伤害"),数据引用!$F$64)</f>
        <v>#N/A</v>
      </c>
      <c r="N7" s="140"/>
      <c r="O7" s="47" t="s">
        <v>38</v>
      </c>
      <c r="P7" s="141" t="str">
        <f t="shared" si="0"/>
        <v/>
      </c>
      <c r="Q7" s="156"/>
      <c r="R7" s="156"/>
      <c r="S7" s="156"/>
      <c r="T7" s="156"/>
      <c r="U7" s="156"/>
      <c r="V7" s="126" t="e">
        <f t="shared" si="1"/>
        <v>#N/A</v>
      </c>
    </row>
    <row r="8" s="126" customFormat="1" ht="15.75" spans="2:22">
      <c r="B8" s="1">
        <v>50000</v>
      </c>
      <c r="C8" s="1" t="s">
        <v>147</v>
      </c>
      <c r="D8" s="1">
        <v>3333.33333333333</v>
      </c>
      <c r="E8" s="1">
        <v>6666.66666666667</v>
      </c>
      <c r="F8" s="1">
        <v>13333.3333333333</v>
      </c>
      <c r="G8" s="1">
        <v>26666.6666666667</v>
      </c>
      <c r="H8" s="1"/>
      <c r="J8" s="143"/>
      <c r="K8" s="143"/>
      <c r="L8" s="47" t="s">
        <v>136</v>
      </c>
      <c r="M8" s="139">
        <f>_xlfn.IFS(AND(O8="蓝色",N8="晶核生命力"),数据引用!$C$19,AND(O8="紫色",N8="晶核生命力"),数据引用!$D$19,AND(O8="橙色",N8="晶核生命力"),数据引用!$E$19,AND(O8="红色",N8="晶核生命力"),数据引用!$F$19,AND(O8="蓝色",N8="晶核攻击力"),数据引用!$C$16,AND(O8="紫色",N8="晶核攻击力"),数据引用!$D$16,AND(O8="橙色",N8="晶核攻击力"),数据引用!$E$16,AND(O8="红色",N8="晶核攻击力"),数据引用!$F$16,AND(O8="蓝色",N8="最大混沌"),数据引用!$C$22,AND(O8="紫色",N8="最大混沌"),数据引用!$D$22,AND(O8="橙色",N8="最大混沌"),数据引用!$E$22,AND(O8="红色",N8="最大混沌"),数据引用!$F$22,AND(O8="蓝色",N8="破甲效果"),数据引用!$C$25,AND(O8="紫色",N8="破甲效果"),数据引用!$D$25,AND(O8="橙色",N8="破甲效果"),数据引用!$E$25,AND(O8="红色",N8="破甲效果"),数据引用!$F$25,AND(O8="蓝色",N8="暴击效果"),数据引用!$C$28,AND(O8="紫色",N8="暴击效果"),数据引用!$D$28,AND(O8="橙色",N8="暴击效果"),数据引用!$E$28,AND(O8="红色",N8="暴击效果"),数据引用!$F$28,AND(O8="蓝色",N8="精准伤害"),数据引用!$C$31,AND(O8="紫色",N8="精准伤害"),数据引用!$D$31,AND(O8="橙色",N8="精准伤害"),数据引用!$E$31,AND(O8="红色",N8="精准伤害"),数据引用!$F$31,AND(O8="蓝色",N8="技能增强"),$C$34,AND(O8="紫色",N8="技能增强"),数据引用!$D$34,AND(O8="橙色",N8="技能增强"),数据引用!$E$34,AND(O8="红色",N8="技能增强"),数据引用!$F$34,AND(O8="蓝色",N8="命中率"),数据引用!$C$37,AND(O8="紫色",N8="命中率"),数据引用!$D$37,AND(O8="橙色",N8="命中率"),数据引用!$E$37,AND(O8="红色",N8="命中率"),数据引用!$F$37,AND(O8="蓝色",N8="闪避率"),数据引用!$C$40,AND(O8="紫色",N8="闪避率"),数据引用!$D$40,AND(O8="橙色",N8="闪避率"),数据引用!$E$40,AND(O8="红色",N8="闪避率"),数据引用!$F$40,AND(O8="蓝色",N8="晶核防御力"),数据引用!$C$43,AND(O8="紫色",N8="晶核防御力"),数据引用!$D$43,AND(O8="橙色",N8="晶核防御力"),数据引用!$E$43,AND(O8="红色",N8="晶核防御力"),数据引用!$F$43,AND(O8="蓝色",N8="精准回血%s"),数据引用!$C$46,AND(O8="紫色",N8="精准回血%s"),数据引用!$D$46,AND(O8="橙色",N8="精准回血%s"),数据引用!$E$46,AND(O8="红色",N8="精准回血%s"),数据引用!$F$46,AND(O8="蓝色",N8="闪避回血%s"),数据引用!$C$49,AND(O8="紫色",N8="闪避回血%s"),数据引用!$D$49,AND(O8="橙色",N8="闪避回血%s"),数据引用!$E$49,AND(O8="红色",N8="闪避回血%s"),数据引用!$F$49,AND(O8="蓝色",N8="命中回血%s"),数据引用!$C$52,AND(O8="紫色",N8="命中回血%s"),数据引用!$D$52,AND(O8="橙色",N8="命中回血%s"),数据引用!$E$52,AND(O8="红色",N8="命中回血%s"),数据引用!$F$52,AND(O8="蓝色",N8="暴击回血%s"),数据引用!$C$55,AND(O8="紫色",N8="暴击回血%s"),数据引用!$D$55,AND(O8="橙色",N8="暴击回血%s"),数据引用!$E$55,AND(O8="红色",N8="暴击回血%s"),数据引用!$F$55,AND(O8="蓝色",N8="混沌回血%s"),数据引用!$C$58,AND(O8="紫色",N8="混沌回血%s"),数据引用!$D$58,AND(O8="橙色",N8="混沌回血%s"),数据引用!$E$58,AND(O8="红色",N8="混沌回血%s"),数据引用!$F$58,AND(O8="蓝色",N8="元素抗性"),数据引用!$C$61,AND(O8="紫色",N8="元素抗性"),数据引用!$D$61,AND(O8="橙色",N8="元素抗性"),数据引用!$E$61,AND(O8="红色",N8="元素抗性"),数据引用!$F$61,AND(O8="蓝色",N8="元素伤害"),数据引用!$C$64,AND(O8="紫色",N8="元素伤害"),数据引用!$D$64,AND(O8="橙色",N8="元素伤害"),数据引用!$E$64,AND(O8="红色",N8="元素伤害"),数据引用!$F$64)</f>
        <v>20</v>
      </c>
      <c r="N8" s="140" t="s">
        <v>148</v>
      </c>
      <c r="O8" s="47" t="s">
        <v>38</v>
      </c>
      <c r="P8" s="141">
        <f t="shared" si="0"/>
        <v>20</v>
      </c>
      <c r="Q8" s="156"/>
      <c r="R8" s="156"/>
      <c r="S8" s="156"/>
      <c r="T8" s="156"/>
      <c r="U8" s="156" t="s">
        <v>132</v>
      </c>
      <c r="V8" s="126" t="str">
        <f t="shared" si="1"/>
        <v>属性-防御力,</v>
      </c>
    </row>
    <row r="9" s="126" customFormat="1" ht="15.75" spans="2:22">
      <c r="B9" s="1"/>
      <c r="C9" s="1" t="s">
        <v>149</v>
      </c>
      <c r="D9" s="1">
        <v>166.666666666667</v>
      </c>
      <c r="E9" s="1">
        <v>333.333333333333</v>
      </c>
      <c r="F9" s="1">
        <v>1333.33333333333</v>
      </c>
      <c r="G9" s="1">
        <v>2666.66666666667</v>
      </c>
      <c r="H9" s="1"/>
      <c r="J9" s="143"/>
      <c r="K9" s="143"/>
      <c r="L9" s="47" t="s">
        <v>140</v>
      </c>
      <c r="M9" s="139">
        <f>_xlfn.IFS(AND(O9="蓝色",N9="晶核生命力"),数据引用!$C$19,AND(O9="紫色",N9="晶核生命力"),数据引用!$D$19,AND(O9="橙色",N9="晶核生命力"),数据引用!$E$19,AND(O9="红色",N9="晶核生命力"),数据引用!$F$19,AND(O9="蓝色",N9="晶核攻击力"),数据引用!$C$16,AND(O9="紫色",N9="晶核攻击力"),数据引用!$D$16,AND(O9="橙色",N9="晶核攻击力"),数据引用!$E$16,AND(O9="红色",N9="晶核攻击力"),数据引用!$F$16,AND(O9="蓝色",N9="最大混沌"),数据引用!$C$22,AND(O9="紫色",N9="最大混沌"),数据引用!$D$22,AND(O9="橙色",N9="最大混沌"),数据引用!$E$22,AND(O9="红色",N9="最大混沌"),数据引用!$F$22,AND(O9="蓝色",N9="破甲效果"),数据引用!$C$25,AND(O9="紫色",N9="破甲效果"),数据引用!$D$25,AND(O9="橙色",N9="破甲效果"),数据引用!$E$25,AND(O9="红色",N9="破甲效果"),数据引用!$F$25,AND(O9="蓝色",N9="暴击效果"),数据引用!$C$28,AND(O9="紫色",N9="暴击效果"),数据引用!$D$28,AND(O9="橙色",N9="暴击效果"),数据引用!$E$28,AND(O9="红色",N9="暴击效果"),数据引用!$F$28,AND(O9="蓝色",N9="精准伤害"),数据引用!$C$31,AND(O9="紫色",N9="精准伤害"),数据引用!$D$31,AND(O9="橙色",N9="精准伤害"),数据引用!$E$31,AND(O9="红色",N9="精准伤害"),数据引用!$F$31,AND(O9="蓝色",N9="技能增强"),$C$34,AND(O9="紫色",N9="技能增强"),数据引用!$D$34,AND(O9="橙色",N9="技能增强"),数据引用!$E$34,AND(O9="红色",N9="技能增强"),数据引用!$F$34,AND(O9="蓝色",N9="命中率"),数据引用!$C$37,AND(O9="紫色",N9="命中率"),数据引用!$D$37,AND(O9="橙色",N9="命中率"),数据引用!$E$37,AND(O9="红色",N9="命中率"),数据引用!$F$37,AND(O9="蓝色",N9="闪避率"),数据引用!$C$40,AND(O9="紫色",N9="闪避率"),数据引用!$D$40,AND(O9="橙色",N9="闪避率"),数据引用!$E$40,AND(O9="红色",N9="闪避率"),数据引用!$F$40,AND(O9="蓝色",N9="晶核防御力"),数据引用!$C$43,AND(O9="紫色",N9="晶核防御力"),数据引用!$D$43,AND(O9="橙色",N9="晶核防御力"),数据引用!$E$43,AND(O9="红色",N9="晶核防御力"),数据引用!$F$43,AND(O9="蓝色",N9="精准回血%s"),数据引用!$C$46,AND(O9="紫色",N9="精准回血%s"),数据引用!$D$46,AND(O9="橙色",N9="精准回血%s"),数据引用!$E$46,AND(O9="红色",N9="精准回血%s"),数据引用!$F$46,AND(O9="蓝色",N9="闪避回血%s"),数据引用!$C$49,AND(O9="紫色",N9="闪避回血%s"),数据引用!$D$49,AND(O9="橙色",N9="闪避回血%s"),数据引用!$E$49,AND(O9="红色",N9="闪避回血%s"),数据引用!$F$49,AND(O9="蓝色",N9="命中回血%s"),数据引用!$C$52,AND(O9="紫色",N9="命中回血%s"),数据引用!$D$52,AND(O9="橙色",N9="命中回血%s"),数据引用!$E$52,AND(O9="红色",N9="命中回血%s"),数据引用!$F$52,AND(O9="蓝色",N9="暴击回血%s"),数据引用!$C$55,AND(O9="紫色",N9="暴击回血%s"),数据引用!$D$55,AND(O9="橙色",N9="暴击回血%s"),数据引用!$E$55,AND(O9="红色",N9="暴击回血%s"),数据引用!$F$55,AND(O9="蓝色",N9="混沌回血%s"),数据引用!$C$58,AND(O9="紫色",N9="混沌回血%s"),数据引用!$D$58,AND(O9="橙色",N9="混沌回血%s"),数据引用!$E$58,AND(O9="红色",N9="混沌回血%s"),数据引用!$F$58,AND(O9="蓝色",N9="元素抗性"),数据引用!$C$61,AND(O9="紫色",N9="元素抗性"),数据引用!$D$61,AND(O9="橙色",N9="元素抗性"),数据引用!$E$61,AND(O9="红色",N9="元素抗性"),数据引用!$F$61,AND(O9="蓝色",N9="元素伤害"),数据引用!$C$64,AND(O9="紫色",N9="元素伤害"),数据引用!$D$64,AND(O9="橙色",N9="元素伤害"),数据引用!$E$64,AND(O9="红色",N9="元素伤害"),数据引用!$F$64)</f>
        <v>231</v>
      </c>
      <c r="N9" s="140" t="s">
        <v>150</v>
      </c>
      <c r="O9" s="47" t="s">
        <v>38</v>
      </c>
      <c r="P9" s="141">
        <f t="shared" si="0"/>
        <v>231</v>
      </c>
      <c r="Q9" s="156"/>
      <c r="R9" s="156"/>
      <c r="S9" s="156"/>
      <c r="T9" s="156"/>
      <c r="U9" s="156" t="s">
        <v>142</v>
      </c>
      <c r="V9" s="126" t="str">
        <f t="shared" si="1"/>
        <v>属性-混沌回血,</v>
      </c>
    </row>
    <row r="10" s="126" customFormat="1" ht="15.75" spans="2:22">
      <c r="B10" s="1"/>
      <c r="C10" s="1" t="s">
        <v>151</v>
      </c>
      <c r="D10" s="1">
        <v>243.333333333333</v>
      </c>
      <c r="E10" s="1">
        <v>243.333333333333</v>
      </c>
      <c r="F10" s="1">
        <v>121.666666666667</v>
      </c>
      <c r="G10" s="1">
        <v>730</v>
      </c>
      <c r="H10" s="1">
        <v>730</v>
      </c>
      <c r="J10" s="143"/>
      <c r="K10" s="143"/>
      <c r="L10" s="47" t="s">
        <v>136</v>
      </c>
      <c r="M10" s="139">
        <f>_xlfn.IFS(AND(O10="蓝色",N10="晶核生命力"),数据引用!$C$19,AND(O10="紫色",N10="晶核生命力"),数据引用!$D$19,AND(O10="橙色",N10="晶核生命力"),数据引用!$E$19,AND(O10="红色",N10="晶核生命力"),数据引用!$F$19,AND(O10="蓝色",N10="晶核攻击力"),数据引用!$C$16,AND(O10="紫色",N10="晶核攻击力"),数据引用!$D$16,AND(O10="橙色",N10="晶核攻击力"),数据引用!$E$16,AND(O10="红色",N10="晶核攻击力"),数据引用!$F$16,AND(O10="蓝色",N10="最大混沌"),数据引用!$C$22,AND(O10="紫色",N10="最大混沌"),数据引用!$D$22,AND(O10="橙色",N10="最大混沌"),数据引用!$E$22,AND(O10="红色",N10="最大混沌"),数据引用!$F$22,AND(O10="蓝色",N10="破甲效果"),数据引用!$C$25,AND(O10="紫色",N10="破甲效果"),数据引用!$D$25,AND(O10="橙色",N10="破甲效果"),数据引用!$E$25,AND(O10="红色",N10="破甲效果"),数据引用!$F$25,AND(O10="蓝色",N10="暴击效果"),数据引用!$C$28,AND(O10="紫色",N10="暴击效果"),数据引用!$D$28,AND(O10="橙色",N10="暴击效果"),数据引用!$E$28,AND(O10="红色",N10="暴击效果"),数据引用!$F$28,AND(O10="蓝色",N10="精准伤害"),数据引用!$C$31,AND(O10="紫色",N10="精准伤害"),数据引用!$D$31,AND(O10="橙色",N10="精准伤害"),数据引用!$E$31,AND(O10="红色",N10="精准伤害"),数据引用!$F$31,AND(O10="蓝色",N10="技能增强"),$C$34,AND(O10="紫色",N10="技能增强"),数据引用!$D$34,AND(O10="橙色",N10="技能增强"),数据引用!$E$34,AND(O10="红色",N10="技能增强"),数据引用!$F$34,AND(O10="蓝色",N10="命中率"),数据引用!$C$37,AND(O10="紫色",N10="命中率"),数据引用!$D$37,AND(O10="橙色",N10="命中率"),数据引用!$E$37,AND(O10="红色",N10="命中率"),数据引用!$F$37,AND(O10="蓝色",N10="闪避率"),数据引用!$C$40,AND(O10="紫色",N10="闪避率"),数据引用!$D$40,AND(O10="橙色",N10="闪避率"),数据引用!$E$40,AND(O10="红色",N10="闪避率"),数据引用!$F$40,AND(O10="蓝色",N10="晶核防御力"),数据引用!$C$43,AND(O10="紫色",N10="晶核防御力"),数据引用!$D$43,AND(O10="橙色",N10="晶核防御力"),数据引用!$E$43,AND(O10="红色",N10="晶核防御力"),数据引用!$F$43,AND(O10="蓝色",N10="精准回血%s"),数据引用!$C$46,AND(O10="紫色",N10="精准回血%s"),数据引用!$D$46,AND(O10="橙色",N10="精准回血%s"),数据引用!$E$46,AND(O10="红色",N10="精准回血%s"),数据引用!$F$46,AND(O10="蓝色",N10="闪避回血%s"),数据引用!$C$49,AND(O10="紫色",N10="闪避回血%s"),数据引用!$D$49,AND(O10="橙色",N10="闪避回血%s"),数据引用!$E$49,AND(O10="红色",N10="闪避回血%s"),数据引用!$F$49,AND(O10="蓝色",N10="命中回血%s"),数据引用!$C$52,AND(O10="紫色",N10="命中回血%s"),数据引用!$D$52,AND(O10="橙色",N10="命中回血%s"),数据引用!$E$52,AND(O10="红色",N10="命中回血%s"),数据引用!$F$52,AND(O10="蓝色",N10="暴击回血%s"),数据引用!$C$55,AND(O10="紫色",N10="暴击回血%s"),数据引用!$D$55,AND(O10="橙色",N10="暴击回血%s"),数据引用!$E$55,AND(O10="红色",N10="暴击回血%s"),数据引用!$F$55,AND(O10="蓝色",N10="混沌回血%s"),数据引用!$C$58,AND(O10="紫色",N10="混沌回血%s"),数据引用!$D$58,AND(O10="橙色",N10="混沌回血%s"),数据引用!$E$58,AND(O10="红色",N10="混沌回血%s"),数据引用!$F$58,AND(O10="蓝色",N10="元素抗性"),数据引用!$C$61,AND(O10="紫色",N10="元素抗性"),数据引用!$D$61,AND(O10="橙色",N10="元素抗性"),数据引用!$E$61,AND(O10="红色",N10="元素抗性"),数据引用!$F$61,AND(O10="蓝色",N10="元素伤害"),数据引用!$C$64,AND(O10="紫色",N10="元素伤害"),数据引用!$D$64,AND(O10="橙色",N10="元素伤害"),数据引用!$E$64,AND(O10="红色",N10="元素伤害"),数据引用!$F$64)</f>
        <v>20</v>
      </c>
      <c r="N10" s="140" t="s">
        <v>148</v>
      </c>
      <c r="O10" s="47" t="s">
        <v>41</v>
      </c>
      <c r="P10" s="141">
        <f t="shared" si="0"/>
        <v>20</v>
      </c>
      <c r="Q10" s="156"/>
      <c r="R10" s="156"/>
      <c r="S10" s="156"/>
      <c r="T10" s="156"/>
      <c r="U10" s="156" t="s">
        <v>132</v>
      </c>
      <c r="V10" s="126" t="str">
        <f t="shared" si="1"/>
        <v>属性-防御力,</v>
      </c>
    </row>
    <row r="11" ht="15.75" spans="10:22">
      <c r="J11" s="6"/>
      <c r="K11" s="6"/>
      <c r="L11" s="47" t="s">
        <v>140</v>
      </c>
      <c r="M11" s="139">
        <f>_xlfn.IFS(AND(O11="蓝色",N11="晶核生命力"),数据引用!$C$19,AND(O11="紫色",N11="晶核生命力"),数据引用!$D$19,AND(O11="橙色",N11="晶核生命力"),数据引用!$E$19,AND(O11="红色",N11="晶核生命力"),数据引用!$F$19,AND(O11="蓝色",N11="晶核攻击力"),数据引用!$C$16,AND(O11="紫色",N11="晶核攻击力"),数据引用!$D$16,AND(O11="橙色",N11="晶核攻击力"),数据引用!$E$16,AND(O11="红色",N11="晶核攻击力"),数据引用!$F$16,AND(O11="蓝色",N11="最大混沌"),数据引用!$C$22,AND(O11="紫色",N11="最大混沌"),数据引用!$D$22,AND(O11="橙色",N11="最大混沌"),数据引用!$E$22,AND(O11="红色",N11="最大混沌"),数据引用!$F$22,AND(O11="蓝色",N11="破甲效果"),数据引用!$C$25,AND(O11="紫色",N11="破甲效果"),数据引用!$D$25,AND(O11="橙色",N11="破甲效果"),数据引用!$E$25,AND(O11="红色",N11="破甲效果"),数据引用!$F$25,AND(O11="蓝色",N11="暴击效果"),数据引用!$C$28,AND(O11="紫色",N11="暴击效果"),数据引用!$D$28,AND(O11="橙色",N11="暴击效果"),数据引用!$E$28,AND(O11="红色",N11="暴击效果"),数据引用!$F$28,AND(O11="蓝色",N11="精准伤害"),数据引用!$C$31,AND(O11="紫色",N11="精准伤害"),数据引用!$D$31,AND(O11="橙色",N11="精准伤害"),数据引用!$E$31,AND(O11="红色",N11="精准伤害"),数据引用!$F$31,AND(O11="蓝色",N11="技能增强"),$C$34,AND(O11="紫色",N11="技能增强"),数据引用!$D$34,AND(O11="橙色",N11="技能增强"),数据引用!$E$34,AND(O11="红色",N11="技能增强"),数据引用!$F$34,AND(O11="蓝色",N11="命中率"),数据引用!$C$37,AND(O11="紫色",N11="命中率"),数据引用!$D$37,AND(O11="橙色",N11="命中率"),数据引用!$E$37,AND(O11="红色",N11="命中率"),数据引用!$F$37,AND(O11="蓝色",N11="闪避率"),数据引用!$C$40,AND(O11="紫色",N11="闪避率"),数据引用!$D$40,AND(O11="橙色",N11="闪避率"),数据引用!$E$40,AND(O11="红色",N11="闪避率"),数据引用!$F$40,AND(O11="蓝色",N11="晶核防御力"),数据引用!$C$43,AND(O11="紫色",N11="晶核防御力"),数据引用!$D$43,AND(O11="橙色",N11="晶核防御力"),数据引用!$E$43,AND(O11="红色",N11="晶核防御力"),数据引用!$F$43,AND(O11="蓝色",N11="精准回血%s"),数据引用!$C$46,AND(O11="紫色",N11="精准回血%s"),数据引用!$D$46,AND(O11="橙色",N11="精准回血%s"),数据引用!$E$46,AND(O11="红色",N11="精准回血%s"),数据引用!$F$46,AND(O11="蓝色",N11="闪避回血%s"),数据引用!$C$49,AND(O11="紫色",N11="闪避回血%s"),数据引用!$D$49,AND(O11="橙色",N11="闪避回血%s"),数据引用!$E$49,AND(O11="红色",N11="闪避回血%s"),数据引用!$F$49,AND(O11="蓝色",N11="命中回血%s"),数据引用!$C$52,AND(O11="紫色",N11="命中回血%s"),数据引用!$D$52,AND(O11="橙色",N11="命中回血%s"),数据引用!$E$52,AND(O11="红色",N11="命中回血%s"),数据引用!$F$52,AND(O11="蓝色",N11="暴击回血%s"),数据引用!$C$55,AND(O11="紫色",N11="暴击回血%s"),数据引用!$D$55,AND(O11="橙色",N11="暴击回血%s"),数据引用!$E$55,AND(O11="红色",N11="暴击回血%s"),数据引用!$F$55,AND(O11="蓝色",N11="混沌回血%s"),数据引用!$C$58,AND(O11="紫色",N11="混沌回血%s"),数据引用!$D$58,AND(O11="橙色",N11="混沌回血%s"),数据引用!$E$58,AND(O11="红色",N11="混沌回血%s"),数据引用!$F$58,AND(O11="蓝色",N11="元素抗性"),数据引用!$C$61,AND(O11="紫色",N11="元素抗性"),数据引用!$D$61,AND(O11="橙色",N11="元素抗性"),数据引用!$E$61,AND(O11="红色",N11="元素抗性"),数据引用!$F$61,AND(O11="蓝色",N11="元素伤害"),数据引用!$C$64,AND(O11="紫色",N11="元素伤害"),数据引用!$D$64,AND(O11="橙色",N11="元素伤害"),数据引用!$E$64,AND(O11="红色",N11="元素伤害"),数据引用!$F$64)</f>
        <v>2.16</v>
      </c>
      <c r="N11" s="140" t="s">
        <v>152</v>
      </c>
      <c r="O11" s="47" t="s">
        <v>41</v>
      </c>
      <c r="P11" s="141">
        <f t="shared" si="0"/>
        <v>2.16</v>
      </c>
      <c r="R11" s="156"/>
      <c r="S11" s="156"/>
      <c r="T11" s="156">
        <f>P11/100</f>
        <v>0.0216</v>
      </c>
      <c r="U11" s="156" t="s">
        <v>132</v>
      </c>
      <c r="V11" s="126" t="str">
        <f t="shared" si="1"/>
        <v>属性-命中率,</v>
      </c>
    </row>
    <row r="12" ht="15.75" spans="12:22">
      <c r="L12" s="47" t="s">
        <v>140</v>
      </c>
      <c r="M12" s="139">
        <f>_xlfn.IFS(AND(O12="蓝色",N12="晶核生命力"),数据引用!$C$19,AND(O12="紫色",N12="晶核生命力"),数据引用!$D$19,AND(O12="橙色",N12="晶核生命力"),数据引用!$E$19,AND(O12="红色",N12="晶核生命力"),数据引用!$F$19,AND(O12="蓝色",N12="晶核攻击力"),数据引用!$C$16,AND(O12="紫色",N12="晶核攻击力"),数据引用!$D$16,AND(O12="橙色",N12="晶核攻击力"),数据引用!$E$16,AND(O12="红色",N12="晶核攻击力"),数据引用!$F$16,AND(O12="蓝色",N12="最大混沌"),数据引用!$C$22,AND(O12="紫色",N12="最大混沌"),数据引用!$D$22,AND(O12="橙色",N12="最大混沌"),数据引用!$E$22,AND(O12="红色",N12="最大混沌"),数据引用!$F$22,AND(O12="蓝色",N12="破甲效果"),数据引用!$C$25,AND(O12="紫色",N12="破甲效果"),数据引用!$D$25,AND(O12="橙色",N12="破甲效果"),数据引用!$E$25,AND(O12="红色",N12="破甲效果"),数据引用!$F$25,AND(O12="蓝色",N12="暴击效果"),数据引用!$C$28,AND(O12="紫色",N12="暴击效果"),数据引用!$D$28,AND(O12="橙色",N12="暴击效果"),数据引用!$E$28,AND(O12="红色",N12="暴击效果"),数据引用!$F$28,AND(O12="蓝色",N12="精准伤害"),数据引用!$C$31,AND(O12="紫色",N12="精准伤害"),数据引用!$D$31,AND(O12="橙色",N12="精准伤害"),数据引用!$E$31,AND(O12="红色",N12="精准伤害"),数据引用!$F$31,AND(O12="蓝色",N12="技能增强"),$C$34,AND(O12="紫色",N12="技能增强"),数据引用!$D$34,AND(O12="橙色",N12="技能增强"),数据引用!$E$34,AND(O12="红色",N12="技能增强"),数据引用!$F$34,AND(O12="蓝色",N12="命中率"),数据引用!$C$37,AND(O12="紫色",N12="命中率"),数据引用!$D$37,AND(O12="橙色",N12="命中率"),数据引用!$E$37,AND(O12="红色",N12="命中率"),数据引用!$F$37,AND(O12="蓝色",N12="闪避率"),数据引用!$C$40,AND(O12="紫色",N12="闪避率"),数据引用!$D$40,AND(O12="橙色",N12="闪避率"),数据引用!$E$40,AND(O12="红色",N12="闪避率"),数据引用!$F$40,AND(O12="蓝色",N12="晶核防御力"),数据引用!$C$43,AND(O12="紫色",N12="晶核防御力"),数据引用!$D$43,AND(O12="橙色",N12="晶核防御力"),数据引用!$E$43,AND(O12="红色",N12="晶核防御力"),数据引用!$F$43,AND(O12="蓝色",N12="精准回血%s"),数据引用!$C$46,AND(O12="紫色",N12="精准回血%s"),数据引用!$D$46,AND(O12="橙色",N12="精准回血%s"),数据引用!$E$46,AND(O12="红色",N12="精准回血%s"),数据引用!$F$46,AND(O12="蓝色",N12="闪避回血%s"),数据引用!$C$49,AND(O12="紫色",N12="闪避回血%s"),数据引用!$D$49,AND(O12="橙色",N12="闪避回血%s"),数据引用!$E$49,AND(O12="红色",N12="闪避回血%s"),数据引用!$F$49,AND(O12="蓝色",N12="命中回血%s"),数据引用!$C$52,AND(O12="紫色",N12="命中回血%s"),数据引用!$D$52,AND(O12="橙色",N12="命中回血%s"),数据引用!$E$52,AND(O12="红色",N12="命中回血%s"),数据引用!$F$52,AND(O12="蓝色",N12="暴击回血%s"),数据引用!$C$55,AND(O12="紫色",N12="暴击回血%s"),数据引用!$D$55,AND(O12="橙色",N12="暴击回血%s"),数据引用!$E$55,AND(O12="红色",N12="暴击回血%s"),数据引用!$F$55,AND(O12="蓝色",N12="混沌回血%s"),数据引用!$C$58,AND(O12="紫色",N12="混沌回血%s"),数据引用!$D$58,AND(O12="橙色",N12="混沌回血%s"),数据引用!$E$58,AND(O12="红色",N12="混沌回血%s"),数据引用!$F$58,AND(O12="蓝色",N12="元素抗性"),数据引用!$C$61,AND(O12="紫色",N12="元素抗性"),数据引用!$D$61,AND(O12="橙色",N12="元素抗性"),数据引用!$E$61,AND(O12="红色",N12="元素抗性"),数据引用!$F$61,AND(O12="蓝色",N12="元素伤害"),数据引用!$C$64,AND(O12="紫色",N12="元素伤害"),数据引用!$D$64,AND(O12="橙色",N12="元素伤害"),数据引用!$E$64,AND(O12="红色",N12="元素伤害"),数据引用!$F$64)</f>
        <v>0</v>
      </c>
      <c r="N12" s="140" t="s">
        <v>153</v>
      </c>
      <c r="O12" s="47" t="s">
        <v>41</v>
      </c>
      <c r="P12" s="141">
        <f t="shared" si="0"/>
        <v>0</v>
      </c>
      <c r="Q12" s="156"/>
      <c r="R12" s="156"/>
      <c r="S12" s="156"/>
      <c r="T12" s="156">
        <f>M12</f>
        <v>0</v>
      </c>
      <c r="U12" s="156" t="s">
        <v>132</v>
      </c>
      <c r="V12" s="126" t="str">
        <f t="shared" si="1"/>
        <v>属性-最大混沌,</v>
      </c>
    </row>
    <row r="13" s="126" customFormat="1" ht="15.75" spans="1:22">
      <c r="A13" s="126" t="s">
        <v>144</v>
      </c>
      <c r="B13" s="126" t="s">
        <v>154</v>
      </c>
      <c r="C13" s="1" t="s">
        <v>123</v>
      </c>
      <c r="D13" s="1" t="s">
        <v>124</v>
      </c>
      <c r="E13" s="1" t="s">
        <v>125</v>
      </c>
      <c r="F13" s="1" t="s">
        <v>126</v>
      </c>
      <c r="G13" s="1"/>
      <c r="H13" s="126" t="s">
        <v>155</v>
      </c>
      <c r="J13" s="143"/>
      <c r="K13" s="143"/>
      <c r="L13" s="47" t="s">
        <v>140</v>
      </c>
      <c r="M13" s="139">
        <f>_xlfn.IFS(AND(O13="蓝色",N13="晶核生命力"),数据引用!$C$19,AND(O13="紫色",N13="晶核生命力"),数据引用!$D$19,AND(O13="橙色",N13="晶核生命力"),数据引用!$E$19,AND(O13="红色",N13="晶核生命力"),数据引用!$F$19,AND(O13="蓝色",N13="晶核攻击力"),数据引用!$C$16,AND(O13="紫色",N13="晶核攻击力"),数据引用!$D$16,AND(O13="橙色",N13="晶核攻击力"),数据引用!$E$16,AND(O13="红色",N13="晶核攻击力"),数据引用!$F$16,AND(O13="蓝色",N13="最大混沌"),数据引用!$C$22,AND(O13="紫色",N13="最大混沌"),数据引用!$D$22,AND(O13="橙色",N13="最大混沌"),数据引用!$E$22,AND(O13="红色",N13="最大混沌"),数据引用!$F$22,AND(O13="蓝色",N13="破甲效果"),数据引用!$C$25,AND(O13="紫色",N13="破甲效果"),数据引用!$D$25,AND(O13="橙色",N13="破甲效果"),数据引用!$E$25,AND(O13="红色",N13="破甲效果"),数据引用!$F$25,AND(O13="蓝色",N13="暴击效果"),数据引用!$C$28,AND(O13="紫色",N13="暴击效果"),数据引用!$D$28,AND(O13="橙色",N13="暴击效果"),数据引用!$E$28,AND(O13="红色",N13="暴击效果"),数据引用!$F$28,AND(O13="蓝色",N13="精准伤害"),数据引用!$C$31,AND(O13="紫色",N13="精准伤害"),数据引用!$D$31,AND(O13="橙色",N13="精准伤害"),数据引用!$E$31,AND(O13="红色",N13="精准伤害"),数据引用!$F$31,AND(O13="蓝色",N13="技能增强"),$C$34,AND(O13="紫色",N13="技能增强"),数据引用!$D$34,AND(O13="橙色",N13="技能增强"),数据引用!$E$34,AND(O13="红色",N13="技能增强"),数据引用!$F$34,AND(O13="蓝色",N13="命中率"),数据引用!$C$37,AND(O13="紫色",N13="命中率"),数据引用!$D$37,AND(O13="橙色",N13="命中率"),数据引用!$E$37,AND(O13="红色",N13="命中率"),数据引用!$F$37,AND(O13="蓝色",N13="闪避率"),数据引用!$C$40,AND(O13="紫色",N13="闪避率"),数据引用!$D$40,AND(O13="橙色",N13="闪避率"),数据引用!$E$40,AND(O13="红色",N13="闪避率"),数据引用!$F$40,AND(O13="蓝色",N13="晶核防御力"),数据引用!$C$43,AND(O13="紫色",N13="晶核防御力"),数据引用!$D$43,AND(O13="橙色",N13="晶核防御力"),数据引用!$E$43,AND(O13="红色",N13="晶核防御力"),数据引用!$F$43,AND(O13="蓝色",N13="精准回血%s"),数据引用!$C$46,AND(O13="紫色",N13="精准回血%s"),数据引用!$D$46,AND(O13="橙色",N13="精准回血%s"),数据引用!$E$46,AND(O13="红色",N13="精准回血%s"),数据引用!$F$46,AND(O13="蓝色",N13="闪避回血%s"),数据引用!$C$49,AND(O13="紫色",N13="闪避回血%s"),数据引用!$D$49,AND(O13="橙色",N13="闪避回血%s"),数据引用!$E$49,AND(O13="红色",N13="闪避回血%s"),数据引用!$F$49,AND(O13="蓝色",N13="命中回血%s"),数据引用!$C$52,AND(O13="紫色",N13="命中回血%s"),数据引用!$D$52,AND(O13="橙色",N13="命中回血%s"),数据引用!$E$52,AND(O13="红色",N13="命中回血%s"),数据引用!$F$52,AND(O13="蓝色",N13="暴击回血%s"),数据引用!$C$55,AND(O13="紫色",N13="暴击回血%s"),数据引用!$D$55,AND(O13="橙色",N13="暴击回血%s"),数据引用!$E$55,AND(O13="红色",N13="暴击回血%s"),数据引用!$F$55,AND(O13="蓝色",N13="混沌回血%s"),数据引用!$C$58,AND(O13="紫色",N13="混沌回血%s"),数据引用!$D$58,AND(O13="橙色",N13="混沌回血%s"),数据引用!$E$58,AND(O13="红色",N13="混沌回血%s"),数据引用!$F$58,AND(O13="蓝色",N13="元素抗性"),数据引用!$C$61,AND(O13="紫色",N13="元素抗性"),数据引用!$D$61,AND(O13="橙色",N13="元素抗性"),数据引用!$E$61,AND(O13="红色",N13="元素抗性"),数据引用!$F$61,AND(O13="蓝色",N13="元素伤害"),数据引用!$C$64,AND(O13="紫色",N13="元素伤害"),数据引用!$D$64,AND(O13="橙色",N13="元素伤害"),数据引用!$E$64,AND(O13="红色",N13="元素伤害"),数据引用!$F$64)</f>
        <v>0.52</v>
      </c>
      <c r="N13" s="140" t="s">
        <v>156</v>
      </c>
      <c r="O13" s="47" t="s">
        <v>41</v>
      </c>
      <c r="P13" s="141">
        <f t="shared" si="0"/>
        <v>0.52</v>
      </c>
      <c r="Q13" s="156"/>
      <c r="R13" s="156"/>
      <c r="S13" s="156"/>
      <c r="T13" s="156">
        <f>M13</f>
        <v>0.52</v>
      </c>
      <c r="U13" s="156" t="s">
        <v>132</v>
      </c>
      <c r="V13" s="126" t="str">
        <f t="shared" si="1"/>
        <v>属性-破甲效果,</v>
      </c>
    </row>
    <row r="14" s="2" customFormat="1" ht="15.75" spans="1:22">
      <c r="A14" s="2" t="s">
        <v>157</v>
      </c>
      <c r="B14" s="2">
        <f>[1]战斗模型!$D$536*100</f>
        <v>20</v>
      </c>
      <c r="C14" s="2">
        <f>C16*C15</f>
        <v>200</v>
      </c>
      <c r="D14" s="2">
        <f>D16*D15</f>
        <v>200</v>
      </c>
      <c r="E14" s="2">
        <f>E16*E15</f>
        <v>200</v>
      </c>
      <c r="F14" s="2">
        <f>F16*F15</f>
        <v>300</v>
      </c>
      <c r="J14" s="143"/>
      <c r="K14" s="143"/>
      <c r="L14" s="47" t="s">
        <v>140</v>
      </c>
      <c r="M14" s="139">
        <f>_xlfn.IFS(AND(O14="蓝色",N14="晶核生命力"),数据引用!$C$19,AND(O14="紫色",N14="晶核生命力"),数据引用!$D$19,AND(O14="橙色",N14="晶核生命力"),数据引用!$E$19,AND(O14="红色",N14="晶核生命力"),数据引用!$F$19,AND(O14="蓝色",N14="晶核攻击力"),数据引用!$C$16,AND(O14="紫色",N14="晶核攻击力"),数据引用!$D$16,AND(O14="橙色",N14="晶核攻击力"),数据引用!$E$16,AND(O14="红色",N14="晶核攻击力"),数据引用!$F$16,AND(O14="蓝色",N14="最大混沌"),数据引用!$C$22,AND(O14="紫色",N14="最大混沌"),数据引用!$D$22,AND(O14="橙色",N14="最大混沌"),数据引用!$E$22,AND(O14="红色",N14="最大混沌"),数据引用!$F$22,AND(O14="蓝色",N14="破甲效果"),数据引用!$C$25,AND(O14="紫色",N14="破甲效果"),数据引用!$D$25,AND(O14="橙色",N14="破甲效果"),数据引用!$E$25,AND(O14="红色",N14="破甲效果"),数据引用!$F$25,AND(O14="蓝色",N14="暴击效果"),数据引用!$C$28,AND(O14="紫色",N14="暴击效果"),数据引用!$D$28,AND(O14="橙色",N14="暴击效果"),数据引用!$E$28,AND(O14="红色",N14="暴击效果"),数据引用!$F$28,AND(O14="蓝色",N14="精准伤害"),数据引用!$C$31,AND(O14="紫色",N14="精准伤害"),数据引用!$D$31,AND(O14="橙色",N14="精准伤害"),数据引用!$E$31,AND(O14="红色",N14="精准伤害"),数据引用!$F$31,AND(O14="蓝色",N14="技能增强"),$C$34,AND(O14="紫色",N14="技能增强"),数据引用!$D$34,AND(O14="橙色",N14="技能增强"),数据引用!$E$34,AND(O14="红色",N14="技能增强"),数据引用!$F$34,AND(O14="蓝色",N14="命中率"),数据引用!$C$37,AND(O14="紫色",N14="命中率"),数据引用!$D$37,AND(O14="橙色",N14="命中率"),数据引用!$E$37,AND(O14="红色",N14="命中率"),数据引用!$F$37,AND(O14="蓝色",N14="闪避率"),数据引用!$C$40,AND(O14="紫色",N14="闪避率"),数据引用!$D$40,AND(O14="橙色",N14="闪避率"),数据引用!$E$40,AND(O14="红色",N14="闪避率"),数据引用!$F$40,AND(O14="蓝色",N14="晶核防御力"),数据引用!$C$43,AND(O14="紫色",N14="晶核防御力"),数据引用!$D$43,AND(O14="橙色",N14="晶核防御力"),数据引用!$E$43,AND(O14="红色",N14="晶核防御力"),数据引用!$F$43,AND(O14="蓝色",N14="精准回血%s"),数据引用!$C$46,AND(O14="紫色",N14="精准回血%s"),数据引用!$D$46,AND(O14="橙色",N14="精准回血%s"),数据引用!$E$46,AND(O14="红色",N14="精准回血%s"),数据引用!$F$46,AND(O14="蓝色",N14="闪避回血%s"),数据引用!$C$49,AND(O14="紫色",N14="闪避回血%s"),数据引用!$D$49,AND(O14="橙色",N14="闪避回血%s"),数据引用!$E$49,AND(O14="红色",N14="闪避回血%s"),数据引用!$F$49,AND(O14="蓝色",N14="命中回血%s"),数据引用!$C$52,AND(O14="紫色",N14="命中回血%s"),数据引用!$D$52,AND(O14="橙色",N14="命中回血%s"),数据引用!$E$52,AND(O14="红色",N14="命中回血%s"),数据引用!$F$52,AND(O14="蓝色",N14="暴击回血%s"),数据引用!$C$55,AND(O14="紫色",N14="暴击回血%s"),数据引用!$D$55,AND(O14="橙色",N14="暴击回血%s"),数据引用!$E$55,AND(O14="红色",N14="暴击回血%s"),数据引用!$F$55,AND(O14="蓝色",N14="混沌回血%s"),数据引用!$C$58,AND(O14="紫色",N14="混沌回血%s"),数据引用!$D$58,AND(O14="橙色",N14="混沌回血%s"),数据引用!$E$58,AND(O14="红色",N14="混沌回血%s"),数据引用!$F$58,AND(O14="蓝色",N14="元素抗性"),数据引用!$C$61,AND(O14="紫色",N14="元素抗性"),数据引用!$D$61,AND(O14="橙色",N14="元素抗性"),数据引用!$E$61,AND(O14="红色",N14="元素抗性"),数据引用!$F$61,AND(O14="蓝色",N14="元素伤害"),数据引用!$C$64,AND(O14="紫色",N14="元素伤害"),数据引用!$D$64,AND(O14="橙色",N14="元素伤害"),数据引用!$E$64,AND(O14="红色",N14="元素伤害"),数据引用!$F$64)</f>
        <v>258</v>
      </c>
      <c r="N14" s="140" t="s">
        <v>141</v>
      </c>
      <c r="O14" s="47" t="s">
        <v>41</v>
      </c>
      <c r="P14" s="141">
        <f t="shared" si="0"/>
        <v>258</v>
      </c>
      <c r="Q14" s="156"/>
      <c r="R14" s="156"/>
      <c r="S14" s="156"/>
      <c r="T14" s="156"/>
      <c r="U14" s="156" t="s">
        <v>142</v>
      </c>
      <c r="V14" s="126" t="str">
        <f t="shared" si="1"/>
        <v>属性-暴击回血,</v>
      </c>
    </row>
    <row r="15" s="2" customFormat="1" ht="15.75" spans="1:22">
      <c r="A15" s="2" t="s">
        <v>158</v>
      </c>
      <c r="B15" s="2">
        <f>SUM(C15:F15)</f>
        <v>45</v>
      </c>
      <c r="C15" s="129">
        <v>10</v>
      </c>
      <c r="D15" s="129">
        <v>10</v>
      </c>
      <c r="E15" s="129">
        <v>10</v>
      </c>
      <c r="F15" s="129">
        <v>15</v>
      </c>
      <c r="H15" s="2">
        <f>$B14/($C15*数值必比例!B5+$D15*数值必比例!C5+$E15*数值必比例!D5+$F15*数值必比例!E5)</f>
        <v>0.129032258064516</v>
      </c>
      <c r="J15" s="143"/>
      <c r="K15" s="126">
        <f>T15*100</f>
        <v>2000</v>
      </c>
      <c r="L15" s="47" t="s">
        <v>136</v>
      </c>
      <c r="M15" s="139">
        <f>_xlfn.IFS(AND(O15="蓝色",N15="晶核生命力"),数据引用!$C$19,AND(O15="紫色",N15="晶核生命力"),数据引用!$D$19,AND(O15="橙色",N15="晶核生命力"),数据引用!$E$19,AND(O15="红色",N15="晶核生命力"),数据引用!$F$19,AND(O15="蓝色",N15="晶核攻击力"),数据引用!$C$16,AND(O15="紫色",N15="晶核攻击力"),数据引用!$D$16,AND(O15="橙色",N15="晶核攻击力"),数据引用!$E$16,AND(O15="红色",N15="晶核攻击力"),数据引用!$F$16,AND(O15="蓝色",N15="最大混沌"),数据引用!$C$22,AND(O15="紫色",N15="最大混沌"),数据引用!$D$22,AND(O15="橙色",N15="最大混沌"),数据引用!$E$22,AND(O15="红色",N15="最大混沌"),数据引用!$F$22,AND(O15="蓝色",N15="破甲效果"),数据引用!$C$25,AND(O15="紫色",N15="破甲效果"),数据引用!$D$25,AND(O15="橙色",N15="破甲效果"),数据引用!$E$25,AND(O15="红色",N15="破甲效果"),数据引用!$F$25,AND(O15="蓝色",N15="暴击效果"),数据引用!$C$28,AND(O15="紫色",N15="暴击效果"),数据引用!$D$28,AND(O15="橙色",N15="暴击效果"),数据引用!$E$28,AND(O15="红色",N15="暴击效果"),数据引用!$F$28,AND(O15="蓝色",N15="精准伤害"),数据引用!$C$31,AND(O15="紫色",N15="精准伤害"),数据引用!$D$31,AND(O15="橙色",N15="精准伤害"),数据引用!$E$31,AND(O15="红色",N15="精准伤害"),数据引用!$F$31,AND(O15="蓝色",N15="技能增强"),$C$34,AND(O15="紫色",N15="技能增强"),数据引用!$D$34,AND(O15="橙色",N15="技能增强"),数据引用!$E$34,AND(O15="红色",N15="技能增强"),数据引用!$F$34,AND(O15="蓝色",N15="命中率"),数据引用!$C$37,AND(O15="紫色",N15="命中率"),数据引用!$D$37,AND(O15="橙色",N15="命中率"),数据引用!$E$37,AND(O15="红色",N15="命中率"),数据引用!$F$37,AND(O15="蓝色",N15="闪避率"),数据引用!$C$40,AND(O15="紫色",N15="闪避率"),数据引用!$D$40,AND(O15="橙色",N15="闪避率"),数据引用!$E$40,AND(O15="红色",N15="闪避率"),数据引用!$F$40,AND(O15="蓝色",N15="晶核防御力"),数据引用!$C$43,AND(O15="紫色",N15="晶核防御力"),数据引用!$D$43,AND(O15="橙色",N15="晶核防御力"),数据引用!$E$43,AND(O15="红色",N15="晶核防御力"),数据引用!$F$43,AND(O15="蓝色",N15="精准回血%s"),数据引用!$C$46,AND(O15="紫色",N15="精准回血%s"),数据引用!$D$46,AND(O15="橙色",N15="精准回血%s"),数据引用!$E$46,AND(O15="红色",N15="精准回血%s"),数据引用!$F$46,AND(O15="蓝色",N15="闪避回血%s"),数据引用!$C$49,AND(O15="紫色",N15="闪避回血%s"),数据引用!$D$49,AND(O15="橙色",N15="闪避回血%s"),数据引用!$E$49,AND(O15="红色",N15="闪避回血%s"),数据引用!$F$49,AND(O15="蓝色",N15="命中回血%s"),数据引用!$C$52,AND(O15="紫色",N15="命中回血%s"),数据引用!$D$52,AND(O15="橙色",N15="命中回血%s"),数据引用!$E$52,AND(O15="红色",N15="命中回血%s"),数据引用!$F$52,AND(O15="蓝色",N15="暴击回血%s"),数据引用!$C$55,AND(O15="紫色",N15="暴击回血%s"),数据引用!$D$55,AND(O15="橙色",N15="暴击回血%s"),数据引用!$E$55,AND(O15="红色",N15="暴击回血%s"),数据引用!$F$55,AND(O15="蓝色",N15="混沌回血%s"),数据引用!$C$58,AND(O15="紫色",N15="混沌回血%s"),数据引用!$D$58,AND(O15="橙色",N15="混沌回血%s"),数据引用!$E$58,AND(O15="红色",N15="混沌回血%s"),数据引用!$F$58,AND(O15="蓝色",N15="元素抗性"),数据引用!$C$61,AND(O15="紫色",N15="元素抗性"),数据引用!$D$61,AND(O15="橙色",N15="元素抗性"),数据引用!$E$61,AND(O15="红色",N15="元素抗性"),数据引用!$F$61,AND(O15="蓝色",N15="元素伤害"),数据引用!$C$64,AND(O15="紫色",N15="元素伤害"),数据引用!$D$64,AND(O15="橙色",N15="元素伤害"),数据引用!$E$64,AND(O15="红色",N15="元素伤害"),数据引用!$F$64)</f>
        <v>20</v>
      </c>
      <c r="N15" s="140" t="s">
        <v>129</v>
      </c>
      <c r="O15" s="47" t="s">
        <v>41</v>
      </c>
      <c r="P15" s="141">
        <f t="shared" si="0"/>
        <v>20</v>
      </c>
      <c r="Q15" s="156"/>
      <c r="R15" s="156"/>
      <c r="S15" s="156"/>
      <c r="T15" s="156">
        <f>M15</f>
        <v>20</v>
      </c>
      <c r="U15" s="156" t="s">
        <v>132</v>
      </c>
      <c r="V15" s="126" t="str">
        <f t="shared" si="1"/>
        <v>属性-最大生命,</v>
      </c>
    </row>
    <row r="16" s="2" customFormat="1" ht="15.75" spans="1:22">
      <c r="A16" s="2" t="s">
        <v>159</v>
      </c>
      <c r="C16" s="2">
        <f>$B$14</f>
        <v>20</v>
      </c>
      <c r="D16" s="2">
        <f>$B$14</f>
        <v>20</v>
      </c>
      <c r="E16" s="2">
        <f>$B$14</f>
        <v>20</v>
      </c>
      <c r="F16" s="2">
        <f>$B$14</f>
        <v>20</v>
      </c>
      <c r="J16" s="143"/>
      <c r="K16" s="143"/>
      <c r="L16" s="47" t="s">
        <v>136</v>
      </c>
      <c r="M16" s="139">
        <f>_xlfn.IFS(AND(O16="蓝色",N16="晶核生命力"),数据引用!$C$19,AND(O16="紫色",N16="晶核生命力"),数据引用!$D$19,AND(O16="橙色",N16="晶核生命力"),数据引用!$E$19,AND(O16="红色",N16="晶核生命力"),数据引用!$F$19,AND(O16="蓝色",N16="晶核攻击力"),数据引用!$C$16,AND(O16="紫色",N16="晶核攻击力"),数据引用!$D$16,AND(O16="橙色",N16="晶核攻击力"),数据引用!$E$16,AND(O16="红色",N16="晶核攻击力"),数据引用!$F$16,AND(O16="蓝色",N16="最大混沌"),数据引用!$C$22,AND(O16="紫色",N16="最大混沌"),数据引用!$D$22,AND(O16="橙色",N16="最大混沌"),数据引用!$E$22,AND(O16="红色",N16="最大混沌"),数据引用!$F$22,AND(O16="蓝色",N16="破甲效果"),数据引用!$C$25,AND(O16="紫色",N16="破甲效果"),数据引用!$D$25,AND(O16="橙色",N16="破甲效果"),数据引用!$E$25,AND(O16="红色",N16="破甲效果"),数据引用!$F$25,AND(O16="蓝色",N16="暴击效果"),数据引用!$C$28,AND(O16="紫色",N16="暴击效果"),数据引用!$D$28,AND(O16="橙色",N16="暴击效果"),数据引用!$E$28,AND(O16="红色",N16="暴击效果"),数据引用!$F$28,AND(O16="蓝色",N16="精准伤害"),数据引用!$C$31,AND(O16="紫色",N16="精准伤害"),数据引用!$D$31,AND(O16="橙色",N16="精准伤害"),数据引用!$E$31,AND(O16="红色",N16="精准伤害"),数据引用!$F$31,AND(O16="蓝色",N16="技能增强"),$C$34,AND(O16="紫色",N16="技能增强"),数据引用!$D$34,AND(O16="橙色",N16="技能增强"),数据引用!$E$34,AND(O16="红色",N16="技能增强"),数据引用!$F$34,AND(O16="蓝色",N16="命中率"),数据引用!$C$37,AND(O16="紫色",N16="命中率"),数据引用!$D$37,AND(O16="橙色",N16="命中率"),数据引用!$E$37,AND(O16="红色",N16="命中率"),数据引用!$F$37,AND(O16="蓝色",N16="闪避率"),数据引用!$C$40,AND(O16="紫色",N16="闪避率"),数据引用!$D$40,AND(O16="橙色",N16="闪避率"),数据引用!$E$40,AND(O16="红色",N16="闪避率"),数据引用!$F$40,AND(O16="蓝色",N16="晶核防御力"),数据引用!$C$43,AND(O16="紫色",N16="晶核防御力"),数据引用!$D$43,AND(O16="橙色",N16="晶核防御力"),数据引用!$E$43,AND(O16="红色",N16="晶核防御力"),数据引用!$F$43,AND(O16="蓝色",N16="精准回血%s"),数据引用!$C$46,AND(O16="紫色",N16="精准回血%s"),数据引用!$D$46,AND(O16="橙色",N16="精准回血%s"),数据引用!$E$46,AND(O16="红色",N16="精准回血%s"),数据引用!$F$46,AND(O16="蓝色",N16="闪避回血%s"),数据引用!$C$49,AND(O16="紫色",N16="闪避回血%s"),数据引用!$D$49,AND(O16="橙色",N16="闪避回血%s"),数据引用!$E$49,AND(O16="红色",N16="闪避回血%s"),数据引用!$F$49,AND(O16="蓝色",N16="命中回血%s"),数据引用!$C$52,AND(O16="紫色",N16="命中回血%s"),数据引用!$D$52,AND(O16="橙色",N16="命中回血%s"),数据引用!$E$52,AND(O16="红色",N16="命中回血%s"),数据引用!$F$52,AND(O16="蓝色",N16="暴击回血%s"),数据引用!$C$55,AND(O16="紫色",N16="暴击回血%s"),数据引用!$D$55,AND(O16="橙色",N16="暴击回血%s"),数据引用!$E$55,AND(O16="红色",N16="暴击回血%s"),数据引用!$F$55,AND(O16="蓝色",N16="混沌回血%s"),数据引用!$C$58,AND(O16="紫色",N16="混沌回血%s"),数据引用!$D$58,AND(O16="橙色",N16="混沌回血%s"),数据引用!$E$58,AND(O16="红色",N16="混沌回血%s"),数据引用!$F$58,AND(O16="蓝色",N16="元素抗性"),数据引用!$C$61,AND(O16="紫色",N16="元素抗性"),数据引用!$D$61,AND(O16="橙色",N16="元素抗性"),数据引用!$E$61,AND(O16="红色",N16="元素抗性"),数据引用!$F$61,AND(O16="蓝色",N16="元素伤害"),数据引用!$C$64,AND(O16="紫色",N16="元素伤害"),数据引用!$D$64,AND(O16="橙色",N16="元素伤害"),数据引用!$E$64,AND(O16="红色",N16="元素伤害"),数据引用!$F$64)</f>
        <v>20</v>
      </c>
      <c r="N16" s="140" t="s">
        <v>148</v>
      </c>
      <c r="O16" s="47" t="s">
        <v>41</v>
      </c>
      <c r="P16" s="141">
        <f t="shared" si="0"/>
        <v>20</v>
      </c>
      <c r="Q16" s="156"/>
      <c r="R16" s="156"/>
      <c r="S16" s="156"/>
      <c r="T16" s="156"/>
      <c r="U16" s="156" t="s">
        <v>132</v>
      </c>
      <c r="V16" s="126" t="str">
        <f t="shared" si="1"/>
        <v>属性-防御力,</v>
      </c>
    </row>
    <row r="17" s="3" customFormat="1" ht="15.75" spans="1:22">
      <c r="A17" s="3" t="s">
        <v>160</v>
      </c>
      <c r="B17" s="3">
        <f>[1]战斗模型!$D$538*100</f>
        <v>20</v>
      </c>
      <c r="C17" s="3">
        <f t="shared" ref="C17:F17" si="2">C19*C18</f>
        <v>200</v>
      </c>
      <c r="D17" s="3">
        <f t="shared" si="2"/>
        <v>200</v>
      </c>
      <c r="E17" s="3">
        <f t="shared" si="2"/>
        <v>200</v>
      </c>
      <c r="F17" s="3">
        <f t="shared" si="2"/>
        <v>300</v>
      </c>
      <c r="J17" s="143"/>
      <c r="K17" s="143"/>
      <c r="L17" s="47" t="s">
        <v>140</v>
      </c>
      <c r="M17" s="139">
        <f>_xlfn.IFS(AND(O17="蓝色",N17="晶核生命力"),数据引用!$C$19,AND(O17="紫色",N17="晶核生命力"),数据引用!$D$19,AND(O17="橙色",N17="晶核生命力"),数据引用!$E$19,AND(O17="红色",N17="晶核生命力"),数据引用!$F$19,AND(O17="蓝色",N17="晶核攻击力"),数据引用!$C$16,AND(O17="紫色",N17="晶核攻击力"),数据引用!$D$16,AND(O17="橙色",N17="晶核攻击力"),数据引用!$E$16,AND(O17="红色",N17="晶核攻击力"),数据引用!$F$16,AND(O17="蓝色",N17="最大混沌"),数据引用!$C$22,AND(O17="紫色",N17="最大混沌"),数据引用!$D$22,AND(O17="橙色",N17="最大混沌"),数据引用!$E$22,AND(O17="红色",N17="最大混沌"),数据引用!$F$22,AND(O17="蓝色",N17="破甲效果"),数据引用!$C$25,AND(O17="紫色",N17="破甲效果"),数据引用!$D$25,AND(O17="橙色",N17="破甲效果"),数据引用!$E$25,AND(O17="红色",N17="破甲效果"),数据引用!$F$25,AND(O17="蓝色",N17="暴击效果"),数据引用!$C$28,AND(O17="紫色",N17="暴击效果"),数据引用!$D$28,AND(O17="橙色",N17="暴击效果"),数据引用!$E$28,AND(O17="红色",N17="暴击效果"),数据引用!$F$28,AND(O17="蓝色",N17="精准伤害"),数据引用!$C$31,AND(O17="紫色",N17="精准伤害"),数据引用!$D$31,AND(O17="橙色",N17="精准伤害"),数据引用!$E$31,AND(O17="红色",N17="精准伤害"),数据引用!$F$31,AND(O17="蓝色",N17="技能增强"),$C$34,AND(O17="紫色",N17="技能增强"),数据引用!$D$34,AND(O17="橙色",N17="技能增强"),数据引用!$E$34,AND(O17="红色",N17="技能增强"),数据引用!$F$34,AND(O17="蓝色",N17="命中率"),数据引用!$C$37,AND(O17="紫色",N17="命中率"),数据引用!$D$37,AND(O17="橙色",N17="命中率"),数据引用!$E$37,AND(O17="红色",N17="命中率"),数据引用!$F$37,AND(O17="蓝色",N17="闪避率"),数据引用!$C$40,AND(O17="紫色",N17="闪避率"),数据引用!$D$40,AND(O17="橙色",N17="闪避率"),数据引用!$E$40,AND(O17="红色",N17="闪避率"),数据引用!$F$40,AND(O17="蓝色",N17="晶核防御力"),数据引用!$C$43,AND(O17="紫色",N17="晶核防御力"),数据引用!$D$43,AND(O17="橙色",N17="晶核防御力"),数据引用!$E$43,AND(O17="红色",N17="晶核防御力"),数据引用!$F$43,AND(O17="蓝色",N17="精准回血%s"),数据引用!$C$46,AND(O17="紫色",N17="精准回血%s"),数据引用!$D$46,AND(O17="橙色",N17="精准回血%s"),数据引用!$E$46,AND(O17="红色",N17="精准回血%s"),数据引用!$F$46,AND(O17="蓝色",N17="闪避回血%s"),数据引用!$C$49,AND(O17="紫色",N17="闪避回血%s"),数据引用!$D$49,AND(O17="橙色",N17="闪避回血%s"),数据引用!$E$49,AND(O17="红色",N17="闪避回血%s"),数据引用!$F$49,AND(O17="蓝色",N17="命中回血%s"),数据引用!$C$52,AND(O17="紫色",N17="命中回血%s"),数据引用!$D$52,AND(O17="橙色",N17="命中回血%s"),数据引用!$E$52,AND(O17="红色",N17="命中回血%s"),数据引用!$F$52,AND(O17="蓝色",N17="暴击回血%s"),数据引用!$C$55,AND(O17="紫色",N17="暴击回血%s"),数据引用!$D$55,AND(O17="橙色",N17="暴击回血%s"),数据引用!$E$55,AND(O17="红色",N17="暴击回血%s"),数据引用!$F$55,AND(O17="蓝色",N17="混沌回血%s"),数据引用!$C$58,AND(O17="紫色",N17="混沌回血%s"),数据引用!$D$58,AND(O17="橙色",N17="混沌回血%s"),数据引用!$E$58,AND(O17="红色",N17="混沌回血%s"),数据引用!$F$58,AND(O17="蓝色",N17="元素抗性"),数据引用!$C$61,AND(O17="紫色",N17="元素抗性"),数据引用!$D$61,AND(O17="橙色",N17="元素抗性"),数据引用!$E$61,AND(O17="红色",N17="元素抗性"),数据引用!$F$61,AND(O17="蓝色",N17="元素伤害"),数据引用!$C$64,AND(O17="紫色",N17="元素伤害"),数据引用!$D$64,AND(O17="橙色",N17="元素伤害"),数据引用!$E$64,AND(O17="红色",N17="元素伤害"),数据引用!$F$64)</f>
        <v>0</v>
      </c>
      <c r="N17" s="140" t="s">
        <v>161</v>
      </c>
      <c r="O17" s="47" t="s">
        <v>41</v>
      </c>
      <c r="P17" s="141">
        <f t="shared" si="0"/>
        <v>0</v>
      </c>
      <c r="Q17" s="156"/>
      <c r="R17" s="156"/>
      <c r="S17" s="156"/>
      <c r="T17" s="156"/>
      <c r="U17" s="156" t="s">
        <v>132</v>
      </c>
      <c r="V17" s="126" t="str">
        <f t="shared" si="1"/>
        <v>属性-技能增强,</v>
      </c>
    </row>
    <row r="18" s="3" customFormat="1" ht="15.75" spans="1:22">
      <c r="A18" s="3" t="s">
        <v>162</v>
      </c>
      <c r="B18" s="3">
        <f>SUM(C18:F18)</f>
        <v>45</v>
      </c>
      <c r="C18" s="130">
        <v>10</v>
      </c>
      <c r="D18" s="130">
        <v>10</v>
      </c>
      <c r="E18" s="130">
        <v>10</v>
      </c>
      <c r="F18" s="130">
        <v>15</v>
      </c>
      <c r="H18" s="3">
        <f>$B17/($C18*数值必比例!B8+$D18*数值必比例!C8+$E18*数值必比例!D8+$F18*数值必比例!E8)</f>
        <v>0.129032258064516</v>
      </c>
      <c r="J18" s="143"/>
      <c r="K18" s="143"/>
      <c r="L18" s="47" t="s">
        <v>163</v>
      </c>
      <c r="M18" s="139">
        <f>_xlfn.IFS(AND(O18="蓝色",N18="晶核生命力"),数据引用!$C$19,AND(O18="紫色",N18="晶核生命力"),数据引用!$D$19,AND(O18="橙色",N18="晶核生命力"),数据引用!$E$19,AND(O18="红色",N18="晶核生命力"),数据引用!$F$19,AND(O18="蓝色",N18="晶核攻击力"),数据引用!$C$16,AND(O18="紫色",N18="晶核攻击力"),数据引用!$D$16,AND(O18="橙色",N18="晶核攻击力"),数据引用!$E$16,AND(O18="红色",N18="晶核攻击力"),数据引用!$F$16,AND(O18="蓝色",N18="最大混沌"),数据引用!$C$22,AND(O18="紫色",N18="最大混沌"),数据引用!$D$22,AND(O18="橙色",N18="最大混沌"),数据引用!$E$22,AND(O18="红色",N18="最大混沌"),数据引用!$F$22,AND(O18="蓝色",N18="破甲效果"),数据引用!$C$25,AND(O18="紫色",N18="破甲效果"),数据引用!$D$25,AND(O18="橙色",N18="破甲效果"),数据引用!$E$25,AND(O18="红色",N18="破甲效果"),数据引用!$F$25,AND(O18="蓝色",N18="暴击效果"),数据引用!$C$28,AND(O18="紫色",N18="暴击效果"),数据引用!$D$28,AND(O18="橙色",N18="暴击效果"),数据引用!$E$28,AND(O18="红色",N18="暴击效果"),数据引用!$F$28,AND(O18="蓝色",N18="精准伤害"),数据引用!$C$31,AND(O18="紫色",N18="精准伤害"),数据引用!$D$31,AND(O18="橙色",N18="精准伤害"),数据引用!$E$31,AND(O18="红色",N18="精准伤害"),数据引用!$F$31,AND(O18="蓝色",N18="技能增强"),$C$34,AND(O18="紫色",N18="技能增强"),数据引用!$D$34,AND(O18="橙色",N18="技能增强"),数据引用!$E$34,AND(O18="红色",N18="技能增强"),数据引用!$F$34,AND(O18="蓝色",N18="命中率"),数据引用!$C$37,AND(O18="紫色",N18="命中率"),数据引用!$D$37,AND(O18="橙色",N18="命中率"),数据引用!$E$37,AND(O18="红色",N18="命中率"),数据引用!$F$37,AND(O18="蓝色",N18="闪避率"),数据引用!$C$40,AND(O18="紫色",N18="闪避率"),数据引用!$D$40,AND(O18="橙色",N18="闪避率"),数据引用!$E$40,AND(O18="红色",N18="闪避率"),数据引用!$F$40,AND(O18="蓝色",N18="晶核防御力"),数据引用!$C$43,AND(O18="紫色",N18="晶核防御力"),数据引用!$D$43,AND(O18="橙色",N18="晶核防御力"),数据引用!$E$43,AND(O18="红色",N18="晶核防御力"),数据引用!$F$43,AND(O18="蓝色",N18="精准回血%s"),数据引用!$C$46,AND(O18="紫色",N18="精准回血%s"),数据引用!$D$46,AND(O18="橙色",N18="精准回血%s"),数据引用!$E$46,AND(O18="红色",N18="精准回血%s"),数据引用!$F$46,AND(O18="蓝色",N18="闪避回血%s"),数据引用!$C$49,AND(O18="紫色",N18="闪避回血%s"),数据引用!$D$49,AND(O18="橙色",N18="闪避回血%s"),数据引用!$E$49,AND(O18="红色",N18="闪避回血%s"),数据引用!$F$49,AND(O18="蓝色",N18="命中回血%s"),数据引用!$C$52,AND(O18="紫色",N18="命中回血%s"),数据引用!$D$52,AND(O18="橙色",N18="命中回血%s"),数据引用!$E$52,AND(O18="红色",N18="命中回血%s"),数据引用!$F$52,AND(O18="蓝色",N18="暴击回血%s"),数据引用!$C$55,AND(O18="紫色",N18="暴击回血%s"),数据引用!$D$55,AND(O18="橙色",N18="暴击回血%s"),数据引用!$E$55,AND(O18="红色",N18="暴击回血%s"),数据引用!$F$55,AND(O18="蓝色",N18="混沌回血%s"),数据引用!$C$58,AND(O18="紫色",N18="混沌回血%s"),数据引用!$D$58,AND(O18="橙色",N18="混沌回血%s"),数据引用!$E$58,AND(O18="红色",N18="混沌回血%s"),数据引用!$F$58,AND(O18="蓝色",N18="元素抗性"),数据引用!$C$61,AND(O18="紫色",N18="元素抗性"),数据引用!$D$61,AND(O18="橙色",N18="元素抗性"),数据引用!$E$61,AND(O18="红色",N18="元素抗性"),数据引用!$F$61,AND(O18="蓝色",N18="元素伤害"),数据引用!$C$64,AND(O18="紫色",N18="元素伤害"),数据引用!$D$64,AND(O18="橙色",N18="元素伤害"),数据引用!$E$64,AND(O18="红色",N18="元素伤害"),数据引用!$F$64)</f>
        <v>20</v>
      </c>
      <c r="N18" s="140" t="s">
        <v>137</v>
      </c>
      <c r="O18" s="47" t="s">
        <v>41</v>
      </c>
      <c r="P18" s="141">
        <f t="shared" si="0"/>
        <v>20</v>
      </c>
      <c r="Q18" s="156" t="s">
        <v>130</v>
      </c>
      <c r="R18" s="156">
        <v>50</v>
      </c>
      <c r="S18" s="156" t="s">
        <v>131</v>
      </c>
      <c r="T18" s="156">
        <f>ROUND(P18/R18,2)</f>
        <v>0.4</v>
      </c>
      <c r="U18" s="156" t="s">
        <v>132</v>
      </c>
      <c r="V18" s="126" t="str">
        <f t="shared" si="1"/>
        <v>属性-攻击力,</v>
      </c>
    </row>
    <row r="19" s="3" customFormat="1" ht="15.75" spans="1:22">
      <c r="A19" s="3" t="s">
        <v>159</v>
      </c>
      <c r="C19" s="2">
        <f>$B$17</f>
        <v>20</v>
      </c>
      <c r="D19" s="2">
        <f>$B$17</f>
        <v>20</v>
      </c>
      <c r="E19" s="2">
        <f>$B$17</f>
        <v>20</v>
      </c>
      <c r="F19" s="2">
        <f>$B$17</f>
        <v>20</v>
      </c>
      <c r="J19" s="143"/>
      <c r="K19" s="143"/>
      <c r="L19" s="47" t="s">
        <v>140</v>
      </c>
      <c r="M19" s="139">
        <f>_xlfn.IFS(AND(O19="蓝色",N19="晶核生命力"),数据引用!$C$19,AND(O19="紫色",N19="晶核生命力"),数据引用!$D$19,AND(O19="橙色",N19="晶核生命力"),数据引用!$E$19,AND(O19="红色",N19="晶核生命力"),数据引用!$F$19,AND(O19="蓝色",N19="晶核攻击力"),数据引用!$C$16,AND(O19="紫色",N19="晶核攻击力"),数据引用!$D$16,AND(O19="橙色",N19="晶核攻击力"),数据引用!$E$16,AND(O19="红色",N19="晶核攻击力"),数据引用!$F$16,AND(O19="蓝色",N19="最大混沌"),数据引用!$C$22,AND(O19="紫色",N19="最大混沌"),数据引用!$D$22,AND(O19="橙色",N19="最大混沌"),数据引用!$E$22,AND(O19="红色",N19="最大混沌"),数据引用!$F$22,AND(O19="蓝色",N19="破甲效果"),数据引用!$C$25,AND(O19="紫色",N19="破甲效果"),数据引用!$D$25,AND(O19="橙色",N19="破甲效果"),数据引用!$E$25,AND(O19="红色",N19="破甲效果"),数据引用!$F$25,AND(O19="蓝色",N19="暴击效果"),数据引用!$C$28,AND(O19="紫色",N19="暴击效果"),数据引用!$D$28,AND(O19="橙色",N19="暴击效果"),数据引用!$E$28,AND(O19="红色",N19="暴击效果"),数据引用!$F$28,AND(O19="蓝色",N19="精准伤害"),数据引用!$C$31,AND(O19="紫色",N19="精准伤害"),数据引用!$D$31,AND(O19="橙色",N19="精准伤害"),数据引用!$E$31,AND(O19="红色",N19="精准伤害"),数据引用!$F$31,AND(O19="蓝色",N19="技能增强"),$C$34,AND(O19="紫色",N19="技能增强"),数据引用!$D$34,AND(O19="橙色",N19="技能增强"),数据引用!$E$34,AND(O19="红色",N19="技能增强"),数据引用!$F$34,AND(O19="蓝色",N19="命中率"),数据引用!$C$37,AND(O19="紫色",N19="命中率"),数据引用!$D$37,AND(O19="橙色",N19="命中率"),数据引用!$E$37,AND(O19="红色",N19="命中率"),数据引用!$F$37,AND(O19="蓝色",N19="闪避率"),数据引用!$C$40,AND(O19="紫色",N19="闪避率"),数据引用!$D$40,AND(O19="橙色",N19="闪避率"),数据引用!$E$40,AND(O19="红色",N19="闪避率"),数据引用!$F$40,AND(O19="蓝色",N19="晶核防御力"),数据引用!$C$43,AND(O19="紫色",N19="晶核防御力"),数据引用!$D$43,AND(O19="橙色",N19="晶核防御力"),数据引用!$E$43,AND(O19="红色",N19="晶核防御力"),数据引用!$F$43,AND(O19="蓝色",N19="精准回血%s"),数据引用!$C$46,AND(O19="紫色",N19="精准回血%s"),数据引用!$D$46,AND(O19="橙色",N19="精准回血%s"),数据引用!$E$46,AND(O19="红色",N19="精准回血%s"),数据引用!$F$46,AND(O19="蓝色",N19="闪避回血%s"),数据引用!$C$49,AND(O19="紫色",N19="闪避回血%s"),数据引用!$D$49,AND(O19="橙色",N19="闪避回血%s"),数据引用!$E$49,AND(O19="红色",N19="闪避回血%s"),数据引用!$F$49,AND(O19="蓝色",N19="命中回血%s"),数据引用!$C$52,AND(O19="紫色",N19="命中回血%s"),数据引用!$D$52,AND(O19="橙色",N19="命中回血%s"),数据引用!$E$52,AND(O19="红色",N19="命中回血%s"),数据引用!$F$52,AND(O19="蓝色",N19="暴击回血%s"),数据引用!$C$55,AND(O19="紫色",N19="暴击回血%s"),数据引用!$D$55,AND(O19="橙色",N19="暴击回血%s"),数据引用!$E$55,AND(O19="红色",N19="暴击回血%s"),数据引用!$F$55,AND(O19="蓝色",N19="混沌回血%s"),数据引用!$C$58,AND(O19="紫色",N19="混沌回血%s"),数据引用!$D$58,AND(O19="橙色",N19="混沌回血%s"),数据引用!$E$58,AND(O19="红色",N19="混沌回血%s"),数据引用!$F$58,AND(O19="蓝色",N19="元素抗性"),数据引用!$C$61,AND(O19="紫色",N19="元素抗性"),数据引用!$D$61,AND(O19="橙色",N19="元素抗性"),数据引用!$E$61,AND(O19="红色",N19="元素抗性"),数据引用!$F$61,AND(O19="蓝色",N19="元素伤害"),数据引用!$C$64,AND(O19="紫色",N19="元素伤害"),数据引用!$D$64,AND(O19="橙色",N19="元素伤害"),数据引用!$E$64,AND(O19="红色",N19="元素伤害"),数据引用!$F$64)</f>
        <v>258</v>
      </c>
      <c r="N19" s="140" t="s">
        <v>141</v>
      </c>
      <c r="O19" s="47" t="s">
        <v>41</v>
      </c>
      <c r="P19" s="141">
        <f t="shared" si="0"/>
        <v>258</v>
      </c>
      <c r="Q19" s="156"/>
      <c r="R19" s="156"/>
      <c r="S19" s="156"/>
      <c r="T19" s="156"/>
      <c r="U19" s="156" t="s">
        <v>142</v>
      </c>
      <c r="V19" s="126" t="str">
        <f t="shared" si="1"/>
        <v>属性-暴击回血,</v>
      </c>
    </row>
    <row r="20" s="2" customFormat="1" ht="23" customHeight="1" spans="1:22">
      <c r="A20" s="2" t="s">
        <v>153</v>
      </c>
      <c r="B20" s="2">
        <f>[1]战斗模型!$E$541*100</f>
        <v>34.7325</v>
      </c>
      <c r="C20" s="2">
        <f t="shared" ref="C20:F20" si="3">C22*C21</f>
        <v>0</v>
      </c>
      <c r="D20" s="2">
        <f t="shared" si="3"/>
        <v>0</v>
      </c>
      <c r="E20" s="2">
        <f t="shared" si="3"/>
        <v>0</v>
      </c>
      <c r="F20" s="2">
        <f t="shared" si="3"/>
        <v>34.75</v>
      </c>
      <c r="J20" s="143"/>
      <c r="K20" s="143" t="s">
        <v>164</v>
      </c>
      <c r="L20" s="145" t="s">
        <v>140</v>
      </c>
      <c r="M20" s="139">
        <f>_xlfn.IFS(AND(O20="蓝色",N20="晶核生命力"),数据引用!$C$19,AND(O20="紫色",N20="晶核生命力"),数据引用!$D$19,AND(O20="橙色",N20="晶核生命力"),数据引用!$E$19,AND(O20="红色",N20="晶核生命力"),数据引用!$F$19,AND(O20="蓝色",N20="晶核攻击力"),数据引用!$C$16,AND(O20="紫色",N20="晶核攻击力"),数据引用!$D$16,AND(O20="橙色",N20="晶核攻击力"),数据引用!$E$16,AND(O20="红色",N20="晶核攻击力"),数据引用!$F$16,AND(O20="蓝色",N20="最大混沌"),数据引用!$C$22,AND(O20="紫色",N20="最大混沌"),数据引用!$D$22,AND(O20="橙色",N20="最大混沌"),数据引用!$E$22,AND(O20="红色",N20="最大混沌"),数据引用!$F$22,AND(O20="蓝色",N20="破甲效果"),数据引用!$C$25,AND(O20="紫色",N20="破甲效果"),数据引用!$D$25,AND(O20="橙色",N20="破甲效果"),数据引用!$E$25,AND(O20="红色",N20="破甲效果"),数据引用!$F$25,AND(O20="蓝色",N20="暴击效果"),数据引用!$C$28,AND(O20="紫色",N20="暴击效果"),数据引用!$D$28,AND(O20="橙色",N20="暴击效果"),数据引用!$E$28,AND(O20="红色",N20="暴击效果"),数据引用!$F$28,AND(O20="蓝色",N20="精准伤害"),数据引用!$C$31,AND(O20="紫色",N20="精准伤害"),数据引用!$D$31,AND(O20="橙色",N20="精准伤害"),数据引用!$E$31,AND(O20="红色",N20="精准伤害"),数据引用!$F$31,AND(O20="蓝色",N20="技能增强"),$C$34,AND(O20="紫色",N20="技能增强"),数据引用!$D$34,AND(O20="橙色",N20="技能增强"),数据引用!$E$34,AND(O20="红色",N20="技能增强"),数据引用!$F$34,AND(O20="蓝色",N20="命中率"),数据引用!$C$37,AND(O20="紫色",N20="命中率"),数据引用!$D$37,AND(O20="橙色",N20="命中率"),数据引用!$E$37,AND(O20="红色",N20="命中率"),数据引用!$F$37,AND(O20="蓝色",N20="闪避率"),数据引用!$C$40,AND(O20="紫色",N20="闪避率"),数据引用!$D$40,AND(O20="橙色",N20="闪避率"),数据引用!$E$40,AND(O20="红色",N20="闪避率"),数据引用!$F$40,AND(O20="蓝色",N20="晶核防御力"),数据引用!$C$43,AND(O20="紫色",N20="晶核防御力"),数据引用!$D$43,AND(O20="橙色",N20="晶核防御力"),数据引用!$E$43,AND(O20="红色",N20="晶核防御力"),数据引用!$F$43,AND(O20="蓝色",N20="精准回血%s"),数据引用!$C$46,AND(O20="紫色",N20="精准回血%s"),数据引用!$D$46,AND(O20="橙色",N20="精准回血%s"),数据引用!$E$46,AND(O20="红色",N20="精准回血%s"),数据引用!$F$46,AND(O20="蓝色",N20="闪避回血%s"),数据引用!$C$49,AND(O20="紫色",N20="闪避回血%s"),数据引用!$D$49,AND(O20="橙色",N20="闪避回血%s"),数据引用!$E$49,AND(O20="红色",N20="闪避回血%s"),数据引用!$F$49,AND(O20="蓝色",N20="命中回血%s"),数据引用!$C$52,AND(O20="紫色",N20="命中回血%s"),数据引用!$D$52,AND(O20="橙色",N20="命中回血%s"),数据引用!$E$52,AND(O20="红色",N20="命中回血%s"),数据引用!$F$52,AND(O20="蓝色",N20="暴击回血%s"),数据引用!$C$55,AND(O20="紫色",N20="暴击回血%s"),数据引用!$D$55,AND(O20="橙色",N20="暴击回血%s"),数据引用!$E$55,AND(O20="红色",N20="暴击回血%s"),数据引用!$F$55,AND(O20="蓝色",N20="混沌回血%s"),数据引用!$C$58,AND(O20="紫色",N20="混沌回血%s"),数据引用!$D$58,AND(O20="橙色",N20="混沌回血%s"),数据引用!$E$58,AND(O20="红色",N20="混沌回血%s"),数据引用!$F$58,AND(O20="蓝色",N20="元素抗性"),数据引用!$C$61,AND(O20="紫色",N20="元素抗性"),数据引用!$D$61,AND(O20="橙色",N20="元素抗性"),数据引用!$E$61,AND(O20="红色",N20="元素抗性"),数据引用!$F$61,AND(O20="蓝色",N20="元素伤害"),数据引用!$C$64,AND(O20="紫色",N20="元素伤害"),数据引用!$D$64,AND(O20="橙色",N20="元素伤害"),数据引用!$E$64,AND(O20="红色",N20="元素伤害"),数据引用!$F$64)</f>
        <v>0</v>
      </c>
      <c r="N20" s="146" t="s">
        <v>165</v>
      </c>
      <c r="O20" s="47" t="s">
        <v>42</v>
      </c>
      <c r="P20" s="141">
        <f t="shared" si="0"/>
        <v>0</v>
      </c>
      <c r="Q20" s="156"/>
      <c r="R20" s="156"/>
      <c r="S20" s="156"/>
      <c r="T20" s="156">
        <f>P20</f>
        <v>0</v>
      </c>
      <c r="U20" s="156" t="s">
        <v>132</v>
      </c>
      <c r="V20" s="126" t="str">
        <f t="shared" si="1"/>
        <v>属性-火伤,#属性-水伤,#属性-风伤,#属性-光伤,#属性-暗伤,</v>
      </c>
    </row>
    <row r="21" s="2" customFormat="1" ht="15.75" spans="1:22">
      <c r="A21" s="2" t="s">
        <v>162</v>
      </c>
      <c r="C21" s="2">
        <v>0</v>
      </c>
      <c r="D21" s="2">
        <v>0</v>
      </c>
      <c r="E21" s="2">
        <v>0</v>
      </c>
      <c r="F21" s="2">
        <v>5</v>
      </c>
      <c r="H21" s="3">
        <f>$B20/($C21*数值必比例!B11+$D21*数值必比例!C11+$E21*数值必比例!D11+$F21*数值必比例!E11)</f>
        <v>0.385916666666667</v>
      </c>
      <c r="J21" s="143"/>
      <c r="K21" s="143"/>
      <c r="L21" s="142" t="s">
        <v>166</v>
      </c>
      <c r="M21" s="139" t="e">
        <f>_xlfn.IFS(AND(O21="蓝色",N21="晶核生命力"),数据引用!$C$19,AND(O21="紫色",N21="晶核生命力"),数据引用!$D$19,AND(O21="橙色",N21="晶核生命力"),数据引用!$E$19,AND(O21="红色",N21="晶核生命力"),数据引用!$F$19,AND(O21="蓝色",N21="晶核攻击力"),数据引用!$C$16,AND(O21="紫色",N21="晶核攻击力"),数据引用!$D$16,AND(O21="橙色",N21="晶核攻击力"),数据引用!$E$16,AND(O21="红色",N21="晶核攻击力"),数据引用!$F$16,AND(O21="蓝色",N21="最大混沌"),数据引用!$C$22,AND(O21="紫色",N21="最大混沌"),数据引用!$D$22,AND(O21="橙色",N21="最大混沌"),数据引用!$E$22,AND(O21="红色",N21="最大混沌"),数据引用!$F$22,AND(O21="蓝色",N21="破甲效果"),数据引用!$C$25,AND(O21="紫色",N21="破甲效果"),数据引用!$D$25,AND(O21="橙色",N21="破甲效果"),数据引用!$E$25,AND(O21="红色",N21="破甲效果"),数据引用!$F$25,AND(O21="蓝色",N21="暴击效果"),数据引用!$C$28,AND(O21="紫色",N21="暴击效果"),数据引用!$D$28,AND(O21="橙色",N21="暴击效果"),数据引用!$E$28,AND(O21="红色",N21="暴击效果"),数据引用!$F$28,AND(O21="蓝色",N21="精准伤害"),数据引用!$C$31,AND(O21="紫色",N21="精准伤害"),数据引用!$D$31,AND(O21="橙色",N21="精准伤害"),数据引用!$E$31,AND(O21="红色",N21="精准伤害"),数据引用!$F$31,AND(O21="蓝色",N21="技能增强"),$C$34,AND(O21="紫色",N21="技能增强"),数据引用!$D$34,AND(O21="橙色",N21="技能增强"),数据引用!$E$34,AND(O21="红色",N21="技能增强"),数据引用!$F$34,AND(O21="蓝色",N21="%命中率"),数据引用!$C$37,AND(O21="紫色",N21="%命中率"),数据引用!$D$37,AND(O21="橙色",N21="%命中率"),数据引用!$E$37,AND(O21="红色",N21="命中率"),数据引用!$F$37,AND(O21="蓝色",N21="%闪避率"),数据引用!$C$40,AND(O21="紫色",N21="%闪避率"),数据引用!$D$40,AND(O21="橙色",N21="%闪避率"),数据引用!$E$40,AND(O21="红色",N21="%闪避率"),数据引用!$F$40,AND(O21="蓝色",N21="晶核防御力"),数据引用!$C$43,AND(O21="紫色",N21="晶核防御力"),数据引用!$D$43,AND(O21="橙色",N21="晶核防御力"),数据引用!$E$43,AND(O21="红色",N21="晶核防御力"),数据引用!$F$43,AND(O21="蓝色",N21="精准回血"),数据引用!$C$46,AND(O21="紫色",N21="精准回血"),数据引用!$D$46,AND(O21="橙色",N21="精准回血"),数据引用!$E$46,AND(O21="红色",N21="精准回血"),数据引用!$F$46,AND(O21="蓝色",N21="闪避回血"),数据引用!$C$49,AND(O21="紫色",N21="闪避回血"),数据引用!$D$49,AND(O21="橙色",N21="闪避回血"),数据引用!$E$49,AND(O21="红色",N21="闪避回血"),数据引用!$F$49,AND(O21="蓝色",N21="命中回血"),数据引用!$C$52,AND(O21="紫色",N21="命中回血"),数据引用!$D$52,AND(O21="橙色",N21="命中回血"),数据引用!$E$52,AND(O21="红色",N21="命中回血"),数据引用!$F$52,AND(O21="蓝色",N21="暴击回血"),数据引用!$C$55,AND(O21="紫色",N21="暴击回血"),数据引用!$D$55,AND(O21="橙色",N21="暴击回血"),数据引用!$E$55,AND(O21="红色",N21="暴击回血"),数据引用!$F$55,AND(O21="蓝色",N21="混沌回血"),数据引用!$C$58,AND(O21="紫色",N21="混沌回血"),数据引用!$D$58,AND(O21="橙色",N21="混沌回血"),数据引用!$E$58,AND(O21="红色",N21="混沌回血"),数据引用!$F$58,AND(O21="蓝色",N21="%元素抗性"),数据引用!$C$61,AND(O21="紫色",N21="%元素抗性"),数据引用!$D$61,AND(O21="橙色",N21="%元素抗性"),数据引用!$E$61,AND(O21="红色",N21="%元素抗性"),数据引用!$F$61,AND(O21="蓝色",N21="%元素伤害"),数据引用!$C$64,AND(O21="紫色",N21="%元素伤害"),数据引用!$D$64,AND(O21="橙色",N21="%元素伤害"),数据引用!$E$64,AND(O21="红色",N21="%元素伤害"),数据引用!$F$64)</f>
        <v>#N/A</v>
      </c>
      <c r="N21" s="140"/>
      <c r="O21" s="47" t="s">
        <v>42</v>
      </c>
      <c r="P21" s="141" t="str">
        <f t="shared" si="0"/>
        <v/>
      </c>
      <c r="Q21" s="156"/>
      <c r="R21" s="156"/>
      <c r="S21" s="156"/>
      <c r="T21" s="156"/>
      <c r="U21" s="156"/>
      <c r="V21" s="126" t="e">
        <f t="shared" si="1"/>
        <v>#N/A</v>
      </c>
    </row>
    <row r="22" s="2" customFormat="1" ht="15.75" spans="1:22">
      <c r="A22" s="2" t="s">
        <v>159</v>
      </c>
      <c r="C22" s="2">
        <f>ROUND(数值必比例!B11*H21,2)</f>
        <v>0</v>
      </c>
      <c r="D22" s="2">
        <f>ROUND(数值必比例!C11*H21,2)</f>
        <v>0</v>
      </c>
      <c r="E22" s="2">
        <f>ROUND(数值必比例!D11*H21,2)</f>
        <v>0</v>
      </c>
      <c r="F22" s="2">
        <f>ROUND(数值必比例!E11*H21,2)</f>
        <v>6.95</v>
      </c>
      <c r="J22" s="143"/>
      <c r="K22" s="143"/>
      <c r="L22" s="142" t="s">
        <v>167</v>
      </c>
      <c r="M22" s="139" t="e">
        <f>_xlfn.IFS(AND(O22="蓝色",N22="晶核生命力"),数据引用!$C$19,AND(O22="紫色",N22="晶核生命力"),数据引用!$D$19,AND(O22="橙色",N22="晶核生命力"),数据引用!$E$19,AND(O22="红色",N22="晶核生命力"),数据引用!$F$19,AND(O22="蓝色",N22="晶核攻击力"),数据引用!$C$16,AND(O22="紫色",N22="晶核攻击力"),数据引用!$D$16,AND(O22="橙色",N22="晶核攻击力"),数据引用!$E$16,AND(O22="红色",N22="晶核攻击力"),数据引用!$F$16,AND(O22="蓝色",N22="最大混沌"),数据引用!$C$22,AND(O22="紫色",N22="最大混沌"),数据引用!$D$22,AND(O22="橙色",N22="最大混沌"),数据引用!$E$22,AND(O22="红色",N22="最大混沌"),数据引用!$F$22,AND(O22="蓝色",N22="破甲效果"),数据引用!$C$25,AND(O22="紫色",N22="破甲效果"),数据引用!$D$25,AND(O22="橙色",N22="破甲效果"),数据引用!$E$25,AND(O22="红色",N22="破甲效果"),数据引用!$F$25,AND(O22="蓝色",N22="暴击效果"),数据引用!$C$28,AND(O22="紫色",N22="暴击效果"),数据引用!$D$28,AND(O22="橙色",N22="暴击效果"),数据引用!$E$28,AND(O22="红色",N22="暴击效果"),数据引用!$F$28,AND(O22="蓝色",N22="精准伤害"),数据引用!$C$31,AND(O22="紫色",N22="精准伤害"),数据引用!$D$31,AND(O22="橙色",N22="精准伤害"),数据引用!$E$31,AND(O22="红色",N22="精准伤害"),数据引用!$F$31,AND(O22="蓝色",N22="技能增强"),$C$34,AND(O22="紫色",N22="技能增强"),数据引用!$D$34,AND(O22="橙色",N22="技能增强"),数据引用!$E$34,AND(O22="红色",N22="技能增强"),数据引用!$F$34,AND(O22="蓝色",N22="%命中率"),数据引用!$C$37,AND(O22="紫色",N22="%命中率"),数据引用!$D$37,AND(O22="橙色",N22="%命中率"),数据引用!$E$37,AND(O22="红色",N22="命中率"),数据引用!$F$37,AND(O22="蓝色",N22="%闪避率"),数据引用!$C$40,AND(O22="紫色",N22="%闪避率"),数据引用!$D$40,AND(O22="橙色",N22="%闪避率"),数据引用!$E$40,AND(O22="红色",N22="%闪避率"),数据引用!$F$40,AND(O22="蓝色",N22="晶核防御力"),数据引用!$C$43,AND(O22="紫色",N22="晶核防御力"),数据引用!$D$43,AND(O22="橙色",N22="晶核防御力"),数据引用!$E$43,AND(O22="红色",N22="晶核防御力"),数据引用!$F$43,AND(O22="蓝色",N22="精准回血"),数据引用!$C$46,AND(O22="紫色",N22="精准回血"),数据引用!$D$46,AND(O22="橙色",N22="精准回血"),数据引用!$E$46,AND(O22="红色",N22="精准回血"),数据引用!$F$46,AND(O22="蓝色",N22="闪避回血"),数据引用!$C$49,AND(O22="紫色",N22="闪避回血"),数据引用!$D$49,AND(O22="橙色",N22="闪避回血"),数据引用!$E$49,AND(O22="红色",N22="闪避回血"),数据引用!$F$49,AND(O22="蓝色",N22="命中回血"),数据引用!$C$52,AND(O22="紫色",N22="命中回血"),数据引用!$D$52,AND(O22="橙色",N22="命中回血"),数据引用!$E$52,AND(O22="红色",N22="命中回血"),数据引用!$F$52,AND(O22="蓝色",N22="暴击回血"),数据引用!$C$55,AND(O22="紫色",N22="暴击回血"),数据引用!$D$55,AND(O22="橙色",N22="暴击回血"),数据引用!$E$55,AND(O22="红色",N22="暴击回血"),数据引用!$F$55,AND(O22="蓝色",N22="混沌回血"),数据引用!$C$58,AND(O22="紫色",N22="混沌回血"),数据引用!$D$58,AND(O22="橙色",N22="混沌回血"),数据引用!$E$58,AND(O22="红色",N22="混沌回血"),数据引用!$F$58,AND(O22="蓝色",N22="%元素抗性"),数据引用!$C$61,AND(O22="紫色",N22="%元素抗性"),数据引用!$D$61,AND(O22="橙色",N22="%元素抗性"),数据引用!$E$61,AND(O22="红色",N22="%元素抗性"),数据引用!$F$61,AND(O22="蓝色",N22="%元素伤害"),数据引用!$C$64,AND(O22="紫色",N22="%元素伤害"),数据引用!$D$64,AND(O22="橙色",N22="%元素伤害"),数据引用!$E$64,AND(O22="红色",N22="%元素伤害"),数据引用!$F$64)</f>
        <v>#N/A</v>
      </c>
      <c r="N22" s="144"/>
      <c r="O22" s="47" t="s">
        <v>42</v>
      </c>
      <c r="P22" s="141" t="str">
        <f t="shared" si="0"/>
        <v/>
      </c>
      <c r="R22" s="156"/>
      <c r="S22" s="156"/>
      <c r="T22" s="156"/>
      <c r="U22" s="156"/>
      <c r="V22" s="126" t="e">
        <f t="shared" si="1"/>
        <v>#N/A</v>
      </c>
    </row>
    <row r="23" s="3" customFormat="1" ht="15.75" spans="1:22">
      <c r="A23" s="3" t="s">
        <v>156</v>
      </c>
      <c r="B23" s="3">
        <f>[1]战斗模型!$E$540*100</f>
        <v>2.6125</v>
      </c>
      <c r="C23" s="3">
        <f t="shared" ref="C23:F23" si="4">C25*C24</f>
        <v>0</v>
      </c>
      <c r="D23" s="3">
        <f t="shared" si="4"/>
        <v>2.6</v>
      </c>
      <c r="E23" s="3">
        <f t="shared" si="4"/>
        <v>0</v>
      </c>
      <c r="F23" s="3">
        <f t="shared" si="4"/>
        <v>0</v>
      </c>
      <c r="J23" s="143"/>
      <c r="K23" s="143"/>
      <c r="L23" s="47" t="s">
        <v>136</v>
      </c>
      <c r="M23" s="139">
        <f>_xlfn.IFS(AND(O23="蓝色",N23="晶核生命力"),数据引用!$C$19,AND(O23="紫色",N23="晶核生命力"),数据引用!$D$19,AND(O23="橙色",N23="晶核生命力"),数据引用!$E$19,AND(O23="红色",N23="晶核生命力"),数据引用!$F$19,AND(O23="蓝色",N23="晶核攻击力"),数据引用!$C$16,AND(O23="紫色",N23="晶核攻击力"),数据引用!$D$16,AND(O23="橙色",N23="晶核攻击力"),数据引用!$E$16,AND(O23="红色",N23="晶核攻击力"),数据引用!$F$16,AND(O23="蓝色",N23="最大混沌"),数据引用!$C$22,AND(O23="紫色",N23="最大混沌"),数据引用!$D$22,AND(O23="橙色",N23="最大混沌"),数据引用!$E$22,AND(O23="红色",N23="最大混沌"),数据引用!$F$22,AND(O23="蓝色",N23="破甲效果"),数据引用!$C$25,AND(O23="紫色",N23="破甲效果"),数据引用!$D$25,AND(O23="橙色",N23="破甲效果"),数据引用!$E$25,AND(O23="红色",N23="破甲效果"),数据引用!$F$25,AND(O23="蓝色",N23="暴击效果"),数据引用!$C$28,AND(O23="紫色",N23="暴击效果"),数据引用!$D$28,AND(O23="橙色",N23="暴击效果"),数据引用!$E$28,AND(O23="红色",N23="暴击效果"),数据引用!$F$28,AND(O23="蓝色",N23="精准伤害"),数据引用!$C$31,AND(O23="紫色",N23="精准伤害"),数据引用!$D$31,AND(O23="橙色",N23="精准伤害"),数据引用!$E$31,AND(O23="红色",N23="精准伤害"),数据引用!$F$31,AND(O23="蓝色",N23="技能增强"),$C$34,AND(O23="紫色",N23="技能增强"),数据引用!$D$34,AND(O23="橙色",N23="技能增强"),数据引用!$E$34,AND(O23="红色",N23="技能增强"),数据引用!$F$34,AND(O23="蓝色",N23="命中率"),数据引用!$C$37,AND(O23="紫色",N23="命中率"),数据引用!$D$37,AND(O23="橙色",N23="命中率"),数据引用!$E$37,AND(O23="红色",N23="命中率"),数据引用!$F$37,AND(O23="蓝色",N23="闪避率"),数据引用!$C$40,AND(O23="紫色",N23="闪避率"),数据引用!$D$40,AND(O23="橙色",N23="闪避率"),数据引用!$E$40,AND(O23="红色",N23="闪避率"),数据引用!$F$40,AND(O23="蓝色",N23="晶核防御力"),数据引用!$C$43,AND(O23="紫色",N23="晶核防御力"),数据引用!$D$43,AND(O23="橙色",N23="晶核防御力"),数据引用!$E$43,AND(O23="红色",N23="晶核防御力"),数据引用!$F$43,AND(O23="蓝色",N23="精准回血%s"),数据引用!$C$46,AND(O23="紫色",N23="精准回血%s"),数据引用!$D$46,AND(O23="橙色",N23="精准回血%s"),数据引用!$E$46,AND(O23="红色",N23="精准回血%s"),数据引用!$F$46,AND(O23="蓝色",N23="闪避回血%s"),数据引用!$C$49,AND(O23="紫色",N23="闪避回血%s"),数据引用!$D$49,AND(O23="橙色",N23="闪避回血%s"),数据引用!$E$49,AND(O23="红色",N23="闪避回血%s"),数据引用!$F$49,AND(O23="蓝色",N23="命中回血%s"),数据引用!$C$52,AND(O23="紫色",N23="命中回血%s"),数据引用!$D$52,AND(O23="橙色",N23="命中回血%s"),数据引用!$E$52,AND(O23="红色",N23="命中回血%s"),数据引用!$F$52,AND(O23="蓝色",N23="暴击回血%s"),数据引用!$C$55,AND(O23="紫色",N23="暴击回血%s"),数据引用!$D$55,AND(O23="橙色",N23="暴击回血%s"),数据引用!$E$55,AND(O23="红色",N23="暴击回血%s"),数据引用!$F$55,AND(O23="蓝色",N23="混沌回血%s"),数据引用!$C$58,AND(O23="紫色",N23="混沌回血%s"),数据引用!$D$58,AND(O23="橙色",N23="混沌回血%s"),数据引用!$E$58,AND(O23="红色",N23="混沌回血%s"),数据引用!$F$58,AND(O23="蓝色",N23="元素抗性"),数据引用!$C$61,AND(O23="紫色",N23="元素抗性"),数据引用!$D$61,AND(O23="橙色",N23="元素抗性"),数据引用!$E$61,AND(O23="红色",N23="元素抗性"),数据引用!$F$61,AND(O23="蓝色",N23="元素伤害"),数据引用!$C$64,AND(O23="紫色",N23="元素伤害"),数据引用!$D$64,AND(O23="橙色",N23="元素伤害"),数据引用!$E$64,AND(O23="红色",N23="元素伤害"),数据引用!$F$64)</f>
        <v>20</v>
      </c>
      <c r="N23" s="140" t="s">
        <v>137</v>
      </c>
      <c r="O23" s="47" t="s">
        <v>42</v>
      </c>
      <c r="P23" s="141">
        <f t="shared" si="0"/>
        <v>20</v>
      </c>
      <c r="Q23" s="156"/>
      <c r="R23" s="156"/>
      <c r="S23" s="156"/>
      <c r="T23" s="156"/>
      <c r="U23" s="156" t="s">
        <v>132</v>
      </c>
      <c r="V23" s="126" t="str">
        <f t="shared" si="1"/>
        <v>属性-攻击力,</v>
      </c>
    </row>
    <row r="24" s="3" customFormat="1" ht="15.75" spans="1:22">
      <c r="A24" s="3" t="s">
        <v>162</v>
      </c>
      <c r="C24" s="3">
        <v>0</v>
      </c>
      <c r="D24" s="3">
        <v>5</v>
      </c>
      <c r="H24" s="3">
        <f>$B23/($C24*数值必比例!B14+$D24*数值必比例!C14+$E24*数值必比例!D14+$F24*数值必比例!E14)</f>
        <v>0.26125</v>
      </c>
      <c r="J24" s="143"/>
      <c r="K24" s="143"/>
      <c r="L24" s="47" t="s">
        <v>140</v>
      </c>
      <c r="M24" s="139">
        <f>_xlfn.IFS(AND(O24="蓝色",N24="晶核生命力"),数据引用!$C$19,AND(O24="紫色",N24="晶核生命力"),数据引用!$D$19,AND(O24="橙色",N24="晶核生命力"),数据引用!$E$19,AND(O24="红色",N24="晶核生命力"),数据引用!$F$19,AND(O24="蓝色",N24="晶核攻击力"),数据引用!$C$16,AND(O24="紫色",N24="晶核攻击力"),数据引用!$D$16,AND(O24="橙色",N24="晶核攻击力"),数据引用!$E$16,AND(O24="红色",N24="晶核攻击力"),数据引用!$F$16,AND(O24="蓝色",N24="最大混沌"),数据引用!$C$22,AND(O24="紫色",N24="最大混沌"),数据引用!$D$22,AND(O24="橙色",N24="最大混沌"),数据引用!$E$22,AND(O24="红色",N24="最大混沌"),数据引用!$F$22,AND(O24="蓝色",N24="破甲效果"),数据引用!$C$25,AND(O24="紫色",N24="破甲效果"),数据引用!$D$25,AND(O24="橙色",N24="破甲效果"),数据引用!$E$25,AND(O24="红色",N24="破甲效果"),数据引用!$F$25,AND(O24="蓝色",N24="暴击效果"),数据引用!$C$28,AND(O24="紫色",N24="暴击效果"),数据引用!$D$28,AND(O24="橙色",N24="暴击效果"),数据引用!$E$28,AND(O24="红色",N24="暴击效果"),数据引用!$F$28,AND(O24="蓝色",N24="精准伤害"),数据引用!$C$31,AND(O24="紫色",N24="精准伤害"),数据引用!$D$31,AND(O24="橙色",N24="精准伤害"),数据引用!$E$31,AND(O24="红色",N24="精准伤害"),数据引用!$F$31,AND(O24="蓝色",N24="技能增强"),$C$34,AND(O24="紫色",N24="技能增强"),数据引用!$D$34,AND(O24="橙色",N24="技能增强"),数据引用!$E$34,AND(O24="红色",N24="技能增强"),数据引用!$F$34,AND(O24="蓝色",N24="命中率"),数据引用!$C$37,AND(O24="紫色",N24="命中率"),数据引用!$D$37,AND(O24="橙色",N24="命中率"),数据引用!$E$37,AND(O24="红色",N24="命中率"),数据引用!$F$37,AND(O24="蓝色",N24="闪避率"),数据引用!$C$40,AND(O24="紫色",N24="闪避率"),数据引用!$D$40,AND(O24="橙色",N24="闪避率"),数据引用!$E$40,AND(O24="红色",N24="闪避率"),数据引用!$F$40,AND(O24="蓝色",N24="晶核防御力"),数据引用!$C$43,AND(O24="紫色",N24="晶核防御力"),数据引用!$D$43,AND(O24="橙色",N24="晶核防御力"),数据引用!$E$43,AND(O24="红色",N24="晶核防御力"),数据引用!$F$43,AND(O24="蓝色",N24="精准回血%s"),数据引用!$C$46,AND(O24="紫色",N24="精准回血%s"),数据引用!$D$46,AND(O24="橙色",N24="精准回血%s"),数据引用!$E$46,AND(O24="红色",N24="精准回血%s"),数据引用!$F$46,AND(O24="蓝色",N24="闪避回血%s"),数据引用!$C$49,AND(O24="紫色",N24="闪避回血%s"),数据引用!$D$49,AND(O24="橙色",N24="闪避回血%s"),数据引用!$E$49,AND(O24="红色",N24="闪避回血%s"),数据引用!$F$49,AND(O24="蓝色",N24="命中回血%s"),数据引用!$C$52,AND(O24="紫色",N24="命中回血%s"),数据引用!$D$52,AND(O24="橙色",N24="命中回血%s"),数据引用!$E$52,AND(O24="红色",N24="命中回血%s"),数据引用!$F$52,AND(O24="蓝色",N24="暴击回血%s"),数据引用!$C$55,AND(O24="紫色",N24="暴击回血%s"),数据引用!$D$55,AND(O24="橙色",N24="暴击回血%s"),数据引用!$E$55,AND(O24="红色",N24="暴击回血%s"),数据引用!$F$55,AND(O24="蓝色",N24="混沌回血%s"),数据引用!$C$58,AND(O24="紫色",N24="混沌回血%s"),数据引用!$D$58,AND(O24="橙色",N24="混沌回血%s"),数据引用!$E$58,AND(O24="红色",N24="混沌回血%s"),数据引用!$F$58,AND(O24="蓝色",N24="元素抗性"),数据引用!$C$61,AND(O24="紫色",N24="元素抗性"),数据引用!$D$61,AND(O24="橙色",N24="元素抗性"),数据引用!$E$61,AND(O24="红色",N24="元素抗性"),数据引用!$F$61,AND(O24="蓝色",N24="元素伤害"),数据引用!$C$64,AND(O24="紫色",N24="元素伤害"),数据引用!$D$64,AND(O24="橙色",N24="元素伤害"),数据引用!$E$64,AND(O24="红色",N24="元素伤害"),数据引用!$F$64)</f>
        <v>1.08</v>
      </c>
      <c r="N24" s="140" t="s">
        <v>168</v>
      </c>
      <c r="O24" s="47" t="s">
        <v>42</v>
      </c>
      <c r="P24" s="141">
        <f t="shared" si="0"/>
        <v>1.08</v>
      </c>
      <c r="Q24" s="156"/>
      <c r="R24" s="156"/>
      <c r="S24" s="156"/>
      <c r="T24" s="156">
        <f>P24/100</f>
        <v>0.0108</v>
      </c>
      <c r="U24" s="156" t="s">
        <v>132</v>
      </c>
      <c r="V24" s="126" t="str">
        <f t="shared" si="1"/>
        <v>属性-闪避率,</v>
      </c>
    </row>
    <row r="25" s="3" customFormat="1" ht="15.75" spans="1:22">
      <c r="A25" s="3" t="s">
        <v>159</v>
      </c>
      <c r="C25" s="3">
        <f>ROUND(数值必比例!B14*H24,2)</f>
        <v>0</v>
      </c>
      <c r="D25" s="3">
        <f>ROUND(数值必比例!C14*H24,2)</f>
        <v>0.52</v>
      </c>
      <c r="E25" s="3">
        <f>ROUND(数值必比例!D14*H24,2)</f>
        <v>0</v>
      </c>
      <c r="F25" s="3">
        <f>ROUND(数值必比例!E14*H24,2)</f>
        <v>0</v>
      </c>
      <c r="J25" s="143"/>
      <c r="K25" s="126">
        <f>T25*100</f>
        <v>2000</v>
      </c>
      <c r="L25" s="47" t="s">
        <v>136</v>
      </c>
      <c r="M25" s="139">
        <f>_xlfn.IFS(AND(O25="蓝色",N25="晶核生命力"),数据引用!$C$19,AND(O25="紫色",N25="晶核生命力"),数据引用!$D$19,AND(O25="橙色",N25="晶核生命力"),数据引用!$E$19,AND(O25="红色",N25="晶核生命力"),数据引用!$F$19,AND(O25="蓝色",N25="晶核攻击力"),数据引用!$C$16,AND(O25="紫色",N25="晶核攻击力"),数据引用!$D$16,AND(O25="橙色",N25="晶核攻击力"),数据引用!$E$16,AND(O25="红色",N25="晶核攻击力"),数据引用!$F$16,AND(O25="蓝色",N25="最大混沌"),数据引用!$C$22,AND(O25="紫色",N25="最大混沌"),数据引用!$D$22,AND(O25="橙色",N25="最大混沌"),数据引用!$E$22,AND(O25="红色",N25="最大混沌"),数据引用!$F$22,AND(O25="蓝色",N25="破甲效果"),数据引用!$C$25,AND(O25="紫色",N25="破甲效果"),数据引用!$D$25,AND(O25="橙色",N25="破甲效果"),数据引用!$E$25,AND(O25="红色",N25="破甲效果"),数据引用!$F$25,AND(O25="蓝色",N25="暴击效果"),数据引用!$C$28,AND(O25="紫色",N25="暴击效果"),数据引用!$D$28,AND(O25="橙色",N25="暴击效果"),数据引用!$E$28,AND(O25="红色",N25="暴击效果"),数据引用!$F$28,AND(O25="蓝色",N25="精准伤害"),数据引用!$C$31,AND(O25="紫色",N25="精准伤害"),数据引用!$D$31,AND(O25="橙色",N25="精准伤害"),数据引用!$E$31,AND(O25="红色",N25="精准伤害"),数据引用!$F$31,AND(O25="蓝色",N25="技能增强"),$C$34,AND(O25="紫色",N25="技能增强"),数据引用!$D$34,AND(O25="橙色",N25="技能增强"),数据引用!$E$34,AND(O25="红色",N25="技能增强"),数据引用!$F$34,AND(O25="蓝色",N25="命中率"),数据引用!$C$37,AND(O25="紫色",N25="命中率"),数据引用!$D$37,AND(O25="橙色",N25="命中率"),数据引用!$E$37,AND(O25="红色",N25="命中率"),数据引用!$F$37,AND(O25="蓝色",N25="闪避率"),数据引用!$C$40,AND(O25="紫色",N25="闪避率"),数据引用!$D$40,AND(O25="橙色",N25="闪避率"),数据引用!$E$40,AND(O25="红色",N25="闪避率"),数据引用!$F$40,AND(O25="蓝色",N25="晶核防御力"),数据引用!$C$43,AND(O25="紫色",N25="晶核防御力"),数据引用!$D$43,AND(O25="橙色",N25="晶核防御力"),数据引用!$E$43,AND(O25="红色",N25="晶核防御力"),数据引用!$F$43,AND(O25="蓝色",N25="精准回血%s"),数据引用!$C$46,AND(O25="紫色",N25="精准回血%s"),数据引用!$D$46,AND(O25="橙色",N25="精准回血%s"),数据引用!$E$46,AND(O25="红色",N25="精准回血%s"),数据引用!$F$46,AND(O25="蓝色",N25="闪避回血%s"),数据引用!$C$49,AND(O25="紫色",N25="闪避回血%s"),数据引用!$D$49,AND(O25="橙色",N25="闪避回血%s"),数据引用!$E$49,AND(O25="红色",N25="闪避回血%s"),数据引用!$F$49,AND(O25="蓝色",N25="命中回血%s"),数据引用!$C$52,AND(O25="紫色",N25="命中回血%s"),数据引用!$D$52,AND(O25="橙色",N25="命中回血%s"),数据引用!$E$52,AND(O25="红色",N25="命中回血%s"),数据引用!$F$52,AND(O25="蓝色",N25="暴击回血%s"),数据引用!$C$55,AND(O25="紫色",N25="暴击回血%s"),数据引用!$D$55,AND(O25="橙色",N25="暴击回血%s"),数据引用!$E$55,AND(O25="红色",N25="暴击回血%s"),数据引用!$F$55,AND(O25="蓝色",N25="混沌回血%s"),数据引用!$C$58,AND(O25="紫色",N25="混沌回血%s"),数据引用!$D$58,AND(O25="橙色",N25="混沌回血%s"),数据引用!$E$58,AND(O25="红色",N25="混沌回血%s"),数据引用!$F$58,AND(O25="蓝色",N25="元素抗性"),数据引用!$C$61,AND(O25="紫色",N25="元素抗性"),数据引用!$D$61,AND(O25="橙色",N25="元素抗性"),数据引用!$E$61,AND(O25="红色",N25="元素抗性"),数据引用!$F$61,AND(O25="蓝色",N25="元素伤害"),数据引用!$C$64,AND(O25="紫色",N25="元素伤害"),数据引用!$D$64,AND(O25="橙色",N25="元素伤害"),数据引用!$E$64,AND(O25="红色",N25="元素伤害"),数据引用!$F$64)</f>
        <v>20</v>
      </c>
      <c r="N25" s="140" t="s">
        <v>129</v>
      </c>
      <c r="O25" s="47" t="s">
        <v>42</v>
      </c>
      <c r="P25" s="141">
        <f t="shared" si="0"/>
        <v>20</v>
      </c>
      <c r="Q25" s="156"/>
      <c r="R25" s="156"/>
      <c r="S25" s="156"/>
      <c r="T25" s="156">
        <f>M25</f>
        <v>20</v>
      </c>
      <c r="U25" s="156" t="s">
        <v>132</v>
      </c>
      <c r="V25" s="126" t="str">
        <f t="shared" si="1"/>
        <v>属性-最大生命,</v>
      </c>
    </row>
    <row r="26" s="2" customFormat="1" ht="15.75" spans="1:22">
      <c r="A26" s="2" t="s">
        <v>169</v>
      </c>
      <c r="B26" s="2">
        <f>[1]战斗模型!$E$539*100</f>
        <v>14.7025</v>
      </c>
      <c r="C26" s="2">
        <f t="shared" ref="C26:F26" si="5">C28*C27</f>
        <v>0</v>
      </c>
      <c r="D26" s="2">
        <f t="shared" si="5"/>
        <v>0</v>
      </c>
      <c r="E26" s="2">
        <f t="shared" si="5"/>
        <v>5.25</v>
      </c>
      <c r="F26" s="2">
        <f t="shared" si="5"/>
        <v>9.45</v>
      </c>
      <c r="J26" s="143"/>
      <c r="K26" s="143"/>
      <c r="L26" s="147" t="s">
        <v>170</v>
      </c>
      <c r="M26" s="139" t="e">
        <f>_xlfn.IFS(AND(O26="蓝色",N26="晶核生命力"),数据引用!$C$19,AND(O26="紫色",N26="晶核生命力"),数据引用!$D$19,AND(O26="橙色",N26="晶核生命力"),数据引用!$E$19,AND(O26="红色",N26="晶核生命力"),数据引用!$F$19,AND(O26="蓝色",N26="晶核攻击力"),数据引用!$C$16,AND(O26="紫色",N26="晶核攻击力"),数据引用!$D$16,AND(O26="橙色",N26="晶核攻击力"),数据引用!$E$16,AND(O26="红色",N26="晶核攻击力"),数据引用!$F$16,AND(O26="蓝色",N26="最大混沌"),数据引用!$C$22,AND(O26="紫色",N26="最大混沌"),数据引用!$D$22,AND(O26="橙色",N26="最大混沌"),数据引用!$E$22,AND(O26="红色",N26="最大混沌"),数据引用!$F$22,AND(O26="蓝色",N26="破甲效果"),数据引用!$C$25,AND(O26="紫色",N26="破甲效果"),数据引用!$D$25,AND(O26="橙色",N26="破甲效果"),数据引用!$E$25,AND(O26="红色",N26="破甲效果"),数据引用!$F$25,AND(O26="蓝色",N26="暴击效果"),数据引用!$C$28,AND(O26="紫色",N26="暴击效果"),数据引用!$D$28,AND(O26="橙色",N26="暴击效果"),数据引用!$E$28,AND(O26="红色",N26="暴击效果"),数据引用!$F$28,AND(O26="蓝色",N26="精准伤害"),数据引用!$C$31,AND(O26="紫色",N26="精准伤害"),数据引用!$D$31,AND(O26="橙色",N26="精准伤害"),数据引用!$E$31,AND(O26="红色",N26="精准伤害"),数据引用!$F$31,AND(O26="蓝色",N26="技能增强"),$C$34,AND(O26="紫色",N26="技能增强"),数据引用!$D$34,AND(O26="橙色",N26="技能增强"),数据引用!$E$34,AND(O26="红色",N26="技能增强"),数据引用!$F$34,AND(O26="蓝色",N26="%命中率"),数据引用!$C$37,AND(O26="紫色",N26="%命中率"),数据引用!$D$37,AND(O26="橙色",N26="%命中率"),数据引用!$E$37,AND(O26="红色",N26="命中率"),数据引用!$F$37,AND(O26="蓝色",N26="%闪避率"),数据引用!$C$40,AND(O26="紫色",N26="%闪避率"),数据引用!$D$40,AND(O26="橙色",N26="%闪避率"),数据引用!$E$40,AND(O26="红色",N26="%闪避率"),数据引用!$F$40,AND(O26="蓝色",N26="晶核防御力"),数据引用!$C$43,AND(O26="紫色",N26="晶核防御力"),数据引用!$D$43,AND(O26="橙色",N26="晶核防御力"),数据引用!$E$43,AND(O26="红色",N26="晶核防御力"),数据引用!$F$43,AND(O26="蓝色",N26="精准回血"),数据引用!$C$46,AND(O26="紫色",N26="精准回血"),数据引用!$D$46,AND(O26="橙色",N26="精准回血"),数据引用!$E$46,AND(O26="红色",N26="精准回血"),数据引用!$F$46,AND(O26="蓝色",N26="闪避回血"),数据引用!$C$49,AND(O26="紫色",N26="闪避回血"),数据引用!$D$49,AND(O26="橙色",N26="闪避回血"),数据引用!$E$49,AND(O26="红色",N26="闪避回血"),数据引用!$F$49,AND(O26="蓝色",N26="命中回血"),数据引用!$C$52,AND(O26="紫色",N26="命中回血"),数据引用!$D$52,AND(O26="橙色",N26="命中回血"),数据引用!$E$52,AND(O26="红色",N26="命中回血"),数据引用!$F$52,AND(O26="蓝色",N26="暴击回血"),数据引用!$C$55,AND(O26="紫色",N26="暴击回血"),数据引用!$D$55,AND(O26="橙色",N26="暴击回血"),数据引用!$E$55,AND(O26="红色",N26="暴击回血"),数据引用!$F$55,AND(O26="蓝色",N26="混沌回血"),数据引用!$C$58,AND(O26="紫色",N26="混沌回血"),数据引用!$D$58,AND(O26="橙色",N26="混沌回血"),数据引用!$E$58,AND(O26="红色",N26="混沌回血"),数据引用!$F$58,AND(O26="蓝色",N26="%元素抗性"),数据引用!$C$61,AND(O26="紫色",N26="%元素抗性"),数据引用!$D$61,AND(O26="橙色",N26="%元素抗性"),数据引用!$E$61,AND(O26="红色",N26="%元素抗性"),数据引用!$F$61,AND(O26="蓝色",N26="%元素伤害"),数据引用!$C$64,AND(O26="紫色",N26="%元素伤害"),数据引用!$D$64,AND(O26="橙色",N26="%元素伤害"),数据引用!$E$64,AND(O26="红色",N26="%元素伤害"),数据引用!$F$64)</f>
        <v>#N/A</v>
      </c>
      <c r="N26" s="148"/>
      <c r="O26" s="63" t="s">
        <v>43</v>
      </c>
      <c r="P26" s="141" t="str">
        <f t="shared" si="0"/>
        <v/>
      </c>
      <c r="Q26" s="156"/>
      <c r="R26" s="156"/>
      <c r="S26" s="156"/>
      <c r="T26" s="156"/>
      <c r="U26" s="156"/>
      <c r="V26" s="126" t="e">
        <f t="shared" si="1"/>
        <v>#N/A</v>
      </c>
    </row>
    <row r="27" s="2" customFormat="1" ht="15.75" spans="1:22">
      <c r="A27" s="2" t="s">
        <v>162</v>
      </c>
      <c r="C27" s="2">
        <v>0</v>
      </c>
      <c r="D27" s="2">
        <v>0</v>
      </c>
      <c r="E27" s="2">
        <v>5</v>
      </c>
      <c r="F27" s="2">
        <v>5</v>
      </c>
      <c r="H27" s="3">
        <f>$B26/($C27*数值必比例!B17+$D27*数值必比例!C17+$E27*数值必比例!D17+$F27*数值必比例!E17)</f>
        <v>0.105017857142857</v>
      </c>
      <c r="J27" s="143"/>
      <c r="K27" s="143" t="s">
        <v>164</v>
      </c>
      <c r="L27" s="63" t="s">
        <v>140</v>
      </c>
      <c r="M27" s="139">
        <f>_xlfn.IFS(AND(O27="蓝色",N27="晶核生命力"),数据引用!$C$19,AND(O27="紫色",N27="晶核生命力"),数据引用!$D$19,AND(O27="橙色",N27="晶核生命力"),数据引用!$E$19,AND(O27="红色",N27="晶核生命力"),数据引用!$F$19,AND(O27="蓝色",N27="晶核攻击力"),数据引用!$C$16,AND(O27="紫色",N27="晶核攻击力"),数据引用!$D$16,AND(O27="橙色",N27="晶核攻击力"),数据引用!$E$16,AND(O27="红色",N27="晶核攻击力"),数据引用!$F$16,AND(O27="蓝色",N27="最大混沌"),数据引用!$C$22,AND(O27="紫色",N27="最大混沌"),数据引用!$D$22,AND(O27="橙色",N27="最大混沌"),数据引用!$E$22,AND(O27="红色",N27="最大混沌"),数据引用!$F$22,AND(O27="蓝色",N27="破甲效果"),数据引用!$C$25,AND(O27="紫色",N27="破甲效果"),数据引用!$D$25,AND(O27="橙色",N27="破甲效果"),数据引用!$E$25,AND(O27="红色",N27="破甲效果"),数据引用!$F$25,AND(O27="蓝色",N27="暴击效果"),数据引用!$C$28,AND(O27="紫色",N27="暴击效果"),数据引用!$D$28,AND(O27="橙色",N27="暴击效果"),数据引用!$E$28,AND(O27="红色",N27="暴击效果"),数据引用!$F$28,AND(O27="蓝色",N27="精准伤害"),数据引用!$C$31,AND(O27="紫色",N27="精准伤害"),数据引用!$D$31,AND(O27="橙色",N27="精准伤害"),数据引用!$E$31,AND(O27="红色",N27="精准伤害"),数据引用!$F$31,AND(O27="蓝色",N27="技能增强"),$C$34,AND(O27="紫色",N27="技能增强"),数据引用!$D$34,AND(O27="橙色",N27="技能增强"),数据引用!$E$34,AND(O27="红色",N27="技能增强"),数据引用!$F$34,AND(O27="蓝色",N27="命中率"),数据引用!$C$37,AND(O27="紫色",N27="命中率"),数据引用!$D$37,AND(O27="橙色",N27="命中率"),数据引用!$E$37,AND(O27="红色",N27="命中率"),数据引用!$F$37,AND(O27="蓝色",N27="闪避率"),数据引用!$C$40,AND(O27="紫色",N27="闪避率"),数据引用!$D$40,AND(O27="橙色",N27="闪避率"),数据引用!$E$40,AND(O27="红色",N27="闪避率"),数据引用!$F$40,AND(O27="蓝色",N27="晶核防御力"),数据引用!$C$43,AND(O27="紫色",N27="晶核防御力"),数据引用!$D$43,AND(O27="橙色",N27="晶核防御力"),数据引用!$E$43,AND(O27="红色",N27="晶核防御力"),数据引用!$F$43,AND(O27="蓝色",N27="精准回血%s"),数据引用!$C$46,AND(O27="紫色",N27="精准回血%s"),数据引用!$D$46,AND(O27="橙色",N27="精准回血%s"),数据引用!$E$46,AND(O27="红色",N27="精准回血%s"),数据引用!$F$46,AND(O27="蓝色",N27="闪避回血%s"),数据引用!$C$49,AND(O27="紫色",N27="闪避回血%s"),数据引用!$D$49,AND(O27="橙色",N27="闪避回血%s"),数据引用!$E$49,AND(O27="红色",N27="闪避回血%s"),数据引用!$F$49,AND(O27="蓝色",N27="命中回血%s"),数据引用!$C$52,AND(O27="紫色",N27="命中回血%s"),数据引用!$D$52,AND(O27="橙色",N27="命中回血%s"),数据引用!$E$52,AND(O27="红色",N27="命中回血%s"),数据引用!$F$52,AND(O27="蓝色",N27="暴击回血%s"),数据引用!$C$55,AND(O27="紫色",N27="暴击回血%s"),数据引用!$D$55,AND(O27="橙色",N27="暴击回血%s"),数据引用!$E$55,AND(O27="红色",N27="暴击回血%s"),数据引用!$F$55,AND(O27="蓝色",N27="混沌回血%s"),数据引用!$C$58,AND(O27="紫色",N27="混沌回血%s"),数据引用!$D$58,AND(O27="橙色",N27="混沌回血%s"),数据引用!$E$58,AND(O27="红色",N27="混沌回血%s"),数据引用!$F$58,AND(O27="蓝色",N27="元素抗性"),数据引用!$C$61,AND(O27="紫色",N27="元素抗性"),数据引用!$D$61,AND(O27="橙色",N27="元素抗性"),数据引用!$E$61,AND(O27="红色",N27="元素抗性"),数据引用!$F$61,AND(O27="蓝色",N27="元素伤害"),数据引用!$C$64,AND(O27="紫色",N27="元素伤害"),数据引用!$D$64,AND(O27="橙色",N27="元素伤害"),数据引用!$E$64,AND(O27="红色",N27="元素伤害"),数据引用!$F$64)</f>
        <v>1.08</v>
      </c>
      <c r="N27" s="148" t="s">
        <v>165</v>
      </c>
      <c r="O27" s="63" t="s">
        <v>43</v>
      </c>
      <c r="P27" s="141">
        <f t="shared" si="0"/>
        <v>1.08</v>
      </c>
      <c r="Q27" s="156"/>
      <c r="R27" s="156"/>
      <c r="S27" s="156"/>
      <c r="T27" s="156">
        <f>P27</f>
        <v>1.08</v>
      </c>
      <c r="U27" s="156" t="s">
        <v>132</v>
      </c>
      <c r="V27" s="126" t="str">
        <f t="shared" si="1"/>
        <v>属性-火伤,#属性-水伤,#属性-风伤,#属性-光伤,#属性-暗伤,</v>
      </c>
    </row>
    <row r="28" s="2" customFormat="1" ht="15.75" spans="1:22">
      <c r="A28" s="2" t="s">
        <v>159</v>
      </c>
      <c r="C28" s="2">
        <f>ROUND(数值必比例!B17*H27,2)</f>
        <v>0</v>
      </c>
      <c r="D28" s="2">
        <f>ROUND(数值必比例!C17*H27,2)</f>
        <v>0</v>
      </c>
      <c r="E28" s="2">
        <f>ROUND(数值必比例!D17*H27,2)</f>
        <v>1.05</v>
      </c>
      <c r="F28" s="2">
        <f>ROUND(数值必比例!E17*H27,2)</f>
        <v>1.89</v>
      </c>
      <c r="J28" s="143"/>
      <c r="K28" s="143"/>
      <c r="L28" s="47" t="s">
        <v>136</v>
      </c>
      <c r="M28" s="139">
        <f>_xlfn.IFS(AND(O28="蓝色",N28="晶核生命力"),数据引用!$C$19,AND(O28="紫色",N28="晶核生命力"),数据引用!$D$19,AND(O28="橙色",N28="晶核生命力"),数据引用!$E$19,AND(O28="红色",N28="晶核生命力"),数据引用!$F$19,AND(O28="蓝色",N28="晶核攻击力"),数据引用!$C$16,AND(O28="紫色",N28="晶核攻击力"),数据引用!$D$16,AND(O28="橙色",N28="晶核攻击力"),数据引用!$E$16,AND(O28="红色",N28="晶核攻击力"),数据引用!$F$16,AND(O28="蓝色",N28="最大混沌"),数据引用!$C$22,AND(O28="紫色",N28="最大混沌"),数据引用!$D$22,AND(O28="橙色",N28="最大混沌"),数据引用!$E$22,AND(O28="红色",N28="最大混沌"),数据引用!$F$22,AND(O28="蓝色",N28="破甲效果"),数据引用!$C$25,AND(O28="紫色",N28="破甲效果"),数据引用!$D$25,AND(O28="橙色",N28="破甲效果"),数据引用!$E$25,AND(O28="红色",N28="破甲效果"),数据引用!$F$25,AND(O28="蓝色",N28="暴击效果"),数据引用!$C$28,AND(O28="紫色",N28="暴击效果"),数据引用!$D$28,AND(O28="橙色",N28="暴击效果"),数据引用!$E$28,AND(O28="红色",N28="暴击效果"),数据引用!$F$28,AND(O28="蓝色",N28="精准伤害"),数据引用!$C$31,AND(O28="紫色",N28="精准伤害"),数据引用!$D$31,AND(O28="橙色",N28="精准伤害"),数据引用!$E$31,AND(O28="红色",N28="精准伤害"),数据引用!$F$31,AND(O28="蓝色",N28="技能增强"),$C$34,AND(O28="紫色",N28="技能增强"),数据引用!$D$34,AND(O28="橙色",N28="技能增强"),数据引用!$E$34,AND(O28="红色",N28="技能增强"),数据引用!$F$34,AND(O28="蓝色",N28="命中率"),数据引用!$C$37,AND(O28="紫色",N28="命中率"),数据引用!$D$37,AND(O28="橙色",N28="命中率"),数据引用!$E$37,AND(O28="红色",N28="命中率"),数据引用!$F$37,AND(O28="蓝色",N28="闪避率"),数据引用!$C$40,AND(O28="紫色",N28="闪避率"),数据引用!$D$40,AND(O28="橙色",N28="闪避率"),数据引用!$E$40,AND(O28="红色",N28="闪避率"),数据引用!$F$40,AND(O28="蓝色",N28="晶核防御力"),数据引用!$C$43,AND(O28="紫色",N28="晶核防御力"),数据引用!$D$43,AND(O28="橙色",N28="晶核防御力"),数据引用!$E$43,AND(O28="红色",N28="晶核防御力"),数据引用!$F$43,AND(O28="蓝色",N28="精准回血%s"),数据引用!$C$46,AND(O28="紫色",N28="精准回血%s"),数据引用!$D$46,AND(O28="橙色",N28="精准回血%s"),数据引用!$E$46,AND(O28="红色",N28="精准回血%s"),数据引用!$F$46,AND(O28="蓝色",N28="闪避回血%s"),数据引用!$C$49,AND(O28="紫色",N28="闪避回血%s"),数据引用!$D$49,AND(O28="橙色",N28="闪避回血%s"),数据引用!$E$49,AND(O28="红色",N28="闪避回血%s"),数据引用!$F$49,AND(O28="蓝色",N28="命中回血%s"),数据引用!$C$52,AND(O28="紫色",N28="命中回血%s"),数据引用!$D$52,AND(O28="橙色",N28="命中回血%s"),数据引用!$E$52,AND(O28="红色",N28="命中回血%s"),数据引用!$F$52,AND(O28="蓝色",N28="暴击回血%s"),数据引用!$C$55,AND(O28="紫色",N28="暴击回血%s"),数据引用!$D$55,AND(O28="橙色",N28="暴击回血%s"),数据引用!$E$55,AND(O28="红色",N28="暴击回血%s"),数据引用!$F$55,AND(O28="蓝色",N28="混沌回血%s"),数据引用!$C$58,AND(O28="紫色",N28="混沌回血%s"),数据引用!$D$58,AND(O28="橙色",N28="混沌回血%s"),数据引用!$E$58,AND(O28="红色",N28="混沌回血%s"),数据引用!$F$58,AND(O28="蓝色",N28="元素抗性"),数据引用!$C$61,AND(O28="紫色",N28="元素抗性"),数据引用!$D$61,AND(O28="橙色",N28="元素抗性"),数据引用!$E$61,AND(O28="红色",N28="元素抗性"),数据引用!$F$61,AND(O28="蓝色",N28="元素伤害"),数据引用!$C$64,AND(O28="紫色",N28="元素伤害"),数据引用!$D$64,AND(O28="橙色",N28="元素伤害"),数据引用!$E$64,AND(O28="红色",N28="元素伤害"),数据引用!$F$64)</f>
        <v>20</v>
      </c>
      <c r="N28" s="148" t="s">
        <v>148</v>
      </c>
      <c r="O28" s="63" t="s">
        <v>43</v>
      </c>
      <c r="P28" s="141">
        <f t="shared" si="0"/>
        <v>20</v>
      </c>
      <c r="Q28" s="156"/>
      <c r="R28" s="156"/>
      <c r="S28" s="156"/>
      <c r="T28" s="156"/>
      <c r="U28" s="156" t="s">
        <v>132</v>
      </c>
      <c r="V28" s="126" t="str">
        <f t="shared" si="1"/>
        <v>属性-防御力,</v>
      </c>
    </row>
    <row r="29" s="3" customFormat="1" ht="15.75" spans="1:22">
      <c r="A29" s="3" t="s">
        <v>171</v>
      </c>
      <c r="B29" s="3">
        <f>[1]战斗模型!$E$544*100</f>
        <v>11.295</v>
      </c>
      <c r="C29" s="3">
        <f t="shared" ref="C29:F29" si="6">C31*C30</f>
        <v>0</v>
      </c>
      <c r="D29" s="3">
        <f t="shared" si="6"/>
        <v>0</v>
      </c>
      <c r="E29" s="3">
        <f t="shared" si="6"/>
        <v>4.05</v>
      </c>
      <c r="F29" s="3">
        <f t="shared" si="6"/>
        <v>7.25</v>
      </c>
      <c r="J29" s="143"/>
      <c r="K29" s="143"/>
      <c r="L29" s="149" t="s">
        <v>140</v>
      </c>
      <c r="M29" s="139">
        <f>_xlfn.IFS(AND(O29="蓝色",N29="晶核生命力"),数据引用!$C$19,AND(O29="紫色",N29="晶核生命力"),数据引用!$D$19,AND(O29="橙色",N29="晶核生命力"),数据引用!$E$19,AND(O29="红色",N29="晶核生命力"),数据引用!$F$19,AND(O29="蓝色",N29="晶核攻击力"),数据引用!$C$16,AND(O29="紫色",N29="晶核攻击力"),数据引用!$D$16,AND(O29="橙色",N29="晶核攻击力"),数据引用!$E$16,AND(O29="红色",N29="晶核攻击力"),数据引用!$F$16,AND(O29="蓝色",N29="最大混沌"),数据引用!$C$22,AND(O29="紫色",N29="最大混沌"),数据引用!$D$22,AND(O29="橙色",N29="最大混沌"),数据引用!$E$22,AND(O29="红色",N29="最大混沌"),数据引用!$F$22,AND(O29="蓝色",N29="破甲效果"),数据引用!$C$25,AND(O29="紫色",N29="破甲效果"),数据引用!$D$25,AND(O29="橙色",N29="破甲效果"),数据引用!$E$25,AND(O29="红色",N29="破甲效果"),数据引用!$F$25,AND(O29="蓝色",N29="暴击效果"),数据引用!$C$28,AND(O29="紫色",N29="暴击效果"),数据引用!$D$28,AND(O29="橙色",N29="暴击效果"),数据引用!$E$28,AND(O29="红色",N29="暴击效果"),数据引用!$F$28,AND(O29="蓝色",N29="精准伤害"),数据引用!$C$31,AND(O29="紫色",N29="精准伤害"),数据引用!$D$31,AND(O29="橙色",N29="精准伤害"),数据引用!$E$31,AND(O29="红色",N29="精准伤害"),数据引用!$F$31,AND(O29="蓝色",N29="技能增强"),$C$34,AND(O29="紫色",N29="技能增强"),数据引用!$D$34,AND(O29="橙色",N29="技能增强"),数据引用!$E$34,AND(O29="红色",N29="技能增强"),数据引用!$F$34,AND(O29="蓝色",N29="命中率"),数据引用!$C$37,AND(O29="紫色",N29="命中率"),数据引用!$D$37,AND(O29="橙色",N29="命中率"),数据引用!$E$37,AND(O29="红色",N29="命中率"),数据引用!$F$37,AND(O29="蓝色",N29="闪避率"),数据引用!$C$40,AND(O29="紫色",N29="闪避率"),数据引用!$D$40,AND(O29="橙色",N29="闪避率"),数据引用!$E$40,AND(O29="红色",N29="闪避率"),数据引用!$F$40,AND(O29="蓝色",N29="晶核防御力"),数据引用!$C$43,AND(O29="紫色",N29="晶核防御力"),数据引用!$D$43,AND(O29="橙色",N29="晶核防御力"),数据引用!$E$43,AND(O29="红色",N29="晶核防御力"),数据引用!$F$43,AND(O29="蓝色",N29="精准回血%s"),数据引用!$C$46,AND(O29="紫色",N29="精准回血%s"),数据引用!$D$46,AND(O29="橙色",N29="精准回血%s"),数据引用!$E$46,AND(O29="红色",N29="精准回血%s"),数据引用!$F$46,AND(O29="蓝色",N29="闪避回血%s"),数据引用!$C$49,AND(O29="紫色",N29="闪避回血%s"),数据引用!$D$49,AND(O29="橙色",N29="闪避回血%s"),数据引用!$E$49,AND(O29="红色",N29="闪避回血%s"),数据引用!$F$49,AND(O29="蓝色",N29="命中回血%s"),数据引用!$C$52,AND(O29="紫色",N29="命中回血%s"),数据引用!$D$52,AND(O29="橙色",N29="命中回血%s"),数据引用!$E$52,AND(O29="红色",N29="命中回血%s"),数据引用!$F$52,AND(O29="蓝色",N29="暴击回血%s"),数据引用!$C$55,AND(O29="紫色",N29="暴击回血%s"),数据引用!$D$55,AND(O29="橙色",N29="暴击回血%s"),数据引用!$E$55,AND(O29="红色",N29="暴击回血%s"),数据引用!$F$55,AND(O29="蓝色",N29="混沌回血%s"),数据引用!$C$58,AND(O29="紫色",N29="混沌回血%s"),数据引用!$D$58,AND(O29="橙色",N29="混沌回血%s"),数据引用!$E$58,AND(O29="红色",N29="混沌回血%s"),数据引用!$F$58,AND(O29="蓝色",N29="元素抗性"),数据引用!$C$61,AND(O29="紫色",N29="元素抗性"),数据引用!$D$61,AND(O29="橙色",N29="元素抗性"),数据引用!$E$61,AND(O29="红色",N29="元素抗性"),数据引用!$F$61,AND(O29="蓝色",N29="元素伤害"),数据引用!$C$64,AND(O29="紫色",N29="元素伤害"),数据引用!$D$64,AND(O29="橙色",N29="元素伤害"),数据引用!$E$64,AND(O29="红色",N29="元素伤害"),数据引用!$F$64)</f>
        <v>0</v>
      </c>
      <c r="N29" s="150" t="s">
        <v>172</v>
      </c>
      <c r="O29" s="63" t="s">
        <v>43</v>
      </c>
      <c r="P29" s="141">
        <f t="shared" si="0"/>
        <v>0</v>
      </c>
      <c r="Q29" s="156"/>
      <c r="R29" s="156"/>
      <c r="S29" s="156"/>
      <c r="T29" s="156"/>
      <c r="U29" s="156" t="s">
        <v>142</v>
      </c>
      <c r="V29" s="126" t="str">
        <f t="shared" si="1"/>
        <v>属性-闪避回血,</v>
      </c>
    </row>
    <row r="30" s="3" customFormat="1" ht="15.75" spans="1:22">
      <c r="A30" s="3" t="s">
        <v>162</v>
      </c>
      <c r="C30" s="130"/>
      <c r="D30" s="130">
        <v>0</v>
      </c>
      <c r="E30" s="130">
        <v>5</v>
      </c>
      <c r="F30" s="130">
        <v>5</v>
      </c>
      <c r="H30" s="3">
        <f>$B29/($C30*数值必比例!B20+$D30*数值必比例!C20+$E30*数值必比例!D20+$F30*数值必比例!E20)</f>
        <v>0.0806785714285714</v>
      </c>
      <c r="J30" s="143"/>
      <c r="K30" s="1"/>
      <c r="L30" s="149" t="s">
        <v>140</v>
      </c>
      <c r="M30" s="139">
        <f>_xlfn.IFS(AND(O30="蓝色",N30="晶核生命力"),数据引用!$C$19,AND(O30="紫色",N30="晶核生命力"),数据引用!$D$19,AND(O30="橙色",N30="晶核生命力"),数据引用!$E$19,AND(O30="红色",N30="晶核生命力"),数据引用!$F$19,AND(O30="蓝色",N30="晶核攻击力"),数据引用!$C$16,AND(O30="紫色",N30="晶核攻击力"),数据引用!$D$16,AND(O30="橙色",N30="晶核攻击力"),数据引用!$E$16,AND(O30="红色",N30="晶核攻击力"),数据引用!$F$16,AND(O30="蓝色",N30="最大混沌"),数据引用!$C$22,AND(O30="紫色",N30="最大混沌"),数据引用!$D$22,AND(O30="橙色",N30="最大混沌"),数据引用!$E$22,AND(O30="红色",N30="最大混沌"),数据引用!$F$22,AND(O30="蓝色",N30="破甲效果"),数据引用!$C$25,AND(O30="紫色",N30="破甲效果"),数据引用!$D$25,AND(O30="橙色",N30="破甲效果"),数据引用!$E$25,AND(O30="红色",N30="破甲效果"),数据引用!$F$25,AND(O30="蓝色",N30="暴击效果"),数据引用!$C$28,AND(O30="紫色",N30="暴击效果"),数据引用!$D$28,AND(O30="橙色",N30="暴击效果"),数据引用!$E$28,AND(O30="红色",N30="暴击效果"),数据引用!$F$28,AND(O30="蓝色",N30="精准伤害"),数据引用!$C$31,AND(O30="紫色",N30="精准伤害"),数据引用!$D$31,AND(O30="橙色",N30="精准伤害"),数据引用!$E$31,AND(O30="红色",N30="精准伤害"),数据引用!$F$31,AND(O30="蓝色",N30="技能增强"),$C$34,AND(O30="紫色",N30="技能增强"),数据引用!$D$34,AND(O30="橙色",N30="技能增强"),数据引用!$E$34,AND(O30="红色",N30="技能增强"),数据引用!$F$34,AND(O30="蓝色",N30="命中率"),数据引用!$C$37,AND(O30="紫色",N30="命中率"),数据引用!$D$37,AND(O30="橙色",N30="命中率"),数据引用!$E$37,AND(O30="红色",N30="命中率"),数据引用!$F$37,AND(O30="蓝色",N30="闪避率"),数据引用!$C$40,AND(O30="紫色",N30="闪避率"),数据引用!$D$40,AND(O30="橙色",N30="闪避率"),数据引用!$E$40,AND(O30="红色",N30="闪避率"),数据引用!$F$40,AND(O30="蓝色",N30="晶核防御力"),数据引用!$C$43,AND(O30="紫色",N30="晶核防御力"),数据引用!$D$43,AND(O30="橙色",N30="晶核防御力"),数据引用!$E$43,AND(O30="红色",N30="晶核防御力"),数据引用!$F$43,AND(O30="蓝色",N30="精准回血%s"),数据引用!$C$46,AND(O30="紫色",N30="精准回血%s"),数据引用!$D$46,AND(O30="橙色",N30="精准回血%s"),数据引用!$E$46,AND(O30="红色",N30="精准回血%s"),数据引用!$F$46,AND(O30="蓝色",N30="闪避回血%s"),数据引用!$C$49,AND(O30="紫色",N30="闪避回血%s"),数据引用!$D$49,AND(O30="橙色",N30="闪避回血%s"),数据引用!$E$49,AND(O30="红色",N30="闪避回血%s"),数据引用!$F$49,AND(O30="蓝色",N30="命中回血%s"),数据引用!$C$52,AND(O30="紫色",N30="命中回血%s"),数据引用!$D$52,AND(O30="橙色",N30="命中回血%s"),数据引用!$E$52,AND(O30="红色",N30="命中回血%s"),数据引用!$F$52,AND(O30="蓝色",N30="暴击回血%s"),数据引用!$C$55,AND(O30="紫色",N30="暴击回血%s"),数据引用!$D$55,AND(O30="橙色",N30="暴击回血%s"),数据引用!$E$55,AND(O30="红色",N30="暴击回血%s"),数据引用!$F$55,AND(O30="蓝色",N30="混沌回血%s"),数据引用!$C$58,AND(O30="紫色",N30="混沌回血%s"),数据引用!$D$58,AND(O30="橙色",N30="混沌回血%s"),数据引用!$E$58,AND(O30="红色",N30="混沌回血%s"),数据引用!$F$58,AND(O30="蓝色",N30="元素抗性"),数据引用!$C$61,AND(O30="紫色",N30="元素抗性"),数据引用!$D$61,AND(O30="橙色",N30="元素抗性"),数据引用!$E$61,AND(O30="红色",N30="元素抗性"),数据引用!$F$61,AND(O30="蓝色",N30="元素伤害"),数据引用!$C$64,AND(O30="紫色",N30="元素伤害"),数据引用!$D$64,AND(O30="橙色",N30="元素伤害"),数据引用!$E$64,AND(O30="红色",N30="元素伤害"),数据引用!$F$64)</f>
        <v>6.95</v>
      </c>
      <c r="N30" s="150" t="s">
        <v>153</v>
      </c>
      <c r="O30" s="63" t="s">
        <v>43</v>
      </c>
      <c r="P30" s="141">
        <f t="shared" si="0"/>
        <v>6.95</v>
      </c>
      <c r="Q30" s="156"/>
      <c r="R30" s="156"/>
      <c r="S30" s="156"/>
      <c r="T30" s="156">
        <f>M30</f>
        <v>6.95</v>
      </c>
      <c r="U30" s="156" t="s">
        <v>132</v>
      </c>
      <c r="V30" s="126" t="str">
        <f t="shared" si="1"/>
        <v>属性-最大混沌,</v>
      </c>
    </row>
    <row r="31" s="3" customFormat="1" ht="15.75" spans="1:22">
      <c r="A31" s="3" t="s">
        <v>159</v>
      </c>
      <c r="C31" s="3">
        <f>ROUND(数值必比例!B20*H30,2)</f>
        <v>0</v>
      </c>
      <c r="D31" s="3">
        <f>ROUND(数值必比例!C20*H30,2)</f>
        <v>0</v>
      </c>
      <c r="E31" s="3">
        <f>ROUND(数值必比例!D20*H30,2)</f>
        <v>0.81</v>
      </c>
      <c r="F31" s="3">
        <f>ROUND(数值必比例!E20*H30,2)</f>
        <v>1.45</v>
      </c>
      <c r="J31" s="143"/>
      <c r="K31" s="143"/>
      <c r="L31" s="147" t="s">
        <v>140</v>
      </c>
      <c r="M31" s="139">
        <f>_xlfn.IFS(AND(O31="蓝色",N31="晶核生命力"),数据引用!$C$19,AND(O31="紫色",N31="晶核生命力"),数据引用!$D$19,AND(O31="橙色",N31="晶核生命力"),数据引用!$E$19,AND(O31="红色",N31="晶核生命力"),数据引用!$F$19,AND(O31="蓝色",N31="晶核攻击力"),数据引用!$C$16,AND(O31="紫色",N31="晶核攻击力"),数据引用!$D$16,AND(O31="橙色",N31="晶核攻击力"),数据引用!$E$16,AND(O31="红色",N31="晶核攻击力"),数据引用!$F$16,AND(O31="蓝色",N31="最大混沌"),数据引用!$C$22,AND(O31="紫色",N31="最大混沌"),数据引用!$D$22,AND(O31="橙色",N31="最大混沌"),数据引用!$E$22,AND(O31="红色",N31="最大混沌"),数据引用!$F$22,AND(O31="蓝色",N31="破甲效果"),数据引用!$C$25,AND(O31="紫色",N31="破甲效果"),数据引用!$D$25,AND(O31="橙色",N31="破甲效果"),数据引用!$E$25,AND(O31="红色",N31="破甲效果"),数据引用!$F$25,AND(O31="蓝色",N31="暴击效果"),数据引用!$C$28,AND(O31="紫色",N31="暴击效果"),数据引用!$D$28,AND(O31="橙色",N31="暴击效果"),数据引用!$E$28,AND(O31="红色",N31="暴击效果"),数据引用!$F$28,AND(O31="蓝色",N31="精准伤害"),数据引用!$C$31,AND(O31="紫色",N31="精准伤害"),数据引用!$D$31,AND(O31="橙色",N31="精准伤害"),数据引用!$E$31,AND(O31="红色",N31="精准伤害"),数据引用!$F$31,AND(O31="蓝色",N31="技能增强"),$C$34,AND(O31="紫色",N31="技能增强"),数据引用!$D$34,AND(O31="橙色",N31="技能增强"),数据引用!$E$34,AND(O31="红色",N31="技能增强"),数据引用!$F$34,AND(O31="蓝色",N31="命中率"),数据引用!$C$37,AND(O31="紫色",N31="命中率"),数据引用!$D$37,AND(O31="橙色",N31="命中率"),数据引用!$E$37,AND(O31="红色",N31="命中率"),数据引用!$F$37,AND(O31="蓝色",N31="闪避率"),数据引用!$C$40,AND(O31="紫色",N31="闪避率"),数据引用!$D$40,AND(O31="橙色",N31="闪避率"),数据引用!$E$40,AND(O31="红色",N31="闪避率"),数据引用!$F$40,AND(O31="蓝色",N31="晶核防御力"),数据引用!$C$43,AND(O31="紫色",N31="晶核防御力"),数据引用!$D$43,AND(O31="橙色",N31="晶核防御力"),数据引用!$E$43,AND(O31="红色",N31="晶核防御力"),数据引用!$F$43,AND(O31="蓝色",N31="精准回血%s"),数据引用!$C$46,AND(O31="紫色",N31="精准回血%s"),数据引用!$D$46,AND(O31="橙色",N31="精准回血%s"),数据引用!$E$46,AND(O31="红色",N31="精准回血%s"),数据引用!$F$46,AND(O31="蓝色",N31="闪避回血%s"),数据引用!$C$49,AND(O31="紫色",N31="闪避回血%s"),数据引用!$D$49,AND(O31="橙色",N31="闪避回血%s"),数据引用!$E$49,AND(O31="红色",N31="闪避回血%s"),数据引用!$F$49,AND(O31="蓝色",N31="命中回血%s"),数据引用!$C$52,AND(O31="紫色",N31="命中回血%s"),数据引用!$D$52,AND(O31="橙色",N31="命中回血%s"),数据引用!$E$52,AND(O31="红色",N31="命中回血%s"),数据引用!$F$52,AND(O31="蓝色",N31="暴击回血%s"),数据引用!$C$55,AND(O31="紫色",N31="暴击回血%s"),数据引用!$D$55,AND(O31="橙色",N31="暴击回血%s"),数据引用!$E$55,AND(O31="红色",N31="暴击回血%s"),数据引用!$F$55,AND(O31="蓝色",N31="混沌回血%s"),数据引用!$C$58,AND(O31="紫色",N31="混沌回血%s"),数据引用!$D$58,AND(O31="橙色",N31="混沌回血%s"),数据引用!$E$58,AND(O31="红色",N31="混沌回血%s"),数据引用!$F$58,AND(O31="蓝色",N31="元素抗性"),数据引用!$C$61,AND(O31="紫色",N31="元素抗性"),数据引用!$D$61,AND(O31="橙色",N31="元素抗性"),数据引用!$E$61,AND(O31="红色",N31="元素抗性"),数据引用!$F$61,AND(O31="蓝色",N31="元素伤害"),数据引用!$C$64,AND(O31="紫色",N31="元素伤害"),数据引用!$D$64,AND(O31="橙色",N31="元素伤害"),数据引用!$E$64,AND(O31="红色",N31="元素伤害"),数据引用!$F$64)</f>
        <v>0</v>
      </c>
      <c r="N31" s="148" t="s">
        <v>168</v>
      </c>
      <c r="O31" s="63" t="s">
        <v>43</v>
      </c>
      <c r="P31" s="141">
        <f t="shared" si="0"/>
        <v>0</v>
      </c>
      <c r="Q31" s="156"/>
      <c r="R31" s="156"/>
      <c r="S31" s="156"/>
      <c r="T31" s="156"/>
      <c r="U31" s="156" t="s">
        <v>132</v>
      </c>
      <c r="V31" s="126" t="str">
        <f t="shared" si="1"/>
        <v>属性-闪避率,</v>
      </c>
    </row>
    <row r="32" s="2" customFormat="1" ht="15.75" spans="1:22">
      <c r="A32" s="2" t="s">
        <v>161</v>
      </c>
      <c r="B32" s="2">
        <f>[1]战斗模型!$E$542*100</f>
        <v>25.1725</v>
      </c>
      <c r="C32" s="2">
        <f t="shared" ref="C32:F32" si="7">C34*C33</f>
        <v>0</v>
      </c>
      <c r="D32" s="2">
        <f t="shared" si="7"/>
        <v>0</v>
      </c>
      <c r="E32" s="2">
        <f t="shared" si="7"/>
        <v>0</v>
      </c>
      <c r="F32" s="2">
        <f t="shared" si="7"/>
        <v>25.15</v>
      </c>
      <c r="J32" s="143"/>
      <c r="K32" s="126">
        <f>T32*100</f>
        <v>2000</v>
      </c>
      <c r="L32" s="149" t="s">
        <v>136</v>
      </c>
      <c r="M32" s="139">
        <f>_xlfn.IFS(AND(O32="蓝色",N32="晶核生命力"),数据引用!$C$19,AND(O32="紫色",N32="晶核生命力"),数据引用!$D$19,AND(O32="橙色",N32="晶核生命力"),数据引用!$E$19,AND(O32="红色",N32="晶核生命力"),数据引用!$F$19,AND(O32="蓝色",N32="晶核攻击力"),数据引用!$C$16,AND(O32="紫色",N32="晶核攻击力"),数据引用!$D$16,AND(O32="橙色",N32="晶核攻击力"),数据引用!$E$16,AND(O32="红色",N32="晶核攻击力"),数据引用!$F$16,AND(O32="蓝色",N32="最大混沌"),数据引用!$C$22,AND(O32="紫色",N32="最大混沌"),数据引用!$D$22,AND(O32="橙色",N32="最大混沌"),数据引用!$E$22,AND(O32="红色",N32="最大混沌"),数据引用!$F$22,AND(O32="蓝色",N32="破甲效果"),数据引用!$C$25,AND(O32="紫色",N32="破甲效果"),数据引用!$D$25,AND(O32="橙色",N32="破甲效果"),数据引用!$E$25,AND(O32="红色",N32="破甲效果"),数据引用!$F$25,AND(O32="蓝色",N32="暴击效果"),数据引用!$C$28,AND(O32="紫色",N32="暴击效果"),数据引用!$D$28,AND(O32="橙色",N32="暴击效果"),数据引用!$E$28,AND(O32="红色",N32="暴击效果"),数据引用!$F$28,AND(O32="蓝色",N32="精准伤害"),数据引用!$C$31,AND(O32="紫色",N32="精准伤害"),数据引用!$D$31,AND(O32="橙色",N32="精准伤害"),数据引用!$E$31,AND(O32="红色",N32="精准伤害"),数据引用!$F$31,AND(O32="蓝色",N32="技能增强"),$C$34,AND(O32="紫色",N32="技能增强"),数据引用!$D$34,AND(O32="橙色",N32="技能增强"),数据引用!$E$34,AND(O32="红色",N32="技能增强"),数据引用!$F$34,AND(O32="蓝色",N32="命中率"),数据引用!$C$37,AND(O32="紫色",N32="命中率"),数据引用!$D$37,AND(O32="橙色",N32="命中率"),数据引用!$E$37,AND(O32="红色",N32="命中率"),数据引用!$F$37,AND(O32="蓝色",N32="闪避率"),数据引用!$C$40,AND(O32="紫色",N32="闪避率"),数据引用!$D$40,AND(O32="橙色",N32="闪避率"),数据引用!$E$40,AND(O32="红色",N32="闪避率"),数据引用!$F$40,AND(O32="蓝色",N32="晶核防御力"),数据引用!$C$43,AND(O32="紫色",N32="晶核防御力"),数据引用!$D$43,AND(O32="橙色",N32="晶核防御力"),数据引用!$E$43,AND(O32="红色",N32="晶核防御力"),数据引用!$F$43,AND(O32="蓝色",N32="精准回血%s"),数据引用!$C$46,AND(O32="紫色",N32="精准回血%s"),数据引用!$D$46,AND(O32="橙色",N32="精准回血%s"),数据引用!$E$46,AND(O32="红色",N32="精准回血%s"),数据引用!$F$46,AND(O32="蓝色",N32="闪避回血%s"),数据引用!$C$49,AND(O32="紫色",N32="闪避回血%s"),数据引用!$D$49,AND(O32="橙色",N32="闪避回血%s"),数据引用!$E$49,AND(O32="红色",N32="闪避回血%s"),数据引用!$F$49,AND(O32="蓝色",N32="命中回血%s"),数据引用!$C$52,AND(O32="紫色",N32="命中回血%s"),数据引用!$D$52,AND(O32="橙色",N32="命中回血%s"),数据引用!$E$52,AND(O32="红色",N32="命中回血%s"),数据引用!$F$52,AND(O32="蓝色",N32="暴击回血%s"),数据引用!$C$55,AND(O32="紫色",N32="暴击回血%s"),数据引用!$D$55,AND(O32="橙色",N32="暴击回血%s"),数据引用!$E$55,AND(O32="红色",N32="暴击回血%s"),数据引用!$F$55,AND(O32="蓝色",N32="混沌回血%s"),数据引用!$C$58,AND(O32="紫色",N32="混沌回血%s"),数据引用!$D$58,AND(O32="橙色",N32="混沌回血%s"),数据引用!$E$58,AND(O32="红色",N32="混沌回血%s"),数据引用!$F$58,AND(O32="蓝色",N32="元素抗性"),数据引用!$C$61,AND(O32="紫色",N32="元素抗性"),数据引用!$D$61,AND(O32="橙色",N32="元素抗性"),数据引用!$E$61,AND(O32="红色",N32="元素抗性"),数据引用!$F$61,AND(O32="蓝色",N32="元素伤害"),数据引用!$C$64,AND(O32="紫色",N32="元素伤害"),数据引用!$D$64,AND(O32="橙色",N32="元素伤害"),数据引用!$E$64,AND(O32="红色",N32="元素伤害"),数据引用!$F$64)</f>
        <v>20</v>
      </c>
      <c r="N32" s="151" t="s">
        <v>129</v>
      </c>
      <c r="O32" s="63" t="s">
        <v>43</v>
      </c>
      <c r="P32" s="141">
        <f t="shared" si="0"/>
        <v>20</v>
      </c>
      <c r="Q32" s="156"/>
      <c r="R32" s="156"/>
      <c r="S32" s="156"/>
      <c r="T32" s="156">
        <f>M32</f>
        <v>20</v>
      </c>
      <c r="U32" s="156" t="s">
        <v>132</v>
      </c>
      <c r="V32" s="126" t="str">
        <f t="shared" si="1"/>
        <v>属性-最大生命,</v>
      </c>
    </row>
    <row r="33" s="2" customFormat="1" ht="15.75" spans="1:22">
      <c r="A33" s="2" t="s">
        <v>162</v>
      </c>
      <c r="B33" s="2">
        <f>SUM(C33:F33)</f>
        <v>5</v>
      </c>
      <c r="C33" s="2">
        <v>0</v>
      </c>
      <c r="D33" s="2">
        <v>0</v>
      </c>
      <c r="E33" s="2">
        <v>0</v>
      </c>
      <c r="F33" s="2">
        <v>5</v>
      </c>
      <c r="H33" s="3">
        <f>$B32/($C33*数值必比例!B23+$D33*数值必比例!C23+$E33*数值必比例!D23+$F33*数值必比例!E23)</f>
        <v>0.279694444444444</v>
      </c>
      <c r="J33" s="143"/>
      <c r="K33" s="143"/>
      <c r="L33" s="63" t="s">
        <v>136</v>
      </c>
      <c r="M33" s="139">
        <f>_xlfn.IFS(AND(O33="蓝色",N33="晶核生命力"),数据引用!$C$19,AND(O33="紫色",N33="晶核生命力"),数据引用!$D$19,AND(O33="橙色",N33="晶核生命力"),数据引用!$E$19,AND(O33="红色",N33="晶核生命力"),数据引用!$F$19,AND(O33="蓝色",N33="晶核攻击力"),数据引用!$C$16,AND(O33="紫色",N33="晶核攻击力"),数据引用!$D$16,AND(O33="橙色",N33="晶核攻击力"),数据引用!$E$16,AND(O33="红色",N33="晶核攻击力"),数据引用!$F$16,AND(O33="蓝色",N33="最大混沌"),数据引用!$C$22,AND(O33="紫色",N33="最大混沌"),数据引用!$D$22,AND(O33="橙色",N33="最大混沌"),数据引用!$E$22,AND(O33="红色",N33="最大混沌"),数据引用!$F$22,AND(O33="蓝色",N33="破甲效果"),数据引用!$C$25,AND(O33="紫色",N33="破甲效果"),数据引用!$D$25,AND(O33="橙色",N33="破甲效果"),数据引用!$E$25,AND(O33="红色",N33="破甲效果"),数据引用!$F$25,AND(O33="蓝色",N33="暴击效果"),数据引用!$C$28,AND(O33="紫色",N33="暴击效果"),数据引用!$D$28,AND(O33="橙色",N33="暴击效果"),数据引用!$E$28,AND(O33="红色",N33="暴击效果"),数据引用!$F$28,AND(O33="蓝色",N33="精准伤害"),数据引用!$C$31,AND(O33="紫色",N33="精准伤害"),数据引用!$D$31,AND(O33="橙色",N33="精准伤害"),数据引用!$E$31,AND(O33="红色",N33="精准伤害"),数据引用!$F$31,AND(O33="蓝色",N33="技能增强"),$C$34,AND(O33="紫色",N33="技能增强"),数据引用!$D$34,AND(O33="橙色",N33="技能增强"),数据引用!$E$34,AND(O33="红色",N33="技能增强"),数据引用!$F$34,AND(O33="蓝色",N33="命中率"),数据引用!$C$37,AND(O33="紫色",N33="命中率"),数据引用!$D$37,AND(O33="橙色",N33="命中率"),数据引用!$E$37,AND(O33="红色",N33="命中率"),数据引用!$F$37,AND(O33="蓝色",N33="闪避率"),数据引用!$C$40,AND(O33="紫色",N33="闪避率"),数据引用!$D$40,AND(O33="橙色",N33="闪避率"),数据引用!$E$40,AND(O33="红色",N33="闪避率"),数据引用!$F$40,AND(O33="蓝色",N33="晶核防御力"),数据引用!$C$43,AND(O33="紫色",N33="晶核防御力"),数据引用!$D$43,AND(O33="橙色",N33="晶核防御力"),数据引用!$E$43,AND(O33="红色",N33="晶核防御力"),数据引用!$F$43,AND(O33="蓝色",N33="精准回血%s"),数据引用!$C$46,AND(O33="紫色",N33="精准回血%s"),数据引用!$D$46,AND(O33="橙色",N33="精准回血%s"),数据引用!$E$46,AND(O33="红色",N33="精准回血%s"),数据引用!$F$46,AND(O33="蓝色",N33="闪避回血%s"),数据引用!$C$49,AND(O33="紫色",N33="闪避回血%s"),数据引用!$D$49,AND(O33="橙色",N33="闪避回血%s"),数据引用!$E$49,AND(O33="红色",N33="闪避回血%s"),数据引用!$F$49,AND(O33="蓝色",N33="命中回血%s"),数据引用!$C$52,AND(O33="紫色",N33="命中回血%s"),数据引用!$D$52,AND(O33="橙色",N33="命中回血%s"),数据引用!$E$52,AND(O33="红色",N33="命中回血%s"),数据引用!$F$52,AND(O33="蓝色",N33="暴击回血%s"),数据引用!$C$55,AND(O33="紫色",N33="暴击回血%s"),数据引用!$D$55,AND(O33="橙色",N33="暴击回血%s"),数据引用!$E$55,AND(O33="红色",N33="暴击回血%s"),数据引用!$F$55,AND(O33="蓝色",N33="混沌回血%s"),数据引用!$C$58,AND(O33="紫色",N33="混沌回血%s"),数据引用!$D$58,AND(O33="橙色",N33="混沌回血%s"),数据引用!$E$58,AND(O33="红色",N33="混沌回血%s"),数据引用!$F$58,AND(O33="蓝色",N33="元素抗性"),数据引用!$C$61,AND(O33="紫色",N33="元素抗性"),数据引用!$D$61,AND(O33="橙色",N33="元素抗性"),数据引用!$E$61,AND(O33="红色",N33="元素抗性"),数据引用!$F$61,AND(O33="蓝色",N33="元素伤害"),数据引用!$C$64,AND(O33="紫色",N33="元素伤害"),数据引用!$D$64,AND(O33="橙色",N33="元素伤害"),数据引用!$E$64,AND(O33="红色",N33="元素伤害"),数据引用!$F$64)</f>
        <v>20</v>
      </c>
      <c r="N33" s="148" t="s">
        <v>137</v>
      </c>
      <c r="O33" s="63" t="s">
        <v>43</v>
      </c>
      <c r="P33" s="141">
        <f t="shared" si="0"/>
        <v>20</v>
      </c>
      <c r="Q33" s="156"/>
      <c r="R33" s="156"/>
      <c r="S33" s="156"/>
      <c r="T33" s="156"/>
      <c r="U33" s="156" t="s">
        <v>132</v>
      </c>
      <c r="V33" s="126" t="str">
        <f t="shared" si="1"/>
        <v>属性-攻击力,</v>
      </c>
    </row>
    <row r="34" s="2" customFormat="1" ht="15.75" spans="1:22">
      <c r="A34" s="2" t="s">
        <v>159</v>
      </c>
      <c r="C34" s="2">
        <f>ROUND(数值必比例!B23*H33,2)</f>
        <v>0</v>
      </c>
      <c r="D34" s="2">
        <f>ROUND(数值必比例!C23*H33,2)</f>
        <v>0</v>
      </c>
      <c r="E34" s="2">
        <f>ROUND(数值必比例!D23*H33,2)</f>
        <v>0</v>
      </c>
      <c r="F34" s="2">
        <f>ROUND(数值必比例!E23*H33,2)</f>
        <v>5.03</v>
      </c>
      <c r="J34" s="143"/>
      <c r="K34" s="143"/>
      <c r="L34" s="47" t="s">
        <v>173</v>
      </c>
      <c r="M34" s="139">
        <f>_xlfn.IFS(AND(O34="蓝色",N34="晶核生命力"),数据引用!$C$19,AND(O34="紫色",N34="晶核生命力"),数据引用!$D$19,AND(O34="橙色",N34="晶核生命力"),数据引用!$E$19,AND(O34="红色",N34="晶核生命力"),数据引用!$F$19,AND(O34="蓝色",N34="晶核攻击力"),数据引用!$C$16,AND(O34="紫色",N34="晶核攻击力"),数据引用!$D$16,AND(O34="橙色",N34="晶核攻击力"),数据引用!$E$16,AND(O34="红色",N34="晶核攻击力"),数据引用!$F$16,AND(O34="蓝色",N34="最大混沌"),数据引用!$C$22,AND(O34="紫色",N34="最大混沌"),数据引用!$D$22,AND(O34="橙色",N34="最大混沌"),数据引用!$E$22,AND(O34="红色",N34="最大混沌"),数据引用!$F$22,AND(O34="蓝色",N34="破甲效果"),数据引用!$C$25,AND(O34="紫色",N34="破甲效果"),数据引用!$D$25,AND(O34="橙色",N34="破甲效果"),数据引用!$E$25,AND(O34="红色",N34="破甲效果"),数据引用!$F$25,AND(O34="蓝色",N34="暴击效果"),数据引用!$C$28,AND(O34="紫色",N34="暴击效果"),数据引用!$D$28,AND(O34="橙色",N34="暴击效果"),数据引用!$E$28,AND(O34="红色",N34="暴击效果"),数据引用!$F$28,AND(O34="蓝色",N34="精准伤害"),数据引用!$C$31,AND(O34="紫色",N34="精准伤害"),数据引用!$D$31,AND(O34="橙色",N34="精准伤害"),数据引用!$E$31,AND(O34="红色",N34="精准伤害"),数据引用!$F$31,AND(O34="蓝色",N34="技能增强"),$C$34,AND(O34="紫色",N34="技能增强"),数据引用!$D$34,AND(O34="橙色",N34="技能增强"),数据引用!$E$34,AND(O34="红色",N34="技能增强"),数据引用!$F$34,AND(O34="蓝色",N34="命中率"),数据引用!$C$37,AND(O34="紫色",N34="命中率"),数据引用!$D$37,AND(O34="橙色",N34="命中率"),数据引用!$E$37,AND(O34="红色",N34="命中率"),数据引用!$F$37,AND(O34="蓝色",N34="闪避率"),数据引用!$C$40,AND(O34="紫色",N34="闪避率"),数据引用!$D$40,AND(O34="橙色",N34="闪避率"),数据引用!$E$40,AND(O34="红色",N34="闪避率"),数据引用!$F$40,AND(O34="蓝色",N34="晶核防御力"),数据引用!$C$43,AND(O34="紫色",N34="晶核防御力"),数据引用!$D$43,AND(O34="橙色",N34="晶核防御力"),数据引用!$E$43,AND(O34="红色",N34="晶核防御力"),数据引用!$F$43,AND(O34="蓝色",N34="精准回血%s"),数据引用!$C$46,AND(O34="紫色",N34="精准回血%s"),数据引用!$D$46,AND(O34="橙色",N34="精准回血%s"),数据引用!$E$46,AND(O34="红色",N34="精准回血%s"),数据引用!$F$46,AND(O34="蓝色",N34="闪避回血%s"),数据引用!$C$49,AND(O34="紫色",N34="闪避回血%s"),数据引用!$D$49,AND(O34="橙色",N34="闪避回血%s"),数据引用!$E$49,AND(O34="红色",N34="闪避回血%s"),数据引用!$F$49,AND(O34="蓝色",N34="命中回血%s"),数据引用!$C$52,AND(O34="紫色",N34="命中回血%s"),数据引用!$D$52,AND(O34="橙色",N34="命中回血%s"),数据引用!$E$52,AND(O34="红色",N34="命中回血%s"),数据引用!$F$52,AND(O34="蓝色",N34="暴击回血%s"),数据引用!$C$55,AND(O34="紫色",N34="暴击回血%s"),数据引用!$D$55,AND(O34="橙色",N34="暴击回血%s"),数据引用!$E$55,AND(O34="红色",N34="暴击回血%s"),数据引用!$F$55,AND(O34="蓝色",N34="混沌回血%s"),数据引用!$C$58,AND(O34="紫色",N34="混沌回血%s"),数据引用!$D$58,AND(O34="橙色",N34="混沌回血%s"),数据引用!$E$58,AND(O34="红色",N34="混沌回血%s"),数据引用!$F$58,AND(O34="蓝色",N34="元素抗性"),数据引用!$C$61,AND(O34="紫色",N34="元素抗性"),数据引用!$D$61,AND(O34="橙色",N34="元素抗性"),数据引用!$E$61,AND(O34="红色",N34="元素抗性"),数据引用!$F$61,AND(O34="蓝色",N34="元素伤害"),数据引用!$C$64,AND(O34="紫色",N34="元素伤害"),数据引用!$D$64,AND(O34="橙色",N34="元素伤害"),数据引用!$E$64,AND(O34="红色",N34="元素伤害"),数据引用!$F$64)</f>
        <v>20</v>
      </c>
      <c r="N34" s="140" t="s">
        <v>137</v>
      </c>
      <c r="O34" s="47" t="s">
        <v>38</v>
      </c>
      <c r="P34" s="141">
        <f t="shared" si="0"/>
        <v>20</v>
      </c>
      <c r="Q34" s="156" t="s">
        <v>130</v>
      </c>
      <c r="R34" s="156">
        <v>80</v>
      </c>
      <c r="S34" s="156" t="s">
        <v>131</v>
      </c>
      <c r="T34" s="156">
        <f>ROUND(P34/R34,2)</f>
        <v>0.25</v>
      </c>
      <c r="U34" s="156" t="s">
        <v>132</v>
      </c>
      <c r="V34" s="126" t="str">
        <f t="shared" si="1"/>
        <v>属性-攻击力,</v>
      </c>
    </row>
    <row r="35" s="3" customFormat="1" ht="15.75" spans="1:22">
      <c r="A35" s="3" t="s">
        <v>174</v>
      </c>
      <c r="B35" s="3">
        <f>[1]战斗模型!$E$545*100</f>
        <v>10.78</v>
      </c>
      <c r="C35" s="3">
        <f t="shared" ref="C35:F35" si="8">C37*C36</f>
        <v>0</v>
      </c>
      <c r="D35" s="3">
        <f t="shared" si="8"/>
        <v>10.8</v>
      </c>
      <c r="E35" s="3">
        <f t="shared" si="8"/>
        <v>0</v>
      </c>
      <c r="F35" s="3">
        <f t="shared" si="8"/>
        <v>0</v>
      </c>
      <c r="J35" s="143"/>
      <c r="K35" s="143"/>
      <c r="L35" t="s">
        <v>175</v>
      </c>
      <c r="M35" s="139" t="e">
        <f>_xlfn.IFS(AND(O35="蓝色",N35="晶核生命力"),数据引用!$C$19,AND(O35="紫色",N35="晶核生命力"),数据引用!$D$19,AND(O35="橙色",N35="晶核生命力"),数据引用!$E$19,AND(O35="红色",N35="晶核生命力"),数据引用!$F$19,AND(O35="蓝色",N35="晶核攻击力"),数据引用!$C$16,AND(O35="紫色",N35="晶核攻击力"),数据引用!$D$16,AND(O35="橙色",N35="晶核攻击力"),数据引用!$E$16,AND(O35="红色",N35="晶核攻击力"),数据引用!$F$16,AND(O35="蓝色",N35="最大混沌"),数据引用!$C$22,AND(O35="紫色",N35="最大混沌"),数据引用!$D$22,AND(O35="橙色",N35="最大混沌"),数据引用!$E$22,AND(O35="红色",N35="最大混沌"),数据引用!$F$22,AND(O35="蓝色",N35="破甲效果"),数据引用!$C$25,AND(O35="紫色",N35="破甲效果"),数据引用!$D$25,AND(O35="橙色",N35="破甲效果"),数据引用!$E$25,AND(O35="红色",N35="破甲效果"),数据引用!$F$25,AND(O35="蓝色",N35="暴击效果"),数据引用!$C$28,AND(O35="紫色",N35="暴击效果"),数据引用!$D$28,AND(O35="橙色",N35="暴击效果"),数据引用!$E$28,AND(O35="红色",N35="暴击效果"),数据引用!$F$28,AND(O35="蓝色",N35="精准伤害"),数据引用!$C$31,AND(O35="紫色",N35="精准伤害"),数据引用!$D$31,AND(O35="橙色",N35="精准伤害"),数据引用!$E$31,AND(O35="红色",N35="精准伤害"),数据引用!$F$31,AND(O35="蓝色",N35="技能增强"),$C$34,AND(O35="紫色",N35="技能增强"),数据引用!$D$34,AND(O35="橙色",N35="技能增强"),数据引用!$E$34,AND(O35="红色",N35="技能增强"),数据引用!$F$34,AND(O35="蓝色",N35="命中率"),数据引用!$C$37,AND(O35="紫色",N35="命中率"),数据引用!$D$37,AND(O35="橙色",N35="命中率"),数据引用!$E$37,AND(O35="红色",N35="命中率"),数据引用!$F$37,AND(O35="蓝色",N35="闪避率"),数据引用!$C$40,AND(O35="紫色",N35="闪避率"),数据引用!$D$40,AND(O35="橙色",N35="闪避率"),数据引用!$E$40,AND(O35="红色",N35="闪避率"),数据引用!$F$40,AND(O35="蓝色",N35="晶核防御力"),数据引用!$C$43,AND(O35="紫色",N35="晶核防御力"),数据引用!$D$43,AND(O35="橙色",N35="晶核防御力"),数据引用!$E$43,AND(O35="红色",N35="晶核防御力"),数据引用!$F$43,AND(O35="蓝色",N35="精准回血%s"),数据引用!$C$46,AND(O35="紫色",N35="精准回血%s"),数据引用!$D$46,AND(O35="橙色",N35="精准回血%s"),数据引用!$E$46,AND(O35="红色",N35="精准回血%s"),数据引用!$F$46,AND(O35="蓝色",N35="闪避回血%s"),数据引用!$C$49,AND(O35="紫色",N35="闪避回血%s"),数据引用!$D$49,AND(O35="橙色",N35="闪避回血%s"),数据引用!$E$49,AND(O35="红色",N35="闪避回血%s"),数据引用!$F$49,AND(O35="蓝色",N35="命中回血%s"),数据引用!$C$52,AND(O35="紫色",N35="命中回血%s"),数据引用!$D$52,AND(O35="橙色",N35="命中回血%s"),数据引用!$E$52,AND(O35="红色",N35="命中回血%s"),数据引用!$F$52,AND(O35="蓝色",N35="暴击回血%s"),数据引用!$C$55,AND(O35="紫色",N35="暴击回血%s"),数据引用!$D$55,AND(O35="橙色",N35="暴击回血%s"),数据引用!$E$55,AND(O35="红色",N35="暴击回血%s"),数据引用!$F$55,AND(O35="蓝色",N35="混沌回血%s"),数据引用!$C$58,AND(O35="紫色",N35="混沌回血%s"),数据引用!$D$58,AND(O35="橙色",N35="混沌回血%s"),数据引用!$E$58,AND(O35="红色",N35="混沌回血%s"),数据引用!$F$58,AND(O35="蓝色",N35="元素抗性"),数据引用!$C$61,AND(O35="紫色",N35="元素抗性"),数据引用!$D$61,AND(O35="橙色",N35="元素抗性"),数据引用!$E$61,AND(O35="红色",N35="元素抗性"),数据引用!$F$61,AND(O35="蓝色",N35="元素伤害"),数据引用!$C$64,AND(O35="紫色",N35="元素伤害"),数据引用!$D$64,AND(O35="橙色",N35="元素伤害"),数据引用!$E$64,AND(O35="红色",N35="元素伤害"),数据引用!$F$64)</f>
        <v>#N/A</v>
      </c>
      <c r="N35" s="140"/>
      <c r="O35" s="47" t="s">
        <v>38</v>
      </c>
      <c r="P35" s="141"/>
      <c r="Q35" s="156"/>
      <c r="R35" s="156"/>
      <c r="S35" s="156"/>
      <c r="T35" s="156"/>
      <c r="U35" s="156"/>
      <c r="V35" s="126" t="e">
        <f t="shared" si="1"/>
        <v>#N/A</v>
      </c>
    </row>
    <row r="36" s="3" customFormat="1" ht="15.75" spans="1:22">
      <c r="A36" s="3" t="s">
        <v>162</v>
      </c>
      <c r="B36" s="3">
        <f>SUM(C36:F36)</f>
        <v>5</v>
      </c>
      <c r="C36" s="3">
        <v>0</v>
      </c>
      <c r="D36" s="3">
        <v>5</v>
      </c>
      <c r="E36" s="3">
        <v>0</v>
      </c>
      <c r="F36" s="3">
        <v>0</v>
      </c>
      <c r="H36" s="3">
        <f>$B35/($C36*数值必比例!B26+$D36*数值必比例!C26+$E36*数值必比例!D26+$F36*数值必比例!E26)</f>
        <v>1.078</v>
      </c>
      <c r="J36" s="143"/>
      <c r="K36" s="126">
        <f>T36*100</f>
        <v>2000</v>
      </c>
      <c r="L36" s="47" t="s">
        <v>136</v>
      </c>
      <c r="M36" s="139">
        <f>_xlfn.IFS(AND(O36="蓝色",N36="晶核生命力"),数据引用!$C$19,AND(O36="紫色",N36="晶核生命力"),数据引用!$D$19,AND(O36="橙色",N36="晶核生命力"),数据引用!$E$19,AND(O36="红色",N36="晶核生命力"),数据引用!$F$19,AND(O36="蓝色",N36="晶核攻击力"),数据引用!$C$16,AND(O36="紫色",N36="晶核攻击力"),数据引用!$D$16,AND(O36="橙色",N36="晶核攻击力"),数据引用!$E$16,AND(O36="红色",N36="晶核攻击力"),数据引用!$F$16,AND(O36="蓝色",N36="最大混沌"),数据引用!$C$22,AND(O36="紫色",N36="最大混沌"),数据引用!$D$22,AND(O36="橙色",N36="最大混沌"),数据引用!$E$22,AND(O36="红色",N36="最大混沌"),数据引用!$F$22,AND(O36="蓝色",N36="破甲效果"),数据引用!$C$25,AND(O36="紫色",N36="破甲效果"),数据引用!$D$25,AND(O36="橙色",N36="破甲效果"),数据引用!$E$25,AND(O36="红色",N36="破甲效果"),数据引用!$F$25,AND(O36="蓝色",N36="暴击效果"),数据引用!$C$28,AND(O36="紫色",N36="暴击效果"),数据引用!$D$28,AND(O36="橙色",N36="暴击效果"),数据引用!$E$28,AND(O36="红色",N36="暴击效果"),数据引用!$F$28,AND(O36="蓝色",N36="精准伤害"),数据引用!$C$31,AND(O36="紫色",N36="精准伤害"),数据引用!$D$31,AND(O36="橙色",N36="精准伤害"),数据引用!$E$31,AND(O36="红色",N36="精准伤害"),数据引用!$F$31,AND(O36="蓝色",N36="技能增强"),$C$34,AND(O36="紫色",N36="技能增强"),数据引用!$D$34,AND(O36="橙色",N36="技能增强"),数据引用!$E$34,AND(O36="红色",N36="技能增强"),数据引用!$F$34,AND(O36="蓝色",N36="命中率"),数据引用!$C$37,AND(O36="紫色",N36="命中率"),数据引用!$D$37,AND(O36="橙色",N36="命中率"),数据引用!$E$37,AND(O36="红色",N36="命中率"),数据引用!$F$37,AND(O36="蓝色",N36="闪避率"),数据引用!$C$40,AND(O36="紫色",N36="闪避率"),数据引用!$D$40,AND(O36="橙色",N36="闪避率"),数据引用!$E$40,AND(O36="红色",N36="闪避率"),数据引用!$F$40,AND(O36="蓝色",N36="晶核防御力"),数据引用!$C$43,AND(O36="紫色",N36="晶核防御力"),数据引用!$D$43,AND(O36="橙色",N36="晶核防御力"),数据引用!$E$43,AND(O36="红色",N36="晶核防御力"),数据引用!$F$43,AND(O36="蓝色",N36="精准回血%s"),数据引用!$C$46,AND(O36="紫色",N36="精准回血%s"),数据引用!$D$46,AND(O36="橙色",N36="精准回血%s"),数据引用!$E$46,AND(O36="红色",N36="精准回血%s"),数据引用!$F$46,AND(O36="蓝色",N36="闪避回血%s"),数据引用!$C$49,AND(O36="紫色",N36="闪避回血%s"),数据引用!$D$49,AND(O36="橙色",N36="闪避回血%s"),数据引用!$E$49,AND(O36="红色",N36="闪避回血%s"),数据引用!$F$49,AND(O36="蓝色",N36="命中回血%s"),数据引用!$C$52,AND(O36="紫色",N36="命中回血%s"),数据引用!$D$52,AND(O36="橙色",N36="命中回血%s"),数据引用!$E$52,AND(O36="红色",N36="命中回血%s"),数据引用!$F$52,AND(O36="蓝色",N36="暴击回血%s"),数据引用!$C$55,AND(O36="紫色",N36="暴击回血%s"),数据引用!$D$55,AND(O36="橙色",N36="暴击回血%s"),数据引用!$E$55,AND(O36="红色",N36="暴击回血%s"),数据引用!$F$55,AND(O36="蓝色",N36="混沌回血%s"),数据引用!$C$58,AND(O36="紫色",N36="混沌回血%s"),数据引用!$D$58,AND(O36="橙色",N36="混沌回血%s"),数据引用!$E$58,AND(O36="红色",N36="混沌回血%s"),数据引用!$F$58,AND(O36="蓝色",N36="元素抗性"),数据引用!$C$61,AND(O36="紫色",N36="元素抗性"),数据引用!$D$61,AND(O36="橙色",N36="元素抗性"),数据引用!$E$61,AND(O36="红色",N36="元素抗性"),数据引用!$F$61,AND(O36="蓝色",N36="元素伤害"),数据引用!$C$64,AND(O36="紫色",N36="元素伤害"),数据引用!$D$64,AND(O36="橙色",N36="元素伤害"),数据引用!$E$64,AND(O36="红色",N36="元素伤害"),数据引用!$F$64)</f>
        <v>20</v>
      </c>
      <c r="N36" s="140" t="s">
        <v>129</v>
      </c>
      <c r="O36" s="47" t="s">
        <v>38</v>
      </c>
      <c r="P36" s="141">
        <f t="shared" si="0"/>
        <v>20</v>
      </c>
      <c r="Q36" s="156"/>
      <c r="R36" s="156"/>
      <c r="S36" s="156"/>
      <c r="T36" s="156">
        <f>M36</f>
        <v>20</v>
      </c>
      <c r="U36" s="156" t="s">
        <v>132</v>
      </c>
      <c r="V36" s="126" t="str">
        <f t="shared" si="1"/>
        <v>属性-最大生命,</v>
      </c>
    </row>
    <row r="37" s="3" customFormat="1" ht="15.75" spans="1:22">
      <c r="A37" s="3" t="s">
        <v>159</v>
      </c>
      <c r="C37" s="3">
        <f>ROUND(数值必比例!B26*H36,2)</f>
        <v>0</v>
      </c>
      <c r="D37" s="3">
        <f>ROUND(数值必比例!C26*H36,2)</f>
        <v>2.16</v>
      </c>
      <c r="E37" s="3">
        <f>ROUND(数值必比例!D26*H36,2)</f>
        <v>0</v>
      </c>
      <c r="F37" s="3">
        <f>ROUND(数值必比例!E26*H36,2)</f>
        <v>0</v>
      </c>
      <c r="J37" s="143"/>
      <c r="K37" s="143"/>
      <c r="L37" s="47" t="s">
        <v>140</v>
      </c>
      <c r="M37" s="139">
        <f>_xlfn.IFS(AND(O37="蓝色",N37="晶核生命力"),数据引用!$C$19,AND(O37="紫色",N37="晶核生命力"),数据引用!$D$19,AND(O37="橙色",N37="晶核生命力"),数据引用!$E$19,AND(O37="红色",N37="晶核生命力"),数据引用!$F$19,AND(O37="蓝色",N37="晶核攻击力"),数据引用!$C$16,AND(O37="紫色",N37="晶核攻击力"),数据引用!$D$16,AND(O37="橙色",N37="晶核攻击力"),数据引用!$E$16,AND(O37="红色",N37="晶核攻击力"),数据引用!$F$16,AND(O37="蓝色",N37="最大混沌"),数据引用!$C$22,AND(O37="紫色",N37="最大混沌"),数据引用!$D$22,AND(O37="橙色",N37="最大混沌"),数据引用!$E$22,AND(O37="红色",N37="最大混沌"),数据引用!$F$22,AND(O37="蓝色",N37="破甲效果"),数据引用!$C$25,AND(O37="紫色",N37="破甲效果"),数据引用!$D$25,AND(O37="橙色",N37="破甲效果"),数据引用!$E$25,AND(O37="红色",N37="破甲效果"),数据引用!$F$25,AND(O37="蓝色",N37="暴击效果"),数据引用!$C$28,AND(O37="紫色",N37="暴击效果"),数据引用!$D$28,AND(O37="橙色",N37="暴击效果"),数据引用!$E$28,AND(O37="红色",N37="暴击效果"),数据引用!$F$28,AND(O37="蓝色",N37="精准伤害"),数据引用!$C$31,AND(O37="紫色",N37="精准伤害"),数据引用!$D$31,AND(O37="橙色",N37="精准伤害"),数据引用!$E$31,AND(O37="红色",N37="精准伤害"),数据引用!$F$31,AND(O37="蓝色",N37="技能增强"),$C$34,AND(O37="紫色",N37="技能增强"),数据引用!$D$34,AND(O37="橙色",N37="技能增强"),数据引用!$E$34,AND(O37="红色",N37="技能增强"),数据引用!$F$34,AND(O37="蓝色",N37="命中率"),数据引用!$C$37,AND(O37="紫色",N37="命中率"),数据引用!$D$37,AND(O37="橙色",N37="命中率"),数据引用!$E$37,AND(O37="红色",N37="命中率"),数据引用!$F$37,AND(O37="蓝色",N37="闪避率"),数据引用!$C$40,AND(O37="紫色",N37="闪避率"),数据引用!$D$40,AND(O37="橙色",N37="闪避率"),数据引用!$E$40,AND(O37="红色",N37="闪避率"),数据引用!$F$40,AND(O37="蓝色",N37="晶核防御力"),数据引用!$C$43,AND(O37="紫色",N37="晶核防御力"),数据引用!$D$43,AND(O37="橙色",N37="晶核防御力"),数据引用!$E$43,AND(O37="红色",N37="晶核防御力"),数据引用!$F$43,AND(O37="蓝色",N37="精准回血%s"),数据引用!$C$46,AND(O37="紫色",N37="精准回血%s"),数据引用!$D$46,AND(O37="橙色",N37="精准回血%s"),数据引用!$E$46,AND(O37="红色",N37="精准回血%s"),数据引用!$F$46,AND(O37="蓝色",N37="闪避回血%s"),数据引用!$C$49,AND(O37="紫色",N37="闪避回血%s"),数据引用!$D$49,AND(O37="橙色",N37="闪避回血%s"),数据引用!$E$49,AND(O37="红色",N37="闪避回血%s"),数据引用!$F$49,AND(O37="蓝色",N37="命中回血%s"),数据引用!$C$52,AND(O37="紫色",N37="命中回血%s"),数据引用!$D$52,AND(O37="橙色",N37="命中回血%s"),数据引用!$E$52,AND(O37="红色",N37="命中回血%s"),数据引用!$F$52,AND(O37="蓝色",N37="暴击回血%s"),数据引用!$C$55,AND(O37="紫色",N37="暴击回血%s"),数据引用!$D$55,AND(O37="橙色",N37="暴击回血%s"),数据引用!$E$55,AND(O37="红色",N37="暴击回血%s"),数据引用!$F$55,AND(O37="蓝色",N37="混沌回血%s"),数据引用!$C$58,AND(O37="紫色",N37="混沌回血%s"),数据引用!$D$58,AND(O37="橙色",N37="混沌回血%s"),数据引用!$E$58,AND(O37="红色",N37="混沌回血%s"),数据引用!$F$58,AND(O37="蓝色",N37="元素抗性"),数据引用!$C$61,AND(O37="紫色",N37="元素抗性"),数据引用!$D$61,AND(O37="橙色",N37="元素抗性"),数据引用!$E$61,AND(O37="红色",N37="元素抗性"),数据引用!$F$61,AND(O37="蓝色",N37="元素伤害"),数据引用!$C$64,AND(O37="紫色",N37="元素伤害"),数据引用!$D$64,AND(O37="橙色",N37="元素伤害"),数据引用!$E$64,AND(O37="红色",N37="元素伤害"),数据引用!$F$64)</f>
        <v>0</v>
      </c>
      <c r="N37" s="140" t="s">
        <v>171</v>
      </c>
      <c r="O37" s="47" t="s">
        <v>38</v>
      </c>
      <c r="P37" s="141">
        <f t="shared" si="0"/>
        <v>0</v>
      </c>
      <c r="Q37" s="156"/>
      <c r="R37" s="156"/>
      <c r="S37" s="156"/>
      <c r="T37" s="156">
        <f>M37*100</f>
        <v>0</v>
      </c>
      <c r="U37" s="156" t="s">
        <v>132</v>
      </c>
      <c r="V37" s="126" t="str">
        <f t="shared" si="1"/>
        <v>属性-精准伤害,</v>
      </c>
    </row>
    <row r="38" s="2" customFormat="1" ht="15.75" spans="1:22">
      <c r="A38" s="2" t="s">
        <v>176</v>
      </c>
      <c r="B38" s="2">
        <f>[1]战斗模型!$E$546*100</f>
        <v>5.39</v>
      </c>
      <c r="C38" s="2">
        <f t="shared" ref="C38:F38" si="9">C40*C39</f>
        <v>0</v>
      </c>
      <c r="D38" s="2">
        <f t="shared" si="9"/>
        <v>0</v>
      </c>
      <c r="E38" s="2">
        <f t="shared" si="9"/>
        <v>5.4</v>
      </c>
      <c r="F38" s="2">
        <f t="shared" si="9"/>
        <v>0</v>
      </c>
      <c r="J38" s="143"/>
      <c r="K38" s="143"/>
      <c r="L38" s="47" t="s">
        <v>177</v>
      </c>
      <c r="M38" s="139">
        <f>_xlfn.IFS(AND(O38="蓝色",N38="晶核生命力"),数据引用!$C$19,AND(O38="紫色",N38="晶核生命力"),数据引用!$D$19,AND(O38="橙色",N38="晶核生命力"),数据引用!$E$19,AND(O38="红色",N38="晶核生命力"),数据引用!$F$19,AND(O38="蓝色",N38="晶核攻击力"),数据引用!$C$16,AND(O38="紫色",N38="晶核攻击力"),数据引用!$D$16,AND(O38="橙色",N38="晶核攻击力"),数据引用!$E$16,AND(O38="红色",N38="晶核攻击力"),数据引用!$F$16,AND(O38="蓝色",N38="最大混沌"),数据引用!$C$22,AND(O38="紫色",N38="最大混沌"),数据引用!$D$22,AND(O38="橙色",N38="最大混沌"),数据引用!$E$22,AND(O38="红色",N38="最大混沌"),数据引用!$F$22,AND(O38="蓝色",N38="破甲效果"),数据引用!$C$25,AND(O38="紫色",N38="破甲效果"),数据引用!$D$25,AND(O38="橙色",N38="破甲效果"),数据引用!$E$25,AND(O38="红色",N38="破甲效果"),数据引用!$F$25,AND(O38="蓝色",N38="暴击效果"),数据引用!$C$28,AND(O38="紫色",N38="暴击效果"),数据引用!$D$28,AND(O38="橙色",N38="暴击效果"),数据引用!$E$28,AND(O38="红色",N38="暴击效果"),数据引用!$F$28,AND(O38="蓝色",N38="精准伤害"),数据引用!$C$31,AND(O38="紫色",N38="精准伤害"),数据引用!$D$31,AND(O38="橙色",N38="精准伤害"),数据引用!$E$31,AND(O38="红色",N38="精准伤害"),数据引用!$F$31,AND(O38="蓝色",N38="技能增强"),$C$34,AND(O38="紫色",N38="技能增强"),数据引用!$D$34,AND(O38="橙色",N38="技能增强"),数据引用!$E$34,AND(O38="红色",N38="技能增强"),数据引用!$F$34,AND(O38="蓝色",N38="命中率"),数据引用!$C$37,AND(O38="紫色",N38="命中率"),数据引用!$D$37,AND(O38="橙色",N38="命中率"),数据引用!$E$37,AND(O38="红色",N38="命中率"),数据引用!$F$37,AND(O38="蓝色",N38="闪避率"),数据引用!$C$40,AND(O38="紫色",N38="闪避率"),数据引用!$D$40,AND(O38="橙色",N38="闪避率"),数据引用!$E$40,AND(O38="红色",N38="闪避率"),数据引用!$F$40,AND(O38="蓝色",N38="晶核防御力"),数据引用!$C$43,AND(O38="紫色",N38="晶核防御力"),数据引用!$D$43,AND(O38="橙色",N38="晶核防御力"),数据引用!$E$43,AND(O38="红色",N38="晶核防御力"),数据引用!$F$43,AND(O38="蓝色",N38="精准回血%s"),数据引用!$C$46,AND(O38="紫色",N38="精准回血%s"),数据引用!$D$46,AND(O38="橙色",N38="精准回血%s"),数据引用!$E$46,AND(O38="红色",N38="精准回血%s"),数据引用!$F$46,AND(O38="蓝色",N38="闪避回血%s"),数据引用!$C$49,AND(O38="紫色",N38="闪避回血%s"),数据引用!$D$49,AND(O38="橙色",N38="闪避回血%s"),数据引用!$E$49,AND(O38="红色",N38="闪避回血%s"),数据引用!$F$49,AND(O38="蓝色",N38="命中回血%s"),数据引用!$C$52,AND(O38="紫色",N38="命中回血%s"),数据引用!$D$52,AND(O38="橙色",N38="命中回血%s"),数据引用!$E$52,AND(O38="红色",N38="命中回血%s"),数据引用!$F$52,AND(O38="蓝色",N38="暴击回血%s"),数据引用!$C$55,AND(O38="紫色",N38="暴击回血%s"),数据引用!$D$55,AND(O38="橙色",N38="暴击回血%s"),数据引用!$E$55,AND(O38="红色",N38="暴击回血%s"),数据引用!$F$55,AND(O38="蓝色",N38="混沌回血%s"),数据引用!$C$58,AND(O38="紫色",N38="混沌回血%s"),数据引用!$D$58,AND(O38="橙色",N38="混沌回血%s"),数据引用!$E$58,AND(O38="红色",N38="混沌回血%s"),数据引用!$F$58,AND(O38="蓝色",N38="元素抗性"),数据引用!$C$61,AND(O38="紫色",N38="元素抗性"),数据引用!$D$61,AND(O38="橙色",N38="元素抗性"),数据引用!$E$61,AND(O38="红色",N38="元素抗性"),数据引用!$F$61,AND(O38="蓝色",N38="元素伤害"),数据引用!$C$64,AND(O38="紫色",N38="元素伤害"),数据引用!$D$64,AND(O38="橙色",N38="元素伤害"),数据引用!$E$64,AND(O38="红色",N38="元素伤害"),数据引用!$F$64)</f>
        <v>20</v>
      </c>
      <c r="N38" s="140" t="s">
        <v>137</v>
      </c>
      <c r="O38" s="47" t="s">
        <v>38</v>
      </c>
      <c r="P38" s="141">
        <f t="shared" si="0"/>
        <v>20</v>
      </c>
      <c r="Q38" s="156" t="s">
        <v>130</v>
      </c>
      <c r="R38" s="156">
        <v>40</v>
      </c>
      <c r="S38" s="156" t="s">
        <v>131</v>
      </c>
      <c r="T38" s="156">
        <f>ROUND(P38/R38,2)</f>
        <v>0.5</v>
      </c>
      <c r="U38" s="156" t="s">
        <v>132</v>
      </c>
      <c r="V38" s="126" t="str">
        <f t="shared" si="1"/>
        <v>属性-攻击力,</v>
      </c>
    </row>
    <row r="39" s="2" customFormat="1" ht="15.75" spans="1:22">
      <c r="A39" s="2" t="s">
        <v>162</v>
      </c>
      <c r="B39" s="2">
        <f>SUM(C39:F39)</f>
        <v>5</v>
      </c>
      <c r="C39" s="2">
        <v>0</v>
      </c>
      <c r="D39" s="2">
        <v>0</v>
      </c>
      <c r="E39" s="2">
        <v>5</v>
      </c>
      <c r="F39" s="2">
        <v>0</v>
      </c>
      <c r="H39" s="3">
        <f>$B38/($C39*数值必比例!B29+$D39*数值必比例!C29+$E39*数值必比例!D29+$F39*数值必比例!E29)</f>
        <v>0.1078</v>
      </c>
      <c r="J39" s="143"/>
      <c r="K39" s="126"/>
      <c r="L39" t="s">
        <v>178</v>
      </c>
      <c r="M39" s="139" t="e">
        <f>_xlfn.IFS(AND(O39="蓝色",N39="晶核生命力"),数据引用!$C$19,AND(O39="紫色",N39="晶核生命力"),数据引用!$D$19,AND(O39="橙色",N39="晶核生命力"),数据引用!$E$19,AND(O39="红色",N39="晶核生命力"),数据引用!$F$19,AND(O39="蓝色",N39="晶核攻击力"),数据引用!$C$16,AND(O39="紫色",N39="晶核攻击力"),数据引用!$D$16,AND(O39="橙色",N39="晶核攻击力"),数据引用!$E$16,AND(O39="红色",N39="晶核攻击力"),数据引用!$F$16,AND(O39="蓝色",N39="最大混沌"),数据引用!$C$22,AND(O39="紫色",N39="最大混沌"),数据引用!$D$22,AND(O39="橙色",N39="最大混沌"),数据引用!$E$22,AND(O39="红色",N39="最大混沌"),数据引用!$F$22,AND(O39="蓝色",N39="破甲效果"),数据引用!$C$25,AND(O39="紫色",N39="破甲效果"),数据引用!$D$25,AND(O39="橙色",N39="破甲效果"),数据引用!$E$25,AND(O39="红色",N39="破甲效果"),数据引用!$F$25,AND(O39="蓝色",N39="暴击效果"),数据引用!$C$28,AND(O39="紫色",N39="暴击效果"),数据引用!$D$28,AND(O39="橙色",N39="暴击效果"),数据引用!$E$28,AND(O39="红色",N39="暴击效果"),数据引用!$F$28,AND(O39="蓝色",N39="精准伤害"),数据引用!$C$31,AND(O39="紫色",N39="精准伤害"),数据引用!$D$31,AND(O39="橙色",N39="精准伤害"),数据引用!$E$31,AND(O39="红色",N39="精准伤害"),数据引用!$F$31,AND(O39="蓝色",N39="技能增强"),$C$34,AND(O39="紫色",N39="技能增强"),数据引用!$D$34,AND(O39="橙色",N39="技能增强"),数据引用!$E$34,AND(O39="红色",N39="技能增强"),数据引用!$F$34,AND(O39="蓝色",N39="命中率"),数据引用!$C$37,AND(O39="紫色",N39="命中率"),数据引用!$D$37,AND(O39="橙色",N39="命中率"),数据引用!$E$37,AND(O39="红色",N39="命中率"),数据引用!$F$37,AND(O39="蓝色",N39="闪避率"),数据引用!$C$40,AND(O39="紫色",N39="闪避率"),数据引用!$D$40,AND(O39="橙色",N39="闪避率"),数据引用!$E$40,AND(O39="红色",N39="闪避率"),数据引用!$F$40,AND(O39="蓝色",N39="晶核防御力"),数据引用!$C$43,AND(O39="紫色",N39="晶核防御力"),数据引用!$D$43,AND(O39="橙色",N39="晶核防御力"),数据引用!$E$43,AND(O39="红色",N39="晶核防御力"),数据引用!$F$43,AND(O39="蓝色",N39="精准回血%s"),数据引用!$C$46,AND(O39="紫色",N39="精准回血%s"),数据引用!$D$46,AND(O39="橙色",N39="精准回血%s"),数据引用!$E$46,AND(O39="红色",N39="精准回血%s"),数据引用!$F$46,AND(O39="蓝色",N39="闪避回血%s"),数据引用!$C$49,AND(O39="紫色",N39="闪避回血%s"),数据引用!$D$49,AND(O39="橙色",N39="闪避回血%s"),数据引用!$E$49,AND(O39="红色",N39="闪避回血%s"),数据引用!$F$49,AND(O39="蓝色",N39="命中回血%s"),数据引用!$C$52,AND(O39="紫色",N39="命中回血%s"),数据引用!$D$52,AND(O39="橙色",N39="命中回血%s"),数据引用!$E$52,AND(O39="红色",N39="命中回血%s"),数据引用!$F$52,AND(O39="蓝色",N39="暴击回血%s"),数据引用!$C$55,AND(O39="紫色",N39="暴击回血%s"),数据引用!$D$55,AND(O39="橙色",N39="暴击回血%s"),数据引用!$E$55,AND(O39="红色",N39="暴击回血%s"),数据引用!$F$55,AND(O39="蓝色",N39="混沌回血%s"),数据引用!$C$58,AND(O39="紫色",N39="混沌回血%s"),数据引用!$D$58,AND(O39="橙色",N39="混沌回血%s"),数据引用!$E$58,AND(O39="红色",N39="混沌回血%s"),数据引用!$F$58,AND(O39="蓝色",N39="元素抗性"),数据引用!$C$61,AND(O39="紫色",N39="元素抗性"),数据引用!$D$61,AND(O39="橙色",N39="元素抗性"),数据引用!$E$61,AND(O39="红色",N39="元素抗性"),数据引用!$F$61,AND(O39="蓝色",N39="元素伤害"),数据引用!$C$64,AND(O39="紫色",N39="元素伤害"),数据引用!$D$64,AND(O39="橙色",N39="元素伤害"),数据引用!$E$64,AND(O39="红色",N39="元素伤害"),数据引用!$F$64)</f>
        <v>#N/A</v>
      </c>
      <c r="N39" s="140"/>
      <c r="O39" s="47" t="s">
        <v>38</v>
      </c>
      <c r="P39" s="141" t="str">
        <f t="shared" si="0"/>
        <v/>
      </c>
      <c r="Q39" s="156"/>
      <c r="R39" s="156"/>
      <c r="S39" s="156"/>
      <c r="T39" s="156"/>
      <c r="U39" s="156"/>
      <c r="V39" s="126" t="e">
        <f t="shared" si="1"/>
        <v>#N/A</v>
      </c>
    </row>
    <row r="40" s="2" customFormat="1" ht="15.75" spans="1:22">
      <c r="A40" s="2" t="s">
        <v>159</v>
      </c>
      <c r="C40" s="2">
        <f>ROUND(数值必比例!B29*H39,2)</f>
        <v>0</v>
      </c>
      <c r="D40" s="2">
        <f>ROUND(数值必比例!C29*H39,2)</f>
        <v>0</v>
      </c>
      <c r="E40" s="2">
        <f>ROUND(数值必比例!D29*H39,2)</f>
        <v>1.08</v>
      </c>
      <c r="F40" s="2">
        <f>ROUND(数值必比例!E29*H39,2)</f>
        <v>0</v>
      </c>
      <c r="J40" s="143"/>
      <c r="K40" s="143"/>
      <c r="L40" s="47" t="s">
        <v>140</v>
      </c>
      <c r="M40" s="139">
        <f>_xlfn.IFS(AND(O40="蓝色",N40="晶核生命力"),数据引用!$C$19,AND(O40="紫色",N40="晶核生命力"),数据引用!$D$19,AND(O40="橙色",N40="晶核生命力"),数据引用!$E$19,AND(O40="红色",N40="晶核生命力"),数据引用!$F$19,AND(O40="蓝色",N40="晶核攻击力"),数据引用!$C$16,AND(O40="紫色",N40="晶核攻击力"),数据引用!$D$16,AND(O40="橙色",N40="晶核攻击力"),数据引用!$E$16,AND(O40="红色",N40="晶核攻击力"),数据引用!$F$16,AND(O40="蓝色",N40="最大混沌"),数据引用!$C$22,AND(O40="紫色",N40="最大混沌"),数据引用!$D$22,AND(O40="橙色",N40="最大混沌"),数据引用!$E$22,AND(O40="红色",N40="最大混沌"),数据引用!$F$22,AND(O40="蓝色",N40="破甲效果"),数据引用!$C$25,AND(O40="紫色",N40="破甲效果"),数据引用!$D$25,AND(O40="橙色",N40="破甲效果"),数据引用!$E$25,AND(O40="红色",N40="破甲效果"),数据引用!$F$25,AND(O40="蓝色",N40="暴击效果"),数据引用!$C$28,AND(O40="紫色",N40="暴击效果"),数据引用!$D$28,AND(O40="橙色",N40="暴击效果"),数据引用!$E$28,AND(O40="红色",N40="暴击效果"),数据引用!$F$28,AND(O40="蓝色",N40="精准伤害"),数据引用!$C$31,AND(O40="紫色",N40="精准伤害"),数据引用!$D$31,AND(O40="橙色",N40="精准伤害"),数据引用!$E$31,AND(O40="红色",N40="精准伤害"),数据引用!$F$31,AND(O40="蓝色",N40="技能增强"),$C$34,AND(O40="紫色",N40="技能增强"),数据引用!$D$34,AND(O40="橙色",N40="技能增强"),数据引用!$E$34,AND(O40="红色",N40="技能增强"),数据引用!$F$34,AND(O40="蓝色",N40="命中率"),数据引用!$C$37,AND(O40="紫色",N40="命中率"),数据引用!$D$37,AND(O40="橙色",N40="命中率"),数据引用!$E$37,AND(O40="红色",N40="命中率"),数据引用!$F$37,AND(O40="蓝色",N40="闪避率"),数据引用!$C$40,AND(O40="紫色",N40="闪避率"),数据引用!$D$40,AND(O40="橙色",N40="闪避率"),数据引用!$E$40,AND(O40="红色",N40="闪避率"),数据引用!$F$40,AND(O40="蓝色",N40="晶核防御力"),数据引用!$C$43,AND(O40="紫色",N40="晶核防御力"),数据引用!$D$43,AND(O40="橙色",N40="晶核防御力"),数据引用!$E$43,AND(O40="红色",N40="晶核防御力"),数据引用!$F$43,AND(O40="蓝色",N40="精准回血%s"),数据引用!$C$46,AND(O40="紫色",N40="精准回血%s"),数据引用!$D$46,AND(O40="橙色",N40="精准回血%s"),数据引用!$E$46,AND(O40="红色",N40="精准回血%s"),数据引用!$F$46,AND(O40="蓝色",N40="闪避回血%s"),数据引用!$C$49,AND(O40="紫色",N40="闪避回血%s"),数据引用!$D$49,AND(O40="橙色",N40="闪避回血%s"),数据引用!$E$49,AND(O40="红色",N40="闪避回血%s"),数据引用!$F$49,AND(O40="蓝色",N40="命中回血%s"),数据引用!$C$52,AND(O40="紫色",N40="命中回血%s"),数据引用!$D$52,AND(O40="橙色",N40="命中回血%s"),数据引用!$E$52,AND(O40="红色",N40="命中回血%s"),数据引用!$F$52,AND(O40="蓝色",N40="暴击回血%s"),数据引用!$C$55,AND(O40="紫色",N40="暴击回血%s"),数据引用!$D$55,AND(O40="橙色",N40="暴击回血%s"),数据引用!$E$55,AND(O40="红色",N40="暴击回血%s"),数据引用!$F$55,AND(O40="蓝色",N40="混沌回血%s"),数据引用!$C$58,AND(O40="紫色",N40="混沌回血%s"),数据引用!$D$58,AND(O40="橙色",N40="混沌回血%s"),数据引用!$E$58,AND(O40="红色",N40="混沌回血%s"),数据引用!$F$58,AND(O40="蓝色",N40="元素抗性"),数据引用!$C$61,AND(O40="紫色",N40="元素抗性"),数据引用!$D$61,AND(O40="橙色",N40="元素抗性"),数据引用!$E$61,AND(O40="红色",N40="元素抗性"),数据引用!$F$61,AND(O40="蓝色",N40="元素伤害"),数据引用!$C$64,AND(O40="紫色",N40="元素伤害"),数据引用!$D$64,AND(O40="橙色",N40="元素伤害"),数据引用!$E$64,AND(O40="红色",N40="元素伤害"),数据引用!$F$64)</f>
        <v>226</v>
      </c>
      <c r="N40" s="140" t="s">
        <v>179</v>
      </c>
      <c r="O40" s="47" t="s">
        <v>38</v>
      </c>
      <c r="P40" s="141">
        <f t="shared" si="0"/>
        <v>226</v>
      </c>
      <c r="Q40" s="156"/>
      <c r="R40" s="156"/>
      <c r="S40" s="156"/>
      <c r="T40" s="156"/>
      <c r="U40" s="156" t="s">
        <v>142</v>
      </c>
      <c r="V40" s="126" t="str">
        <f t="shared" si="1"/>
        <v>属性-精准回血,</v>
      </c>
    </row>
    <row r="41" s="3" customFormat="1" ht="15.75" spans="1:22">
      <c r="A41" s="3" t="s">
        <v>180</v>
      </c>
      <c r="B41" s="3">
        <f>[1]战斗模型!$D$537*100</f>
        <v>20</v>
      </c>
      <c r="C41" s="3">
        <f t="shared" ref="C41:F41" si="10">C43*C42</f>
        <v>200</v>
      </c>
      <c r="D41" s="3">
        <f t="shared" si="10"/>
        <v>200</v>
      </c>
      <c r="E41" s="3">
        <f t="shared" si="10"/>
        <v>200</v>
      </c>
      <c r="F41" s="3">
        <f t="shared" si="10"/>
        <v>300</v>
      </c>
      <c r="J41" s="143"/>
      <c r="K41" s="143"/>
      <c r="L41" t="s">
        <v>181</v>
      </c>
      <c r="M41" s="139" t="e">
        <f>_xlfn.IFS(AND(O41="蓝色",N41="晶核生命力"),数据引用!$C$19,AND(O41="紫色",N41="晶核生命力"),数据引用!$D$19,AND(O41="橙色",N41="晶核生命力"),数据引用!$E$19,AND(O41="红色",N41="晶核生命力"),数据引用!$F$19,AND(O41="蓝色",N41="晶核攻击力"),数据引用!$C$16,AND(O41="紫色",N41="晶核攻击力"),数据引用!$D$16,AND(O41="橙色",N41="晶核攻击力"),数据引用!$E$16,AND(O41="红色",N41="晶核攻击力"),数据引用!$F$16,AND(O41="蓝色",N41="最大混沌"),数据引用!$C$22,AND(O41="紫色",N41="最大混沌"),数据引用!$D$22,AND(O41="橙色",N41="最大混沌"),数据引用!$E$22,AND(O41="红色",N41="最大混沌"),数据引用!$F$22,AND(O41="蓝色",N41="破甲效果"),数据引用!$C$25,AND(O41="紫色",N41="破甲效果"),数据引用!$D$25,AND(O41="橙色",N41="破甲效果"),数据引用!$E$25,AND(O41="红色",N41="破甲效果"),数据引用!$F$25,AND(O41="蓝色",N41="暴击效果"),数据引用!$C$28,AND(O41="紫色",N41="暴击效果"),数据引用!$D$28,AND(O41="橙色",N41="暴击效果"),数据引用!$E$28,AND(O41="红色",N41="暴击效果"),数据引用!$F$28,AND(O41="蓝色",N41="精准伤害"),数据引用!$C$31,AND(O41="紫色",N41="精准伤害"),数据引用!$D$31,AND(O41="橙色",N41="精准伤害"),数据引用!$E$31,AND(O41="红色",N41="精准伤害"),数据引用!$F$31,AND(O41="蓝色",N41="技能增强"),$C$34,AND(O41="紫色",N41="技能增强"),数据引用!$D$34,AND(O41="橙色",N41="技能增强"),数据引用!$E$34,AND(O41="红色",N41="技能增强"),数据引用!$F$34,AND(O41="蓝色",N41="%命中率"),数据引用!$C$37,AND(O41="紫色",N41="%命中率"),数据引用!$D$37,AND(O41="橙色",N41="%命中率"),数据引用!$E$37,AND(O41="红色",N41="命中率"),数据引用!$F$37,AND(O41="蓝色",N41="%闪避率"),数据引用!$C$40,AND(O41="紫色",N41="%闪避率"),数据引用!$D$40,AND(O41="橙色",N41="%闪避率"),数据引用!$E$40,AND(O41="红色",N41="%闪避率"),数据引用!$F$40,AND(O41="蓝色",N41="晶核防御力"),数据引用!$C$43,AND(O41="紫色",N41="晶核防御力"),数据引用!$D$43,AND(O41="橙色",N41="晶核防御力"),数据引用!$E$43,AND(O41="红色",N41="晶核防御力"),数据引用!$F$43,AND(O41="蓝色",N41="精准回血"),数据引用!$C$46,AND(O41="紫色",N41="精准回血"),数据引用!$D$46,AND(O41="橙色",N41="精准回血"),数据引用!$E$46,AND(O41="红色",N41="精准回血"),数据引用!$F$46,AND(O41="蓝色",N41="闪避回血"),数据引用!$C$49,AND(O41="紫色",N41="闪避回血"),数据引用!$D$49,AND(O41="橙色",N41="闪避回血"),数据引用!$E$49,AND(O41="红色",N41="闪避回血"),数据引用!$F$49,AND(O41="蓝色",N41="命中回血"),数据引用!$C$52,AND(O41="紫色",N41="命中回血"),数据引用!$D$52,AND(O41="橙色",N41="命中回血"),数据引用!$E$52,AND(O41="红色",N41="命中回血"),数据引用!$F$52,AND(O41="蓝色",N41="暴击回血"),数据引用!$C$55,AND(O41="紫色",N41="暴击回血"),数据引用!$D$55,AND(O41="橙色",N41="暴击回血"),数据引用!$E$55,AND(O41="红色",N41="暴击回血"),数据引用!$F$55,AND(O41="蓝色",N41="混沌回血"),数据引用!$C$58,AND(O41="紫色",N41="混沌回血"),数据引用!$D$58,AND(O41="橙色",N41="混沌回血"),数据引用!$E$58,AND(O41="红色",N41="混沌回血"),数据引用!$F$58,AND(O41="蓝色",N41="%元素抗性"),数据引用!$C$61,AND(O41="紫色",N41="%元素抗性"),数据引用!$D$61,AND(O41="橙色",N41="%元素抗性"),数据引用!$E$61,AND(O41="红色",N41="%元素抗性"),数据引用!$F$61,AND(O41="蓝色",N41="%元素伤害"),数据引用!$C$64,AND(O41="紫色",N41="%元素伤害"),数据引用!$D$64,AND(O41="橙色",N41="%元素伤害"),数据引用!$E$64,AND(O41="红色",N41="%元素伤害"),数据引用!$F$64)</f>
        <v>#N/A</v>
      </c>
      <c r="N41" s="140"/>
      <c r="O41" s="47" t="s">
        <v>38</v>
      </c>
      <c r="P41" s="141" t="str">
        <f t="shared" si="0"/>
        <v/>
      </c>
      <c r="Q41" s="156"/>
      <c r="R41" s="156"/>
      <c r="S41" s="156"/>
      <c r="T41" s="156"/>
      <c r="U41" s="156"/>
      <c r="V41" s="126" t="e">
        <f t="shared" si="1"/>
        <v>#N/A</v>
      </c>
    </row>
    <row r="42" s="3" customFormat="1" ht="15.75" spans="1:22">
      <c r="A42" s="3" t="s">
        <v>162</v>
      </c>
      <c r="B42" s="3">
        <f>SUM(C42:F42)</f>
        <v>45</v>
      </c>
      <c r="C42" s="130">
        <v>10</v>
      </c>
      <c r="D42" s="130">
        <v>10</v>
      </c>
      <c r="E42" s="130">
        <v>10</v>
      </c>
      <c r="F42" s="130">
        <v>15</v>
      </c>
      <c r="H42" s="3">
        <f>$B41/($C42*数值必比例!B32+$D42*数值必比例!C32+$E42*数值必比例!D32+$F42*数值必比例!E32)</f>
        <v>0.129032258064516</v>
      </c>
      <c r="J42" s="143"/>
      <c r="K42" s="143"/>
      <c r="L42" s="47" t="s">
        <v>140</v>
      </c>
      <c r="M42" s="139">
        <f>_xlfn.IFS(AND(O42="蓝色",N42="晶核生命力"),数据引用!$C$19,AND(O42="紫色",N42="晶核生命力"),数据引用!$D$19,AND(O42="橙色",N42="晶核生命力"),数据引用!$E$19,AND(O42="红色",N42="晶核生命力"),数据引用!$F$19,AND(O42="蓝色",N42="晶核攻击力"),数据引用!$C$16,AND(O42="紫色",N42="晶核攻击力"),数据引用!$D$16,AND(O42="橙色",N42="晶核攻击力"),数据引用!$E$16,AND(O42="红色",N42="晶核攻击力"),数据引用!$F$16,AND(O42="蓝色",N42="最大混沌"),数据引用!$C$22,AND(O42="紫色",N42="最大混沌"),数据引用!$D$22,AND(O42="橙色",N42="最大混沌"),数据引用!$E$22,AND(O42="红色",N42="最大混沌"),数据引用!$F$22,AND(O42="蓝色",N42="破甲效果"),数据引用!$C$25,AND(O42="紫色",N42="破甲效果"),数据引用!$D$25,AND(O42="橙色",N42="破甲效果"),数据引用!$E$25,AND(O42="红色",N42="破甲效果"),数据引用!$F$25,AND(O42="蓝色",N42="暴击效果"),数据引用!$C$28,AND(O42="紫色",N42="暴击效果"),数据引用!$D$28,AND(O42="橙色",N42="暴击效果"),数据引用!$E$28,AND(O42="红色",N42="暴击效果"),数据引用!$F$28,AND(O42="蓝色",N42="精准伤害"),数据引用!$C$31,AND(O42="紫色",N42="精准伤害"),数据引用!$D$31,AND(O42="橙色",N42="精准伤害"),数据引用!$E$31,AND(O42="红色",N42="精准伤害"),数据引用!$F$31,AND(O42="蓝色",N42="技能增强"),$C$34,AND(O42="紫色",N42="技能增强"),数据引用!$D$34,AND(O42="橙色",N42="技能增强"),数据引用!$E$34,AND(O42="红色",N42="技能增强"),数据引用!$F$34,AND(O42="蓝色",N42="命中率"),数据引用!$C$37,AND(O42="紫色",N42="命中率"),数据引用!$D$37,AND(O42="橙色",N42="命中率"),数据引用!$E$37,AND(O42="红色",N42="命中率"),数据引用!$F$37,AND(O42="蓝色",N42="闪避率"),数据引用!$C$40,AND(O42="紫色",N42="闪避率"),数据引用!$D$40,AND(O42="橙色",N42="闪避率"),数据引用!$E$40,AND(O42="红色",N42="闪避率"),数据引用!$F$40,AND(O42="蓝色",N42="晶核防御力"),数据引用!$C$43,AND(O42="紫色",N42="晶核防御力"),数据引用!$D$43,AND(O42="橙色",N42="晶核防御力"),数据引用!$E$43,AND(O42="红色",N42="晶核防御力"),数据引用!$F$43,AND(O42="蓝色",N42="精准回血%s"),数据引用!$C$46,AND(O42="紫色",N42="精准回血%s"),数据引用!$D$46,AND(O42="橙色",N42="精准回血%s"),数据引用!$E$46,AND(O42="红色",N42="精准回血%s"),数据引用!$F$46,AND(O42="蓝色",N42="闪避回血%s"),数据引用!$C$49,AND(O42="紫色",N42="闪避回血%s"),数据引用!$D$49,AND(O42="橙色",N42="闪避回血%s"),数据引用!$E$49,AND(O42="红色",N42="闪避回血%s"),数据引用!$F$49,AND(O42="蓝色",N42="命中回血%s"),数据引用!$C$52,AND(O42="紫色",N42="命中回血%s"),数据引用!$D$52,AND(O42="橙色",N42="命中回血%s"),数据引用!$E$52,AND(O42="红色",N42="命中回血%s"),数据引用!$F$52,AND(O42="蓝色",N42="暴击回血%s"),数据引用!$C$55,AND(O42="紫色",N42="暴击回血%s"),数据引用!$D$55,AND(O42="橙色",N42="暴击回血%s"),数据引用!$E$55,AND(O42="红色",N42="暴击回血%s"),数据引用!$F$55,AND(O42="蓝色",N42="混沌回血%s"),数据引用!$C$58,AND(O42="紫色",N42="混沌回血%s"),数据引用!$D$58,AND(O42="橙色",N42="混沌回血%s"),数据引用!$E$58,AND(O42="红色",N42="混沌回血%s"),数据引用!$F$58,AND(O42="蓝色",N42="元素抗性"),数据引用!$C$61,AND(O42="紫色",N42="元素抗性"),数据引用!$D$61,AND(O42="橙色",N42="元素抗性"),数据引用!$E$61,AND(O42="红色",N42="元素抗性"),数据引用!$F$61,AND(O42="蓝色",N42="元素伤害"),数据引用!$C$64,AND(O42="紫色",N42="元素伤害"),数据引用!$D$64,AND(O42="橙色",N42="元素伤害"),数据引用!$E$64,AND(O42="红色",N42="元素伤害"),数据引用!$F$64)</f>
        <v>157</v>
      </c>
      <c r="N42" s="140" t="s">
        <v>172</v>
      </c>
      <c r="O42" s="47" t="s">
        <v>41</v>
      </c>
      <c r="P42" s="141">
        <f t="shared" si="0"/>
        <v>157</v>
      </c>
      <c r="Q42" s="156"/>
      <c r="R42" s="156"/>
      <c r="S42" s="156"/>
      <c r="T42" s="156"/>
      <c r="U42" s="156" t="s">
        <v>142</v>
      </c>
      <c r="V42" s="126" t="str">
        <f t="shared" si="1"/>
        <v>属性-闪避回血,</v>
      </c>
    </row>
    <row r="43" s="3" customFormat="1" ht="15.75" spans="1:22">
      <c r="A43" s="3" t="s">
        <v>159</v>
      </c>
      <c r="C43" s="3">
        <f>$B$41</f>
        <v>20</v>
      </c>
      <c r="D43" s="3">
        <f>$B$41</f>
        <v>20</v>
      </c>
      <c r="E43" s="3">
        <f>$B$41</f>
        <v>20</v>
      </c>
      <c r="F43" s="3">
        <f>$B$41</f>
        <v>20</v>
      </c>
      <c r="J43" s="143"/>
      <c r="K43" s="143"/>
      <c r="L43" s="47" t="s">
        <v>136</v>
      </c>
      <c r="M43" s="139">
        <f>_xlfn.IFS(AND(O43="蓝色",N43="晶核生命力"),数据引用!$C$19,AND(O43="紫色",N43="晶核生命力"),数据引用!$D$19,AND(O43="橙色",N43="晶核生命力"),数据引用!$E$19,AND(O43="红色",N43="晶核生命力"),数据引用!$F$19,AND(O43="蓝色",N43="晶核攻击力"),数据引用!$C$16,AND(O43="紫色",N43="晶核攻击力"),数据引用!$D$16,AND(O43="橙色",N43="晶核攻击力"),数据引用!$E$16,AND(O43="红色",N43="晶核攻击力"),数据引用!$F$16,AND(O43="蓝色",N43="最大混沌"),数据引用!$C$22,AND(O43="紫色",N43="最大混沌"),数据引用!$D$22,AND(O43="橙色",N43="最大混沌"),数据引用!$E$22,AND(O43="红色",N43="最大混沌"),数据引用!$F$22,AND(O43="蓝色",N43="破甲效果"),数据引用!$C$25,AND(O43="紫色",N43="破甲效果"),数据引用!$D$25,AND(O43="橙色",N43="破甲效果"),数据引用!$E$25,AND(O43="红色",N43="破甲效果"),数据引用!$F$25,AND(O43="蓝色",N43="暴击效果"),数据引用!$C$28,AND(O43="紫色",N43="暴击效果"),数据引用!$D$28,AND(O43="橙色",N43="暴击效果"),数据引用!$E$28,AND(O43="红色",N43="暴击效果"),数据引用!$F$28,AND(O43="蓝色",N43="精准伤害"),数据引用!$C$31,AND(O43="紫色",N43="精准伤害"),数据引用!$D$31,AND(O43="橙色",N43="精准伤害"),数据引用!$E$31,AND(O43="红色",N43="精准伤害"),数据引用!$F$31,AND(O43="蓝色",N43="技能增强"),$C$34,AND(O43="紫色",N43="技能增强"),数据引用!$D$34,AND(O43="橙色",N43="技能增强"),数据引用!$E$34,AND(O43="红色",N43="技能增强"),数据引用!$F$34,AND(O43="蓝色",N43="命中率"),数据引用!$C$37,AND(O43="紫色",N43="命中率"),数据引用!$D$37,AND(O43="橙色",N43="命中率"),数据引用!$E$37,AND(O43="红色",N43="命中率"),数据引用!$F$37,AND(O43="蓝色",N43="闪避率"),数据引用!$C$40,AND(O43="紫色",N43="闪避率"),数据引用!$D$40,AND(O43="橙色",N43="闪避率"),数据引用!$E$40,AND(O43="红色",N43="闪避率"),数据引用!$F$40,AND(O43="蓝色",N43="晶核防御力"),数据引用!$C$43,AND(O43="紫色",N43="晶核防御力"),数据引用!$D$43,AND(O43="橙色",N43="晶核防御力"),数据引用!$E$43,AND(O43="红色",N43="晶核防御力"),数据引用!$F$43,AND(O43="蓝色",N43="精准回血%s"),数据引用!$C$46,AND(O43="紫色",N43="精准回血%s"),数据引用!$D$46,AND(O43="橙色",N43="精准回血%s"),数据引用!$E$46,AND(O43="红色",N43="精准回血%s"),数据引用!$F$46,AND(O43="蓝色",N43="闪避回血%s"),数据引用!$C$49,AND(O43="紫色",N43="闪避回血%s"),数据引用!$D$49,AND(O43="橙色",N43="闪避回血%s"),数据引用!$E$49,AND(O43="红色",N43="闪避回血%s"),数据引用!$F$49,AND(O43="蓝色",N43="命中回血%s"),数据引用!$C$52,AND(O43="紫色",N43="命中回血%s"),数据引用!$D$52,AND(O43="橙色",N43="命中回血%s"),数据引用!$E$52,AND(O43="红色",N43="命中回血%s"),数据引用!$F$52,AND(O43="蓝色",N43="暴击回血%s"),数据引用!$C$55,AND(O43="紫色",N43="暴击回血%s"),数据引用!$D$55,AND(O43="橙色",N43="暴击回血%s"),数据引用!$E$55,AND(O43="红色",N43="暴击回血%s"),数据引用!$F$55,AND(O43="蓝色",N43="混沌回血%s"),数据引用!$C$58,AND(O43="紫色",N43="混沌回血%s"),数据引用!$D$58,AND(O43="橙色",N43="混沌回血%s"),数据引用!$E$58,AND(O43="红色",N43="混沌回血%s"),数据引用!$F$58,AND(O43="蓝色",N43="元素抗性"),数据引用!$C$61,AND(O43="紫色",N43="元素抗性"),数据引用!$D$61,AND(O43="橙色",N43="元素抗性"),数据引用!$E$61,AND(O43="红色",N43="元素抗性"),数据引用!$F$61,AND(O43="蓝色",N43="元素伤害"),数据引用!$C$64,AND(O43="紫色",N43="元素伤害"),数据引用!$D$64,AND(O43="橙色",N43="元素伤害"),数据引用!$E$64,AND(O43="红色",N43="元素伤害"),数据引用!$F$64)</f>
        <v>20</v>
      </c>
      <c r="N43" s="140" t="s">
        <v>148</v>
      </c>
      <c r="O43" s="47" t="s">
        <v>41</v>
      </c>
      <c r="P43" s="141">
        <f t="shared" si="0"/>
        <v>20</v>
      </c>
      <c r="Q43" s="156"/>
      <c r="R43" s="156"/>
      <c r="S43" s="156"/>
      <c r="T43" s="156"/>
      <c r="U43" s="156" t="s">
        <v>132</v>
      </c>
      <c r="V43" s="126" t="str">
        <f t="shared" si="1"/>
        <v>属性-防御力,</v>
      </c>
    </row>
    <row r="44" s="2" customFormat="1" ht="15.75" spans="1:22">
      <c r="A44" s="2" t="s">
        <v>182</v>
      </c>
      <c r="B44" s="2">
        <f>ROUND([1]战斗模型!$E$550,0)</f>
        <v>54350</v>
      </c>
      <c r="C44" s="131">
        <f t="shared" ref="C44:F44" si="11">C46*C45</f>
        <v>0</v>
      </c>
      <c r="D44" s="132">
        <f t="shared" si="11"/>
        <v>0</v>
      </c>
      <c r="E44" s="132">
        <f t="shared" si="11"/>
        <v>0</v>
      </c>
      <c r="F44" s="132">
        <f t="shared" si="11"/>
        <v>0</v>
      </c>
      <c r="G44" s="132">
        <f>C44+D44+F44</f>
        <v>0</v>
      </c>
      <c r="J44" s="143"/>
      <c r="K44" s="143"/>
      <c r="L44" s="142" t="s">
        <v>183</v>
      </c>
      <c r="M44" s="139" t="e">
        <f>_xlfn.IFS(AND(O44="蓝色",N44="晶核生命力"),数据引用!$C$19,AND(O44="紫色",N44="晶核生命力"),数据引用!$D$19,AND(O44="橙色",N44="晶核生命力"),数据引用!$E$19,AND(O44="红色",N44="晶核生命力"),数据引用!$F$19,AND(O44="蓝色",N44="晶核攻击力"),数据引用!$C$16,AND(O44="紫色",N44="晶核攻击力"),数据引用!$D$16,AND(O44="橙色",N44="晶核攻击力"),数据引用!$E$16,AND(O44="红色",N44="晶核攻击力"),数据引用!$F$16,AND(O44="蓝色",N44="最大混沌"),数据引用!$C$22,AND(O44="紫色",N44="最大混沌"),数据引用!$D$22,AND(O44="橙色",N44="最大混沌"),数据引用!$E$22,AND(O44="红色",N44="最大混沌"),数据引用!$F$22,AND(O44="蓝色",N44="破甲效果"),数据引用!$C$25,AND(O44="紫色",N44="破甲效果"),数据引用!$D$25,AND(O44="橙色",N44="破甲效果"),数据引用!$E$25,AND(O44="红色",N44="破甲效果"),数据引用!$F$25,AND(O44="蓝色",N44="暴击效果"),数据引用!$C$28,AND(O44="紫色",N44="暴击效果"),数据引用!$D$28,AND(O44="橙色",N44="暴击效果"),数据引用!$E$28,AND(O44="红色",N44="暴击效果"),数据引用!$F$28,AND(O44="蓝色",N44="精准伤害"),数据引用!$C$31,AND(O44="紫色",N44="精准伤害"),数据引用!$D$31,AND(O44="橙色",N44="精准伤害"),数据引用!$E$31,AND(O44="红色",N44="精准伤害"),数据引用!$F$31,AND(O44="蓝色",N44="技能增强"),$C$34,AND(O44="紫色",N44="技能增强"),数据引用!$D$34,AND(O44="橙色",N44="技能增强"),数据引用!$E$34,AND(O44="红色",N44="技能增强"),数据引用!$F$34,AND(O44="蓝色",N44="%命中率"),数据引用!$C$37,AND(O44="紫色",N44="%命中率"),数据引用!$D$37,AND(O44="橙色",N44="%命中率"),数据引用!$E$37,AND(O44="红色",N44="命中率"),数据引用!$F$37,AND(O44="蓝色",N44="%闪避率"),数据引用!$C$40,AND(O44="紫色",N44="%闪避率"),数据引用!$D$40,AND(O44="橙色",N44="%闪避率"),数据引用!$E$40,AND(O44="红色",N44="%闪避率"),数据引用!$F$40,AND(O44="蓝色",N44="晶核防御力"),数据引用!$C$43,AND(O44="紫色",N44="晶核防御力"),数据引用!$D$43,AND(O44="橙色",N44="晶核防御力"),数据引用!$E$43,AND(O44="红色",N44="晶核防御力"),数据引用!$F$43,AND(O44="蓝色",N44="精准回血"),数据引用!$C$46,AND(O44="紫色",N44="精准回血"),数据引用!$D$46,AND(O44="橙色",N44="精准回血"),数据引用!$E$46,AND(O44="红色",N44="精准回血"),数据引用!$F$46,AND(O44="蓝色",N44="闪避回血"),数据引用!$C$49,AND(O44="紫色",N44="闪避回血"),数据引用!$D$49,AND(O44="橙色",N44="闪避回血"),数据引用!$E$49,AND(O44="红色",N44="闪避回血"),数据引用!$F$49,AND(O44="蓝色",N44="命中回血"),数据引用!$C$52,AND(O44="紫色",N44="命中回血"),数据引用!$D$52,AND(O44="橙色",N44="命中回血"),数据引用!$E$52,AND(O44="红色",N44="命中回血"),数据引用!$F$52,AND(O44="蓝色",N44="暴击回血"),数据引用!$C$55,AND(O44="紫色",N44="暴击回血"),数据引用!$D$55,AND(O44="橙色",N44="暴击回血"),数据引用!$E$55,AND(O44="红色",N44="暴击回血"),数据引用!$F$55,AND(O44="蓝色",N44="混沌回血"),数据引用!$C$58,AND(O44="紫色",N44="混沌回血"),数据引用!$D$58,AND(O44="橙色",N44="混沌回血"),数据引用!$E$58,AND(O44="红色",N44="混沌回血"),数据引用!$F$58,AND(O44="蓝色",N44="%元素抗性"),数据引用!$C$61,AND(O44="紫色",N44="%元素抗性"),数据引用!$D$61,AND(O44="橙色",N44="%元素抗性"),数据引用!$E$61,AND(O44="红色",N44="%元素抗性"),数据引用!$F$61,AND(O44="蓝色",N44="%元素伤害"),数据引用!$C$64,AND(O44="紫色",N44="%元素伤害"),数据引用!$D$64,AND(O44="橙色",N44="%元素伤害"),数据引用!$E$64,AND(O44="红色",N44="%元素伤害"),数据引用!$F$64)</f>
        <v>#N/A</v>
      </c>
      <c r="N44" s="144"/>
      <c r="O44" s="47" t="s">
        <v>41</v>
      </c>
      <c r="P44" s="141" t="str">
        <f t="shared" si="0"/>
        <v/>
      </c>
      <c r="Q44" s="156"/>
      <c r="R44" s="156"/>
      <c r="S44" s="156"/>
      <c r="T44" s="156"/>
      <c r="U44" s="156"/>
      <c r="V44" s="126" t="e">
        <f t="shared" si="1"/>
        <v>#N/A</v>
      </c>
    </row>
    <row r="45" s="2" customFormat="1" ht="15.75" spans="1:22">
      <c r="A45" s="2" t="s">
        <v>162</v>
      </c>
      <c r="B45" s="2" t="s">
        <v>184</v>
      </c>
      <c r="C45" s="131"/>
      <c r="D45" s="132">
        <v>0</v>
      </c>
      <c r="E45" s="132">
        <v>0</v>
      </c>
      <c r="F45" s="132">
        <v>0</v>
      </c>
      <c r="G45" s="133"/>
      <c r="H45" s="129"/>
      <c r="I45" s="152"/>
      <c r="J45" s="143"/>
      <c r="K45" s="143"/>
      <c r="L45" s="47" t="s">
        <v>140</v>
      </c>
      <c r="M45" s="139">
        <f>_xlfn.IFS(AND(O45="蓝色",N45="晶核生命力"),数据引用!$C$19,AND(O45="紫色",N45="晶核生命力"),数据引用!$D$19,AND(O45="橙色",N45="晶核生命力"),数据引用!$E$19,AND(O45="红色",N45="晶核生命力"),数据引用!$F$19,AND(O45="蓝色",N45="晶核攻击力"),数据引用!$C$16,AND(O45="紫色",N45="晶核攻击力"),数据引用!$D$16,AND(O45="橙色",N45="晶核攻击力"),数据引用!$E$16,AND(O45="红色",N45="晶核攻击力"),数据引用!$F$16,AND(O45="蓝色",N45="最大混沌"),数据引用!$C$22,AND(O45="紫色",N45="最大混沌"),数据引用!$D$22,AND(O45="橙色",N45="最大混沌"),数据引用!$E$22,AND(O45="红色",N45="最大混沌"),数据引用!$F$22,AND(O45="蓝色",N45="破甲效果"),数据引用!$C$25,AND(O45="紫色",N45="破甲效果"),数据引用!$D$25,AND(O45="橙色",N45="破甲效果"),数据引用!$E$25,AND(O45="红色",N45="破甲效果"),数据引用!$F$25,AND(O45="蓝色",N45="暴击效果"),数据引用!$C$28,AND(O45="紫色",N45="暴击效果"),数据引用!$D$28,AND(O45="橙色",N45="暴击效果"),数据引用!$E$28,AND(O45="红色",N45="暴击效果"),数据引用!$F$28,AND(O45="蓝色",N45="精准伤害"),数据引用!$C$31,AND(O45="紫色",N45="精准伤害"),数据引用!$D$31,AND(O45="橙色",N45="精准伤害"),数据引用!$E$31,AND(O45="红色",N45="精准伤害"),数据引用!$F$31,AND(O45="蓝色",N45="技能增强"),$C$34,AND(O45="紫色",N45="技能增强"),数据引用!$D$34,AND(O45="橙色",N45="技能增强"),数据引用!$E$34,AND(O45="红色",N45="技能增强"),数据引用!$F$34,AND(O45="蓝色",N45="命中率"),数据引用!$C$37,AND(O45="紫色",N45="命中率"),数据引用!$D$37,AND(O45="橙色",N45="命中率"),数据引用!$E$37,AND(O45="红色",N45="命中率"),数据引用!$F$37,AND(O45="蓝色",N45="闪避率"),数据引用!$C$40,AND(O45="紫色",N45="闪避率"),数据引用!$D$40,AND(O45="橙色",N45="闪避率"),数据引用!$E$40,AND(O45="红色",N45="闪避率"),数据引用!$F$40,AND(O45="蓝色",N45="晶核防御力"),数据引用!$C$43,AND(O45="紫色",N45="晶核防御力"),数据引用!$D$43,AND(O45="橙色",N45="晶核防御力"),数据引用!$E$43,AND(O45="红色",N45="晶核防御力"),数据引用!$F$43,AND(O45="蓝色",N45="精准回血%s"),数据引用!$C$46,AND(O45="紫色",N45="精准回血%s"),数据引用!$D$46,AND(O45="橙色",N45="精准回血%s"),数据引用!$E$46,AND(O45="红色",N45="精准回血%s"),数据引用!$F$46,AND(O45="蓝色",N45="闪避回血%s"),数据引用!$C$49,AND(O45="紫色",N45="闪避回血%s"),数据引用!$D$49,AND(O45="橙色",N45="闪避回血%s"),数据引用!$E$49,AND(O45="红色",N45="闪避回血%s"),数据引用!$F$49,AND(O45="蓝色",N45="命中回血%s"),数据引用!$C$52,AND(O45="紫色",N45="命中回血%s"),数据引用!$D$52,AND(O45="橙色",N45="命中回血%s"),数据引用!$E$52,AND(O45="红色",N45="命中回血%s"),数据引用!$F$52,AND(O45="蓝色",N45="暴击回血%s"),数据引用!$C$55,AND(O45="紫色",N45="暴击回血%s"),数据引用!$D$55,AND(O45="橙色",N45="暴击回血%s"),数据引用!$E$55,AND(O45="红色",N45="暴击回血%s"),数据引用!$F$55,AND(O45="蓝色",N45="混沌回血%s"),数据引用!$C$58,AND(O45="紫色",N45="混沌回血%s"),数据引用!$D$58,AND(O45="橙色",N45="混沌回血%s"),数据引用!$E$58,AND(O45="红色",N45="混沌回血%s"),数据引用!$F$58,AND(O45="蓝色",N45="元素抗性"),数据引用!$C$61,AND(O45="紫色",N45="元素抗性"),数据引用!$D$61,AND(O45="橙色",N45="元素抗性"),数据引用!$E$61,AND(O45="红色",N45="元素抗性"),数据引用!$F$61,AND(O45="蓝色",N45="元素伤害"),数据引用!$C$64,AND(O45="紫色",N45="元素伤害"),数据引用!$D$64,AND(O45="橙色",N45="元素伤害"),数据引用!$E$64,AND(O45="红色",N45="元素伤害"),数据引用!$F$64)</f>
        <v>0.52</v>
      </c>
      <c r="N45" s="140" t="s">
        <v>156</v>
      </c>
      <c r="O45" s="47" t="s">
        <v>41</v>
      </c>
      <c r="P45" s="141">
        <f t="shared" si="0"/>
        <v>0.52</v>
      </c>
      <c r="Q45" s="156"/>
      <c r="R45" s="156"/>
      <c r="S45" s="156"/>
      <c r="T45" s="156">
        <f>M45</f>
        <v>0.52</v>
      </c>
      <c r="U45" s="156" t="s">
        <v>132</v>
      </c>
      <c r="V45" s="126" t="str">
        <f t="shared" si="1"/>
        <v>属性-破甲效果,</v>
      </c>
    </row>
    <row r="46" s="2" customFormat="1" ht="15.75" spans="1:22">
      <c r="A46" s="2" t="s">
        <v>159</v>
      </c>
      <c r="C46" s="131">
        <f>ROUND(B44/100/2.4,0)</f>
        <v>226</v>
      </c>
      <c r="D46" s="132">
        <f>ROUND($H45*2,0)</f>
        <v>0</v>
      </c>
      <c r="E46" s="132">
        <f>ROUND(H45*3,0)</f>
        <v>0</v>
      </c>
      <c r="F46" s="132">
        <f>ROUND($H45*4,0)</f>
        <v>0</v>
      </c>
      <c r="G46" s="133"/>
      <c r="H46" s="129"/>
      <c r="I46" s="152"/>
      <c r="J46" s="143"/>
      <c r="K46" s="143"/>
      <c r="L46" s="47" t="s">
        <v>140</v>
      </c>
      <c r="M46" s="139">
        <f>_xlfn.IFS(AND(O46="蓝色",N46="晶核生命力"),数据引用!$C$19,AND(O46="紫色",N46="晶核生命力"),数据引用!$D$19,AND(O46="橙色",N46="晶核生命力"),数据引用!$E$19,AND(O46="红色",N46="晶核生命力"),数据引用!$F$19,AND(O46="蓝色",N46="晶核攻击力"),数据引用!$C$16,AND(O46="紫色",N46="晶核攻击力"),数据引用!$D$16,AND(O46="橙色",N46="晶核攻击力"),数据引用!$E$16,AND(O46="红色",N46="晶核攻击力"),数据引用!$F$16,AND(O46="蓝色",N46="最大混沌"),数据引用!$C$22,AND(O46="紫色",N46="最大混沌"),数据引用!$D$22,AND(O46="橙色",N46="最大混沌"),数据引用!$E$22,AND(O46="红色",N46="最大混沌"),数据引用!$F$22,AND(O46="蓝色",N46="破甲效果"),数据引用!$C$25,AND(O46="紫色",N46="破甲效果"),数据引用!$D$25,AND(O46="橙色",N46="破甲效果"),数据引用!$E$25,AND(O46="红色",N46="破甲效果"),数据引用!$F$25,AND(O46="蓝色",N46="暴击效果"),数据引用!$C$28,AND(O46="紫色",N46="暴击效果"),数据引用!$D$28,AND(O46="橙色",N46="暴击效果"),数据引用!$E$28,AND(O46="红色",N46="暴击效果"),数据引用!$F$28,AND(O46="蓝色",N46="精准伤害"),数据引用!$C$31,AND(O46="紫色",N46="精准伤害"),数据引用!$D$31,AND(O46="橙色",N46="精准伤害"),数据引用!$E$31,AND(O46="红色",N46="精准伤害"),数据引用!$F$31,AND(O46="蓝色",N46="技能增强"),$C$34,AND(O46="紫色",N46="技能增强"),数据引用!$D$34,AND(O46="橙色",N46="技能增强"),数据引用!$E$34,AND(O46="红色",N46="技能增强"),数据引用!$F$34,AND(O46="蓝色",N46="命中率"),数据引用!$C$37,AND(O46="紫色",N46="命中率"),数据引用!$D$37,AND(O46="橙色",N46="命中率"),数据引用!$E$37,AND(O46="红色",N46="命中率"),数据引用!$F$37,AND(O46="蓝色",N46="闪避率"),数据引用!$C$40,AND(O46="紫色",N46="闪避率"),数据引用!$D$40,AND(O46="橙色",N46="闪避率"),数据引用!$E$40,AND(O46="红色",N46="闪避率"),数据引用!$F$40,AND(O46="蓝色",N46="晶核防御力"),数据引用!$C$43,AND(O46="紫色",N46="晶核防御力"),数据引用!$D$43,AND(O46="橙色",N46="晶核防御力"),数据引用!$E$43,AND(O46="红色",N46="晶核防御力"),数据引用!$F$43,AND(O46="蓝色",N46="精准回血%s"),数据引用!$C$46,AND(O46="紫色",N46="精准回血%s"),数据引用!$D$46,AND(O46="橙色",N46="精准回血%s"),数据引用!$E$46,AND(O46="红色",N46="精准回血%s"),数据引用!$F$46,AND(O46="蓝色",N46="闪避回血%s"),数据引用!$C$49,AND(O46="紫色",N46="闪避回血%s"),数据引用!$D$49,AND(O46="橙色",N46="闪避回血%s"),数据引用!$E$49,AND(O46="红色",N46="闪避回血%s"),数据引用!$F$49,AND(O46="蓝色",N46="命中回血%s"),数据引用!$C$52,AND(O46="紫色",N46="命中回血%s"),数据引用!$D$52,AND(O46="橙色",N46="命中回血%s"),数据引用!$E$52,AND(O46="红色",N46="命中回血%s"),数据引用!$F$52,AND(O46="蓝色",N46="暴击回血%s"),数据引用!$C$55,AND(O46="紫色",N46="暴击回血%s"),数据引用!$D$55,AND(O46="橙色",N46="暴击回血%s"),数据引用!$E$55,AND(O46="红色",N46="暴击回血%s"),数据引用!$F$55,AND(O46="蓝色",N46="混沌回血%s"),数据引用!$C$58,AND(O46="紫色",N46="混沌回血%s"),数据引用!$D$58,AND(O46="橙色",N46="混沌回血%s"),数据引用!$E$58,AND(O46="红色",N46="混沌回血%s"),数据引用!$F$58,AND(O46="蓝色",N46="元素抗性"),数据引用!$C$61,AND(O46="紫色",N46="元素抗性"),数据引用!$D$61,AND(O46="橙色",N46="元素抗性"),数据引用!$E$61,AND(O46="红色",N46="元素抗性"),数据引用!$F$61,AND(O46="蓝色",N46="元素伤害"),数据引用!$C$64,AND(O46="紫色",N46="元素伤害"),数据引用!$D$64,AND(O46="橙色",N46="元素伤害"),数据引用!$E$64,AND(O46="红色",N46="元素伤害"),数据引用!$F$64)</f>
        <v>258</v>
      </c>
      <c r="N46" s="140" t="s">
        <v>141</v>
      </c>
      <c r="O46" s="47" t="s">
        <v>41</v>
      </c>
      <c r="P46" s="141">
        <f t="shared" si="0"/>
        <v>258</v>
      </c>
      <c r="Q46" s="156"/>
      <c r="R46" s="156"/>
      <c r="S46" s="156"/>
      <c r="T46" s="156"/>
      <c r="U46" s="156" t="s">
        <v>142</v>
      </c>
      <c r="V46" s="126" t="str">
        <f t="shared" si="1"/>
        <v>属性-暴击回血,</v>
      </c>
    </row>
    <row r="47" s="3" customFormat="1" ht="15.75" spans="1:22">
      <c r="A47" s="3" t="s">
        <v>185</v>
      </c>
      <c r="B47" s="3">
        <f>ROUND([1]战斗模型!$E$549,0)</f>
        <v>45654</v>
      </c>
      <c r="C47" s="132">
        <f t="shared" ref="C47:F47" si="12">C49*C48</f>
        <v>0</v>
      </c>
      <c r="D47" s="134"/>
      <c r="E47" s="132">
        <f t="shared" si="12"/>
        <v>0</v>
      </c>
      <c r="F47" s="132">
        <f t="shared" si="12"/>
        <v>0</v>
      </c>
      <c r="G47" s="132">
        <f>C47+E47</f>
        <v>0</v>
      </c>
      <c r="J47" s="143"/>
      <c r="K47" s="143"/>
      <c r="L47" s="47" t="s">
        <v>136</v>
      </c>
      <c r="M47" s="139">
        <f>_xlfn.IFS(AND(O47="蓝色",N47="晶核生命力"),数据引用!$C$19,AND(O47="紫色",N47="晶核生命力"),数据引用!$D$19,AND(O47="橙色",N47="晶核生命力"),数据引用!$E$19,AND(O47="红色",N47="晶核生命力"),数据引用!$F$19,AND(O47="蓝色",N47="晶核攻击力"),数据引用!$C$16,AND(O47="紫色",N47="晶核攻击力"),数据引用!$D$16,AND(O47="橙色",N47="晶核攻击力"),数据引用!$E$16,AND(O47="红色",N47="晶核攻击力"),数据引用!$F$16,AND(O47="蓝色",N47="最大混沌"),数据引用!$C$22,AND(O47="紫色",N47="最大混沌"),数据引用!$D$22,AND(O47="橙色",N47="最大混沌"),数据引用!$E$22,AND(O47="红色",N47="最大混沌"),数据引用!$F$22,AND(O47="蓝色",N47="破甲效果"),数据引用!$C$25,AND(O47="紫色",N47="破甲效果"),数据引用!$D$25,AND(O47="橙色",N47="破甲效果"),数据引用!$E$25,AND(O47="红色",N47="破甲效果"),数据引用!$F$25,AND(O47="蓝色",N47="暴击效果"),数据引用!$C$28,AND(O47="紫色",N47="暴击效果"),数据引用!$D$28,AND(O47="橙色",N47="暴击效果"),数据引用!$E$28,AND(O47="红色",N47="暴击效果"),数据引用!$F$28,AND(O47="蓝色",N47="精准伤害"),数据引用!$C$31,AND(O47="紫色",N47="精准伤害"),数据引用!$D$31,AND(O47="橙色",N47="精准伤害"),数据引用!$E$31,AND(O47="红色",N47="精准伤害"),数据引用!$F$31,AND(O47="蓝色",N47="技能增强"),$C$34,AND(O47="紫色",N47="技能增强"),数据引用!$D$34,AND(O47="橙色",N47="技能增强"),数据引用!$E$34,AND(O47="红色",N47="技能增强"),数据引用!$F$34,AND(O47="蓝色",N47="命中率"),数据引用!$C$37,AND(O47="紫色",N47="命中率"),数据引用!$D$37,AND(O47="橙色",N47="命中率"),数据引用!$E$37,AND(O47="红色",N47="命中率"),数据引用!$F$37,AND(O47="蓝色",N47="闪避率"),数据引用!$C$40,AND(O47="紫色",N47="闪避率"),数据引用!$D$40,AND(O47="橙色",N47="闪避率"),数据引用!$E$40,AND(O47="红色",N47="闪避率"),数据引用!$F$40,AND(O47="蓝色",N47="晶核防御力"),数据引用!$C$43,AND(O47="紫色",N47="晶核防御力"),数据引用!$D$43,AND(O47="橙色",N47="晶核防御力"),数据引用!$E$43,AND(O47="红色",N47="晶核防御力"),数据引用!$F$43,AND(O47="蓝色",N47="精准回血%s"),数据引用!$C$46,AND(O47="紫色",N47="精准回血%s"),数据引用!$D$46,AND(O47="橙色",N47="精准回血%s"),数据引用!$E$46,AND(O47="红色",N47="精准回血%s"),数据引用!$F$46,AND(O47="蓝色",N47="闪避回血%s"),数据引用!$C$49,AND(O47="紫色",N47="闪避回血%s"),数据引用!$D$49,AND(O47="橙色",N47="闪避回血%s"),数据引用!$E$49,AND(O47="红色",N47="闪避回血%s"),数据引用!$F$49,AND(O47="蓝色",N47="命中回血%s"),数据引用!$C$52,AND(O47="紫色",N47="命中回血%s"),数据引用!$D$52,AND(O47="橙色",N47="命中回血%s"),数据引用!$E$52,AND(O47="红色",N47="命中回血%s"),数据引用!$F$52,AND(O47="蓝色",N47="暴击回血%s"),数据引用!$C$55,AND(O47="紫色",N47="暴击回血%s"),数据引用!$D$55,AND(O47="橙色",N47="暴击回血%s"),数据引用!$E$55,AND(O47="红色",N47="暴击回血%s"),数据引用!$F$55,AND(O47="蓝色",N47="混沌回血%s"),数据引用!$C$58,AND(O47="紫色",N47="混沌回血%s"),数据引用!$D$58,AND(O47="橙色",N47="混沌回血%s"),数据引用!$E$58,AND(O47="红色",N47="混沌回血%s"),数据引用!$F$58,AND(O47="蓝色",N47="元素抗性"),数据引用!$C$61,AND(O47="紫色",N47="元素抗性"),数据引用!$D$61,AND(O47="橙色",N47="元素抗性"),数据引用!$E$61,AND(O47="红色",N47="元素抗性"),数据引用!$F$61,AND(O47="蓝色",N47="元素伤害"),数据引用!$C$64,AND(O47="紫色",N47="元素伤害"),数据引用!$D$64,AND(O47="橙色",N47="元素伤害"),数据引用!$E$64,AND(O47="红色",N47="元素伤害"),数据引用!$F$64)</f>
        <v>20</v>
      </c>
      <c r="N47" s="140" t="s">
        <v>137</v>
      </c>
      <c r="O47" s="47" t="s">
        <v>41</v>
      </c>
      <c r="P47" s="141">
        <f t="shared" si="0"/>
        <v>20</v>
      </c>
      <c r="Q47" s="156"/>
      <c r="R47" s="156"/>
      <c r="S47" s="156"/>
      <c r="T47" s="156"/>
      <c r="U47" s="156" t="s">
        <v>132</v>
      </c>
      <c r="V47" s="126" t="str">
        <f t="shared" si="1"/>
        <v>属性-攻击力,</v>
      </c>
    </row>
    <row r="48" s="3" customFormat="1" ht="15.75" spans="1:22">
      <c r="A48" s="3" t="s">
        <v>162</v>
      </c>
      <c r="B48" s="3" t="s">
        <v>184</v>
      </c>
      <c r="C48" s="132">
        <v>0</v>
      </c>
      <c r="D48" s="134"/>
      <c r="E48" s="132">
        <v>0</v>
      </c>
      <c r="F48" s="132">
        <v>0</v>
      </c>
      <c r="J48" s="143"/>
      <c r="K48" s="126">
        <f>T48*100</f>
        <v>2000</v>
      </c>
      <c r="L48" s="47" t="s">
        <v>136</v>
      </c>
      <c r="M48" s="139">
        <f>_xlfn.IFS(AND(O48="蓝色",N48="晶核生命力"),数据引用!$C$19,AND(O48="紫色",N48="晶核生命力"),数据引用!$D$19,AND(O48="橙色",N48="晶核生命力"),数据引用!$E$19,AND(O48="红色",N48="晶核生命力"),数据引用!$F$19,AND(O48="蓝色",N48="晶核攻击力"),数据引用!$C$16,AND(O48="紫色",N48="晶核攻击力"),数据引用!$D$16,AND(O48="橙色",N48="晶核攻击力"),数据引用!$E$16,AND(O48="红色",N48="晶核攻击力"),数据引用!$F$16,AND(O48="蓝色",N48="最大混沌"),数据引用!$C$22,AND(O48="紫色",N48="最大混沌"),数据引用!$D$22,AND(O48="橙色",N48="最大混沌"),数据引用!$E$22,AND(O48="红色",N48="最大混沌"),数据引用!$F$22,AND(O48="蓝色",N48="破甲效果"),数据引用!$C$25,AND(O48="紫色",N48="破甲效果"),数据引用!$D$25,AND(O48="橙色",N48="破甲效果"),数据引用!$E$25,AND(O48="红色",N48="破甲效果"),数据引用!$F$25,AND(O48="蓝色",N48="暴击效果"),数据引用!$C$28,AND(O48="紫色",N48="暴击效果"),数据引用!$D$28,AND(O48="橙色",N48="暴击效果"),数据引用!$E$28,AND(O48="红色",N48="暴击效果"),数据引用!$F$28,AND(O48="蓝色",N48="精准伤害"),数据引用!$C$31,AND(O48="紫色",N48="精准伤害"),数据引用!$D$31,AND(O48="橙色",N48="精准伤害"),数据引用!$E$31,AND(O48="红色",N48="精准伤害"),数据引用!$F$31,AND(O48="蓝色",N48="技能增强"),$C$34,AND(O48="紫色",N48="技能增强"),数据引用!$D$34,AND(O48="橙色",N48="技能增强"),数据引用!$E$34,AND(O48="红色",N48="技能增强"),数据引用!$F$34,AND(O48="蓝色",N48="命中率"),数据引用!$C$37,AND(O48="紫色",N48="命中率"),数据引用!$D$37,AND(O48="橙色",N48="命中率"),数据引用!$E$37,AND(O48="红色",N48="命中率"),数据引用!$F$37,AND(O48="蓝色",N48="闪避率"),数据引用!$C$40,AND(O48="紫色",N48="闪避率"),数据引用!$D$40,AND(O48="橙色",N48="闪避率"),数据引用!$E$40,AND(O48="红色",N48="闪避率"),数据引用!$F$40,AND(O48="蓝色",N48="晶核防御力"),数据引用!$C$43,AND(O48="紫色",N48="晶核防御力"),数据引用!$D$43,AND(O48="橙色",N48="晶核防御力"),数据引用!$E$43,AND(O48="红色",N48="晶核防御力"),数据引用!$F$43,AND(O48="蓝色",N48="精准回血%s"),数据引用!$C$46,AND(O48="紫色",N48="精准回血%s"),数据引用!$D$46,AND(O48="橙色",N48="精准回血%s"),数据引用!$E$46,AND(O48="红色",N48="精准回血%s"),数据引用!$F$46,AND(O48="蓝色",N48="闪避回血%s"),数据引用!$C$49,AND(O48="紫色",N48="闪避回血%s"),数据引用!$D$49,AND(O48="橙色",N48="闪避回血%s"),数据引用!$E$49,AND(O48="红色",N48="闪避回血%s"),数据引用!$F$49,AND(O48="蓝色",N48="命中回血%s"),数据引用!$C$52,AND(O48="紫色",N48="命中回血%s"),数据引用!$D$52,AND(O48="橙色",N48="命中回血%s"),数据引用!$E$52,AND(O48="红色",N48="命中回血%s"),数据引用!$F$52,AND(O48="蓝色",N48="暴击回血%s"),数据引用!$C$55,AND(O48="紫色",N48="暴击回血%s"),数据引用!$D$55,AND(O48="橙色",N48="暴击回血%s"),数据引用!$E$55,AND(O48="红色",N48="暴击回血%s"),数据引用!$F$55,AND(O48="蓝色",N48="混沌回血%s"),数据引用!$C$58,AND(O48="紫色",N48="混沌回血%s"),数据引用!$D$58,AND(O48="橙色",N48="混沌回血%s"),数据引用!$E$58,AND(O48="红色",N48="混沌回血%s"),数据引用!$F$58,AND(O48="蓝色",N48="元素抗性"),数据引用!$C$61,AND(O48="紫色",N48="元素抗性"),数据引用!$D$61,AND(O48="橙色",N48="元素抗性"),数据引用!$E$61,AND(O48="红色",N48="元素抗性"),数据引用!$F$61,AND(O48="蓝色",N48="元素伤害"),数据引用!$C$64,AND(O48="紫色",N48="元素伤害"),数据引用!$D$64,AND(O48="橙色",N48="元素伤害"),数据引用!$E$64,AND(O48="红色",N48="元素伤害"),数据引用!$F$64)</f>
        <v>20</v>
      </c>
      <c r="N48" s="140" t="s">
        <v>129</v>
      </c>
      <c r="O48" s="47" t="s">
        <v>41</v>
      </c>
      <c r="P48" s="141">
        <f t="shared" si="0"/>
        <v>20</v>
      </c>
      <c r="Q48" s="156"/>
      <c r="R48" s="156"/>
      <c r="S48" s="156"/>
      <c r="T48" s="156">
        <f>M48</f>
        <v>20</v>
      </c>
      <c r="U48" s="156" t="s">
        <v>132</v>
      </c>
      <c r="V48" s="126" t="str">
        <f t="shared" si="1"/>
        <v>属性-最大生命,</v>
      </c>
    </row>
    <row r="49" s="3" customFormat="1" ht="15.75" spans="1:22">
      <c r="A49" s="3" t="s">
        <v>159</v>
      </c>
      <c r="C49" s="132">
        <f>ROUND($H48*1,0)</f>
        <v>0</v>
      </c>
      <c r="D49" s="134">
        <f>ROUND(B47/2.9/100,0)</f>
        <v>157</v>
      </c>
      <c r="E49" s="132">
        <f>ROUND(H48*3,0)</f>
        <v>0</v>
      </c>
      <c r="F49" s="132">
        <f>ROUND($H48*4,0)</f>
        <v>0</v>
      </c>
      <c r="J49" s="143"/>
      <c r="K49" s="143"/>
      <c r="L49" s="145" t="s">
        <v>186</v>
      </c>
      <c r="M49" s="139" t="e">
        <f>_xlfn.IFS(AND(O49="蓝色",N49="晶核生命力"),数据引用!$C$19,AND(O49="紫色",N49="晶核生命力"),数据引用!$D$19,AND(O49="橙色",N49="晶核生命力"),数据引用!$E$19,AND(O49="红色",N49="晶核生命力"),数据引用!$F$19,AND(O49="蓝色",N49="晶核攻击力"),数据引用!$C$16,AND(O49="紫色",N49="晶核攻击力"),数据引用!$D$16,AND(O49="橙色",N49="晶核攻击力"),数据引用!$E$16,AND(O49="红色",N49="晶核攻击力"),数据引用!$F$16,AND(O49="蓝色",N49="最大混沌"),数据引用!$C$22,AND(O49="紫色",N49="最大混沌"),数据引用!$D$22,AND(O49="橙色",N49="最大混沌"),数据引用!$E$22,AND(O49="红色",N49="最大混沌"),数据引用!$F$22,AND(O49="蓝色",N49="破甲效果"),数据引用!$C$25,AND(O49="紫色",N49="破甲效果"),数据引用!$D$25,AND(O49="橙色",N49="破甲效果"),数据引用!$E$25,AND(O49="红色",N49="破甲效果"),数据引用!$F$25,AND(O49="蓝色",N49="暴击效果"),数据引用!$C$28,AND(O49="紫色",N49="暴击效果"),数据引用!$D$28,AND(O49="橙色",N49="暴击效果"),数据引用!$E$28,AND(O49="红色",N49="暴击效果"),数据引用!$F$28,AND(O49="蓝色",N49="精准伤害"),数据引用!$C$31,AND(O49="紫色",N49="精准伤害"),数据引用!$D$31,AND(O49="橙色",N49="精准伤害"),数据引用!$E$31,AND(O49="红色",N49="精准伤害"),数据引用!$F$31,AND(O49="蓝色",N49="技能增强"),$C$34,AND(O49="紫色",N49="技能增强"),数据引用!$D$34,AND(O49="橙色",N49="技能增强"),数据引用!$E$34,AND(O49="红色",N49="技能增强"),数据引用!$F$34,AND(O49="蓝色",N49="%命中率"),数据引用!$C$37,AND(O49="紫色",N49="%命中率"),数据引用!$D$37,AND(O49="橙色",N49="%命中率"),数据引用!$E$37,AND(O49="红色",N49="命中率"),数据引用!$F$37,AND(O49="蓝色",N49="%闪避率"),数据引用!$C$40,AND(O49="紫色",N49="%闪避率"),数据引用!$D$40,AND(O49="橙色",N49="%闪避率"),数据引用!$E$40,AND(O49="红色",N49="%闪避率"),数据引用!$F$40,AND(O49="蓝色",N49="晶核防御力"),数据引用!$C$43,AND(O49="紫色",N49="晶核防御力"),数据引用!$D$43,AND(O49="橙色",N49="晶核防御力"),数据引用!$E$43,AND(O49="红色",N49="晶核防御力"),数据引用!$F$43,AND(O49="蓝色",N49="精准回血"),数据引用!$C$46,AND(O49="紫色",N49="精准回血"),数据引用!$D$46,AND(O49="橙色",N49="精准回血"),数据引用!$E$46,AND(O49="红色",N49="精准回血"),数据引用!$F$46,AND(O49="蓝色",N49="闪避回血"),数据引用!$C$49,AND(O49="紫色",N49="闪避回血"),数据引用!$D$49,AND(O49="橙色",N49="闪避回血"),数据引用!$E$49,AND(O49="红色",N49="闪避回血"),数据引用!$F$49,AND(O49="蓝色",N49="命中回血"),数据引用!$C$52,AND(O49="紫色",N49="命中回血"),数据引用!$D$52,AND(O49="橙色",N49="命中回血"),数据引用!$E$52,AND(O49="红色",N49="命中回血"),数据引用!$F$52,AND(O49="蓝色",N49="暴击回血"),数据引用!$C$55,AND(O49="紫色",N49="暴击回血"),数据引用!$D$55,AND(O49="橙色",N49="暴击回血"),数据引用!$E$55,AND(O49="红色",N49="暴击回血"),数据引用!$F$55,AND(O49="蓝色",N49="混沌回血"),数据引用!$C$58,AND(O49="紫色",N49="混沌回血"),数据引用!$D$58,AND(O49="橙色",N49="混沌回血"),数据引用!$E$58,AND(O49="红色",N49="混沌回血"),数据引用!$F$58,AND(O49="蓝色",N49="%元素抗性"),数据引用!$C$61,AND(O49="紫色",N49="%元素抗性"),数据引用!$D$61,AND(O49="橙色",N49="%元素抗性"),数据引用!$E$61,AND(O49="红色",N49="%元素抗性"),数据引用!$F$61,AND(O49="蓝色",N49="%元素伤害"),数据引用!$C$64,AND(O49="紫色",N49="%元素伤害"),数据引用!$D$64,AND(O49="橙色",N49="%元素伤害"),数据引用!$E$64,AND(O49="红色",N49="%元素伤害"),数据引用!$F$64)</f>
        <v>#N/A</v>
      </c>
      <c r="N49" s="140"/>
      <c r="O49" s="47" t="s">
        <v>41</v>
      </c>
      <c r="P49" s="141" t="str">
        <f t="shared" si="0"/>
        <v/>
      </c>
      <c r="Q49" s="156"/>
      <c r="R49" s="156"/>
      <c r="S49" s="156"/>
      <c r="T49" s="156"/>
      <c r="U49" s="156"/>
      <c r="V49" s="126" t="e">
        <f t="shared" si="1"/>
        <v>#N/A</v>
      </c>
    </row>
    <row r="50" s="2" customFormat="1" ht="15.75" spans="1:22">
      <c r="A50" s="2" t="s">
        <v>187</v>
      </c>
      <c r="B50" s="2">
        <f>ROUND([1]战斗模型!$E$549,0)</f>
        <v>45654</v>
      </c>
      <c r="C50" s="132">
        <f t="shared" ref="C50:F50" si="13">C52*C51</f>
        <v>0</v>
      </c>
      <c r="D50" s="132">
        <f t="shared" si="13"/>
        <v>0</v>
      </c>
      <c r="E50" s="131">
        <f t="shared" si="13"/>
        <v>0</v>
      </c>
      <c r="F50" s="132">
        <f t="shared" si="13"/>
        <v>0</v>
      </c>
      <c r="G50" s="132">
        <f>C50+E50</f>
        <v>0</v>
      </c>
      <c r="J50" s="143"/>
      <c r="K50" s="143"/>
      <c r="L50" s="142" t="s">
        <v>136</v>
      </c>
      <c r="M50" s="139">
        <f>_xlfn.IFS(AND(O50="蓝色",N50="晶核生命力"),数据引用!$C$19,AND(O50="紫色",N50="晶核生命力"),数据引用!$D$19,AND(O50="橙色",N50="晶核生命力"),数据引用!$E$19,AND(O50="红色",N50="晶核生命力"),数据引用!$F$19,AND(O50="蓝色",N50="晶核攻击力"),数据引用!$C$16,AND(O50="紫色",N50="晶核攻击力"),数据引用!$D$16,AND(O50="橙色",N50="晶核攻击力"),数据引用!$E$16,AND(O50="红色",N50="晶核攻击力"),数据引用!$F$16,AND(O50="蓝色",N50="最大混沌"),数据引用!$C$22,AND(O50="紫色",N50="最大混沌"),数据引用!$D$22,AND(O50="橙色",N50="最大混沌"),数据引用!$E$22,AND(O50="红色",N50="最大混沌"),数据引用!$F$22,AND(O50="蓝色",N50="破甲效果"),数据引用!$C$25,AND(O50="紫色",N50="破甲效果"),数据引用!$D$25,AND(O50="橙色",N50="破甲效果"),数据引用!$E$25,AND(O50="红色",N50="破甲效果"),数据引用!$F$25,AND(O50="蓝色",N50="暴击效果"),数据引用!$C$28,AND(O50="紫色",N50="暴击效果"),数据引用!$D$28,AND(O50="橙色",N50="暴击效果"),数据引用!$E$28,AND(O50="红色",N50="暴击效果"),数据引用!$F$28,AND(O50="蓝色",N50="精准伤害"),数据引用!$C$31,AND(O50="紫色",N50="精准伤害"),数据引用!$D$31,AND(O50="橙色",N50="精准伤害"),数据引用!$E$31,AND(O50="红色",N50="精准伤害"),数据引用!$F$31,AND(O50="蓝色",N50="技能增强"),$C$34,AND(O50="紫色",N50="技能增强"),数据引用!$D$34,AND(O50="橙色",N50="技能增强"),数据引用!$E$34,AND(O50="红色",N50="技能增强"),数据引用!$F$34,AND(O50="蓝色",N50="命中率"),数据引用!$C$37,AND(O50="紫色",N50="命中率"),数据引用!$D$37,AND(O50="橙色",N50="命中率"),数据引用!$E$37,AND(O50="红色",N50="命中率"),数据引用!$F$37,AND(O50="蓝色",N50="闪避率"),数据引用!$C$40,AND(O50="紫色",N50="闪避率"),数据引用!$D$40,AND(O50="橙色",N50="闪避率"),数据引用!$E$40,AND(O50="红色",N50="闪避率"),数据引用!$F$40,AND(O50="蓝色",N50="晶核防御力"),数据引用!$C$43,AND(O50="紫色",N50="晶核防御力"),数据引用!$D$43,AND(O50="橙色",N50="晶核防御力"),数据引用!$E$43,AND(O50="红色",N50="晶核防御力"),数据引用!$F$43,AND(O50="蓝色",N50="精准回血%s"),数据引用!$C$46,AND(O50="紫色",N50="精准回血%s"),数据引用!$D$46,AND(O50="橙色",N50="精准回血%s"),数据引用!$E$46,AND(O50="红色",N50="精准回血%s"),数据引用!$F$46,AND(O50="蓝色",N50="闪避回血%s"),数据引用!$C$49,AND(O50="紫色",N50="闪避回血%s"),数据引用!$D$49,AND(O50="橙色",N50="闪避回血%s"),数据引用!$E$49,AND(O50="红色",N50="闪避回血%s"),数据引用!$F$49,AND(O50="蓝色",N50="命中回血%s"),数据引用!$C$52,AND(O50="紫色",N50="命中回血%s"),数据引用!$D$52,AND(O50="橙色",N50="命中回血%s"),数据引用!$E$52,AND(O50="红色",N50="命中回血%s"),数据引用!$F$52,AND(O50="蓝色",N50="暴击回血%s"),数据引用!$C$55,AND(O50="紫色",N50="暴击回血%s"),数据引用!$D$55,AND(O50="橙色",N50="暴击回血%s"),数据引用!$E$55,AND(O50="红色",N50="暴击回血%s"),数据引用!$F$55,AND(O50="蓝色",N50="混沌回血%s"),数据引用!$C$58,AND(O50="紫色",N50="混沌回血%s"),数据引用!$D$58,AND(O50="橙色",N50="混沌回血%s"),数据引用!$E$58,AND(O50="红色",N50="混沌回血%s"),数据引用!$F$58,AND(O50="蓝色",N50="元素抗性"),数据引用!$C$61,AND(O50="紫色",N50="元素抗性"),数据引用!$D$61,AND(O50="橙色",N50="元素抗性"),数据引用!$E$61,AND(O50="红色",N50="元素抗性"),数据引用!$F$61,AND(O50="蓝色",N50="元素伤害"),数据引用!$C$64,AND(O50="紫色",N50="元素伤害"),数据引用!$D$64,AND(O50="橙色",N50="元素伤害"),数据引用!$E$64,AND(O50="红色",N50="元素伤害"),数据引用!$F$64)</f>
        <v>20</v>
      </c>
      <c r="N50" s="140" t="s">
        <v>137</v>
      </c>
      <c r="O50" s="47" t="s">
        <v>41</v>
      </c>
      <c r="P50" s="141">
        <f t="shared" si="0"/>
        <v>20</v>
      </c>
      <c r="Q50" s="156"/>
      <c r="R50" s="156"/>
      <c r="S50" s="156"/>
      <c r="T50" s="156"/>
      <c r="U50" s="156" t="s">
        <v>132</v>
      </c>
      <c r="V50" s="126" t="str">
        <f t="shared" si="1"/>
        <v>属性-攻击力,</v>
      </c>
    </row>
    <row r="51" s="2" customFormat="1" ht="15.75" spans="1:22">
      <c r="A51" s="2" t="s">
        <v>162</v>
      </c>
      <c r="B51" s="2" t="s">
        <v>184</v>
      </c>
      <c r="C51" s="132">
        <v>0</v>
      </c>
      <c r="D51" s="135">
        <v>0</v>
      </c>
      <c r="E51" s="136"/>
      <c r="F51" s="132">
        <v>0</v>
      </c>
      <c r="J51" s="143"/>
      <c r="K51" s="143"/>
      <c r="L51" s="47" t="s">
        <v>140</v>
      </c>
      <c r="M51" s="139">
        <f>_xlfn.IFS(AND(O51="蓝色",N51="晶核生命力"),数据引用!$C$19,AND(O51="紫色",N51="晶核生命力"),数据引用!$D$19,AND(O51="橙色",N51="晶核生命力"),数据引用!$E$19,AND(O51="红色",N51="晶核生命力"),数据引用!$F$19,AND(O51="蓝色",N51="晶核攻击力"),数据引用!$C$16,AND(O51="紫色",N51="晶核攻击力"),数据引用!$D$16,AND(O51="橙色",N51="晶核攻击力"),数据引用!$E$16,AND(O51="红色",N51="晶核攻击力"),数据引用!$F$16,AND(O51="蓝色",N51="最大混沌"),数据引用!$C$22,AND(O51="紫色",N51="最大混沌"),数据引用!$D$22,AND(O51="橙色",N51="最大混沌"),数据引用!$E$22,AND(O51="红色",N51="最大混沌"),数据引用!$F$22,AND(O51="蓝色",N51="破甲效果"),数据引用!$C$25,AND(O51="紫色",N51="破甲效果"),数据引用!$D$25,AND(O51="橙色",N51="破甲效果"),数据引用!$E$25,AND(O51="红色",N51="破甲效果"),数据引用!$F$25,AND(O51="蓝色",N51="暴击效果"),数据引用!$C$28,AND(O51="紫色",N51="暴击效果"),数据引用!$D$28,AND(O51="橙色",N51="暴击效果"),数据引用!$E$28,AND(O51="红色",N51="暴击效果"),数据引用!$F$28,AND(O51="蓝色",N51="精准伤害"),数据引用!$C$31,AND(O51="紫色",N51="精准伤害"),数据引用!$D$31,AND(O51="橙色",N51="精准伤害"),数据引用!$E$31,AND(O51="红色",N51="精准伤害"),数据引用!$F$31,AND(O51="蓝色",N51="技能增强"),$C$34,AND(O51="紫色",N51="技能增强"),数据引用!$D$34,AND(O51="橙色",N51="技能增强"),数据引用!$E$34,AND(O51="红色",N51="技能增强"),数据引用!$F$34,AND(O51="蓝色",N51="命中率"),数据引用!$C$37,AND(O51="紫色",N51="命中率"),数据引用!$D$37,AND(O51="橙色",N51="命中率"),数据引用!$E$37,AND(O51="红色",N51="命中率"),数据引用!$F$37,AND(O51="蓝色",N51="闪避率"),数据引用!$C$40,AND(O51="紫色",N51="闪避率"),数据引用!$D$40,AND(O51="橙色",N51="闪避率"),数据引用!$E$40,AND(O51="红色",N51="闪避率"),数据引用!$F$40,AND(O51="蓝色",N51="晶核防御力"),数据引用!$C$43,AND(O51="紫色",N51="晶核防御力"),数据引用!$D$43,AND(O51="橙色",N51="晶核防御力"),数据引用!$E$43,AND(O51="红色",N51="晶核防御力"),数据引用!$F$43,AND(O51="蓝色",N51="精准回血%s"),数据引用!$C$46,AND(O51="紫色",N51="精准回血%s"),数据引用!$D$46,AND(O51="橙色",N51="精准回血%s"),数据引用!$E$46,AND(O51="红色",N51="精准回血%s"),数据引用!$F$46,AND(O51="蓝色",N51="闪避回血%s"),数据引用!$C$49,AND(O51="紫色",N51="闪避回血%s"),数据引用!$D$49,AND(O51="橙色",N51="闪避回血%s"),数据引用!$E$49,AND(O51="红色",N51="闪避回血%s"),数据引用!$F$49,AND(O51="蓝色",N51="命中回血%s"),数据引用!$C$52,AND(O51="紫色",N51="命中回血%s"),数据引用!$D$52,AND(O51="橙色",N51="命中回血%s"),数据引用!$E$52,AND(O51="红色",N51="命中回血%s"),数据引用!$F$52,AND(O51="蓝色",N51="暴击回血%s"),数据引用!$C$55,AND(O51="紫色",N51="暴击回血%s"),数据引用!$D$55,AND(O51="橙色",N51="暴击回血%s"),数据引用!$E$55,AND(O51="红色",N51="暴击回血%s"),数据引用!$F$55,AND(O51="蓝色",N51="混沌回血%s"),数据引用!$C$58,AND(O51="紫色",N51="混沌回血%s"),数据引用!$D$58,AND(O51="橙色",N51="混沌回血%s"),数据引用!$E$58,AND(O51="红色",N51="混沌回血%s"),数据引用!$F$58,AND(O51="蓝色",N51="元素抗性"),数据引用!$C$61,AND(O51="紫色",N51="元素抗性"),数据引用!$D$61,AND(O51="橙色",N51="元素抗性"),数据引用!$E$61,AND(O51="红色",N51="元素抗性"),数据引用!$F$61,AND(O51="蓝色",N51="元素伤害"),数据引用!$C$64,AND(O51="紫色",N51="元素伤害"),数据引用!$D$64,AND(O51="橙色",N51="元素伤害"),数据引用!$E$64,AND(O51="红色",N51="元素伤害"),数据引用!$F$64)</f>
        <v>0</v>
      </c>
      <c r="N51" s="140" t="s">
        <v>169</v>
      </c>
      <c r="O51" s="47" t="s">
        <v>41</v>
      </c>
      <c r="P51" s="141">
        <f t="shared" si="0"/>
        <v>0</v>
      </c>
      <c r="Q51" s="156"/>
      <c r="R51" s="156"/>
      <c r="S51" s="156"/>
      <c r="T51" s="156">
        <f>M51</f>
        <v>0</v>
      </c>
      <c r="U51" s="156" t="s">
        <v>132</v>
      </c>
      <c r="V51" s="126" t="str">
        <f t="shared" si="1"/>
        <v>属性-暴击效果,</v>
      </c>
    </row>
    <row r="52" s="2" customFormat="1" ht="15.75" spans="1:22">
      <c r="A52" s="2" t="s">
        <v>159</v>
      </c>
      <c r="C52" s="132">
        <f>ROUND($H51*1,0)</f>
        <v>0</v>
      </c>
      <c r="D52" s="137">
        <f>ROUND($H51*2,0)</f>
        <v>0</v>
      </c>
      <c r="E52" s="131">
        <f>ROUND(B50/100/3.4,0)</f>
        <v>134</v>
      </c>
      <c r="F52" s="132">
        <f>ROUND($H51*4,0)</f>
        <v>0</v>
      </c>
      <c r="J52" s="143"/>
      <c r="K52" s="143"/>
      <c r="L52" s="47" t="s">
        <v>188</v>
      </c>
      <c r="M52" s="139" t="e">
        <f>_xlfn.IFS(AND(O52="蓝色",N52="晶核生命力"),数据引用!$C$19,AND(O52="紫色",N52="晶核生命力"),数据引用!$D$19,AND(O52="橙色",N52="晶核生命力"),数据引用!$E$19,AND(O52="红色",N52="晶核生命力"),数据引用!$F$19,AND(O52="蓝色",N52="晶核攻击力"),数据引用!$C$16,AND(O52="紫色",N52="晶核攻击力"),数据引用!$D$16,AND(O52="橙色",N52="晶核攻击力"),数据引用!$E$16,AND(O52="红色",N52="晶核攻击力"),数据引用!$F$16,AND(O52="蓝色",N52="最大混沌"),数据引用!$C$22,AND(O52="紫色",N52="最大混沌"),数据引用!$D$22,AND(O52="橙色",N52="最大混沌"),数据引用!$E$22,AND(O52="红色",N52="最大混沌"),数据引用!$F$22,AND(O52="蓝色",N52="破甲效果"),数据引用!$C$25,AND(O52="紫色",N52="破甲效果"),数据引用!$D$25,AND(O52="橙色",N52="破甲效果"),数据引用!$E$25,AND(O52="红色",N52="破甲效果"),数据引用!$F$25,AND(O52="蓝色",N52="暴击效果"),数据引用!$C$28,AND(O52="紫色",N52="暴击效果"),数据引用!$D$28,AND(O52="橙色",N52="暴击效果"),数据引用!$E$28,AND(O52="红色",N52="暴击效果"),数据引用!$F$28,AND(O52="蓝色",N52="精准伤害"),数据引用!$C$31,AND(O52="紫色",N52="精准伤害"),数据引用!$D$31,AND(O52="橙色",N52="精准伤害"),数据引用!$E$31,AND(O52="红色",N52="精准伤害"),数据引用!$F$31,AND(O52="蓝色",N52="技能增强"),$C$34,AND(O52="紫色",N52="技能增强"),数据引用!$D$34,AND(O52="橙色",N52="技能增强"),数据引用!$E$34,AND(O52="红色",N52="技能增强"),数据引用!$F$34,AND(O52="蓝色",N52="%命中率"),数据引用!$C$37,AND(O52="紫色",N52="%命中率"),数据引用!$D$37,AND(O52="橙色",N52="%命中率"),数据引用!$E$37,AND(O52="红色",N52="命中率"),数据引用!$F$37,AND(O52="蓝色",N52="%闪避率"),数据引用!$C$40,AND(O52="紫色",N52="%闪避率"),数据引用!$D$40,AND(O52="橙色",N52="%闪避率"),数据引用!$E$40,AND(O52="红色",N52="%闪避率"),数据引用!$F$40,AND(O52="蓝色",N52="晶核防御力"),数据引用!$C$43,AND(O52="紫色",N52="晶核防御力"),数据引用!$D$43,AND(O52="橙色",N52="晶核防御力"),数据引用!$E$43,AND(O52="红色",N52="晶核防御力"),数据引用!$F$43,AND(O52="蓝色",N52="精准回血"),数据引用!$C$46,AND(O52="紫色",N52="精准回血"),数据引用!$D$46,AND(O52="橙色",N52="精准回血"),数据引用!$E$46,AND(O52="红色",N52="精准回血"),数据引用!$F$46,AND(O52="蓝色",N52="闪避回血"),数据引用!$C$49,AND(O52="紫色",N52="闪避回血"),数据引用!$D$49,AND(O52="橙色",N52="闪避回血"),数据引用!$E$49,AND(O52="红色",N52="闪避回血"),数据引用!$F$49,AND(O52="蓝色",N52="命中回血"),数据引用!$C$52,AND(O52="紫色",N52="命中回血"),数据引用!$D$52,AND(O52="橙色",N52="命中回血"),数据引用!$E$52,AND(O52="红色",N52="命中回血"),数据引用!$F$52,AND(O52="蓝色",N52="暴击回血"),数据引用!$C$55,AND(O52="紫色",N52="暴击回血"),数据引用!$D$55,AND(O52="橙色",N52="暴击回血"),数据引用!$E$55,AND(O52="红色",N52="暴击回血"),数据引用!$F$55,AND(O52="蓝色",N52="混沌回血"),数据引用!$C$58,AND(O52="紫色",N52="混沌回血"),数据引用!$D$58,AND(O52="橙色",N52="混沌回血"),数据引用!$E$58,AND(O52="红色",N52="混沌回血"),数据引用!$F$58,AND(O52="蓝色",N52="%元素抗性"),数据引用!$C$61,AND(O52="紫色",N52="%元素抗性"),数据引用!$D$61,AND(O52="橙色",N52="%元素抗性"),数据引用!$E$61,AND(O52="红色",N52="%元素抗性"),数据引用!$F$61,AND(O52="蓝色",N52="%元素伤害"),数据引用!$C$64,AND(O52="紫色",N52="%元素伤害"),数据引用!$D$64,AND(O52="橙色",N52="%元素伤害"),数据引用!$E$64,AND(O52="红色",N52="%元素伤害"),数据引用!$F$64)</f>
        <v>#N/A</v>
      </c>
      <c r="N52" s="140"/>
      <c r="O52" s="47" t="s">
        <v>42</v>
      </c>
      <c r="P52" s="141" t="str">
        <f t="shared" si="0"/>
        <v/>
      </c>
      <c r="Q52" s="156"/>
      <c r="R52" s="156"/>
      <c r="S52" s="156"/>
      <c r="T52" s="156"/>
      <c r="U52" s="156"/>
      <c r="V52" s="126" t="e">
        <f t="shared" si="1"/>
        <v>#N/A</v>
      </c>
    </row>
    <row r="53" s="3" customFormat="1" ht="15.75" spans="1:22">
      <c r="A53" s="3" t="s">
        <v>189</v>
      </c>
      <c r="B53" s="3">
        <f>ROUND([1]战斗模型!$E$552,0)</f>
        <v>74937</v>
      </c>
      <c r="C53" s="137">
        <f t="shared" ref="C53:F53" si="14">C55*C54</f>
        <v>0</v>
      </c>
      <c r="D53" s="138"/>
      <c r="E53" s="132">
        <f t="shared" si="14"/>
        <v>0</v>
      </c>
      <c r="F53" s="132">
        <f t="shared" si="14"/>
        <v>0</v>
      </c>
      <c r="G53" s="132">
        <f>E53+F53</f>
        <v>0</v>
      </c>
      <c r="J53" s="143"/>
      <c r="K53" s="143"/>
      <c r="L53" s="47" t="s">
        <v>136</v>
      </c>
      <c r="M53" s="139">
        <f>_xlfn.IFS(AND(O53="蓝色",N53="晶核生命力"),数据引用!$C$19,AND(O53="紫色",N53="晶核生命力"),数据引用!$D$19,AND(O53="橙色",N53="晶核生命力"),数据引用!$E$19,AND(O53="红色",N53="晶核生命力"),数据引用!$F$19,AND(O53="蓝色",N53="晶核攻击力"),数据引用!$C$16,AND(O53="紫色",N53="晶核攻击力"),数据引用!$D$16,AND(O53="橙色",N53="晶核攻击力"),数据引用!$E$16,AND(O53="红色",N53="晶核攻击力"),数据引用!$F$16,AND(O53="蓝色",N53="最大混沌"),数据引用!$C$22,AND(O53="紫色",N53="最大混沌"),数据引用!$D$22,AND(O53="橙色",N53="最大混沌"),数据引用!$E$22,AND(O53="红色",N53="最大混沌"),数据引用!$F$22,AND(O53="蓝色",N53="破甲效果"),数据引用!$C$25,AND(O53="紫色",N53="破甲效果"),数据引用!$D$25,AND(O53="橙色",N53="破甲效果"),数据引用!$E$25,AND(O53="红色",N53="破甲效果"),数据引用!$F$25,AND(O53="蓝色",N53="暴击效果"),数据引用!$C$28,AND(O53="紫色",N53="暴击效果"),数据引用!$D$28,AND(O53="橙色",N53="暴击效果"),数据引用!$E$28,AND(O53="红色",N53="暴击效果"),数据引用!$F$28,AND(O53="蓝色",N53="精准伤害"),数据引用!$C$31,AND(O53="紫色",N53="精准伤害"),数据引用!$D$31,AND(O53="橙色",N53="精准伤害"),数据引用!$E$31,AND(O53="红色",N53="精准伤害"),数据引用!$F$31,AND(O53="蓝色",N53="技能增强"),$C$34,AND(O53="紫色",N53="技能增强"),数据引用!$D$34,AND(O53="橙色",N53="技能增强"),数据引用!$E$34,AND(O53="红色",N53="技能增强"),数据引用!$F$34,AND(O53="蓝色",N53="命中率"),数据引用!$C$37,AND(O53="紫色",N53="命中率"),数据引用!$D$37,AND(O53="橙色",N53="命中率"),数据引用!$E$37,AND(O53="红色",N53="命中率"),数据引用!$F$37,AND(O53="蓝色",N53="闪避率"),数据引用!$C$40,AND(O53="紫色",N53="闪避率"),数据引用!$D$40,AND(O53="橙色",N53="闪避率"),数据引用!$E$40,AND(O53="红色",N53="闪避率"),数据引用!$F$40,AND(O53="蓝色",N53="晶核防御力"),数据引用!$C$43,AND(O53="紫色",N53="晶核防御力"),数据引用!$D$43,AND(O53="橙色",N53="晶核防御力"),数据引用!$E$43,AND(O53="红色",N53="晶核防御力"),数据引用!$F$43,AND(O53="蓝色",N53="精准回血%s"),数据引用!$C$46,AND(O53="紫色",N53="精准回血%s"),数据引用!$D$46,AND(O53="橙色",N53="精准回血%s"),数据引用!$E$46,AND(O53="红色",N53="精准回血%s"),数据引用!$F$46,AND(O53="蓝色",N53="闪避回血%s"),数据引用!$C$49,AND(O53="紫色",N53="闪避回血%s"),数据引用!$D$49,AND(O53="橙色",N53="闪避回血%s"),数据引用!$E$49,AND(O53="红色",N53="闪避回血%s"),数据引用!$F$49,AND(O53="蓝色",N53="命中回血%s"),数据引用!$C$52,AND(O53="紫色",N53="命中回血%s"),数据引用!$D$52,AND(O53="橙色",N53="命中回血%s"),数据引用!$E$52,AND(O53="红色",N53="命中回血%s"),数据引用!$F$52,AND(O53="蓝色",N53="暴击回血%s"),数据引用!$C$55,AND(O53="紫色",N53="暴击回血%s"),数据引用!$D$55,AND(O53="橙色",N53="暴击回血%s"),数据引用!$E$55,AND(O53="红色",N53="暴击回血%s"),数据引用!$F$55,AND(O53="蓝色",N53="混沌回血%s"),数据引用!$C$58,AND(O53="紫色",N53="混沌回血%s"),数据引用!$D$58,AND(O53="橙色",N53="混沌回血%s"),数据引用!$E$58,AND(O53="红色",N53="混沌回血%s"),数据引用!$F$58,AND(O53="蓝色",N53="元素抗性"),数据引用!$C$61,AND(O53="紫色",N53="元素抗性"),数据引用!$D$61,AND(O53="橙色",N53="元素抗性"),数据引用!$E$61,AND(O53="红色",N53="元素抗性"),数据引用!$F$61,AND(O53="蓝色",N53="元素伤害"),数据引用!$C$64,AND(O53="紫色",N53="元素伤害"),数据引用!$D$64,AND(O53="橙色",N53="元素伤害"),数据引用!$E$64,AND(O53="红色",N53="元素伤害"),数据引用!$F$64)</f>
        <v>20</v>
      </c>
      <c r="N53" s="140" t="s">
        <v>148</v>
      </c>
      <c r="O53" s="47" t="s">
        <v>42</v>
      </c>
      <c r="P53" s="141">
        <f t="shared" si="0"/>
        <v>20</v>
      </c>
      <c r="Q53" s="156"/>
      <c r="R53" s="156"/>
      <c r="S53" s="156"/>
      <c r="T53" s="156"/>
      <c r="U53" s="156" t="s">
        <v>132</v>
      </c>
      <c r="V53" s="126" t="str">
        <f t="shared" si="1"/>
        <v>属性-防御力,</v>
      </c>
    </row>
    <row r="54" s="3" customFormat="1" ht="15.75" spans="1:22">
      <c r="A54" s="3" t="s">
        <v>162</v>
      </c>
      <c r="B54" s="3" t="s">
        <v>184</v>
      </c>
      <c r="C54" s="137">
        <v>0</v>
      </c>
      <c r="D54" s="138"/>
      <c r="E54" s="132">
        <v>0</v>
      </c>
      <c r="F54" s="132">
        <v>0</v>
      </c>
      <c r="J54" s="143"/>
      <c r="K54" s="143"/>
      <c r="L54" s="47" t="s">
        <v>140</v>
      </c>
      <c r="M54" s="139">
        <f>_xlfn.IFS(AND(O54="蓝色",N54="晶核生命力"),数据引用!$C$19,AND(O54="紫色",N54="晶核生命力"),数据引用!$D$19,AND(O54="橙色",N54="晶核生命力"),数据引用!$E$19,AND(O54="红色",N54="晶核生命力"),数据引用!$F$19,AND(O54="蓝色",N54="晶核攻击力"),数据引用!$C$16,AND(O54="紫色",N54="晶核攻击力"),数据引用!$D$16,AND(O54="橙色",N54="晶核攻击力"),数据引用!$E$16,AND(O54="红色",N54="晶核攻击力"),数据引用!$F$16,AND(O54="蓝色",N54="最大混沌"),数据引用!$C$22,AND(O54="紫色",N54="最大混沌"),数据引用!$D$22,AND(O54="橙色",N54="最大混沌"),数据引用!$E$22,AND(O54="红色",N54="最大混沌"),数据引用!$F$22,AND(O54="蓝色",N54="破甲效果"),数据引用!$C$25,AND(O54="紫色",N54="破甲效果"),数据引用!$D$25,AND(O54="橙色",N54="破甲效果"),数据引用!$E$25,AND(O54="红色",N54="破甲效果"),数据引用!$F$25,AND(O54="蓝色",N54="暴击效果"),数据引用!$C$28,AND(O54="紫色",N54="暴击效果"),数据引用!$D$28,AND(O54="橙色",N54="暴击效果"),数据引用!$E$28,AND(O54="红色",N54="暴击效果"),数据引用!$F$28,AND(O54="蓝色",N54="精准伤害"),数据引用!$C$31,AND(O54="紫色",N54="精准伤害"),数据引用!$D$31,AND(O54="橙色",N54="精准伤害"),数据引用!$E$31,AND(O54="红色",N54="精准伤害"),数据引用!$F$31,AND(O54="蓝色",N54="技能增强"),$C$34,AND(O54="紫色",N54="技能增强"),数据引用!$D$34,AND(O54="橙色",N54="技能增强"),数据引用!$E$34,AND(O54="红色",N54="技能增强"),数据引用!$F$34,AND(O54="蓝色",N54="命中率"),数据引用!$C$37,AND(O54="紫色",N54="命中率"),数据引用!$D$37,AND(O54="橙色",N54="命中率"),数据引用!$E$37,AND(O54="红色",N54="命中率"),数据引用!$F$37,AND(O54="蓝色",N54="闪避率"),数据引用!$C$40,AND(O54="紫色",N54="闪避率"),数据引用!$D$40,AND(O54="橙色",N54="闪避率"),数据引用!$E$40,AND(O54="红色",N54="闪避率"),数据引用!$F$40,AND(O54="蓝色",N54="晶核防御力"),数据引用!$C$43,AND(O54="紫色",N54="晶核防御力"),数据引用!$D$43,AND(O54="橙色",N54="晶核防御力"),数据引用!$E$43,AND(O54="红色",N54="晶核防御力"),数据引用!$F$43,AND(O54="蓝色",N54="精准回血%s"),数据引用!$C$46,AND(O54="紫色",N54="精准回血%s"),数据引用!$D$46,AND(O54="橙色",N54="精准回血%s"),数据引用!$E$46,AND(O54="红色",N54="精准回血%s"),数据引用!$F$46,AND(O54="蓝色",N54="闪避回血%s"),数据引用!$C$49,AND(O54="紫色",N54="闪避回血%s"),数据引用!$D$49,AND(O54="橙色",N54="闪避回血%s"),数据引用!$E$49,AND(O54="红色",N54="闪避回血%s"),数据引用!$F$49,AND(O54="蓝色",N54="命中回血%s"),数据引用!$C$52,AND(O54="紫色",N54="命中回血%s"),数据引用!$D$52,AND(O54="橙色",N54="命中回血%s"),数据引用!$E$52,AND(O54="红色",N54="命中回血%s"),数据引用!$F$52,AND(O54="蓝色",N54="暴击回血%s"),数据引用!$C$55,AND(O54="紫色",N54="暴击回血%s"),数据引用!$D$55,AND(O54="橙色",N54="暴击回血%s"),数据引用!$E$55,AND(O54="红色",N54="暴击回血%s"),数据引用!$F$55,AND(O54="蓝色",N54="混沌回血%s"),数据引用!$C$58,AND(O54="紫色",N54="混沌回血%s"),数据引用!$D$58,AND(O54="橙色",N54="混沌回血%s"),数据引用!$E$58,AND(O54="红色",N54="混沌回血%s"),数据引用!$F$58,AND(O54="蓝色",N54="元素抗性"),数据引用!$C$61,AND(O54="紫色",N54="元素抗性"),数据引用!$D$61,AND(O54="橙色",N54="元素抗性"),数据引用!$E$61,AND(O54="红色",N54="元素抗性"),数据引用!$F$61,AND(O54="蓝色",N54="元素伤害"),数据引用!$C$64,AND(O54="紫色",N54="元素伤害"),数据引用!$D$64,AND(O54="橙色",N54="元素伤害"),数据引用!$E$64,AND(O54="红色",N54="元素伤害"),数据引用!$F$64)</f>
        <v>134</v>
      </c>
      <c r="N54" s="140" t="s">
        <v>190</v>
      </c>
      <c r="O54" s="47" t="s">
        <v>42</v>
      </c>
      <c r="P54" s="141">
        <f t="shared" si="0"/>
        <v>134</v>
      </c>
      <c r="Q54" s="156"/>
      <c r="R54" s="156"/>
      <c r="S54" s="156"/>
      <c r="T54" s="156"/>
      <c r="U54" s="156" t="s">
        <v>142</v>
      </c>
      <c r="V54" s="126" t="str">
        <f t="shared" si="1"/>
        <v>属性-命中回血,</v>
      </c>
    </row>
    <row r="55" s="3" customFormat="1" ht="15.75" spans="1:22">
      <c r="A55" s="3" t="s">
        <v>159</v>
      </c>
      <c r="C55" s="137">
        <f>ROUND($H54*1,0)</f>
        <v>0</v>
      </c>
      <c r="D55" s="138">
        <f>ROUND(B53/2.9/100,0)</f>
        <v>258</v>
      </c>
      <c r="E55" s="132">
        <f>ROUND(H54*3,0)</f>
        <v>0</v>
      </c>
      <c r="F55" s="132">
        <f>ROUND($H54*4,0)</f>
        <v>0</v>
      </c>
      <c r="J55" s="143"/>
      <c r="K55" s="143"/>
      <c r="L55" s="47" t="s">
        <v>140</v>
      </c>
      <c r="M55" s="139">
        <f>_xlfn.IFS(AND(O55="蓝色",N55="晶核生命力"),数据引用!$C$19,AND(O55="紫色",N55="晶核生命力"),数据引用!$D$19,AND(O55="橙色",N55="晶核生命力"),数据引用!$E$19,AND(O55="红色",N55="晶核生命力"),数据引用!$F$19,AND(O55="蓝色",N55="晶核攻击力"),数据引用!$C$16,AND(O55="紫色",N55="晶核攻击力"),数据引用!$D$16,AND(O55="橙色",N55="晶核攻击力"),数据引用!$E$16,AND(O55="红色",N55="晶核攻击力"),数据引用!$F$16,AND(O55="蓝色",N55="最大混沌"),数据引用!$C$22,AND(O55="紫色",N55="最大混沌"),数据引用!$D$22,AND(O55="橙色",N55="最大混沌"),数据引用!$E$22,AND(O55="红色",N55="最大混沌"),数据引用!$F$22,AND(O55="蓝色",N55="破甲效果"),数据引用!$C$25,AND(O55="紫色",N55="破甲效果"),数据引用!$D$25,AND(O55="橙色",N55="破甲效果"),数据引用!$E$25,AND(O55="红色",N55="破甲效果"),数据引用!$F$25,AND(O55="蓝色",N55="暴击效果"),数据引用!$C$28,AND(O55="紫色",N55="暴击效果"),数据引用!$D$28,AND(O55="橙色",N55="暴击效果"),数据引用!$E$28,AND(O55="红色",N55="暴击效果"),数据引用!$F$28,AND(O55="蓝色",N55="精准伤害"),数据引用!$C$31,AND(O55="紫色",N55="精准伤害"),数据引用!$D$31,AND(O55="橙色",N55="精准伤害"),数据引用!$E$31,AND(O55="红色",N55="精准伤害"),数据引用!$F$31,AND(O55="蓝色",N55="技能增强"),$C$34,AND(O55="紫色",N55="技能增强"),数据引用!$D$34,AND(O55="橙色",N55="技能增强"),数据引用!$E$34,AND(O55="红色",N55="技能增强"),数据引用!$F$34,AND(O55="蓝色",N55="命中率"),数据引用!$C$37,AND(O55="紫色",N55="命中率"),数据引用!$D$37,AND(O55="橙色",N55="命中率"),数据引用!$E$37,AND(O55="红色",N55="命中率"),数据引用!$F$37,AND(O55="蓝色",N55="闪避率"),数据引用!$C$40,AND(O55="紫色",N55="闪避率"),数据引用!$D$40,AND(O55="橙色",N55="闪避率"),数据引用!$E$40,AND(O55="红色",N55="闪避率"),数据引用!$F$40,AND(O55="蓝色",N55="晶核防御力"),数据引用!$C$43,AND(O55="紫色",N55="晶核防御力"),数据引用!$D$43,AND(O55="橙色",N55="晶核防御力"),数据引用!$E$43,AND(O55="红色",N55="晶核防御力"),数据引用!$F$43,AND(O55="蓝色",N55="精准回血%s"),数据引用!$C$46,AND(O55="紫色",N55="精准回血%s"),数据引用!$D$46,AND(O55="橙色",N55="精准回血%s"),数据引用!$E$46,AND(O55="红色",N55="精准回血%s"),数据引用!$F$46,AND(O55="蓝色",N55="闪避回血%s"),数据引用!$C$49,AND(O55="紫色",N55="闪避回血%s"),数据引用!$D$49,AND(O55="橙色",N55="闪避回血%s"),数据引用!$E$49,AND(O55="红色",N55="闪避回血%s"),数据引用!$F$49,AND(O55="蓝色",N55="命中回血%s"),数据引用!$C$52,AND(O55="紫色",N55="命中回血%s"),数据引用!$D$52,AND(O55="橙色",N55="命中回血%s"),数据引用!$E$52,AND(O55="红色",N55="命中回血%s"),数据引用!$F$52,AND(O55="蓝色",N55="暴击回血%s"),数据引用!$C$55,AND(O55="紫色",N55="暴击回血%s"),数据引用!$D$55,AND(O55="橙色",N55="暴击回血%s"),数据引用!$E$55,AND(O55="红色",N55="暴击回血%s"),数据引用!$F$55,AND(O55="蓝色",N55="混沌回血%s"),数据引用!$C$58,AND(O55="紫色",N55="混沌回血%s"),数据引用!$D$58,AND(O55="橙色",N55="混沌回血%s"),数据引用!$E$58,AND(O55="红色",N55="混沌回血%s"),数据引用!$F$58,AND(O55="蓝色",N55="元素抗性"),数据引用!$C$61,AND(O55="紫色",N55="元素抗性"),数据引用!$D$61,AND(O55="橙色",N55="元素抗性"),数据引用!$E$61,AND(O55="红色",N55="元素抗性"),数据引用!$F$61,AND(O55="蓝色",N55="元素伤害"),数据引用!$C$64,AND(O55="紫色",N55="元素伤害"),数据引用!$D$64,AND(O55="橙色",N55="元素伤害"),数据引用!$E$64,AND(O55="红色",N55="元素伤害"),数据引用!$F$64)</f>
        <v>1.05</v>
      </c>
      <c r="N55" s="140" t="s">
        <v>169</v>
      </c>
      <c r="O55" s="47" t="s">
        <v>42</v>
      </c>
      <c r="P55" s="141">
        <f t="shared" si="0"/>
        <v>1.05</v>
      </c>
      <c r="Q55" s="156"/>
      <c r="R55" s="156"/>
      <c r="S55" s="156"/>
      <c r="T55" s="156">
        <f>M55</f>
        <v>1.05</v>
      </c>
      <c r="U55" s="156" t="s">
        <v>132</v>
      </c>
      <c r="V55" s="126" t="str">
        <f t="shared" si="1"/>
        <v>属性-暴击效果,</v>
      </c>
    </row>
    <row r="56" s="2" customFormat="1" ht="15.75" spans="1:22">
      <c r="A56" s="2" t="s">
        <v>191</v>
      </c>
      <c r="B56" s="2">
        <f>ROUND([1]战斗模型!$E$553,0)</f>
        <v>55338</v>
      </c>
      <c r="C56" s="134">
        <f t="shared" ref="C56:F56" si="15">C58*C57</f>
        <v>0</v>
      </c>
      <c r="D56" s="137">
        <f t="shared" si="15"/>
        <v>0</v>
      </c>
      <c r="E56" s="132">
        <f t="shared" si="15"/>
        <v>0</v>
      </c>
      <c r="F56" s="132">
        <f t="shared" si="15"/>
        <v>0</v>
      </c>
      <c r="G56" s="132">
        <f>C56+E56+F56</f>
        <v>0</v>
      </c>
      <c r="J56" s="143"/>
      <c r="K56" s="143"/>
      <c r="L56" s="142" t="s">
        <v>192</v>
      </c>
      <c r="M56" s="139" t="e">
        <f>_xlfn.IFS(AND(O56="蓝色",N56="晶核生命力"),数据引用!$C$19,AND(O56="紫色",N56="晶核生命力"),数据引用!$D$19,AND(O56="橙色",N56="晶核生命力"),数据引用!$E$19,AND(O56="红色",N56="晶核生命力"),数据引用!$F$19,AND(O56="蓝色",N56="晶核攻击力"),数据引用!$C$16,AND(O56="紫色",N56="晶核攻击力"),数据引用!$D$16,AND(O56="橙色",N56="晶核攻击力"),数据引用!$E$16,AND(O56="红色",N56="晶核攻击力"),数据引用!$F$16,AND(O56="蓝色",N56="最大混沌"),数据引用!$C$22,AND(O56="紫色",N56="最大混沌"),数据引用!$D$22,AND(O56="橙色",N56="最大混沌"),数据引用!$E$22,AND(O56="红色",N56="最大混沌"),数据引用!$F$22,AND(O56="蓝色",N56="破甲效果"),数据引用!$C$25,AND(O56="紫色",N56="破甲效果"),数据引用!$D$25,AND(O56="橙色",N56="破甲效果"),数据引用!$E$25,AND(O56="红色",N56="破甲效果"),数据引用!$F$25,AND(O56="蓝色",N56="暴击效果"),数据引用!$C$28,AND(O56="紫色",N56="暴击效果"),数据引用!$D$28,AND(O56="橙色",N56="暴击效果"),数据引用!$E$28,AND(O56="红色",N56="暴击效果"),数据引用!$F$28,AND(O56="蓝色",N56="精准伤害"),数据引用!$C$31,AND(O56="紫色",N56="精准伤害"),数据引用!$D$31,AND(O56="橙色",N56="精准伤害"),数据引用!$E$31,AND(O56="红色",N56="精准伤害"),数据引用!$F$31,AND(O56="蓝色",N56="技能增强"),$C$34,AND(O56="紫色",N56="技能增强"),数据引用!$D$34,AND(O56="橙色",N56="技能增强"),数据引用!$E$34,AND(O56="红色",N56="技能增强"),数据引用!$F$34,AND(O56="蓝色",N56="%命中率"),数据引用!$C$37,AND(O56="紫色",N56="%命中率"),数据引用!$D$37,AND(O56="橙色",N56="%命中率"),数据引用!$E$37,AND(O56="红色",N56="命中率"),数据引用!$F$37,AND(O56="蓝色",N56="%闪避率"),数据引用!$C$40,AND(O56="紫色",N56="%闪避率"),数据引用!$D$40,AND(O56="橙色",N56="%闪避率"),数据引用!$E$40,AND(O56="红色",N56="%闪避率"),数据引用!$F$40,AND(O56="蓝色",N56="晶核防御力"),数据引用!$C$43,AND(O56="紫色",N56="晶核防御力"),数据引用!$D$43,AND(O56="橙色",N56="晶核防御力"),数据引用!$E$43,AND(O56="红色",N56="晶核防御力"),数据引用!$F$43,AND(O56="蓝色",N56="精准回血"),数据引用!$C$46,AND(O56="紫色",N56="精准回血"),数据引用!$D$46,AND(O56="橙色",N56="精准回血"),数据引用!$E$46,AND(O56="红色",N56="精准回血"),数据引用!$F$46,AND(O56="蓝色",N56="闪避回血"),数据引用!$C$49,AND(O56="紫色",N56="闪避回血"),数据引用!$D$49,AND(O56="橙色",N56="闪避回血"),数据引用!$E$49,AND(O56="红色",N56="闪避回血"),数据引用!$F$49,AND(O56="蓝色",N56="命中回血"),数据引用!$C$52,AND(O56="紫色",N56="命中回血"),数据引用!$D$52,AND(O56="橙色",N56="命中回血"),数据引用!$E$52,AND(O56="红色",N56="命中回血"),数据引用!$F$52,AND(O56="蓝色",N56="暴击回血"),数据引用!$C$55,AND(O56="紫色",N56="暴击回血"),数据引用!$D$55,AND(O56="橙色",N56="暴击回血"),数据引用!$E$55,AND(O56="红色",N56="暴击回血"),数据引用!$F$55,AND(O56="蓝色",N56="混沌回血"),数据引用!$C$58,AND(O56="紫色",N56="混沌回血"),数据引用!$D$58,AND(O56="橙色",N56="混沌回血"),数据引用!$E$58,AND(O56="红色",N56="混沌回血"),数据引用!$F$58,AND(O56="蓝色",N56="%元素抗性"),数据引用!$C$61,AND(O56="紫色",N56="%元素抗性"),数据引用!$D$61,AND(O56="橙色",N56="%元素抗性"),数据引用!$E$61,AND(O56="红色",N56="%元素抗性"),数据引用!$F$61,AND(O56="蓝色",N56="%元素伤害"),数据引用!$C$64,AND(O56="紫色",N56="%元素伤害"),数据引用!$D$64,AND(O56="橙色",N56="%元素伤害"),数据引用!$E$64,AND(O56="红色",N56="%元素伤害"),数据引用!$F$64)</f>
        <v>#N/A</v>
      </c>
      <c r="N56" s="140"/>
      <c r="O56" s="47" t="s">
        <v>42</v>
      </c>
      <c r="P56" s="141" t="str">
        <f t="shared" si="0"/>
        <v/>
      </c>
      <c r="Q56" s="156"/>
      <c r="R56" s="156"/>
      <c r="S56" s="156"/>
      <c r="T56" s="156"/>
      <c r="U56" s="156"/>
      <c r="V56" s="126" t="e">
        <f t="shared" si="1"/>
        <v>#N/A</v>
      </c>
    </row>
    <row r="57" s="2" customFormat="1" ht="15.75" spans="1:22">
      <c r="A57" s="2" t="s">
        <v>162</v>
      </c>
      <c r="B57" s="2" t="s">
        <v>184</v>
      </c>
      <c r="C57" s="134"/>
      <c r="D57" s="137">
        <v>0</v>
      </c>
      <c r="E57" s="132">
        <v>0</v>
      </c>
      <c r="F57" s="132">
        <v>0</v>
      </c>
      <c r="J57" s="143"/>
      <c r="K57" s="143"/>
      <c r="L57" s="47" t="s">
        <v>140</v>
      </c>
      <c r="M57" s="139">
        <f>_xlfn.IFS(AND(O57="蓝色",N57="晶核生命力"),数据引用!$C$19,AND(O57="紫色",N57="晶核生命力"),数据引用!$D$19,AND(O57="橙色",N57="晶核生命力"),数据引用!$E$19,AND(O57="红色",N57="晶核生命力"),数据引用!$F$19,AND(O57="蓝色",N57="晶核攻击力"),数据引用!$C$16,AND(O57="紫色",N57="晶核攻击力"),数据引用!$D$16,AND(O57="橙色",N57="晶核攻击力"),数据引用!$E$16,AND(O57="红色",N57="晶核攻击力"),数据引用!$F$16,AND(O57="蓝色",N57="最大混沌"),数据引用!$C$22,AND(O57="紫色",N57="最大混沌"),数据引用!$D$22,AND(O57="橙色",N57="最大混沌"),数据引用!$E$22,AND(O57="红色",N57="最大混沌"),数据引用!$F$22,AND(O57="蓝色",N57="破甲效果"),数据引用!$C$25,AND(O57="紫色",N57="破甲效果"),数据引用!$D$25,AND(O57="橙色",N57="破甲效果"),数据引用!$E$25,AND(O57="红色",N57="破甲效果"),数据引用!$F$25,AND(O57="蓝色",N57="暴击效果"),数据引用!$C$28,AND(O57="紫色",N57="暴击效果"),数据引用!$D$28,AND(O57="橙色",N57="暴击效果"),数据引用!$E$28,AND(O57="红色",N57="暴击效果"),数据引用!$F$28,AND(O57="蓝色",N57="精准伤害"),数据引用!$C$31,AND(O57="紫色",N57="精准伤害"),数据引用!$D$31,AND(O57="橙色",N57="精准伤害"),数据引用!$E$31,AND(O57="红色",N57="精准伤害"),数据引用!$F$31,AND(O57="蓝色",N57="技能增强"),$C$34,AND(O57="紫色",N57="技能增强"),数据引用!$D$34,AND(O57="橙色",N57="技能增强"),数据引用!$E$34,AND(O57="红色",N57="技能增强"),数据引用!$F$34,AND(O57="蓝色",N57="命中率"),数据引用!$C$37,AND(O57="紫色",N57="命中率"),数据引用!$D$37,AND(O57="橙色",N57="命中率"),数据引用!$E$37,AND(O57="红色",N57="命中率"),数据引用!$F$37,AND(O57="蓝色",N57="闪避率"),数据引用!$C$40,AND(O57="紫色",N57="闪避率"),数据引用!$D$40,AND(O57="橙色",N57="闪避率"),数据引用!$E$40,AND(O57="红色",N57="闪避率"),数据引用!$F$40,AND(O57="蓝色",N57="晶核防御力"),数据引用!$C$43,AND(O57="紫色",N57="晶核防御力"),数据引用!$D$43,AND(O57="橙色",N57="晶核防御力"),数据引用!$E$43,AND(O57="红色",N57="晶核防御力"),数据引用!$F$43,AND(O57="蓝色",N57="精准回血%s"),数据引用!$C$46,AND(O57="紫色",N57="精准回血%s"),数据引用!$D$46,AND(O57="橙色",N57="精准回血%s"),数据引用!$E$46,AND(O57="红色",N57="精准回血%s"),数据引用!$F$46,AND(O57="蓝色",N57="闪避回血%s"),数据引用!$C$49,AND(O57="紫色",N57="闪避回血%s"),数据引用!$D$49,AND(O57="橙色",N57="闪避回血%s"),数据引用!$E$49,AND(O57="红色",N57="闪避回血%s"),数据引用!$F$49,AND(O57="蓝色",N57="命中回血%s"),数据引用!$C$52,AND(O57="紫色",N57="命中回血%s"),数据引用!$D$52,AND(O57="橙色",N57="命中回血%s"),数据引用!$E$52,AND(O57="红色",N57="命中回血%s"),数据引用!$F$52,AND(O57="蓝色",N57="暴击回血%s"),数据引用!$C$55,AND(O57="紫色",N57="暴击回血%s"),数据引用!$D$55,AND(O57="橙色",N57="暴击回血%s"),数据引用!$E$55,AND(O57="红色",N57="暴击回血%s"),数据引用!$F$55,AND(O57="蓝色",N57="混沌回血%s"),数据引用!$C$58,AND(O57="紫色",N57="混沌回血%s"),数据引用!$D$58,AND(O57="橙色",N57="混沌回血%s"),数据引用!$E$58,AND(O57="红色",N57="混沌回血%s"),数据引用!$F$58,AND(O57="蓝色",N57="元素抗性"),数据引用!$C$61,AND(O57="紫色",N57="元素抗性"),数据引用!$D$61,AND(O57="橙色",N57="元素抗性"),数据引用!$E$61,AND(O57="红色",N57="元素抗性"),数据引用!$F$61,AND(O57="蓝色",N57="元素伤害"),数据引用!$C$64,AND(O57="紫色",N57="元素伤害"),数据引用!$D$64,AND(O57="橙色",N57="元素伤害"),数据引用!$E$64,AND(O57="红色",N57="元素伤害"),数据引用!$F$64)</f>
        <v>0.81</v>
      </c>
      <c r="N57" s="140" t="s">
        <v>171</v>
      </c>
      <c r="O57" s="47" t="s">
        <v>42</v>
      </c>
      <c r="P57" s="141">
        <f t="shared" si="0"/>
        <v>0.81</v>
      </c>
      <c r="Q57" s="156"/>
      <c r="R57" s="156"/>
      <c r="S57" s="156"/>
      <c r="T57" s="156">
        <f>M57*100</f>
        <v>81</v>
      </c>
      <c r="U57" s="156" t="s">
        <v>132</v>
      </c>
      <c r="V57" s="126" t="str">
        <f t="shared" si="1"/>
        <v>属性-精准伤害,</v>
      </c>
    </row>
    <row r="58" s="2" customFormat="1" ht="15.75" spans="1:22">
      <c r="A58" s="2" t="s">
        <v>159</v>
      </c>
      <c r="C58" s="131">
        <f>ROUND(B56/100/2.4,0)</f>
        <v>231</v>
      </c>
      <c r="D58" s="137">
        <f>ROUND($H57*2,0)</f>
        <v>0</v>
      </c>
      <c r="E58" s="132">
        <f>ROUND(H57*3,0)</f>
        <v>0</v>
      </c>
      <c r="F58" s="132">
        <f>ROUND($H57*4,0)</f>
        <v>0</v>
      </c>
      <c r="J58" s="143"/>
      <c r="K58" s="143"/>
      <c r="L58" s="153" t="s">
        <v>193</v>
      </c>
      <c r="M58" s="139" t="e">
        <f>_xlfn.IFS(AND(O58="蓝色",N58="晶核生命力"),数据引用!$C$19,AND(O58="紫色",N58="晶核生命力"),数据引用!$D$19,AND(O58="橙色",N58="晶核生命力"),数据引用!$E$19,AND(O58="红色",N58="晶核生命力"),数据引用!$F$19,AND(O58="蓝色",N58="晶核攻击力"),数据引用!$C$16,AND(O58="紫色",N58="晶核攻击力"),数据引用!$D$16,AND(O58="橙色",N58="晶核攻击力"),数据引用!$E$16,AND(O58="红色",N58="晶核攻击力"),数据引用!$F$16,AND(O58="蓝色",N58="最大混沌"),数据引用!$C$22,AND(O58="紫色",N58="最大混沌"),数据引用!$D$22,AND(O58="橙色",N58="最大混沌"),数据引用!$E$22,AND(O58="红色",N58="最大混沌"),数据引用!$F$22,AND(O58="蓝色",N58="破甲效果"),数据引用!$C$25,AND(O58="紫色",N58="破甲效果"),数据引用!$D$25,AND(O58="橙色",N58="破甲效果"),数据引用!$E$25,AND(O58="红色",N58="破甲效果"),数据引用!$F$25,AND(O58="蓝色",N58="暴击效果"),数据引用!$C$28,AND(O58="紫色",N58="暴击效果"),数据引用!$D$28,AND(O58="橙色",N58="暴击效果"),数据引用!$E$28,AND(O58="红色",N58="暴击效果"),数据引用!$F$28,AND(O58="蓝色",N58="精准伤害"),数据引用!$C$31,AND(O58="紫色",N58="精准伤害"),数据引用!$D$31,AND(O58="橙色",N58="精准伤害"),数据引用!$E$31,AND(O58="红色",N58="精准伤害"),数据引用!$F$31,AND(O58="蓝色",N58="技能增强"),$C$34,AND(O58="紫色",N58="技能增强"),数据引用!$D$34,AND(O58="橙色",N58="技能增强"),数据引用!$E$34,AND(O58="红色",N58="技能增强"),数据引用!$F$34,AND(O58="蓝色",N58="%命中率"),数据引用!$C$37,AND(O58="紫色",N58="%命中率"),数据引用!$D$37,AND(O58="橙色",N58="%命中率"),数据引用!$E$37,AND(O58="红色",N58="命中率"),数据引用!$F$37,AND(O58="蓝色",N58="%闪避率"),数据引用!$C$40,AND(O58="紫色",N58="%闪避率"),数据引用!$D$40,AND(O58="橙色",N58="%闪避率"),数据引用!$E$40,AND(O58="红色",N58="%闪避率"),数据引用!$F$40,AND(O58="蓝色",N58="晶核防御力"),数据引用!$C$43,AND(O58="紫色",N58="晶核防御力"),数据引用!$D$43,AND(O58="橙色",N58="晶核防御力"),数据引用!$E$43,AND(O58="红色",N58="晶核防御力"),数据引用!$F$43,AND(O58="蓝色",N58="精准回血"),数据引用!$C$46,AND(O58="紫色",N58="精准回血"),数据引用!$D$46,AND(O58="橙色",N58="精准回血"),数据引用!$E$46,AND(O58="红色",N58="精准回血"),数据引用!$F$46,AND(O58="蓝色",N58="闪避回血"),数据引用!$C$49,AND(O58="紫色",N58="闪避回血"),数据引用!$D$49,AND(O58="橙色",N58="闪避回血"),数据引用!$E$49,AND(O58="红色",N58="闪避回血"),数据引用!$F$49,AND(O58="蓝色",N58="命中回血"),数据引用!$C$52,AND(O58="紫色",N58="命中回血"),数据引用!$D$52,AND(O58="橙色",N58="命中回血"),数据引用!$E$52,AND(O58="红色",N58="命中回血"),数据引用!$F$52,AND(O58="蓝色",N58="暴击回血"),数据引用!$C$55,AND(O58="紫色",N58="暴击回血"),数据引用!$D$55,AND(O58="橙色",N58="暴击回血"),数据引用!$E$55,AND(O58="红色",N58="暴击回血"),数据引用!$F$55,AND(O58="蓝色",N58="混沌回血"),数据引用!$C$58,AND(O58="紫色",N58="混沌回血"),数据引用!$D$58,AND(O58="橙色",N58="混沌回血"),数据引用!$E$58,AND(O58="红色",N58="混沌回血"),数据引用!$F$58,AND(O58="蓝色",N58="%元素抗性"),数据引用!$C$61,AND(O58="紫色",N58="%元素抗性"),数据引用!$D$61,AND(O58="橙色",N58="%元素抗性"),数据引用!$E$61,AND(O58="红色",N58="%元素抗性"),数据引用!$F$61,AND(O58="蓝色",N58="%元素伤害"),数据引用!$C$64,AND(O58="紫色",N58="%元素伤害"),数据引用!$D$64,AND(O58="橙色",N58="%元素伤害"),数据引用!$E$64,AND(O58="红色",N58="%元素伤害"),数据引用!$F$64)</f>
        <v>#N/A</v>
      </c>
      <c r="N58" s="154"/>
      <c r="O58" s="52" t="s">
        <v>43</v>
      </c>
      <c r="P58" s="141" t="str">
        <f t="shared" si="0"/>
        <v/>
      </c>
      <c r="Q58" s="156"/>
      <c r="R58" s="156"/>
      <c r="S58" s="156"/>
      <c r="T58" s="156"/>
      <c r="U58" s="156"/>
      <c r="V58" s="126" t="e">
        <f t="shared" si="1"/>
        <v>#N/A</v>
      </c>
    </row>
    <row r="59" s="3" customFormat="1" ht="15.75" spans="1:22">
      <c r="A59" s="3" t="s">
        <v>194</v>
      </c>
      <c r="B59" s="3">
        <f>[1]战斗模型!$E$547*100</f>
        <v>5.39</v>
      </c>
      <c r="C59" s="3">
        <f t="shared" ref="C59:F59" si="16">C61*C60</f>
        <v>0</v>
      </c>
      <c r="D59" s="3">
        <f t="shared" si="16"/>
        <v>0</v>
      </c>
      <c r="E59" s="3">
        <f t="shared" si="16"/>
        <v>0</v>
      </c>
      <c r="F59" s="3">
        <f t="shared" si="16"/>
        <v>5.4</v>
      </c>
      <c r="J59" s="143"/>
      <c r="K59" s="143"/>
      <c r="L59" s="52" t="s">
        <v>140</v>
      </c>
      <c r="M59" s="139">
        <f>_xlfn.IFS(AND(O59="蓝色",N59="晶核生命力"),数据引用!$C$19,AND(O59="紫色",N59="晶核生命力"),数据引用!$D$19,AND(O59="橙色",N59="晶核生命力"),数据引用!$E$19,AND(O59="红色",N59="晶核生命力"),数据引用!$F$19,AND(O59="蓝色",N59="晶核攻击力"),数据引用!$C$16,AND(O59="紫色",N59="晶核攻击力"),数据引用!$D$16,AND(O59="橙色",N59="晶核攻击力"),数据引用!$E$16,AND(O59="红色",N59="晶核攻击力"),数据引用!$F$16,AND(O59="蓝色",N59="最大混沌"),数据引用!$C$22,AND(O59="紫色",N59="最大混沌"),数据引用!$D$22,AND(O59="橙色",N59="最大混沌"),数据引用!$E$22,AND(O59="红色",N59="最大混沌"),数据引用!$F$22,AND(O59="蓝色",N59="破甲效果"),数据引用!$C$25,AND(O59="紫色",N59="破甲效果"),数据引用!$D$25,AND(O59="橙色",N59="破甲效果"),数据引用!$E$25,AND(O59="红色",N59="破甲效果"),数据引用!$F$25,AND(O59="蓝色",N59="暴击效果"),数据引用!$C$28,AND(O59="紫色",N59="暴击效果"),数据引用!$D$28,AND(O59="橙色",N59="暴击效果"),数据引用!$E$28,AND(O59="红色",N59="暴击效果"),数据引用!$F$28,AND(O59="蓝色",N59="精准伤害"),数据引用!$C$31,AND(O59="紫色",N59="精准伤害"),数据引用!$D$31,AND(O59="橙色",N59="精准伤害"),数据引用!$E$31,AND(O59="红色",N59="精准伤害"),数据引用!$F$31,AND(O59="蓝色",N59="技能增强"),$C$34,AND(O59="紫色",N59="技能增强"),数据引用!$D$34,AND(O59="橙色",N59="技能增强"),数据引用!$E$34,AND(O59="红色",N59="技能增强"),数据引用!$F$34,AND(O59="蓝色",N59="命中率"),数据引用!$C$37,AND(O59="紫色",N59="命中率"),数据引用!$D$37,AND(O59="橙色",N59="命中率"),数据引用!$E$37,AND(O59="红色",N59="命中率"),数据引用!$F$37,AND(O59="蓝色",N59="闪避率"),数据引用!$C$40,AND(O59="紫色",N59="闪避率"),数据引用!$D$40,AND(O59="橙色",N59="闪避率"),数据引用!$E$40,AND(O59="红色",N59="闪避率"),数据引用!$F$40,AND(O59="蓝色",N59="晶核防御力"),数据引用!$C$43,AND(O59="紫色",N59="晶核防御力"),数据引用!$D$43,AND(O59="橙色",N59="晶核防御力"),数据引用!$E$43,AND(O59="红色",N59="晶核防御力"),数据引用!$F$43,AND(O59="蓝色",N59="精准回血%s"),数据引用!$C$46,AND(O59="紫色",N59="精准回血%s"),数据引用!$D$46,AND(O59="橙色",N59="精准回血%s"),数据引用!$E$46,AND(O59="红色",N59="精准回血%s"),数据引用!$F$46,AND(O59="蓝色",N59="闪避回血%s"),数据引用!$C$49,AND(O59="紫色",N59="闪避回血%s"),数据引用!$D$49,AND(O59="橙色",N59="闪避回血%s"),数据引用!$E$49,AND(O59="红色",N59="闪避回血%s"),数据引用!$F$49,AND(O59="蓝色",N59="命中回血%s"),数据引用!$C$52,AND(O59="紫色",N59="命中回血%s"),数据引用!$D$52,AND(O59="橙色",N59="命中回血%s"),数据引用!$E$52,AND(O59="红色",N59="命中回血%s"),数据引用!$F$52,AND(O59="蓝色",N59="暴击回血%s"),数据引用!$C$55,AND(O59="紫色",N59="暴击回血%s"),数据引用!$D$55,AND(O59="橙色",N59="暴击回血%s"),数据引用!$E$55,AND(O59="红色",N59="暴击回血%s"),数据引用!$F$55,AND(O59="蓝色",N59="混沌回血%s"),数据引用!$C$58,AND(O59="紫色",N59="混沌回血%s"),数据引用!$D$58,AND(O59="橙色",N59="混沌回血%s"),数据引用!$E$58,AND(O59="红色",N59="混沌回血%s"),数据引用!$F$58,AND(O59="蓝色",N59="元素抗性"),数据引用!$C$61,AND(O59="紫色",N59="元素抗性"),数据引用!$D$61,AND(O59="橙色",N59="元素抗性"),数据引用!$E$61,AND(O59="红色",N59="元素抗性"),数据引用!$F$61,AND(O59="蓝色",N59="元素伤害"),数据引用!$C$64,AND(O59="紫色",N59="元素伤害"),数据引用!$D$64,AND(O59="橙色",N59="元素伤害"),数据引用!$E$64,AND(O59="红色",N59="元素伤害"),数据引用!$F$64)</f>
        <v>1.08</v>
      </c>
      <c r="N59" s="154" t="s">
        <v>194</v>
      </c>
      <c r="O59" s="52" t="s">
        <v>43</v>
      </c>
      <c r="P59" s="141">
        <f t="shared" si="0"/>
        <v>1.08</v>
      </c>
      <c r="Q59" s="156"/>
      <c r="R59" s="156"/>
      <c r="S59" s="156"/>
      <c r="T59" s="156"/>
      <c r="U59" s="156" t="s">
        <v>132</v>
      </c>
      <c r="V59" s="126" t="str">
        <f t="shared" si="1"/>
        <v>属性-火抗,400#属性-水抗,400#属性-风抗,400#属性-光抗,400#属性-暗抗,400</v>
      </c>
    </row>
    <row r="60" s="3" customFormat="1" ht="15.75" spans="1:22">
      <c r="A60" s="3" t="s">
        <v>162</v>
      </c>
      <c r="B60" s="3">
        <f>SUM(C60:F60)</f>
        <v>5</v>
      </c>
      <c r="C60" s="3">
        <v>0</v>
      </c>
      <c r="D60" s="3">
        <v>0</v>
      </c>
      <c r="E60" s="3">
        <v>0</v>
      </c>
      <c r="F60" s="3">
        <v>5</v>
      </c>
      <c r="H60" s="3">
        <f>$B59/($C60*数值必比例!B50+$D60*数值必比例!C50+$E60*数值必比例!D50+$F60*数值必比例!E50)</f>
        <v>0.0598888888888889</v>
      </c>
      <c r="J60" s="143"/>
      <c r="K60" s="143"/>
      <c r="L60" s="153" t="s">
        <v>140</v>
      </c>
      <c r="M60" s="139">
        <f>_xlfn.IFS(AND(O60="蓝色",N60="晶核生命力"),数据引用!$C$19,AND(O60="紫色",N60="晶核生命力"),数据引用!$D$19,AND(O60="橙色",N60="晶核生命力"),数据引用!$E$19,AND(O60="红色",N60="晶核生命力"),数据引用!$F$19,AND(O60="蓝色",N60="晶核攻击力"),数据引用!$C$16,AND(O60="紫色",N60="晶核攻击力"),数据引用!$D$16,AND(O60="橙色",N60="晶核攻击力"),数据引用!$E$16,AND(O60="红色",N60="晶核攻击力"),数据引用!$F$16,AND(O60="蓝色",N60="最大混沌"),数据引用!$C$22,AND(O60="紫色",N60="最大混沌"),数据引用!$D$22,AND(O60="橙色",N60="最大混沌"),数据引用!$E$22,AND(O60="红色",N60="最大混沌"),数据引用!$F$22,AND(O60="蓝色",N60="破甲效果"),数据引用!$C$25,AND(O60="紫色",N60="破甲效果"),数据引用!$D$25,AND(O60="橙色",N60="破甲效果"),数据引用!$E$25,AND(O60="红色",N60="破甲效果"),数据引用!$F$25,AND(O60="蓝色",N60="暴击效果"),数据引用!$C$28,AND(O60="紫色",N60="暴击效果"),数据引用!$D$28,AND(O60="橙色",N60="暴击效果"),数据引用!$E$28,AND(O60="红色",N60="暴击效果"),数据引用!$F$28,AND(O60="蓝色",N60="精准伤害"),数据引用!$C$31,AND(O60="紫色",N60="精准伤害"),数据引用!$D$31,AND(O60="橙色",N60="精准伤害"),数据引用!$E$31,AND(O60="红色",N60="精准伤害"),数据引用!$F$31,AND(O60="蓝色",N60="技能增强"),$C$34,AND(O60="紫色",N60="技能增强"),数据引用!$D$34,AND(O60="橙色",N60="技能增强"),数据引用!$E$34,AND(O60="红色",N60="技能增强"),数据引用!$F$34,AND(O60="蓝色",N60="命中率"),数据引用!$C$37,AND(O60="紫色",N60="命中率"),数据引用!$D$37,AND(O60="橙色",N60="命中率"),数据引用!$E$37,AND(O60="红色",N60="命中率"),数据引用!$F$37,AND(O60="蓝色",N60="闪避率"),数据引用!$C$40,AND(O60="紫色",N60="闪避率"),数据引用!$D$40,AND(O60="橙色",N60="闪避率"),数据引用!$E$40,AND(O60="红色",N60="闪避率"),数据引用!$F$40,AND(O60="蓝色",N60="晶核防御力"),数据引用!$C$43,AND(O60="紫色",N60="晶核防御力"),数据引用!$D$43,AND(O60="橙色",N60="晶核防御力"),数据引用!$E$43,AND(O60="红色",N60="晶核防御力"),数据引用!$F$43,AND(O60="蓝色",N60="精准回血%s"),数据引用!$C$46,AND(O60="紫色",N60="精准回血%s"),数据引用!$D$46,AND(O60="橙色",N60="精准回血%s"),数据引用!$E$46,AND(O60="红色",N60="精准回血%s"),数据引用!$F$46,AND(O60="蓝色",N60="闪避回血%s"),数据引用!$C$49,AND(O60="紫色",N60="闪避回血%s"),数据引用!$D$49,AND(O60="橙色",N60="闪避回血%s"),数据引用!$E$49,AND(O60="红色",N60="闪避回血%s"),数据引用!$F$49,AND(O60="蓝色",N60="命中回血%s"),数据引用!$C$52,AND(O60="紫色",N60="命中回血%s"),数据引用!$D$52,AND(O60="橙色",N60="命中回血%s"),数据引用!$E$52,AND(O60="红色",N60="命中回血%s"),数据引用!$F$52,AND(O60="蓝色",N60="暴击回血%s"),数据引用!$C$55,AND(O60="紫色",N60="暴击回血%s"),数据引用!$D$55,AND(O60="橙色",N60="暴击回血%s"),数据引用!$E$55,AND(O60="红色",N60="暴击回血%s"),数据引用!$F$55,AND(O60="蓝色",N60="混沌回血%s"),数据引用!$C$58,AND(O60="紫色",N60="混沌回血%s"),数据引用!$D$58,AND(O60="橙色",N60="混沌回血%s"),数据引用!$E$58,AND(O60="红色",N60="混沌回血%s"),数据引用!$F$58,AND(O60="蓝色",N60="元素抗性"),数据引用!$C$61,AND(O60="紫色",N60="元素抗性"),数据引用!$D$61,AND(O60="橙色",N60="元素抗性"),数据引用!$E$61,AND(O60="红色",N60="元素抗性"),数据引用!$F$61,AND(O60="蓝色",N60="元素伤害"),数据引用!$C$64,AND(O60="紫色",N60="元素伤害"),数据引用!$D$64,AND(O60="橙色",N60="元素伤害"),数据引用!$E$64,AND(O60="红色",N60="元素伤害"),数据引用!$F$64)</f>
        <v>0</v>
      </c>
      <c r="N60" s="154" t="s">
        <v>190</v>
      </c>
      <c r="O60" s="52" t="s">
        <v>43</v>
      </c>
      <c r="P60" s="141">
        <f t="shared" si="0"/>
        <v>0</v>
      </c>
      <c r="Q60" s="156"/>
      <c r="R60" s="156"/>
      <c r="S60" s="156"/>
      <c r="T60" s="156"/>
      <c r="U60" s="156" t="s">
        <v>142</v>
      </c>
      <c r="V60" s="126" t="str">
        <f t="shared" si="1"/>
        <v>属性-命中回血,</v>
      </c>
    </row>
    <row r="61" s="3" customFormat="1" ht="15.75" spans="1:22">
      <c r="A61" s="3" t="s">
        <v>159</v>
      </c>
      <c r="C61" s="3">
        <f>ROUND(数值必比例!B50*H60,2)</f>
        <v>0</v>
      </c>
      <c r="D61" s="3">
        <f>ROUND(数值必比例!C50*H60,2)</f>
        <v>0</v>
      </c>
      <c r="E61" s="3">
        <f>ROUND(数值必比例!D50*H60,2)</f>
        <v>0</v>
      </c>
      <c r="F61" s="3">
        <f>ROUND(数值必比例!E50*H60,2)</f>
        <v>1.08</v>
      </c>
      <c r="J61" s="143"/>
      <c r="K61" s="143"/>
      <c r="L61" s="153" t="s">
        <v>140</v>
      </c>
      <c r="M61" s="139">
        <f>_xlfn.IFS(AND(O61="蓝色",N61="晶核生命力"),数据引用!$C$19,AND(O61="紫色",N61="晶核生命力"),数据引用!$D$19,AND(O61="橙色",N61="晶核生命力"),数据引用!$E$19,AND(O61="红色",N61="晶核生命力"),数据引用!$F$19,AND(O61="蓝色",N61="晶核攻击力"),数据引用!$C$16,AND(O61="紫色",N61="晶核攻击力"),数据引用!$D$16,AND(O61="橙色",N61="晶核攻击力"),数据引用!$E$16,AND(O61="红色",N61="晶核攻击力"),数据引用!$F$16,AND(O61="蓝色",N61="最大混沌"),数据引用!$C$22,AND(O61="紫色",N61="最大混沌"),数据引用!$D$22,AND(O61="橙色",N61="最大混沌"),数据引用!$E$22,AND(O61="红色",N61="最大混沌"),数据引用!$F$22,AND(O61="蓝色",N61="破甲效果"),数据引用!$C$25,AND(O61="紫色",N61="破甲效果"),数据引用!$D$25,AND(O61="橙色",N61="破甲效果"),数据引用!$E$25,AND(O61="红色",N61="破甲效果"),数据引用!$F$25,AND(O61="蓝色",N61="暴击效果"),数据引用!$C$28,AND(O61="紫色",N61="暴击效果"),数据引用!$D$28,AND(O61="橙色",N61="暴击效果"),数据引用!$E$28,AND(O61="红色",N61="暴击效果"),数据引用!$F$28,AND(O61="蓝色",N61="精准伤害"),数据引用!$C$31,AND(O61="紫色",N61="精准伤害"),数据引用!$D$31,AND(O61="橙色",N61="精准伤害"),数据引用!$E$31,AND(O61="红色",N61="精准伤害"),数据引用!$F$31,AND(O61="蓝色",N61="技能增强"),$C$34,AND(O61="紫色",N61="技能增强"),数据引用!$D$34,AND(O61="橙色",N61="技能增强"),数据引用!$E$34,AND(O61="红色",N61="技能增强"),数据引用!$F$34,AND(O61="蓝色",N61="命中率"),数据引用!$C$37,AND(O61="紫色",N61="命中率"),数据引用!$D$37,AND(O61="橙色",N61="命中率"),数据引用!$E$37,AND(O61="红色",N61="命中率"),数据引用!$F$37,AND(O61="蓝色",N61="闪避率"),数据引用!$C$40,AND(O61="紫色",N61="闪避率"),数据引用!$D$40,AND(O61="橙色",N61="闪避率"),数据引用!$E$40,AND(O61="红色",N61="闪避率"),数据引用!$F$40,AND(O61="蓝色",N61="晶核防御力"),数据引用!$C$43,AND(O61="紫色",N61="晶核防御力"),数据引用!$D$43,AND(O61="橙色",N61="晶核防御力"),数据引用!$E$43,AND(O61="红色",N61="晶核防御力"),数据引用!$F$43,AND(O61="蓝色",N61="精准回血%s"),数据引用!$C$46,AND(O61="紫色",N61="精准回血%s"),数据引用!$D$46,AND(O61="橙色",N61="精准回血%s"),数据引用!$E$46,AND(O61="红色",N61="精准回血%s"),数据引用!$F$46,AND(O61="蓝色",N61="闪避回血%s"),数据引用!$C$49,AND(O61="紫色",N61="闪避回血%s"),数据引用!$D$49,AND(O61="橙色",N61="闪避回血%s"),数据引用!$E$49,AND(O61="红色",N61="闪避回血%s"),数据引用!$F$49,AND(O61="蓝色",N61="命中回血%s"),数据引用!$C$52,AND(O61="紫色",N61="命中回血%s"),数据引用!$D$52,AND(O61="橙色",N61="命中回血%s"),数据引用!$E$52,AND(O61="红色",N61="命中回血%s"),数据引用!$F$52,AND(O61="蓝色",N61="暴击回血%s"),数据引用!$C$55,AND(O61="紫色",N61="暴击回血%s"),数据引用!$D$55,AND(O61="橙色",N61="暴击回血%s"),数据引用!$E$55,AND(O61="红色",N61="暴击回血%s"),数据引用!$F$55,AND(O61="蓝色",N61="混沌回血%s"),数据引用!$C$58,AND(O61="紫色",N61="混沌回血%s"),数据引用!$D$58,AND(O61="橙色",N61="混沌回血%s"),数据引用!$E$58,AND(O61="红色",N61="混沌回血%s"),数据引用!$F$58,AND(O61="蓝色",N61="元素抗性"),数据引用!$C$61,AND(O61="紫色",N61="元素抗性"),数据引用!$D$61,AND(O61="橙色",N61="元素抗性"),数据引用!$E$61,AND(O61="红色",N61="元素抗性"),数据引用!$F$61,AND(O61="蓝色",N61="元素伤害"),数据引用!$C$64,AND(O61="紫色",N61="元素伤害"),数据引用!$D$64,AND(O61="橙色",N61="元素伤害"),数据引用!$E$64,AND(O61="红色",N61="元素伤害"),数据引用!$F$64)</f>
        <v>5.03</v>
      </c>
      <c r="N61" s="154" t="s">
        <v>161</v>
      </c>
      <c r="O61" s="52" t="s">
        <v>43</v>
      </c>
      <c r="P61" s="141">
        <f t="shared" si="0"/>
        <v>5.03</v>
      </c>
      <c r="Q61" s="156"/>
      <c r="R61" s="156"/>
      <c r="S61" s="156"/>
      <c r="T61" s="156"/>
      <c r="U61" s="156" t="s">
        <v>132</v>
      </c>
      <c r="V61" s="126" t="str">
        <f t="shared" si="1"/>
        <v>属性-技能增强,</v>
      </c>
    </row>
    <row r="62" s="2" customFormat="1" ht="15.75" spans="1:22">
      <c r="A62" s="2" t="s">
        <v>165</v>
      </c>
      <c r="B62" s="2">
        <f>[1]战斗模型!$E$548*100</f>
        <v>5.39</v>
      </c>
      <c r="C62" s="2">
        <f t="shared" ref="C62:F62" si="17">C64*C63</f>
        <v>0</v>
      </c>
      <c r="D62" s="2">
        <f t="shared" si="17"/>
        <v>0</v>
      </c>
      <c r="E62" s="2">
        <f t="shared" si="17"/>
        <v>0</v>
      </c>
      <c r="F62" s="2">
        <f t="shared" si="17"/>
        <v>5.4</v>
      </c>
      <c r="J62" s="143"/>
      <c r="K62" s="143"/>
      <c r="L62" s="52" t="s">
        <v>195</v>
      </c>
      <c r="M62" s="139" t="e">
        <f>_xlfn.IFS(AND(O62="蓝色",N62="晶核生命力"),数据引用!$C$19,AND(O62="紫色",N62="晶核生命力"),数据引用!$D$19,AND(O62="橙色",N62="晶核生命力"),数据引用!$E$19,AND(O62="红色",N62="晶核生命力"),数据引用!$F$19,AND(O62="蓝色",N62="晶核攻击力"),数据引用!$C$16,AND(O62="紫色",N62="晶核攻击力"),数据引用!$D$16,AND(O62="橙色",N62="晶核攻击力"),数据引用!$E$16,AND(O62="红色",N62="晶核攻击力"),数据引用!$F$16,AND(O62="蓝色",N62="最大混沌"),数据引用!$C$22,AND(O62="紫色",N62="最大混沌"),数据引用!$D$22,AND(O62="橙色",N62="最大混沌"),数据引用!$E$22,AND(O62="红色",N62="最大混沌"),数据引用!$F$22,AND(O62="蓝色",N62="破甲效果"),数据引用!$C$25,AND(O62="紫色",N62="破甲效果"),数据引用!$D$25,AND(O62="橙色",N62="破甲效果"),数据引用!$E$25,AND(O62="红色",N62="破甲效果"),数据引用!$F$25,AND(O62="蓝色",N62="暴击效果"),数据引用!$C$28,AND(O62="紫色",N62="暴击效果"),数据引用!$D$28,AND(O62="橙色",N62="暴击效果"),数据引用!$E$28,AND(O62="红色",N62="暴击效果"),数据引用!$F$28,AND(O62="蓝色",N62="精准伤害"),数据引用!$C$31,AND(O62="紫色",N62="精准伤害"),数据引用!$D$31,AND(O62="橙色",N62="精准伤害"),数据引用!$E$31,AND(O62="红色",N62="精准伤害"),数据引用!$F$31,AND(O62="蓝色",N62="技能增强"),$C$34,AND(O62="紫色",N62="技能增强"),数据引用!$D$34,AND(O62="橙色",N62="技能增强"),数据引用!$E$34,AND(O62="红色",N62="技能增强"),数据引用!$F$34,AND(O62="蓝色",N62="%命中率"),数据引用!$C$37,AND(O62="紫色",N62="%命中率"),数据引用!$D$37,AND(O62="橙色",N62="%命中率"),数据引用!$E$37,AND(O62="红色",N62="命中率"),数据引用!$F$37,AND(O62="蓝色",N62="%闪避率"),数据引用!$C$40,AND(O62="紫色",N62="%闪避率"),数据引用!$D$40,AND(O62="橙色",N62="%闪避率"),数据引用!$E$40,AND(O62="红色",N62="%闪避率"),数据引用!$F$40,AND(O62="蓝色",N62="晶核防御力"),数据引用!$C$43,AND(O62="紫色",N62="晶核防御力"),数据引用!$D$43,AND(O62="橙色",N62="晶核防御力"),数据引用!$E$43,AND(O62="红色",N62="晶核防御力"),数据引用!$F$43,AND(O62="蓝色",N62="精准回血"),数据引用!$C$46,AND(O62="紫色",N62="精准回血"),数据引用!$D$46,AND(O62="橙色",N62="精准回血"),数据引用!$E$46,AND(O62="红色",N62="精准回血"),数据引用!$F$46,AND(O62="蓝色",N62="闪避回血"),数据引用!$C$49,AND(O62="紫色",N62="闪避回血"),数据引用!$D$49,AND(O62="橙色",N62="闪避回血"),数据引用!$E$49,AND(O62="红色",N62="闪避回血"),数据引用!$F$49,AND(O62="蓝色",N62="命中回血"),数据引用!$C$52,AND(O62="紫色",N62="命中回血"),数据引用!$D$52,AND(O62="橙色",N62="命中回血"),数据引用!$E$52,AND(O62="红色",N62="命中回血"),数据引用!$F$52,AND(O62="蓝色",N62="暴击回血"),数据引用!$C$55,AND(O62="紫色",N62="暴击回血"),数据引用!$D$55,AND(O62="橙色",N62="暴击回血"),数据引用!$E$55,AND(O62="红色",N62="暴击回血"),数据引用!$F$55,AND(O62="蓝色",N62="混沌回血"),数据引用!$C$58,AND(O62="紫色",N62="混沌回血"),数据引用!$D$58,AND(O62="橙色",N62="混沌回血"),数据引用!$E$58,AND(O62="红色",N62="混沌回血"),数据引用!$F$58,AND(O62="蓝色",N62="%元素抗性"),数据引用!$C$61,AND(O62="紫色",N62="%元素抗性"),数据引用!$D$61,AND(O62="橙色",N62="%元素抗性"),数据引用!$E$61,AND(O62="红色",N62="%元素抗性"),数据引用!$F$61,AND(O62="蓝色",N62="%元素伤害"),数据引用!$C$64,AND(O62="紫色",N62="%元素伤害"),数据引用!$D$64,AND(O62="橙色",N62="%元素伤害"),数据引用!$E$64,AND(O62="红色",N62="%元素伤害"),数据引用!$F$64)</f>
        <v>#N/A</v>
      </c>
      <c r="N62" s="154"/>
      <c r="O62" s="52" t="s">
        <v>43</v>
      </c>
      <c r="P62" s="141" t="str">
        <f t="shared" si="0"/>
        <v/>
      </c>
      <c r="Q62" s="156"/>
      <c r="R62" s="156"/>
      <c r="S62" s="156"/>
      <c r="T62" s="156"/>
      <c r="U62" s="156"/>
      <c r="V62" s="126" t="e">
        <f t="shared" si="1"/>
        <v>#N/A</v>
      </c>
    </row>
    <row r="63" s="2" customFormat="1" ht="15.75" spans="1:22">
      <c r="A63" s="2" t="s">
        <v>162</v>
      </c>
      <c r="B63" s="2">
        <f>SUM(C63:F63)</f>
        <v>5</v>
      </c>
      <c r="C63" s="2">
        <v>0</v>
      </c>
      <c r="D63" s="2">
        <v>0</v>
      </c>
      <c r="E63" s="2">
        <v>0</v>
      </c>
      <c r="F63" s="2">
        <v>5</v>
      </c>
      <c r="H63" s="2">
        <f>$B62/($C63*数值必比例!B53+$D63*数值必比例!C53+$E63*数值必比例!D53+$F63*数值必比例!E53)</f>
        <v>0.0598888888888889</v>
      </c>
      <c r="J63" s="143"/>
      <c r="K63" s="143"/>
      <c r="L63" s="153" t="s">
        <v>196</v>
      </c>
      <c r="M63" s="139" t="e">
        <f>_xlfn.IFS(AND(O63="蓝色",N63="晶核生命力"),数据引用!$C$19,AND(O63="紫色",N63="晶核生命力"),数据引用!$D$19,AND(O63="橙色",N63="晶核生命力"),数据引用!$E$19,AND(O63="红色",N63="晶核生命力"),数据引用!$F$19,AND(O63="蓝色",N63="晶核攻击力"),数据引用!$C$16,AND(O63="紫色",N63="晶核攻击力"),数据引用!$D$16,AND(O63="橙色",N63="晶核攻击力"),数据引用!$E$16,AND(O63="红色",N63="晶核攻击力"),数据引用!$F$16,AND(O63="蓝色",N63="最大混沌"),数据引用!$C$22,AND(O63="紫色",N63="最大混沌"),数据引用!$D$22,AND(O63="橙色",N63="最大混沌"),数据引用!$E$22,AND(O63="红色",N63="最大混沌"),数据引用!$F$22,AND(O63="蓝色",N63="破甲效果"),数据引用!$C$25,AND(O63="紫色",N63="破甲效果"),数据引用!$D$25,AND(O63="橙色",N63="破甲效果"),数据引用!$E$25,AND(O63="红色",N63="破甲效果"),数据引用!$F$25,AND(O63="蓝色",N63="暴击效果"),数据引用!$C$28,AND(O63="紫色",N63="暴击效果"),数据引用!$D$28,AND(O63="橙色",N63="暴击效果"),数据引用!$E$28,AND(O63="红色",N63="暴击效果"),数据引用!$F$28,AND(O63="蓝色",N63="精准伤害"),数据引用!$C$31,AND(O63="紫色",N63="精准伤害"),数据引用!$D$31,AND(O63="橙色",N63="精准伤害"),数据引用!$E$31,AND(O63="红色",N63="精准伤害"),数据引用!$F$31,AND(O63="蓝色",N63="技能增强"),$C$34,AND(O63="紫色",N63="技能增强"),数据引用!$D$34,AND(O63="橙色",N63="技能增强"),数据引用!$E$34,AND(O63="红色",N63="技能增强"),数据引用!$F$34,AND(O63="蓝色",N63="%命中率"),数据引用!$C$37,AND(O63="紫色",N63="%命中率"),数据引用!$D$37,AND(O63="橙色",N63="%命中率"),数据引用!$E$37,AND(O63="红色",N63="命中率"),数据引用!$F$37,AND(O63="蓝色",N63="%闪避率"),数据引用!$C$40,AND(O63="紫色",N63="%闪避率"),数据引用!$D$40,AND(O63="橙色",N63="%闪避率"),数据引用!$E$40,AND(O63="红色",N63="%闪避率"),数据引用!$F$40,AND(O63="蓝色",N63="晶核防御力"),数据引用!$C$43,AND(O63="紫色",N63="晶核防御力"),数据引用!$D$43,AND(O63="橙色",N63="晶核防御力"),数据引用!$E$43,AND(O63="红色",N63="晶核防御力"),数据引用!$F$43,AND(O63="蓝色",N63="精准回血"),数据引用!$C$46,AND(O63="紫色",N63="精准回血"),数据引用!$D$46,AND(O63="橙色",N63="精准回血"),数据引用!$E$46,AND(O63="红色",N63="精准回血"),数据引用!$F$46,AND(O63="蓝色",N63="闪避回血"),数据引用!$C$49,AND(O63="紫色",N63="闪避回血"),数据引用!$D$49,AND(O63="橙色",N63="闪避回血"),数据引用!$E$49,AND(O63="红色",N63="闪避回血"),数据引用!$F$49,AND(O63="蓝色",N63="命中回血"),数据引用!$C$52,AND(O63="紫色",N63="命中回血"),数据引用!$D$52,AND(O63="橙色",N63="命中回血"),数据引用!$E$52,AND(O63="红色",N63="命中回血"),数据引用!$F$52,AND(O63="蓝色",N63="暴击回血"),数据引用!$C$55,AND(O63="紫色",N63="暴击回血"),数据引用!$D$55,AND(O63="橙色",N63="暴击回血"),数据引用!$E$55,AND(O63="红色",N63="暴击回血"),数据引用!$F$55,AND(O63="蓝色",N63="混沌回血"),数据引用!$C$58,AND(O63="紫色",N63="混沌回血"),数据引用!$D$58,AND(O63="橙色",N63="混沌回血"),数据引用!$E$58,AND(O63="红色",N63="混沌回血"),数据引用!$F$58,AND(O63="蓝色",N63="%元素抗性"),数据引用!$C$61,AND(O63="紫色",N63="%元素抗性"),数据引用!$D$61,AND(O63="橙色",N63="%元素抗性"),数据引用!$E$61,AND(O63="红色",N63="%元素抗性"),数据引用!$F$61,AND(O63="蓝色",N63="%元素伤害"),数据引用!$C$64,AND(O63="紫色",N63="%元素伤害"),数据引用!$D$64,AND(O63="橙色",N63="%元素伤害"),数据引用!$E$64,AND(O63="红色",N63="%元素伤害"),数据引用!$F$64)</f>
        <v>#N/A</v>
      </c>
      <c r="N63" s="154"/>
      <c r="O63" s="52" t="s">
        <v>43</v>
      </c>
      <c r="P63" s="141" t="str">
        <f t="shared" si="0"/>
        <v/>
      </c>
      <c r="Q63" s="156"/>
      <c r="R63" s="156"/>
      <c r="S63" s="156"/>
      <c r="T63" s="156"/>
      <c r="U63" s="156"/>
      <c r="V63" s="126" t="e">
        <f t="shared" si="1"/>
        <v>#N/A</v>
      </c>
    </row>
    <row r="64" s="2" customFormat="1" ht="15.75" spans="1:22">
      <c r="A64" s="2" t="s">
        <v>159</v>
      </c>
      <c r="C64" s="2">
        <f>ROUND(数值必比例!B53*H63,2)</f>
        <v>0</v>
      </c>
      <c r="D64" s="2">
        <f>ROUND(数值必比例!C53*H63,2)</f>
        <v>0</v>
      </c>
      <c r="E64" s="2">
        <f>ROUND(数值必比例!D53*H63,2)</f>
        <v>0</v>
      </c>
      <c r="F64" s="2">
        <f>ROUND(数值必比例!E53*H63,2)</f>
        <v>1.08</v>
      </c>
      <c r="J64" s="143"/>
      <c r="K64" s="1"/>
      <c r="L64" s="52" t="s">
        <v>140</v>
      </c>
      <c r="M64" s="139">
        <f>_xlfn.IFS(AND(O64="蓝色",N64="晶核生命力"),数据引用!$C$19,AND(O64="紫色",N64="晶核生命力"),数据引用!$D$19,AND(O64="橙色",N64="晶核生命力"),数据引用!$E$19,AND(O64="红色",N64="晶核生命力"),数据引用!$F$19,AND(O64="蓝色",N64="晶核攻击力"),数据引用!$C$16,AND(O64="紫色",N64="晶核攻击力"),数据引用!$D$16,AND(O64="橙色",N64="晶核攻击力"),数据引用!$E$16,AND(O64="红色",N64="晶核攻击力"),数据引用!$F$16,AND(O64="蓝色",N64="最大混沌"),数据引用!$C$22,AND(O64="紫色",N64="最大混沌"),数据引用!$D$22,AND(O64="橙色",N64="最大混沌"),数据引用!$E$22,AND(O64="红色",N64="最大混沌"),数据引用!$F$22,AND(O64="蓝色",N64="破甲效果"),数据引用!$C$25,AND(O64="紫色",N64="破甲效果"),数据引用!$D$25,AND(O64="橙色",N64="破甲效果"),数据引用!$E$25,AND(O64="红色",N64="破甲效果"),数据引用!$F$25,AND(O64="蓝色",N64="暴击效果"),数据引用!$C$28,AND(O64="紫色",N64="暴击效果"),数据引用!$D$28,AND(O64="橙色",N64="暴击效果"),数据引用!$E$28,AND(O64="红色",N64="暴击效果"),数据引用!$F$28,AND(O64="蓝色",N64="精准伤害"),数据引用!$C$31,AND(O64="紫色",N64="精准伤害"),数据引用!$D$31,AND(O64="橙色",N64="精准伤害"),数据引用!$E$31,AND(O64="红色",N64="精准伤害"),数据引用!$F$31,AND(O64="蓝色",N64="技能增强"),$C$34,AND(O64="紫色",N64="技能增强"),数据引用!$D$34,AND(O64="橙色",N64="技能增强"),数据引用!$E$34,AND(O64="红色",N64="技能增强"),数据引用!$F$34,AND(O64="蓝色",N64="命中率"),数据引用!$C$37,AND(O64="紫色",N64="命中率"),数据引用!$D$37,AND(O64="橙色",N64="命中率"),数据引用!$E$37,AND(O64="红色",N64="命中率"),数据引用!$F$37,AND(O64="蓝色",N64="闪避率"),数据引用!$C$40,AND(O64="紫色",N64="闪避率"),数据引用!$D$40,AND(O64="橙色",N64="闪避率"),数据引用!$E$40,AND(O64="红色",N64="闪避率"),数据引用!$F$40,AND(O64="蓝色",N64="晶核防御力"),数据引用!$C$43,AND(O64="紫色",N64="晶核防御力"),数据引用!$D$43,AND(O64="橙色",N64="晶核防御力"),数据引用!$E$43,AND(O64="红色",N64="晶核防御力"),数据引用!$F$43,AND(O64="蓝色",N64="精准回血%s"),数据引用!$C$46,AND(O64="紫色",N64="精准回血%s"),数据引用!$D$46,AND(O64="橙色",N64="精准回血%s"),数据引用!$E$46,AND(O64="红色",N64="精准回血%s"),数据引用!$F$46,AND(O64="蓝色",N64="闪避回血%s"),数据引用!$C$49,AND(O64="紫色",N64="闪避回血%s"),数据引用!$D$49,AND(O64="橙色",N64="闪避回血%s"),数据引用!$E$49,AND(O64="红色",N64="闪避回血%s"),数据引用!$F$49,AND(O64="蓝色",N64="命中回血%s"),数据引用!$C$52,AND(O64="紫色",N64="命中回血%s"),数据引用!$D$52,AND(O64="橙色",N64="命中回血%s"),数据引用!$E$52,AND(O64="红色",N64="命中回血%s"),数据引用!$F$52,AND(O64="蓝色",N64="暴击回血%s"),数据引用!$C$55,AND(O64="紫色",N64="暴击回血%s"),数据引用!$D$55,AND(O64="橙色",N64="暴击回血%s"),数据引用!$E$55,AND(O64="红色",N64="暴击回血%s"),数据引用!$F$55,AND(O64="蓝色",N64="混沌回血%s"),数据引用!$C$58,AND(O64="紫色",N64="混沌回血%s"),数据引用!$D$58,AND(O64="橙色",N64="混沌回血%s"),数据引用!$E$58,AND(O64="红色",N64="混沌回血%s"),数据引用!$F$58,AND(O64="蓝色",N64="元素抗性"),数据引用!$C$61,AND(O64="紫色",N64="元素抗性"),数据引用!$D$61,AND(O64="橙色",N64="元素抗性"),数据引用!$E$61,AND(O64="红色",N64="元素抗性"),数据引用!$F$61,AND(O64="蓝色",N64="元素伤害"),数据引用!$C$64,AND(O64="紫色",N64="元素伤害"),数据引用!$D$64,AND(O64="橙色",N64="元素伤害"),数据引用!$E$64,AND(O64="红色",N64="元素伤害"),数据引用!$F$64)</f>
        <v>1.89</v>
      </c>
      <c r="N64" s="154" t="s">
        <v>169</v>
      </c>
      <c r="O64" s="52" t="s">
        <v>43</v>
      </c>
      <c r="P64" s="141">
        <f t="shared" si="0"/>
        <v>1.89</v>
      </c>
      <c r="Q64" s="156"/>
      <c r="R64" s="156"/>
      <c r="S64" s="156"/>
      <c r="T64" s="156">
        <f>M64</f>
        <v>1.89</v>
      </c>
      <c r="U64" s="156" t="s">
        <v>132</v>
      </c>
      <c r="V64" s="126" t="str">
        <f t="shared" si="1"/>
        <v>属性-暴击效果,</v>
      </c>
    </row>
    <row r="65" ht="15.75" spans="10:22">
      <c r="J65" s="15"/>
      <c r="K65" s="15"/>
      <c r="L65" s="52" t="s">
        <v>140</v>
      </c>
      <c r="M65" s="139">
        <f>_xlfn.IFS(AND(O65="蓝色",N65="晶核生命力"),数据引用!$C$19,AND(O65="紫色",N65="晶核生命力"),数据引用!$D$19,AND(O65="橙色",N65="晶核生命力"),数据引用!$E$19,AND(O65="红色",N65="晶核生命力"),数据引用!$F$19,AND(O65="蓝色",N65="晶核攻击力"),数据引用!$C$16,AND(O65="紫色",N65="晶核攻击力"),数据引用!$D$16,AND(O65="橙色",N65="晶核攻击力"),数据引用!$E$16,AND(O65="红色",N65="晶核攻击力"),数据引用!$F$16,AND(O65="蓝色",N65="最大混沌"),数据引用!$C$22,AND(O65="紫色",N65="最大混沌"),数据引用!$D$22,AND(O65="橙色",N65="最大混沌"),数据引用!$E$22,AND(O65="红色",N65="最大混沌"),数据引用!$F$22,AND(O65="蓝色",N65="破甲效果"),数据引用!$C$25,AND(O65="紫色",N65="破甲效果"),数据引用!$D$25,AND(O65="橙色",N65="破甲效果"),数据引用!$E$25,AND(O65="红色",N65="破甲效果"),数据引用!$F$25,AND(O65="蓝色",N65="暴击效果"),数据引用!$C$28,AND(O65="紫色",N65="暴击效果"),数据引用!$D$28,AND(O65="橙色",N65="暴击效果"),数据引用!$E$28,AND(O65="红色",N65="暴击效果"),数据引用!$F$28,AND(O65="蓝色",N65="精准伤害"),数据引用!$C$31,AND(O65="紫色",N65="精准伤害"),数据引用!$D$31,AND(O65="橙色",N65="精准伤害"),数据引用!$E$31,AND(O65="红色",N65="精准伤害"),数据引用!$F$31,AND(O65="蓝色",N65="技能增强"),$C$34,AND(O65="紫色",N65="技能增强"),数据引用!$D$34,AND(O65="橙色",N65="技能增强"),数据引用!$E$34,AND(O65="红色",N65="技能增强"),数据引用!$F$34,AND(O65="蓝色",N65="命中率"),数据引用!$C$37,AND(O65="紫色",N65="命中率"),数据引用!$D$37,AND(O65="橙色",N65="命中率"),数据引用!$E$37,AND(O65="红色",N65="命中率"),数据引用!$F$37,AND(O65="蓝色",N65="闪避率"),数据引用!$C$40,AND(O65="紫色",N65="闪避率"),数据引用!$D$40,AND(O65="橙色",N65="闪避率"),数据引用!$E$40,AND(O65="红色",N65="闪避率"),数据引用!$F$40,AND(O65="蓝色",N65="晶核防御力"),数据引用!$C$43,AND(O65="紫色",N65="晶核防御力"),数据引用!$D$43,AND(O65="橙色",N65="晶核防御力"),数据引用!$E$43,AND(O65="红色",N65="晶核防御力"),数据引用!$F$43,AND(O65="蓝色",N65="精准回血%s"),数据引用!$C$46,AND(O65="紫色",N65="精准回血%s"),数据引用!$D$46,AND(O65="橙色",N65="精准回血%s"),数据引用!$E$46,AND(O65="红色",N65="精准回血%s"),数据引用!$F$46,AND(O65="蓝色",N65="闪避回血%s"),数据引用!$C$49,AND(O65="紫色",N65="闪避回血%s"),数据引用!$D$49,AND(O65="橙色",N65="闪避回血%s"),数据引用!$E$49,AND(O65="红色",N65="闪避回血%s"),数据引用!$F$49,AND(O65="蓝色",N65="命中回血%s"),数据引用!$C$52,AND(O65="紫色",N65="命中回血%s"),数据引用!$D$52,AND(O65="橙色",N65="命中回血%s"),数据引用!$E$52,AND(O65="红色",N65="命中回血%s"),数据引用!$F$52,AND(O65="蓝色",N65="暴击回血%s"),数据引用!$C$55,AND(O65="紫色",N65="暴击回血%s"),数据引用!$D$55,AND(O65="橙色",N65="暴击回血%s"),数据引用!$E$55,AND(O65="红色",N65="暴击回血%s"),数据引用!$F$55,AND(O65="蓝色",N65="混沌回血%s"),数据引用!$C$58,AND(O65="紫色",N65="混沌回血%s"),数据引用!$D$58,AND(O65="橙色",N65="混沌回血%s"),数据引用!$E$58,AND(O65="红色",N65="混沌回血%s"),数据引用!$F$58,AND(O65="蓝色",N65="元素抗性"),数据引用!$C$61,AND(O65="紫色",N65="元素抗性"),数据引用!$D$61,AND(O65="橙色",N65="元素抗性"),数据引用!$E$61,AND(O65="红色",N65="元素抗性"),数据引用!$F$61,AND(O65="蓝色",N65="元素伤害"),数据引用!$C$64,AND(O65="紫色",N65="元素伤害"),数据引用!$D$64,AND(O65="橙色",N65="元素伤害"),数据引用!$E$64,AND(O65="红色",N65="元素伤害"),数据引用!$F$64)</f>
        <v>1.45</v>
      </c>
      <c r="N65" s="154" t="s">
        <v>171</v>
      </c>
      <c r="O65" s="52" t="s">
        <v>43</v>
      </c>
      <c r="P65" s="141">
        <f t="shared" si="0"/>
        <v>1.45</v>
      </c>
      <c r="Q65" s="156"/>
      <c r="R65" s="156"/>
      <c r="S65" s="156"/>
      <c r="T65" s="156">
        <f>M65*100</f>
        <v>145</v>
      </c>
      <c r="U65" s="156" t="s">
        <v>132</v>
      </c>
      <c r="V65" s="126" t="str">
        <f t="shared" si="1"/>
        <v>属性-精准伤害,</v>
      </c>
    </row>
    <row r="66" ht="15.75" spans="10:22">
      <c r="J66" s="15"/>
      <c r="K66" s="15"/>
      <c r="L66" s="159" t="s">
        <v>197</v>
      </c>
      <c r="M66" s="139" t="e">
        <f>_xlfn.IFS(AND(O66="蓝色",N66="晶核生命力"),数据引用!$C$19,AND(O66="紫色",N66="晶核生命力"),数据引用!$D$19,AND(O66="橙色",N66="晶核生命力"),数据引用!$E$19,AND(O66="红色",N66="晶核生命力"),数据引用!$F$19,AND(O66="蓝色",N66="晶核攻击力"),数据引用!$C$16,AND(O66="紫色",N66="晶核攻击力"),数据引用!$D$16,AND(O66="橙色",N66="晶核攻击力"),数据引用!$E$16,AND(O66="红色",N66="晶核攻击力"),数据引用!$F$16,AND(O66="蓝色",N66="最大混沌"),数据引用!$C$22,AND(O66="紫色",N66="最大混沌"),数据引用!$D$22,AND(O66="橙色",N66="最大混沌"),数据引用!$E$22,AND(O66="红色",N66="最大混沌"),数据引用!$F$22,AND(O66="蓝色",N66="破甲效果"),数据引用!$C$25,AND(O66="紫色",N66="破甲效果"),数据引用!$D$25,AND(O66="橙色",N66="破甲效果"),数据引用!$E$25,AND(O66="红色",N66="破甲效果"),数据引用!$F$25,AND(O66="蓝色",N66="暴击效果"),数据引用!$C$28,AND(O66="紫色",N66="暴击效果"),数据引用!$D$28,AND(O66="橙色",N66="暴击效果"),数据引用!$E$28,AND(O66="红色",N66="暴击效果"),数据引用!$F$28,AND(O66="蓝色",N66="精准伤害"),数据引用!$C$31,AND(O66="紫色",N66="精准伤害"),数据引用!$D$31,AND(O66="橙色",N66="精准伤害"),数据引用!$E$31,AND(O66="红色",N66="精准伤害"),数据引用!$F$31,AND(O66="蓝色",N66="技能增强"),$C$34,AND(O66="紫色",N66="技能增强"),数据引用!$D$34,AND(O66="橙色",N66="技能增强"),数据引用!$E$34,AND(O66="红色",N66="技能增强"),数据引用!$F$34,AND(O66="蓝色",N66="%命中率"),数据引用!$C$37,AND(O66="紫色",N66="%命中率"),数据引用!$D$37,AND(O66="橙色",N66="%命中率"),数据引用!$E$37,AND(O66="红色",N66="命中率"),数据引用!$F$37,AND(O66="蓝色",N66="%闪避率"),数据引用!$C$40,AND(O66="紫色",N66="%闪避率"),数据引用!$D$40,AND(O66="橙色",N66="%闪避率"),数据引用!$E$40,AND(O66="红色",N66="%闪避率"),数据引用!$F$40,AND(O66="蓝色",N66="晶核防御力"),数据引用!$C$43,AND(O66="紫色",N66="晶核防御力"),数据引用!$D$43,AND(O66="橙色",N66="晶核防御力"),数据引用!$E$43,AND(O66="红色",N66="晶核防御力"),数据引用!$F$43,AND(O66="蓝色",N66="精准回血"),数据引用!$C$46,AND(O66="紫色",N66="精准回血"),数据引用!$D$46,AND(O66="橙色",N66="精准回血"),数据引用!$E$46,AND(O66="红色",N66="精准回血"),数据引用!$F$46,AND(O66="蓝色",N66="闪避回血"),数据引用!$C$49,AND(O66="紫色",N66="闪避回血"),数据引用!$D$49,AND(O66="橙色",N66="闪避回血"),数据引用!$E$49,AND(O66="红色",N66="闪避回血"),数据引用!$F$49,AND(O66="蓝色",N66="命中回血"),数据引用!$C$52,AND(O66="紫色",N66="命中回血"),数据引用!$D$52,AND(O66="橙色",N66="命中回血"),数据引用!$E$52,AND(O66="红色",N66="命中回血"),数据引用!$F$52,AND(O66="蓝色",N66="暴击回血"),数据引用!$C$55,AND(O66="紫色",N66="暴击回血"),数据引用!$D$55,AND(O66="橙色",N66="暴击回血"),数据引用!$E$55,AND(O66="红色",N66="暴击回血"),数据引用!$F$55,AND(O66="蓝色",N66="混沌回血"),数据引用!$C$58,AND(O66="紫色",N66="混沌回血"),数据引用!$D$58,AND(O66="橙色",N66="混沌回血"),数据引用!$E$58,AND(O66="红色",N66="混沌回血"),数据引用!$F$58,AND(O66="蓝色",N66="%元素抗性"),数据引用!$C$61,AND(O66="紫色",N66="%元素抗性"),数据引用!$D$61,AND(O66="橙色",N66="%元素抗性"),数据引用!$E$61,AND(O66="红色",N66="%元素抗性"),数据引用!$F$61,AND(O66="蓝色",N66="%元素伤害"),数据引用!$C$64,AND(O66="紫色",N66="%元素伤害"),数据引用!$D$64,AND(O66="橙色",N66="%元素伤害"),数据引用!$E$64,AND(O66="红色",N66="%元素伤害"),数据引用!$F$64)</f>
        <v>#N/A</v>
      </c>
      <c r="N66" s="140"/>
      <c r="O66" s="47" t="s">
        <v>38</v>
      </c>
      <c r="P66" s="141" t="str">
        <f t="shared" ref="P66:P129" si="18">_xlfn.IFNA(M66,"")</f>
        <v/>
      </c>
      <c r="Q66" s="156"/>
      <c r="R66" s="156"/>
      <c r="S66" s="156"/>
      <c r="T66" s="156"/>
      <c r="U66" s="156"/>
      <c r="V66" s="126" t="e">
        <f t="shared" si="1"/>
        <v>#N/A</v>
      </c>
    </row>
    <row r="67" ht="15.75" spans="10:22">
      <c r="J67" s="15"/>
      <c r="K67" s="15"/>
      <c r="L67" s="159" t="s">
        <v>198</v>
      </c>
      <c r="M67" s="139" t="e">
        <f>_xlfn.IFS(AND(O67="蓝色",N67="晶核生命力"),数据引用!$C$19,AND(O67="紫色",N67="晶核生命力"),数据引用!$D$19,AND(O67="橙色",N67="晶核生命力"),数据引用!$E$19,AND(O67="红色",N67="晶核生命力"),数据引用!$F$19,AND(O67="蓝色",N67="晶核攻击力"),数据引用!$C$16,AND(O67="紫色",N67="晶核攻击力"),数据引用!$D$16,AND(O67="橙色",N67="晶核攻击力"),数据引用!$E$16,AND(O67="红色",N67="晶核攻击力"),数据引用!$F$16,AND(O67="蓝色",N67="最大混沌"),数据引用!$C$22,AND(O67="紫色",N67="最大混沌"),数据引用!$D$22,AND(O67="橙色",N67="最大混沌"),数据引用!$E$22,AND(O67="红色",N67="最大混沌"),数据引用!$F$22,AND(O67="蓝色",N67="破甲效果"),数据引用!$C$25,AND(O67="紫色",N67="破甲效果"),数据引用!$D$25,AND(O67="橙色",N67="破甲效果"),数据引用!$E$25,AND(O67="红色",N67="破甲效果"),数据引用!$F$25,AND(O67="蓝色",N67="暴击效果"),数据引用!$C$28,AND(O67="紫色",N67="暴击效果"),数据引用!$D$28,AND(O67="橙色",N67="暴击效果"),数据引用!$E$28,AND(O67="红色",N67="暴击效果"),数据引用!$F$28,AND(O67="蓝色",N67="精准伤害"),数据引用!$C$31,AND(O67="紫色",N67="精准伤害"),数据引用!$D$31,AND(O67="橙色",N67="精准伤害"),数据引用!$E$31,AND(O67="红色",N67="精准伤害"),数据引用!$F$31,AND(O67="蓝色",N67="技能增强"),$C$34,AND(O67="紫色",N67="技能增强"),数据引用!$D$34,AND(O67="橙色",N67="技能增强"),数据引用!$E$34,AND(O67="红色",N67="技能增强"),数据引用!$F$34,AND(O67="蓝色",N67="%命中率"),数据引用!$C$37,AND(O67="紫色",N67="%命中率"),数据引用!$D$37,AND(O67="橙色",N67="%命中率"),数据引用!$E$37,AND(O67="红色",N67="命中率"),数据引用!$F$37,AND(O67="蓝色",N67="%闪避率"),数据引用!$C$40,AND(O67="紫色",N67="%闪避率"),数据引用!$D$40,AND(O67="橙色",N67="%闪避率"),数据引用!$E$40,AND(O67="红色",N67="%闪避率"),数据引用!$F$40,AND(O67="蓝色",N67="晶核防御力"),数据引用!$C$43,AND(O67="紫色",N67="晶核防御力"),数据引用!$D$43,AND(O67="橙色",N67="晶核防御力"),数据引用!$E$43,AND(O67="红色",N67="晶核防御力"),数据引用!$F$43,AND(O67="蓝色",N67="精准回血"),数据引用!$C$46,AND(O67="紫色",N67="精准回血"),数据引用!$D$46,AND(O67="橙色",N67="精准回血"),数据引用!$E$46,AND(O67="红色",N67="精准回血"),数据引用!$F$46,AND(O67="蓝色",N67="闪避回血"),数据引用!$C$49,AND(O67="紫色",N67="闪避回血"),数据引用!$D$49,AND(O67="橙色",N67="闪避回血"),数据引用!$E$49,AND(O67="红色",N67="闪避回血"),数据引用!$F$49,AND(O67="蓝色",N67="命中回血"),数据引用!$C$52,AND(O67="紫色",N67="命中回血"),数据引用!$D$52,AND(O67="橙色",N67="命中回血"),数据引用!$E$52,AND(O67="红色",N67="命中回血"),数据引用!$F$52,AND(O67="蓝色",N67="暴击回血"),数据引用!$C$55,AND(O67="紫色",N67="暴击回血"),数据引用!$D$55,AND(O67="橙色",N67="暴击回血"),数据引用!$E$55,AND(O67="红色",N67="暴击回血"),数据引用!$F$55,AND(O67="蓝色",N67="混沌回血"),数据引用!$C$58,AND(O67="紫色",N67="混沌回血"),数据引用!$D$58,AND(O67="橙色",N67="混沌回血"),数据引用!$E$58,AND(O67="红色",N67="混沌回血"),数据引用!$F$58,AND(O67="蓝色",N67="%元素抗性"),数据引用!$C$61,AND(O67="紫色",N67="%元素抗性"),数据引用!$D$61,AND(O67="橙色",N67="%元素抗性"),数据引用!$E$61,AND(O67="红色",N67="%元素抗性"),数据引用!$F$61,AND(O67="蓝色",N67="%元素伤害"),数据引用!$C$64,AND(O67="紫色",N67="%元素伤害"),数据引用!$D$64,AND(O67="橙色",N67="%元素伤害"),数据引用!$E$64,AND(O67="红色",N67="%元素伤害"),数据引用!$F$64)</f>
        <v>#N/A</v>
      </c>
      <c r="N67" s="140"/>
      <c r="O67" s="47" t="s">
        <v>38</v>
      </c>
      <c r="P67" s="141" t="str">
        <f t="shared" si="18"/>
        <v/>
      </c>
      <c r="Q67" s="156"/>
      <c r="R67" s="156"/>
      <c r="S67" s="156"/>
      <c r="T67" s="156"/>
      <c r="U67" s="156"/>
      <c r="V67" s="126" t="e">
        <f t="shared" ref="V67:V130" si="19">_xlfn.IFS(AND(N67="晶核生命力"),"属性-最大生命,",AND(N67="最大混沌"),"属性-最大混沌,",AND(N67="技能增强"),"属性-技能增强,",AND(N67="精准伤害"),"属性-精准伤害,",AND(N67="暴击效果"),"属性-暴击效果,",AND(N67="破甲效果"),"属性-破甲效果,",AND(N67="闪避率"),"属性-闪避率,",AND(N67="晶核攻击力"),"属性-攻击力,",AND(N67="命中率"),"属性-命中率,",AND(N67="暴击回血%s"),"属性-暴击回血,",AND(N67="命中回血%s"),"属性-命中回血,",AND(N67="闪避回血%s"),"属性-闪避回血,",AND(N67="混沌回血%s"),"属性-混沌回血,",AND(N67="元素伤害"),"属性-火伤,#属性-水伤,#属性-风伤,#属性-光伤,#属性-暗伤,",AND(N67="晶核防御力"),"属性-防御力,",AND(N67="元素抗性"),"属性-火抗,400#属性-水抗,400#属性-风抗,400#属性-光抗,400#属性-暗抗,400",AND(N67="精准回血%s"),"属性-精准回血,")</f>
        <v>#N/A</v>
      </c>
    </row>
    <row r="68" ht="15.75" spans="10:22">
      <c r="J68" s="6"/>
      <c r="K68" s="126">
        <f>T68*100</f>
        <v>2000</v>
      </c>
      <c r="L68" s="47" t="s">
        <v>136</v>
      </c>
      <c r="M68" s="139">
        <f>_xlfn.IFS(AND(O68="蓝色",N68="晶核生命力"),数据引用!$C$19,AND(O68="紫色",N68="晶核生命力"),数据引用!$D$19,AND(O68="橙色",N68="晶核生命力"),数据引用!$E$19,AND(O68="红色",N68="晶核生命力"),数据引用!$F$19,AND(O68="蓝色",N68="晶核攻击力"),数据引用!$C$16,AND(O68="紫色",N68="晶核攻击力"),数据引用!$D$16,AND(O68="橙色",N68="晶核攻击力"),数据引用!$E$16,AND(O68="红色",N68="晶核攻击力"),数据引用!$F$16,AND(O68="蓝色",N68="最大混沌"),数据引用!$C$22,AND(O68="紫色",N68="最大混沌"),数据引用!$D$22,AND(O68="橙色",N68="最大混沌"),数据引用!$E$22,AND(O68="红色",N68="最大混沌"),数据引用!$F$22,AND(O68="蓝色",N68="破甲效果"),数据引用!$C$25,AND(O68="紫色",N68="破甲效果"),数据引用!$D$25,AND(O68="橙色",N68="破甲效果"),数据引用!$E$25,AND(O68="红色",N68="破甲效果"),数据引用!$F$25,AND(O68="蓝色",N68="暴击效果"),数据引用!$C$28,AND(O68="紫色",N68="暴击效果"),数据引用!$D$28,AND(O68="橙色",N68="暴击效果"),数据引用!$E$28,AND(O68="红色",N68="暴击效果"),数据引用!$F$28,AND(O68="蓝色",N68="精准伤害"),数据引用!$C$31,AND(O68="紫色",N68="精准伤害"),数据引用!$D$31,AND(O68="橙色",N68="精准伤害"),数据引用!$E$31,AND(O68="红色",N68="精准伤害"),数据引用!$F$31,AND(O68="蓝色",N68="技能增强"),$C$34,AND(O68="紫色",N68="技能增强"),数据引用!$D$34,AND(O68="橙色",N68="技能增强"),数据引用!$E$34,AND(O68="红色",N68="技能增强"),数据引用!$F$34,AND(O68="蓝色",N68="命中率"),数据引用!$C$37,AND(O68="紫色",N68="命中率"),数据引用!$D$37,AND(O68="橙色",N68="命中率"),数据引用!$E$37,AND(O68="红色",N68="命中率"),数据引用!$F$37,AND(O68="蓝色",N68="闪避率"),数据引用!$C$40,AND(O68="紫色",N68="闪避率"),数据引用!$D$40,AND(O68="橙色",N68="闪避率"),数据引用!$E$40,AND(O68="红色",N68="闪避率"),数据引用!$F$40,AND(O68="蓝色",N68="晶核防御力"),数据引用!$C$43,AND(O68="紫色",N68="晶核防御力"),数据引用!$D$43,AND(O68="橙色",N68="晶核防御力"),数据引用!$E$43,AND(O68="红色",N68="晶核防御力"),数据引用!$F$43,AND(O68="蓝色",N68="精准回血%s"),数据引用!$C$46,AND(O68="紫色",N68="精准回血%s"),数据引用!$D$46,AND(O68="橙色",N68="精准回血%s"),数据引用!$E$46,AND(O68="红色",N68="精准回血%s"),数据引用!$F$46,AND(O68="蓝色",N68="闪避回血%s"),数据引用!$C$49,AND(O68="紫色",N68="闪避回血%s"),数据引用!$D$49,AND(O68="橙色",N68="闪避回血%s"),数据引用!$E$49,AND(O68="红色",N68="闪避回血%s"),数据引用!$F$49,AND(O68="蓝色",N68="命中回血%s"),数据引用!$C$52,AND(O68="紫色",N68="命中回血%s"),数据引用!$D$52,AND(O68="橙色",N68="命中回血%s"),数据引用!$E$52,AND(O68="红色",N68="命中回血%s"),数据引用!$F$52,AND(O68="蓝色",N68="暴击回血%s"),数据引用!$C$55,AND(O68="紫色",N68="暴击回血%s"),数据引用!$D$55,AND(O68="橙色",N68="暴击回血%s"),数据引用!$E$55,AND(O68="红色",N68="暴击回血%s"),数据引用!$F$55,AND(O68="蓝色",N68="混沌回血%s"),数据引用!$C$58,AND(O68="紫色",N68="混沌回血%s"),数据引用!$D$58,AND(O68="橙色",N68="混沌回血%s"),数据引用!$E$58,AND(O68="红色",N68="混沌回血%s"),数据引用!$F$58,AND(O68="蓝色",N68="元素抗性"),数据引用!$C$61,AND(O68="紫色",N68="元素抗性"),数据引用!$D$61,AND(O68="橙色",N68="元素抗性"),数据引用!$E$61,AND(O68="红色",N68="元素抗性"),数据引用!$F$61,AND(O68="蓝色",N68="元素伤害"),数据引用!$C$64,AND(O68="紫色",N68="元素伤害"),数据引用!$D$64,AND(O68="橙色",N68="元素伤害"),数据引用!$E$64,AND(O68="红色",N68="元素伤害"),数据引用!$F$64)</f>
        <v>20</v>
      </c>
      <c r="N68" s="140" t="s">
        <v>129</v>
      </c>
      <c r="O68" s="47" t="s">
        <v>38</v>
      </c>
      <c r="P68" s="141">
        <f t="shared" si="18"/>
        <v>20</v>
      </c>
      <c r="Q68" s="156"/>
      <c r="R68" s="156"/>
      <c r="S68" s="156"/>
      <c r="T68" s="156">
        <f>M68</f>
        <v>20</v>
      </c>
      <c r="U68" s="156" t="s">
        <v>132</v>
      </c>
      <c r="V68" s="126" t="str">
        <f t="shared" si="19"/>
        <v>属性-最大生命,</v>
      </c>
    </row>
    <row r="69" ht="15.75" spans="10:22">
      <c r="J69" s="6"/>
      <c r="K69" s="6"/>
      <c r="L69" s="47" t="s">
        <v>199</v>
      </c>
      <c r="M69" s="139">
        <f>_xlfn.IFS(AND(O69="蓝色",N69="晶核生命力"),数据引用!$C$19,AND(O69="紫色",N69="晶核生命力"),数据引用!$D$19,AND(O69="橙色",N69="晶核生命力"),数据引用!$E$19,AND(O69="红色",N69="晶核生命力"),数据引用!$F$19,AND(O69="蓝色",N69="晶核攻击力"),数据引用!$C$16,AND(O69="紫色",N69="晶核攻击力"),数据引用!$D$16,AND(O69="橙色",N69="晶核攻击力"),数据引用!$E$16,AND(O69="红色",N69="晶核攻击力"),数据引用!$F$16,AND(O69="蓝色",N69="最大混沌"),数据引用!$C$22,AND(O69="紫色",N69="最大混沌"),数据引用!$D$22,AND(O69="橙色",N69="最大混沌"),数据引用!$E$22,AND(O69="红色",N69="最大混沌"),数据引用!$F$22,AND(O69="蓝色",N69="破甲效果"),数据引用!$C$25,AND(O69="紫色",N69="破甲效果"),数据引用!$D$25,AND(O69="橙色",N69="破甲效果"),数据引用!$E$25,AND(O69="红色",N69="破甲效果"),数据引用!$F$25,AND(O69="蓝色",N69="暴击效果"),数据引用!$C$28,AND(O69="紫色",N69="暴击效果"),数据引用!$D$28,AND(O69="橙色",N69="暴击效果"),数据引用!$E$28,AND(O69="红色",N69="暴击效果"),数据引用!$F$28,AND(O69="蓝色",N69="精准伤害"),数据引用!$C$31,AND(O69="紫色",N69="精准伤害"),数据引用!$D$31,AND(O69="橙色",N69="精准伤害"),数据引用!$E$31,AND(O69="红色",N69="精准伤害"),数据引用!$F$31,AND(O69="蓝色",N69="技能增强"),$C$34,AND(O69="紫色",N69="技能增强"),数据引用!$D$34,AND(O69="橙色",N69="技能增强"),数据引用!$E$34,AND(O69="红色",N69="技能增强"),数据引用!$F$34,AND(O69="蓝色",N69="命中率"),数据引用!$C$37,AND(O69="紫色",N69="命中率"),数据引用!$D$37,AND(O69="橙色",N69="命中率"),数据引用!$E$37,AND(O69="红色",N69="命中率"),数据引用!$F$37,AND(O69="蓝色",N69="闪避率"),数据引用!$C$40,AND(O69="紫色",N69="闪避率"),数据引用!$D$40,AND(O69="橙色",N69="闪避率"),数据引用!$E$40,AND(O69="红色",N69="闪避率"),数据引用!$F$40,AND(O69="蓝色",N69="晶核防御力"),数据引用!$C$43,AND(O69="紫色",N69="晶核防御力"),数据引用!$D$43,AND(O69="橙色",N69="晶核防御力"),数据引用!$E$43,AND(O69="红色",N69="晶核防御力"),数据引用!$F$43,AND(O69="蓝色",N69="精准回血%s"),数据引用!$C$46,AND(O69="紫色",N69="精准回血%s"),数据引用!$D$46,AND(O69="橙色",N69="精准回血%s"),数据引用!$E$46,AND(O69="红色",N69="精准回血%s"),数据引用!$F$46,AND(O69="蓝色",N69="闪避回血%s"),数据引用!$C$49,AND(O69="紫色",N69="闪避回血%s"),数据引用!$D$49,AND(O69="橙色",N69="闪避回血%s"),数据引用!$E$49,AND(O69="红色",N69="闪避回血%s"),数据引用!$F$49,AND(O69="蓝色",N69="命中回血%s"),数据引用!$C$52,AND(O69="紫色",N69="命中回血%s"),数据引用!$D$52,AND(O69="橙色",N69="命中回血%s"),数据引用!$E$52,AND(O69="红色",N69="命中回血%s"),数据引用!$F$52,AND(O69="蓝色",N69="暴击回血%s"),数据引用!$C$55,AND(O69="紫色",N69="暴击回血%s"),数据引用!$D$55,AND(O69="橙色",N69="暴击回血%s"),数据引用!$E$55,AND(O69="红色",N69="暴击回血%s"),数据引用!$F$55,AND(O69="蓝色",N69="混沌回血%s"),数据引用!$C$58,AND(O69="紫色",N69="混沌回血%s"),数据引用!$D$58,AND(O69="橙色",N69="混沌回血%s"),数据引用!$E$58,AND(O69="红色",N69="混沌回血%s"),数据引用!$F$58,AND(O69="蓝色",N69="元素抗性"),数据引用!$C$61,AND(O69="紫色",N69="元素抗性"),数据引用!$D$61,AND(O69="橙色",N69="元素抗性"),数据引用!$E$61,AND(O69="红色",N69="元素抗性"),数据引用!$F$61,AND(O69="蓝色",N69="元素伤害"),数据引用!$C$64,AND(O69="紫色",N69="元素伤害"),数据引用!$D$64,AND(O69="橙色",N69="元素伤害"),数据引用!$E$64,AND(O69="红色",N69="元素伤害"),数据引用!$F$64)</f>
        <v>0</v>
      </c>
      <c r="N69" s="140" t="s">
        <v>141</v>
      </c>
      <c r="O69" s="47" t="s">
        <v>38</v>
      </c>
      <c r="P69" s="141">
        <f t="shared" si="18"/>
        <v>0</v>
      </c>
      <c r="Q69" s="156"/>
      <c r="R69" s="156"/>
      <c r="S69" s="156"/>
      <c r="T69" s="156"/>
      <c r="U69" s="156" t="s">
        <v>142</v>
      </c>
      <c r="V69" s="126" t="str">
        <f t="shared" si="19"/>
        <v>属性-暴击回血,</v>
      </c>
    </row>
    <row r="70" ht="15.75" spans="10:22">
      <c r="J70" s="6"/>
      <c r="K70" s="6"/>
      <c r="L70" s="47" t="s">
        <v>200</v>
      </c>
      <c r="M70" s="139">
        <f>_xlfn.IFS(AND(O70="蓝色",N70="晶核生命力"),数据引用!$C$19,AND(O70="紫色",N70="晶核生命力"),数据引用!$D$19,AND(O70="橙色",N70="晶核生命力"),数据引用!$E$19,AND(O70="红色",N70="晶核生命力"),数据引用!$F$19,AND(O70="蓝色",N70="晶核攻击力"),数据引用!$C$16,AND(O70="紫色",N70="晶核攻击力"),数据引用!$D$16,AND(O70="橙色",N70="晶核攻击力"),数据引用!$E$16,AND(O70="红色",N70="晶核攻击力"),数据引用!$F$16,AND(O70="蓝色",N70="最大混沌"),数据引用!$C$22,AND(O70="紫色",N70="最大混沌"),数据引用!$D$22,AND(O70="橙色",N70="最大混沌"),数据引用!$E$22,AND(O70="红色",N70="最大混沌"),数据引用!$F$22,AND(O70="蓝色",N70="破甲效果"),数据引用!$C$25,AND(O70="紫色",N70="破甲效果"),数据引用!$D$25,AND(O70="橙色",N70="破甲效果"),数据引用!$E$25,AND(O70="红色",N70="破甲效果"),数据引用!$F$25,AND(O70="蓝色",N70="暴击效果"),数据引用!$C$28,AND(O70="紫色",N70="暴击效果"),数据引用!$D$28,AND(O70="橙色",N70="暴击效果"),数据引用!$E$28,AND(O70="红色",N70="暴击效果"),数据引用!$F$28,AND(O70="蓝色",N70="精准伤害"),数据引用!$C$31,AND(O70="紫色",N70="精准伤害"),数据引用!$D$31,AND(O70="橙色",N70="精准伤害"),数据引用!$E$31,AND(O70="红色",N70="精准伤害"),数据引用!$F$31,AND(O70="蓝色",N70="技能增强"),$C$34,AND(O70="紫色",N70="技能增强"),数据引用!$D$34,AND(O70="橙色",N70="技能增强"),数据引用!$E$34,AND(O70="红色",N70="技能增强"),数据引用!$F$34,AND(O70="蓝色",N70="命中率"),数据引用!$C$37,AND(O70="紫色",N70="命中率"),数据引用!$D$37,AND(O70="橙色",N70="命中率"),数据引用!$E$37,AND(O70="红色",N70="命中率"),数据引用!$F$37,AND(O70="蓝色",N70="闪避率"),数据引用!$C$40,AND(O70="紫色",N70="闪避率"),数据引用!$D$40,AND(O70="橙色",N70="闪避率"),数据引用!$E$40,AND(O70="红色",N70="闪避率"),数据引用!$F$40,AND(O70="蓝色",N70="晶核防御力"),数据引用!$C$43,AND(O70="紫色",N70="晶核防御力"),数据引用!$D$43,AND(O70="橙色",N70="晶核防御力"),数据引用!$E$43,AND(O70="红色",N70="晶核防御力"),数据引用!$F$43,AND(O70="蓝色",N70="精准回血%s"),数据引用!$C$46,AND(O70="紫色",N70="精准回血%s"),数据引用!$D$46,AND(O70="橙色",N70="精准回血%s"),数据引用!$E$46,AND(O70="红色",N70="精准回血%s"),数据引用!$F$46,AND(O70="蓝色",N70="闪避回血%s"),数据引用!$C$49,AND(O70="紫色",N70="闪避回血%s"),数据引用!$D$49,AND(O70="橙色",N70="闪避回血%s"),数据引用!$E$49,AND(O70="红色",N70="闪避回血%s"),数据引用!$F$49,AND(O70="蓝色",N70="命中回血%s"),数据引用!$C$52,AND(O70="紫色",N70="命中回血%s"),数据引用!$D$52,AND(O70="橙色",N70="命中回血%s"),数据引用!$E$52,AND(O70="红色",N70="命中回血%s"),数据引用!$F$52,AND(O70="蓝色",N70="暴击回血%s"),数据引用!$C$55,AND(O70="紫色",N70="暴击回血%s"),数据引用!$D$55,AND(O70="橙色",N70="暴击回血%s"),数据引用!$E$55,AND(O70="红色",N70="暴击回血%s"),数据引用!$F$55,AND(O70="蓝色",N70="混沌回血%s"),数据引用!$C$58,AND(O70="紫色",N70="混沌回血%s"),数据引用!$D$58,AND(O70="橙色",N70="混沌回血%s"),数据引用!$E$58,AND(O70="红色",N70="混沌回血%s"),数据引用!$F$58,AND(O70="蓝色",N70="元素抗性"),数据引用!$C$61,AND(O70="紫色",N70="元素抗性"),数据引用!$D$61,AND(O70="橙色",N70="元素抗性"),数据引用!$E$61,AND(O70="红色",N70="元素抗性"),数据引用!$F$61,AND(O70="蓝色",N70="元素伤害"),数据引用!$C$64,AND(O70="紫色",N70="元素伤害"),数据引用!$D$64,AND(O70="橙色",N70="元素伤害"),数据引用!$E$64,AND(O70="红色",N70="元素伤害"),数据引用!$F$64)</f>
        <v>20</v>
      </c>
      <c r="N70" s="140" t="s">
        <v>137</v>
      </c>
      <c r="O70" s="47" t="s">
        <v>38</v>
      </c>
      <c r="P70" s="141">
        <f t="shared" si="18"/>
        <v>20</v>
      </c>
      <c r="Q70" s="156" t="s">
        <v>130</v>
      </c>
      <c r="R70" s="156">
        <v>80</v>
      </c>
      <c r="S70" s="156" t="s">
        <v>131</v>
      </c>
      <c r="T70" s="156">
        <f>ROUND(P70/R70,2)</f>
        <v>0.25</v>
      </c>
      <c r="U70" s="156" t="s">
        <v>132</v>
      </c>
      <c r="V70" s="126" t="str">
        <f t="shared" si="19"/>
        <v>属性-攻击力,</v>
      </c>
    </row>
    <row r="71" ht="15.75" spans="10:22">
      <c r="J71" s="143"/>
      <c r="K71" s="143"/>
      <c r="L71" s="47" t="s">
        <v>199</v>
      </c>
      <c r="M71" s="139">
        <f>_xlfn.IFS(AND(O71="蓝色",N71="晶核生命力"),数据引用!$C$19,AND(O71="紫色",N71="晶核生命力"),数据引用!$D$19,AND(O71="橙色",N71="晶核生命力"),数据引用!$E$19,AND(O71="红色",N71="晶核生命力"),数据引用!$F$19,AND(O71="蓝色",N71="晶核攻击力"),数据引用!$C$16,AND(O71="紫色",N71="晶核攻击力"),数据引用!$D$16,AND(O71="橙色",N71="晶核攻击力"),数据引用!$E$16,AND(O71="红色",N71="晶核攻击力"),数据引用!$F$16,AND(O71="蓝色",N71="最大混沌"),数据引用!$C$22,AND(O71="紫色",N71="最大混沌"),数据引用!$D$22,AND(O71="橙色",N71="最大混沌"),数据引用!$E$22,AND(O71="红色",N71="最大混沌"),数据引用!$F$22,AND(O71="蓝色",N71="破甲效果"),数据引用!$C$25,AND(O71="紫色",N71="破甲效果"),数据引用!$D$25,AND(O71="橙色",N71="破甲效果"),数据引用!$E$25,AND(O71="红色",N71="破甲效果"),数据引用!$F$25,AND(O71="蓝色",N71="暴击效果"),数据引用!$C$28,AND(O71="紫色",N71="暴击效果"),数据引用!$D$28,AND(O71="橙色",N71="暴击效果"),数据引用!$E$28,AND(O71="红色",N71="暴击效果"),数据引用!$F$28,AND(O71="蓝色",N71="精准伤害"),数据引用!$C$31,AND(O71="紫色",N71="精准伤害"),数据引用!$D$31,AND(O71="橙色",N71="精准伤害"),数据引用!$E$31,AND(O71="红色",N71="精准伤害"),数据引用!$F$31,AND(O71="蓝色",N71="技能增强"),$C$34,AND(O71="紫色",N71="技能增强"),数据引用!$D$34,AND(O71="橙色",N71="技能增强"),数据引用!$E$34,AND(O71="红色",N71="技能增强"),数据引用!$F$34,AND(O71="蓝色",N71="命中率"),数据引用!$C$37,AND(O71="紫色",N71="命中率"),数据引用!$D$37,AND(O71="橙色",N71="命中率"),数据引用!$E$37,AND(O71="红色",N71="命中率"),数据引用!$F$37,AND(O71="蓝色",N71="闪避率"),数据引用!$C$40,AND(O71="紫色",N71="闪避率"),数据引用!$D$40,AND(O71="橙色",N71="闪避率"),数据引用!$E$40,AND(O71="红色",N71="闪避率"),数据引用!$F$40,AND(O71="蓝色",N71="晶核防御力"),数据引用!$C$43,AND(O71="紫色",N71="晶核防御力"),数据引用!$D$43,AND(O71="橙色",N71="晶核防御力"),数据引用!$E$43,AND(O71="红色",N71="晶核防御力"),数据引用!$F$43,AND(O71="蓝色",N71="精准回血%s"),数据引用!$C$46,AND(O71="紫色",N71="精准回血%s"),数据引用!$D$46,AND(O71="橙色",N71="精准回血%s"),数据引用!$E$46,AND(O71="红色",N71="精准回血%s"),数据引用!$F$46,AND(O71="蓝色",N71="闪避回血%s"),数据引用!$C$49,AND(O71="紫色",N71="闪避回血%s"),数据引用!$D$49,AND(O71="橙色",N71="闪避回血%s"),数据引用!$E$49,AND(O71="红色",N71="闪避回血%s"),数据引用!$F$49,AND(O71="蓝色",N71="命中回血%s"),数据引用!$C$52,AND(O71="紫色",N71="命中回血%s"),数据引用!$D$52,AND(O71="橙色",N71="命中回血%s"),数据引用!$E$52,AND(O71="红色",N71="命中回血%s"),数据引用!$F$52,AND(O71="蓝色",N71="暴击回血%s"),数据引用!$C$55,AND(O71="紫色",N71="暴击回血%s"),数据引用!$D$55,AND(O71="橙色",N71="暴击回血%s"),数据引用!$E$55,AND(O71="红色",N71="暴击回血%s"),数据引用!$F$55,AND(O71="蓝色",N71="混沌回血%s"),数据引用!$C$58,AND(O71="紫色",N71="混沌回血%s"),数据引用!$D$58,AND(O71="橙色",N71="混沌回血%s"),数据引用!$E$58,AND(O71="红色",N71="混沌回血%s"),数据引用!$F$58,AND(O71="蓝色",N71="元素抗性"),数据引用!$C$61,AND(O71="紫色",N71="元素抗性"),数据引用!$D$61,AND(O71="橙色",N71="元素抗性"),数据引用!$E$61,AND(O71="红色",N71="元素抗性"),数据引用!$F$61,AND(O71="蓝色",N71="元素伤害"),数据引用!$C$64,AND(O71="紫色",N71="元素伤害"),数据引用!$D$64,AND(O71="橙色",N71="元素伤害"),数据引用!$E$64,AND(O71="红色",N71="元素伤害"),数据引用!$F$64)</f>
        <v>0</v>
      </c>
      <c r="N71" s="140" t="s">
        <v>161</v>
      </c>
      <c r="O71" s="47" t="s">
        <v>38</v>
      </c>
      <c r="P71" s="141">
        <f t="shared" si="18"/>
        <v>0</v>
      </c>
      <c r="Q71" s="156"/>
      <c r="R71" s="156"/>
      <c r="S71" s="156"/>
      <c r="T71" s="156"/>
      <c r="U71" s="156" t="s">
        <v>132</v>
      </c>
      <c r="V71" s="126" t="str">
        <f t="shared" si="19"/>
        <v>属性-技能增强,</v>
      </c>
    </row>
    <row r="72" ht="15.75" spans="10:22">
      <c r="J72" s="6"/>
      <c r="K72" s="6"/>
      <c r="L72" s="47" t="s">
        <v>199</v>
      </c>
      <c r="M72" s="139">
        <f>_xlfn.IFS(AND(O72="蓝色",N72="晶核生命力"),数据引用!$C$19,AND(O72="紫色",N72="晶核生命力"),数据引用!$D$19,AND(O72="橙色",N72="晶核生命力"),数据引用!$E$19,AND(O72="红色",N72="晶核生命力"),数据引用!$F$19,AND(O72="蓝色",N72="晶核攻击力"),数据引用!$C$16,AND(O72="紫色",N72="晶核攻击力"),数据引用!$D$16,AND(O72="橙色",N72="晶核攻击力"),数据引用!$E$16,AND(O72="红色",N72="晶核攻击力"),数据引用!$F$16,AND(O72="蓝色",N72="最大混沌"),数据引用!$C$22,AND(O72="紫色",N72="最大混沌"),数据引用!$D$22,AND(O72="橙色",N72="最大混沌"),数据引用!$E$22,AND(O72="红色",N72="最大混沌"),数据引用!$F$22,AND(O72="蓝色",N72="破甲效果"),数据引用!$C$25,AND(O72="紫色",N72="破甲效果"),数据引用!$D$25,AND(O72="橙色",N72="破甲效果"),数据引用!$E$25,AND(O72="红色",N72="破甲效果"),数据引用!$F$25,AND(O72="蓝色",N72="暴击效果"),数据引用!$C$28,AND(O72="紫色",N72="暴击效果"),数据引用!$D$28,AND(O72="橙色",N72="暴击效果"),数据引用!$E$28,AND(O72="红色",N72="暴击效果"),数据引用!$F$28,AND(O72="蓝色",N72="精准伤害"),数据引用!$C$31,AND(O72="紫色",N72="精准伤害"),数据引用!$D$31,AND(O72="橙色",N72="精准伤害"),数据引用!$E$31,AND(O72="红色",N72="精准伤害"),数据引用!$F$31,AND(O72="蓝色",N72="技能增强"),$C$34,AND(O72="紫色",N72="技能增强"),数据引用!$D$34,AND(O72="橙色",N72="技能增强"),数据引用!$E$34,AND(O72="红色",N72="技能增强"),数据引用!$F$34,AND(O72="蓝色",N72="命中率"),数据引用!$C$37,AND(O72="紫色",N72="命中率"),数据引用!$D$37,AND(O72="橙色",N72="命中率"),数据引用!$E$37,AND(O72="红色",N72="命中率"),数据引用!$F$37,AND(O72="蓝色",N72="闪避率"),数据引用!$C$40,AND(O72="紫色",N72="闪避率"),数据引用!$D$40,AND(O72="橙色",N72="闪避率"),数据引用!$E$40,AND(O72="红色",N72="闪避率"),数据引用!$F$40,AND(O72="蓝色",N72="晶核防御力"),数据引用!$C$43,AND(O72="紫色",N72="晶核防御力"),数据引用!$D$43,AND(O72="橙色",N72="晶核防御力"),数据引用!$E$43,AND(O72="红色",N72="晶核防御力"),数据引用!$F$43,AND(O72="蓝色",N72="精准回血%s"),数据引用!$C$46,AND(O72="紫色",N72="精准回血%s"),数据引用!$D$46,AND(O72="橙色",N72="精准回血%s"),数据引用!$E$46,AND(O72="红色",N72="精准回血%s"),数据引用!$F$46,AND(O72="蓝色",N72="闪避回血%s"),数据引用!$C$49,AND(O72="紫色",N72="闪避回血%s"),数据引用!$D$49,AND(O72="橙色",N72="闪避回血%s"),数据引用!$E$49,AND(O72="红色",N72="闪避回血%s"),数据引用!$F$49,AND(O72="蓝色",N72="命中回血%s"),数据引用!$C$52,AND(O72="紫色",N72="命中回血%s"),数据引用!$D$52,AND(O72="橙色",N72="命中回血%s"),数据引用!$E$52,AND(O72="红色",N72="命中回血%s"),数据引用!$F$52,AND(O72="蓝色",N72="暴击回血%s"),数据引用!$C$55,AND(O72="紫色",N72="暴击回血%s"),数据引用!$D$55,AND(O72="橙色",N72="暴击回血%s"),数据引用!$E$55,AND(O72="红色",N72="暴击回血%s"),数据引用!$F$55,AND(O72="蓝色",N72="混沌回血%s"),数据引用!$C$58,AND(O72="紫色",N72="混沌回血%s"),数据引用!$D$58,AND(O72="橙色",N72="混沌回血%s"),数据引用!$E$58,AND(O72="红色",N72="混沌回血%s"),数据引用!$F$58,AND(O72="蓝色",N72="元素抗性"),数据引用!$C$61,AND(O72="紫色",N72="元素抗性"),数据引用!$D$61,AND(O72="橙色",N72="元素抗性"),数据引用!$E$61,AND(O72="红色",N72="元素抗性"),数据引用!$F$61,AND(O72="蓝色",N72="元素伤害"),数据引用!$C$64,AND(O72="紫色",N72="元素伤害"),数据引用!$D$64,AND(O72="橙色",N72="元素伤害"),数据引用!$E$64,AND(O72="红色",N72="元素伤害"),数据引用!$F$64)</f>
        <v>231</v>
      </c>
      <c r="N72" s="140" t="s">
        <v>150</v>
      </c>
      <c r="O72" s="47" t="s">
        <v>38</v>
      </c>
      <c r="P72" s="141">
        <f t="shared" si="18"/>
        <v>231</v>
      </c>
      <c r="Q72" s="156"/>
      <c r="R72" s="156"/>
      <c r="S72" s="156"/>
      <c r="T72" s="156"/>
      <c r="U72" s="156" t="s">
        <v>142</v>
      </c>
      <c r="V72" s="126" t="str">
        <f t="shared" si="19"/>
        <v>属性-混沌回血,</v>
      </c>
    </row>
    <row r="73" s="126" customFormat="1" ht="15.75" spans="1:22">
      <c r="A73" s="157"/>
      <c r="B73" s="157"/>
      <c r="C73" s="157"/>
      <c r="D73" s="157"/>
      <c r="E73" s="157"/>
      <c r="F73" s="157"/>
      <c r="G73" s="157"/>
      <c r="I73" s="157"/>
      <c r="J73" s="157"/>
      <c r="K73" s="157"/>
      <c r="L73" s="159" t="s">
        <v>201</v>
      </c>
      <c r="M73" s="139" t="e">
        <f>_xlfn.IFS(AND(O73="蓝色",N73="晶核生命力"),数据引用!$C$19,AND(O73="紫色",N73="晶核生命力"),数据引用!$D$19,AND(O73="橙色",N73="晶核生命力"),数据引用!$E$19,AND(O73="红色",N73="晶核生命力"),数据引用!$F$19,AND(O73="蓝色",N73="晶核攻击力"),数据引用!$C$16,AND(O73="紫色",N73="晶核攻击力"),数据引用!$D$16,AND(O73="橙色",N73="晶核攻击力"),数据引用!$E$16,AND(O73="红色",N73="晶核攻击力"),数据引用!$F$16,AND(O73="蓝色",N73="最大混沌"),数据引用!$C$22,AND(O73="紫色",N73="最大混沌"),数据引用!$D$22,AND(O73="橙色",N73="最大混沌"),数据引用!$E$22,AND(O73="红色",N73="最大混沌"),数据引用!$F$22,AND(O73="蓝色",N73="破甲效果"),数据引用!$C$25,AND(O73="紫色",N73="破甲效果"),数据引用!$D$25,AND(O73="橙色",N73="破甲效果"),数据引用!$E$25,AND(O73="红色",N73="破甲效果"),数据引用!$F$25,AND(O73="蓝色",N73="暴击效果"),数据引用!$C$28,AND(O73="紫色",N73="暴击效果"),数据引用!$D$28,AND(O73="橙色",N73="暴击效果"),数据引用!$E$28,AND(O73="红色",N73="暴击效果"),数据引用!$F$28,AND(O73="蓝色",N73="精准伤害"),数据引用!$C$31,AND(O73="紫色",N73="精准伤害"),数据引用!$D$31,AND(O73="橙色",N73="精准伤害"),数据引用!$E$31,AND(O73="红色",N73="精准伤害"),数据引用!$F$31,AND(O73="蓝色",N73="技能增强"),$C$34,AND(O73="紫色",N73="技能增强"),数据引用!$D$34,AND(O73="橙色",N73="技能增强"),数据引用!$E$34,AND(O73="红色",N73="技能增强"),数据引用!$F$34,AND(O73="蓝色",N73="%命中率"),数据引用!$C$37,AND(O73="紫色",N73="%命中率"),数据引用!$D$37,AND(O73="橙色",N73="%命中率"),数据引用!$E$37,AND(O73="红色",N73="命中率"),数据引用!$F$37,AND(O73="蓝色",N73="%闪避率"),数据引用!$C$40,AND(O73="紫色",N73="%闪避率"),数据引用!$D$40,AND(O73="橙色",N73="%闪避率"),数据引用!$E$40,AND(O73="红色",N73="%闪避率"),数据引用!$F$40,AND(O73="蓝色",N73="晶核防御力"),数据引用!$C$43,AND(O73="紫色",N73="晶核防御力"),数据引用!$D$43,AND(O73="橙色",N73="晶核防御力"),数据引用!$E$43,AND(O73="红色",N73="晶核防御力"),数据引用!$F$43,AND(O73="蓝色",N73="精准回血"),数据引用!$C$46,AND(O73="紫色",N73="精准回血"),数据引用!$D$46,AND(O73="橙色",N73="精准回血"),数据引用!$E$46,AND(O73="红色",N73="精准回血"),数据引用!$F$46,AND(O73="蓝色",N73="闪避回血"),数据引用!$C$49,AND(O73="紫色",N73="闪避回血"),数据引用!$D$49,AND(O73="橙色",N73="闪避回血"),数据引用!$E$49,AND(O73="红色",N73="闪避回血"),数据引用!$F$49,AND(O73="蓝色",N73="命中回血"),数据引用!$C$52,AND(O73="紫色",N73="命中回血"),数据引用!$D$52,AND(O73="橙色",N73="命中回血"),数据引用!$E$52,AND(O73="红色",N73="命中回血"),数据引用!$F$52,AND(O73="蓝色",N73="暴击回血"),数据引用!$C$55,AND(O73="紫色",N73="暴击回血"),数据引用!$D$55,AND(O73="橙色",N73="暴击回血"),数据引用!$E$55,AND(O73="红色",N73="暴击回血"),数据引用!$F$55,AND(O73="蓝色",N73="混沌回血"),数据引用!$C$58,AND(O73="紫色",N73="混沌回血"),数据引用!$D$58,AND(O73="橙色",N73="混沌回血"),数据引用!$E$58,AND(O73="红色",N73="混沌回血"),数据引用!$F$58,AND(O73="蓝色",N73="%元素抗性"),数据引用!$C$61,AND(O73="紫色",N73="%元素抗性"),数据引用!$D$61,AND(O73="橙色",N73="%元素抗性"),数据引用!$E$61,AND(O73="红色",N73="%元素抗性"),数据引用!$F$61,AND(O73="蓝色",N73="%元素伤害"),数据引用!$C$64,AND(O73="紫色",N73="%元素伤害"),数据引用!$D$64,AND(O73="橙色",N73="%元素伤害"),数据引用!$E$64,AND(O73="红色",N73="%元素伤害"),数据引用!$F$64)</f>
        <v>#N/A</v>
      </c>
      <c r="N73" s="140"/>
      <c r="O73" s="47" t="s">
        <v>38</v>
      </c>
      <c r="P73" s="141" t="str">
        <f t="shared" si="18"/>
        <v/>
      </c>
      <c r="Q73" s="156"/>
      <c r="R73" s="156"/>
      <c r="S73" s="156"/>
      <c r="T73" s="156"/>
      <c r="U73" s="156"/>
      <c r="V73" s="126" t="e">
        <f t="shared" si="19"/>
        <v>#N/A</v>
      </c>
    </row>
    <row r="74" s="126" customFormat="1" ht="15.75" spans="1:22">
      <c r="A74" s="157"/>
      <c r="B74" s="157"/>
      <c r="C74" s="157"/>
      <c r="D74" s="157"/>
      <c r="E74" s="157"/>
      <c r="F74" s="157"/>
      <c r="G74" s="157"/>
      <c r="I74" s="157"/>
      <c r="J74" s="157"/>
      <c r="K74" s="157"/>
      <c r="L74" s="159" t="s">
        <v>202</v>
      </c>
      <c r="M74" s="139" t="e">
        <f>_xlfn.IFS(AND(O74="蓝色",N74="晶核生命力"),数据引用!$C$19,AND(O74="紫色",N74="晶核生命力"),数据引用!$D$19,AND(O74="橙色",N74="晶核生命力"),数据引用!$E$19,AND(O74="红色",N74="晶核生命力"),数据引用!$F$19,AND(O74="蓝色",N74="晶核攻击力"),数据引用!$C$16,AND(O74="紫色",N74="晶核攻击力"),数据引用!$D$16,AND(O74="橙色",N74="晶核攻击力"),数据引用!$E$16,AND(O74="红色",N74="晶核攻击力"),数据引用!$F$16,AND(O74="蓝色",N74="最大混沌"),数据引用!$C$22,AND(O74="紫色",N74="最大混沌"),数据引用!$D$22,AND(O74="橙色",N74="最大混沌"),数据引用!$E$22,AND(O74="红色",N74="最大混沌"),数据引用!$F$22,AND(O74="蓝色",N74="破甲效果"),数据引用!$C$25,AND(O74="紫色",N74="破甲效果"),数据引用!$D$25,AND(O74="橙色",N74="破甲效果"),数据引用!$E$25,AND(O74="红色",N74="破甲效果"),数据引用!$F$25,AND(O74="蓝色",N74="暴击效果"),数据引用!$C$28,AND(O74="紫色",N74="暴击效果"),数据引用!$D$28,AND(O74="橙色",N74="暴击效果"),数据引用!$E$28,AND(O74="红色",N74="暴击效果"),数据引用!$F$28,AND(O74="蓝色",N74="精准伤害"),数据引用!$C$31,AND(O74="紫色",N74="精准伤害"),数据引用!$D$31,AND(O74="橙色",N74="精准伤害"),数据引用!$E$31,AND(O74="红色",N74="精准伤害"),数据引用!$F$31,AND(O74="蓝色",N74="技能增强"),$C$34,AND(O74="紫色",N74="技能增强"),数据引用!$D$34,AND(O74="橙色",N74="技能增强"),数据引用!$E$34,AND(O74="红色",N74="技能增强"),数据引用!$F$34,AND(O74="蓝色",N74="%命中率"),数据引用!$C$37,AND(O74="紫色",N74="%命中率"),数据引用!$D$37,AND(O74="橙色",N74="%命中率"),数据引用!$E$37,AND(O74="红色",N74="命中率"),数据引用!$F$37,AND(O74="蓝色",N74="%闪避率"),数据引用!$C$40,AND(O74="紫色",N74="%闪避率"),数据引用!$D$40,AND(O74="橙色",N74="%闪避率"),数据引用!$E$40,AND(O74="红色",N74="%闪避率"),数据引用!$F$40,AND(O74="蓝色",N74="晶核防御力"),数据引用!$C$43,AND(O74="紫色",N74="晶核防御力"),数据引用!$D$43,AND(O74="橙色",N74="晶核防御力"),数据引用!$E$43,AND(O74="红色",N74="晶核防御力"),数据引用!$F$43,AND(O74="蓝色",N74="精准回血"),数据引用!$C$46,AND(O74="紫色",N74="精准回血"),数据引用!$D$46,AND(O74="橙色",N74="精准回血"),数据引用!$E$46,AND(O74="红色",N74="精准回血"),数据引用!$F$46,AND(O74="蓝色",N74="闪避回血"),数据引用!$C$49,AND(O74="紫色",N74="闪避回血"),数据引用!$D$49,AND(O74="橙色",N74="闪避回血"),数据引用!$E$49,AND(O74="红色",N74="闪避回血"),数据引用!$F$49,AND(O74="蓝色",N74="命中回血"),数据引用!$C$52,AND(O74="紫色",N74="命中回血"),数据引用!$D$52,AND(O74="橙色",N74="命中回血"),数据引用!$E$52,AND(O74="红色",N74="命中回血"),数据引用!$F$52,AND(O74="蓝色",N74="暴击回血"),数据引用!$C$55,AND(O74="紫色",N74="暴击回血"),数据引用!$D$55,AND(O74="橙色",N74="暴击回血"),数据引用!$E$55,AND(O74="红色",N74="暴击回血"),数据引用!$F$55,AND(O74="蓝色",N74="混沌回血"),数据引用!$C$58,AND(O74="紫色",N74="混沌回血"),数据引用!$D$58,AND(O74="橙色",N74="混沌回血"),数据引用!$E$58,AND(O74="红色",N74="混沌回血"),数据引用!$F$58,AND(O74="蓝色",N74="%元素抗性"),数据引用!$C$61,AND(O74="紫色",N74="%元素抗性"),数据引用!$D$61,AND(O74="橙色",N74="%元素抗性"),数据引用!$E$61,AND(O74="红色",N74="%元素抗性"),数据引用!$F$61,AND(O74="蓝色",N74="%元素伤害"),数据引用!$C$64,AND(O74="紫色",N74="%元素伤害"),数据引用!$D$64,AND(O74="橙色",N74="%元素伤害"),数据引用!$E$64,AND(O74="红色",N74="%元素伤害"),数据引用!$F$64)</f>
        <v>#N/A</v>
      </c>
      <c r="N74" s="140"/>
      <c r="O74" s="47" t="s">
        <v>41</v>
      </c>
      <c r="P74" s="141" t="str">
        <f t="shared" si="18"/>
        <v/>
      </c>
      <c r="Q74" s="156"/>
      <c r="R74" s="156"/>
      <c r="S74" s="156"/>
      <c r="T74" s="156"/>
      <c r="U74" s="156"/>
      <c r="V74" s="126" t="e">
        <f t="shared" si="19"/>
        <v>#N/A</v>
      </c>
    </row>
    <row r="75" s="126" customFormat="1" ht="15.75" spans="1:22">
      <c r="A75" s="157"/>
      <c r="B75" s="157"/>
      <c r="C75" s="157"/>
      <c r="D75" s="157"/>
      <c r="E75" s="157"/>
      <c r="F75" s="157"/>
      <c r="G75" s="157"/>
      <c r="I75" s="157"/>
      <c r="J75" s="157"/>
      <c r="K75" s="157"/>
      <c r="L75" s="47" t="s">
        <v>136</v>
      </c>
      <c r="M75" s="139">
        <f>_xlfn.IFS(AND(O75="蓝色",N75="晶核生命力"),数据引用!$C$19,AND(O75="紫色",N75="晶核生命力"),数据引用!$D$19,AND(O75="橙色",N75="晶核生命力"),数据引用!$E$19,AND(O75="红色",N75="晶核生命力"),数据引用!$F$19,AND(O75="蓝色",N75="晶核攻击力"),数据引用!$C$16,AND(O75="紫色",N75="晶核攻击力"),数据引用!$D$16,AND(O75="橙色",N75="晶核攻击力"),数据引用!$E$16,AND(O75="红色",N75="晶核攻击力"),数据引用!$F$16,AND(O75="蓝色",N75="最大混沌"),数据引用!$C$22,AND(O75="紫色",N75="最大混沌"),数据引用!$D$22,AND(O75="橙色",N75="最大混沌"),数据引用!$E$22,AND(O75="红色",N75="最大混沌"),数据引用!$F$22,AND(O75="蓝色",N75="破甲效果"),数据引用!$C$25,AND(O75="紫色",N75="破甲效果"),数据引用!$D$25,AND(O75="橙色",N75="破甲效果"),数据引用!$E$25,AND(O75="红色",N75="破甲效果"),数据引用!$F$25,AND(O75="蓝色",N75="暴击效果"),数据引用!$C$28,AND(O75="紫色",N75="暴击效果"),数据引用!$D$28,AND(O75="橙色",N75="暴击效果"),数据引用!$E$28,AND(O75="红色",N75="暴击效果"),数据引用!$F$28,AND(O75="蓝色",N75="精准伤害"),数据引用!$C$31,AND(O75="紫色",N75="精准伤害"),数据引用!$D$31,AND(O75="橙色",N75="精准伤害"),数据引用!$E$31,AND(O75="红色",N75="精准伤害"),数据引用!$F$31,AND(O75="蓝色",N75="技能增强"),$C$34,AND(O75="紫色",N75="技能增强"),数据引用!$D$34,AND(O75="橙色",N75="技能增强"),数据引用!$E$34,AND(O75="红色",N75="技能增强"),数据引用!$F$34,AND(O75="蓝色",N75="命中率"),数据引用!$C$37,AND(O75="紫色",N75="命中率"),数据引用!$D$37,AND(O75="橙色",N75="命中率"),数据引用!$E$37,AND(O75="红色",N75="命中率"),数据引用!$F$37,AND(O75="蓝色",N75="闪避率"),数据引用!$C$40,AND(O75="紫色",N75="闪避率"),数据引用!$D$40,AND(O75="橙色",N75="闪避率"),数据引用!$E$40,AND(O75="红色",N75="闪避率"),数据引用!$F$40,AND(O75="蓝色",N75="晶核防御力"),数据引用!$C$43,AND(O75="紫色",N75="晶核防御力"),数据引用!$D$43,AND(O75="橙色",N75="晶核防御力"),数据引用!$E$43,AND(O75="红色",N75="晶核防御力"),数据引用!$F$43,AND(O75="蓝色",N75="精准回血%s"),数据引用!$C$46,AND(O75="紫色",N75="精准回血%s"),数据引用!$D$46,AND(O75="橙色",N75="精准回血%s"),数据引用!$E$46,AND(O75="红色",N75="精准回血%s"),数据引用!$F$46,AND(O75="蓝色",N75="闪避回血%s"),数据引用!$C$49,AND(O75="紫色",N75="闪避回血%s"),数据引用!$D$49,AND(O75="橙色",N75="闪避回血%s"),数据引用!$E$49,AND(O75="红色",N75="闪避回血%s"),数据引用!$F$49,AND(O75="蓝色",N75="命中回血%s"),数据引用!$C$52,AND(O75="紫色",N75="命中回血%s"),数据引用!$D$52,AND(O75="橙色",N75="命中回血%s"),数据引用!$E$52,AND(O75="红色",N75="命中回血%s"),数据引用!$F$52,AND(O75="蓝色",N75="暴击回血%s"),数据引用!$C$55,AND(O75="紫色",N75="暴击回血%s"),数据引用!$D$55,AND(O75="橙色",N75="暴击回血%s"),数据引用!$E$55,AND(O75="红色",N75="暴击回血%s"),数据引用!$F$55,AND(O75="蓝色",N75="混沌回血%s"),数据引用!$C$58,AND(O75="紫色",N75="混沌回血%s"),数据引用!$D$58,AND(O75="橙色",N75="混沌回血%s"),数据引用!$E$58,AND(O75="红色",N75="混沌回血%s"),数据引用!$F$58,AND(O75="蓝色",N75="元素抗性"),数据引用!$C$61,AND(O75="紫色",N75="元素抗性"),数据引用!$D$61,AND(O75="橙色",N75="元素抗性"),数据引用!$E$61,AND(O75="红色",N75="元素抗性"),数据引用!$F$61,AND(O75="蓝色",N75="元素伤害"),数据引用!$C$64,AND(O75="紫色",N75="元素伤害"),数据引用!$D$64,AND(O75="橙色",N75="元素伤害"),数据引用!$E$64,AND(O75="红色",N75="元素伤害"),数据引用!$F$64)</f>
        <v>20</v>
      </c>
      <c r="N75" s="140" t="s">
        <v>148</v>
      </c>
      <c r="O75" s="47" t="s">
        <v>41</v>
      </c>
      <c r="P75" s="141">
        <f t="shared" si="18"/>
        <v>20</v>
      </c>
      <c r="Q75" s="156"/>
      <c r="R75" s="156"/>
      <c r="S75" s="156"/>
      <c r="T75" s="156">
        <f>P75/100</f>
        <v>0.2</v>
      </c>
      <c r="U75" s="156" t="s">
        <v>132</v>
      </c>
      <c r="V75" s="126" t="str">
        <f t="shared" si="19"/>
        <v>属性-防御力,</v>
      </c>
    </row>
    <row r="76" s="126" customFormat="1" ht="15.75" spans="1:22">
      <c r="A76" s="157"/>
      <c r="B76" s="157"/>
      <c r="C76" s="157"/>
      <c r="D76" s="157"/>
      <c r="E76" s="157"/>
      <c r="F76" s="157"/>
      <c r="G76" s="157"/>
      <c r="I76" s="157"/>
      <c r="K76" s="1"/>
      <c r="L76" s="47" t="s">
        <v>199</v>
      </c>
      <c r="M76" s="139">
        <f>_xlfn.IFS(AND(O76="蓝色",N76="晶核生命力"),数据引用!$C$19,AND(O76="紫色",N76="晶核生命力"),数据引用!$D$19,AND(O76="橙色",N76="晶核生命力"),数据引用!$E$19,AND(O76="红色",N76="晶核生命力"),数据引用!$F$19,AND(O76="蓝色",N76="晶核攻击力"),数据引用!$C$16,AND(O76="紫色",N76="晶核攻击力"),数据引用!$D$16,AND(O76="橙色",N76="晶核攻击力"),数据引用!$E$16,AND(O76="红色",N76="晶核攻击力"),数据引用!$F$16,AND(O76="蓝色",N76="最大混沌"),数据引用!$C$22,AND(O76="紫色",N76="最大混沌"),数据引用!$D$22,AND(O76="橙色",N76="最大混沌"),数据引用!$E$22,AND(O76="红色",N76="最大混沌"),数据引用!$F$22,AND(O76="蓝色",N76="破甲效果"),数据引用!$C$25,AND(O76="紫色",N76="破甲效果"),数据引用!$D$25,AND(O76="橙色",N76="破甲效果"),数据引用!$E$25,AND(O76="红色",N76="破甲效果"),数据引用!$F$25,AND(O76="蓝色",N76="暴击效果"),数据引用!$C$28,AND(O76="紫色",N76="暴击效果"),数据引用!$D$28,AND(O76="橙色",N76="暴击效果"),数据引用!$E$28,AND(O76="红色",N76="暴击效果"),数据引用!$F$28,AND(O76="蓝色",N76="精准伤害"),数据引用!$C$31,AND(O76="紫色",N76="精准伤害"),数据引用!$D$31,AND(O76="橙色",N76="精准伤害"),数据引用!$E$31,AND(O76="红色",N76="精准伤害"),数据引用!$F$31,AND(O76="蓝色",N76="技能增强"),$C$34,AND(O76="紫色",N76="技能增强"),数据引用!$D$34,AND(O76="橙色",N76="技能增强"),数据引用!$E$34,AND(O76="红色",N76="技能增强"),数据引用!$F$34,AND(O76="蓝色",N76="命中率"),数据引用!$C$37,AND(O76="紫色",N76="命中率"),数据引用!$D$37,AND(O76="橙色",N76="命中率"),数据引用!$E$37,AND(O76="红色",N76="命中率"),数据引用!$F$37,AND(O76="蓝色",N76="闪避率"),数据引用!$C$40,AND(O76="紫色",N76="闪避率"),数据引用!$D$40,AND(O76="橙色",N76="闪避率"),数据引用!$E$40,AND(O76="红色",N76="闪避率"),数据引用!$F$40,AND(O76="蓝色",N76="晶核防御力"),数据引用!$C$43,AND(O76="紫色",N76="晶核防御力"),数据引用!$D$43,AND(O76="橙色",N76="晶核防御力"),数据引用!$E$43,AND(O76="红色",N76="晶核防御力"),数据引用!$F$43,AND(O76="蓝色",N76="精准回血%s"),数据引用!$C$46,AND(O76="紫色",N76="精准回血%s"),数据引用!$D$46,AND(O76="橙色",N76="精准回血%s"),数据引用!$E$46,AND(O76="红色",N76="精准回血%s"),数据引用!$F$46,AND(O76="蓝色",N76="闪避回血%s"),数据引用!$C$49,AND(O76="紫色",N76="闪避回血%s"),数据引用!$D$49,AND(O76="橙色",N76="闪避回血%s"),数据引用!$E$49,AND(O76="红色",N76="闪避回血%s"),数据引用!$F$49,AND(O76="蓝色",N76="命中回血%s"),数据引用!$C$52,AND(O76="紫色",N76="命中回血%s"),数据引用!$D$52,AND(O76="橙色",N76="命中回血%s"),数据引用!$E$52,AND(O76="红色",N76="命中回血%s"),数据引用!$F$52,AND(O76="蓝色",N76="暴击回血%s"),数据引用!$C$55,AND(O76="紫色",N76="暴击回血%s"),数据引用!$D$55,AND(O76="橙色",N76="暴击回血%s"),数据引用!$E$55,AND(O76="红色",N76="暴击回血%s"),数据引用!$F$55,AND(O76="蓝色",N76="混沌回血%s"),数据引用!$C$58,AND(O76="紫色",N76="混沌回血%s"),数据引用!$D$58,AND(O76="橙色",N76="混沌回血%s"),数据引用!$E$58,AND(O76="红色",N76="混沌回血%s"),数据引用!$F$58,AND(O76="蓝色",N76="元素抗性"),数据引用!$C$61,AND(O76="紫色",N76="元素抗性"),数据引用!$D$61,AND(O76="橙色",N76="元素抗性"),数据引用!$E$61,AND(O76="红色",N76="元素抗性"),数据引用!$F$61,AND(O76="蓝色",N76="元素伤害"),数据引用!$C$64,AND(O76="紫色",N76="元素伤害"),数据引用!$D$64,AND(O76="橙色",N76="元素伤害"),数据引用!$E$64,AND(O76="红色",N76="元素伤害"),数据引用!$F$64)</f>
        <v>2.16</v>
      </c>
      <c r="N76" s="140" t="s">
        <v>152</v>
      </c>
      <c r="O76" s="47" t="s">
        <v>41</v>
      </c>
      <c r="P76" s="141">
        <f t="shared" si="18"/>
        <v>2.16</v>
      </c>
      <c r="Q76" s="156"/>
      <c r="R76" s="156"/>
      <c r="S76" s="156"/>
      <c r="T76" s="156">
        <f>M76</f>
        <v>2.16</v>
      </c>
      <c r="U76" s="156" t="s">
        <v>132</v>
      </c>
      <c r="V76" s="126" t="str">
        <f t="shared" si="19"/>
        <v>属性-命中率,</v>
      </c>
    </row>
    <row r="77" s="126" customFormat="1" ht="15.75" spans="1:22">
      <c r="A77" s="157"/>
      <c r="B77" s="157"/>
      <c r="C77" s="157"/>
      <c r="D77" s="157"/>
      <c r="E77" s="157"/>
      <c r="F77" s="157"/>
      <c r="G77" s="157"/>
      <c r="I77" s="157"/>
      <c r="J77" s="157"/>
      <c r="K77" s="126">
        <f>T77*100</f>
        <v>2000</v>
      </c>
      <c r="L77" s="47" t="s">
        <v>136</v>
      </c>
      <c r="M77" s="139">
        <f>_xlfn.IFS(AND(O77="蓝色",N77="晶核生命力"),数据引用!$C$19,AND(O77="紫色",N77="晶核生命力"),数据引用!$D$19,AND(O77="橙色",N77="晶核生命力"),数据引用!$E$19,AND(O77="红色",N77="晶核生命力"),数据引用!$F$19,AND(O77="蓝色",N77="晶核攻击力"),数据引用!$C$16,AND(O77="紫色",N77="晶核攻击力"),数据引用!$D$16,AND(O77="橙色",N77="晶核攻击力"),数据引用!$E$16,AND(O77="红色",N77="晶核攻击力"),数据引用!$F$16,AND(O77="蓝色",N77="最大混沌"),数据引用!$C$22,AND(O77="紫色",N77="最大混沌"),数据引用!$D$22,AND(O77="橙色",N77="最大混沌"),数据引用!$E$22,AND(O77="红色",N77="最大混沌"),数据引用!$F$22,AND(O77="蓝色",N77="破甲效果"),数据引用!$C$25,AND(O77="紫色",N77="破甲效果"),数据引用!$D$25,AND(O77="橙色",N77="破甲效果"),数据引用!$E$25,AND(O77="红色",N77="破甲效果"),数据引用!$F$25,AND(O77="蓝色",N77="暴击效果"),数据引用!$C$28,AND(O77="紫色",N77="暴击效果"),数据引用!$D$28,AND(O77="橙色",N77="暴击效果"),数据引用!$E$28,AND(O77="红色",N77="暴击效果"),数据引用!$F$28,AND(O77="蓝色",N77="精准伤害"),数据引用!$C$31,AND(O77="紫色",N77="精准伤害"),数据引用!$D$31,AND(O77="橙色",N77="精准伤害"),数据引用!$E$31,AND(O77="红色",N77="精准伤害"),数据引用!$F$31,AND(O77="蓝色",N77="技能增强"),$C$34,AND(O77="紫色",N77="技能增强"),数据引用!$D$34,AND(O77="橙色",N77="技能增强"),数据引用!$E$34,AND(O77="红色",N77="技能增强"),数据引用!$F$34,AND(O77="蓝色",N77="命中率"),数据引用!$C$37,AND(O77="紫色",N77="命中率"),数据引用!$D$37,AND(O77="橙色",N77="命中率"),数据引用!$E$37,AND(O77="红色",N77="命中率"),数据引用!$F$37,AND(O77="蓝色",N77="闪避率"),数据引用!$C$40,AND(O77="紫色",N77="闪避率"),数据引用!$D$40,AND(O77="橙色",N77="闪避率"),数据引用!$E$40,AND(O77="红色",N77="闪避率"),数据引用!$F$40,AND(O77="蓝色",N77="晶核防御力"),数据引用!$C$43,AND(O77="紫色",N77="晶核防御力"),数据引用!$D$43,AND(O77="橙色",N77="晶核防御力"),数据引用!$E$43,AND(O77="红色",N77="晶核防御力"),数据引用!$F$43,AND(O77="蓝色",N77="精准回血%s"),数据引用!$C$46,AND(O77="紫色",N77="精准回血%s"),数据引用!$D$46,AND(O77="橙色",N77="精准回血%s"),数据引用!$E$46,AND(O77="红色",N77="精准回血%s"),数据引用!$F$46,AND(O77="蓝色",N77="闪避回血%s"),数据引用!$C$49,AND(O77="紫色",N77="闪避回血%s"),数据引用!$D$49,AND(O77="橙色",N77="闪避回血%s"),数据引用!$E$49,AND(O77="红色",N77="闪避回血%s"),数据引用!$F$49,AND(O77="蓝色",N77="命中回血%s"),数据引用!$C$52,AND(O77="紫色",N77="命中回血%s"),数据引用!$D$52,AND(O77="橙色",N77="命中回血%s"),数据引用!$E$52,AND(O77="红色",N77="命中回血%s"),数据引用!$F$52,AND(O77="蓝色",N77="暴击回血%s"),数据引用!$C$55,AND(O77="紫色",N77="暴击回血%s"),数据引用!$D$55,AND(O77="橙色",N77="暴击回血%s"),数据引用!$E$55,AND(O77="红色",N77="暴击回血%s"),数据引用!$F$55,AND(O77="蓝色",N77="混沌回血%s"),数据引用!$C$58,AND(O77="紫色",N77="混沌回血%s"),数据引用!$D$58,AND(O77="橙色",N77="混沌回血%s"),数据引用!$E$58,AND(O77="红色",N77="混沌回血%s"),数据引用!$F$58,AND(O77="蓝色",N77="元素抗性"),数据引用!$C$61,AND(O77="紫色",N77="元素抗性"),数据引用!$D$61,AND(O77="橙色",N77="元素抗性"),数据引用!$E$61,AND(O77="红色",N77="元素抗性"),数据引用!$F$61,AND(O77="蓝色",N77="元素伤害"),数据引用!$C$64,AND(O77="紫色",N77="元素伤害"),数据引用!$D$64,AND(O77="橙色",N77="元素伤害"),数据引用!$E$64,AND(O77="红色",N77="元素伤害"),数据引用!$F$64)</f>
        <v>20</v>
      </c>
      <c r="N77" s="140" t="s">
        <v>129</v>
      </c>
      <c r="O77" s="47" t="s">
        <v>41</v>
      </c>
      <c r="P77" s="141">
        <f t="shared" si="18"/>
        <v>20</v>
      </c>
      <c r="Q77" s="156"/>
      <c r="R77" s="156"/>
      <c r="S77" s="156"/>
      <c r="T77" s="156">
        <f>M77</f>
        <v>20</v>
      </c>
      <c r="U77" s="156" t="s">
        <v>132</v>
      </c>
      <c r="V77" s="126" t="str">
        <f t="shared" si="19"/>
        <v>属性-最大生命,</v>
      </c>
    </row>
    <row r="78" s="126" customFormat="1" ht="15.75" spans="1:22">
      <c r="A78" s="157"/>
      <c r="B78" s="157"/>
      <c r="C78" s="157"/>
      <c r="D78" s="157"/>
      <c r="E78" s="157"/>
      <c r="F78" s="157"/>
      <c r="G78" s="157"/>
      <c r="I78" s="157"/>
      <c r="J78" s="157"/>
      <c r="K78" s="157"/>
      <c r="L78" s="47" t="s">
        <v>199</v>
      </c>
      <c r="M78" s="139">
        <f>_xlfn.IFS(AND(O78="蓝色",N78="晶核生命力"),数据引用!$C$19,AND(O78="紫色",N78="晶核生命力"),数据引用!$D$19,AND(O78="橙色",N78="晶核生命力"),数据引用!$E$19,AND(O78="红色",N78="晶核生命力"),数据引用!$F$19,AND(O78="蓝色",N78="晶核攻击力"),数据引用!$C$16,AND(O78="紫色",N78="晶核攻击力"),数据引用!$D$16,AND(O78="橙色",N78="晶核攻击力"),数据引用!$E$16,AND(O78="红色",N78="晶核攻击力"),数据引用!$F$16,AND(O78="蓝色",N78="最大混沌"),数据引用!$C$22,AND(O78="紫色",N78="最大混沌"),数据引用!$D$22,AND(O78="橙色",N78="最大混沌"),数据引用!$E$22,AND(O78="红色",N78="最大混沌"),数据引用!$F$22,AND(O78="蓝色",N78="破甲效果"),数据引用!$C$25,AND(O78="紫色",N78="破甲效果"),数据引用!$D$25,AND(O78="橙色",N78="破甲效果"),数据引用!$E$25,AND(O78="红色",N78="破甲效果"),数据引用!$F$25,AND(O78="蓝色",N78="暴击效果"),数据引用!$C$28,AND(O78="紫色",N78="暴击效果"),数据引用!$D$28,AND(O78="橙色",N78="暴击效果"),数据引用!$E$28,AND(O78="红色",N78="暴击效果"),数据引用!$F$28,AND(O78="蓝色",N78="精准伤害"),数据引用!$C$31,AND(O78="紫色",N78="精准伤害"),数据引用!$D$31,AND(O78="橙色",N78="精准伤害"),数据引用!$E$31,AND(O78="红色",N78="精准伤害"),数据引用!$F$31,AND(O78="蓝色",N78="技能增强"),$C$34,AND(O78="紫色",N78="技能增强"),数据引用!$D$34,AND(O78="橙色",N78="技能增强"),数据引用!$E$34,AND(O78="红色",N78="技能增强"),数据引用!$F$34,AND(O78="蓝色",N78="命中率"),数据引用!$C$37,AND(O78="紫色",N78="命中率"),数据引用!$D$37,AND(O78="橙色",N78="命中率"),数据引用!$E$37,AND(O78="红色",N78="命中率"),数据引用!$F$37,AND(O78="蓝色",N78="闪避率"),数据引用!$C$40,AND(O78="紫色",N78="闪避率"),数据引用!$D$40,AND(O78="橙色",N78="闪避率"),数据引用!$E$40,AND(O78="红色",N78="闪避率"),数据引用!$F$40,AND(O78="蓝色",N78="晶核防御力"),数据引用!$C$43,AND(O78="紫色",N78="晶核防御力"),数据引用!$D$43,AND(O78="橙色",N78="晶核防御力"),数据引用!$E$43,AND(O78="红色",N78="晶核防御力"),数据引用!$F$43,AND(O78="蓝色",N78="精准回血%s"),数据引用!$C$46,AND(O78="紫色",N78="精准回血%s"),数据引用!$D$46,AND(O78="橙色",N78="精准回血%s"),数据引用!$E$46,AND(O78="红色",N78="精准回血%s"),数据引用!$F$46,AND(O78="蓝色",N78="闪避回血%s"),数据引用!$C$49,AND(O78="紫色",N78="闪避回血%s"),数据引用!$D$49,AND(O78="橙色",N78="闪避回血%s"),数据引用!$E$49,AND(O78="红色",N78="闪避回血%s"),数据引用!$F$49,AND(O78="蓝色",N78="命中回血%s"),数据引用!$C$52,AND(O78="紫色",N78="命中回血%s"),数据引用!$D$52,AND(O78="橙色",N78="命中回血%s"),数据引用!$E$52,AND(O78="红色",N78="命中回血%s"),数据引用!$F$52,AND(O78="蓝色",N78="暴击回血%s"),数据引用!$C$55,AND(O78="紫色",N78="暴击回血%s"),数据引用!$D$55,AND(O78="橙色",N78="暴击回血%s"),数据引用!$E$55,AND(O78="红色",N78="暴击回血%s"),数据引用!$F$55,AND(O78="蓝色",N78="混沌回血%s"),数据引用!$C$58,AND(O78="紫色",N78="混沌回血%s"),数据引用!$D$58,AND(O78="橙色",N78="混沌回血%s"),数据引用!$E$58,AND(O78="红色",N78="混沌回血%s"),数据引用!$F$58,AND(O78="蓝色",N78="元素抗性"),数据引用!$C$61,AND(O78="紫色",N78="元素抗性"),数据引用!$D$61,AND(O78="橙色",N78="元素抗性"),数据引用!$E$61,AND(O78="红色",N78="元素抗性"),数据引用!$F$61,AND(O78="蓝色",N78="元素伤害"),数据引用!$C$64,AND(O78="紫色",N78="元素伤害"),数据引用!$D$64,AND(O78="橙色",N78="元素伤害"),数据引用!$E$64,AND(O78="红色",N78="元素伤害"),数据引用!$F$64)</f>
        <v>258</v>
      </c>
      <c r="N78" s="140" t="s">
        <v>141</v>
      </c>
      <c r="O78" s="47" t="s">
        <v>41</v>
      </c>
      <c r="P78" s="141">
        <f t="shared" si="18"/>
        <v>258</v>
      </c>
      <c r="Q78" s="156"/>
      <c r="R78" s="156"/>
      <c r="S78" s="156"/>
      <c r="T78" s="156"/>
      <c r="U78" s="156" t="s">
        <v>142</v>
      </c>
      <c r="V78" s="126" t="str">
        <f t="shared" si="19"/>
        <v>属性-暴击回血,</v>
      </c>
    </row>
    <row r="79" s="126" customFormat="1" ht="15.75" spans="1:22">
      <c r="A79" s="157"/>
      <c r="B79" s="157"/>
      <c r="C79" s="157"/>
      <c r="D79" s="157"/>
      <c r="E79" s="157"/>
      <c r="F79" s="157"/>
      <c r="G79" s="157"/>
      <c r="I79" s="157"/>
      <c r="J79" s="157"/>
      <c r="K79" s="157"/>
      <c r="L79" s="47" t="s">
        <v>136</v>
      </c>
      <c r="M79" s="139">
        <f>_xlfn.IFS(AND(O79="蓝色",N79="晶核生命力"),数据引用!$C$19,AND(O79="紫色",N79="晶核生命力"),数据引用!$D$19,AND(O79="橙色",N79="晶核生命力"),数据引用!$E$19,AND(O79="红色",N79="晶核生命力"),数据引用!$F$19,AND(O79="蓝色",N79="晶核攻击力"),数据引用!$C$16,AND(O79="紫色",N79="晶核攻击力"),数据引用!$D$16,AND(O79="橙色",N79="晶核攻击力"),数据引用!$E$16,AND(O79="红色",N79="晶核攻击力"),数据引用!$F$16,AND(O79="蓝色",N79="最大混沌"),数据引用!$C$22,AND(O79="紫色",N79="最大混沌"),数据引用!$D$22,AND(O79="橙色",N79="最大混沌"),数据引用!$E$22,AND(O79="红色",N79="最大混沌"),数据引用!$F$22,AND(O79="蓝色",N79="破甲效果"),数据引用!$C$25,AND(O79="紫色",N79="破甲效果"),数据引用!$D$25,AND(O79="橙色",N79="破甲效果"),数据引用!$E$25,AND(O79="红色",N79="破甲效果"),数据引用!$F$25,AND(O79="蓝色",N79="暴击效果"),数据引用!$C$28,AND(O79="紫色",N79="暴击效果"),数据引用!$D$28,AND(O79="橙色",N79="暴击效果"),数据引用!$E$28,AND(O79="红色",N79="暴击效果"),数据引用!$F$28,AND(O79="蓝色",N79="精准伤害"),数据引用!$C$31,AND(O79="紫色",N79="精准伤害"),数据引用!$D$31,AND(O79="橙色",N79="精准伤害"),数据引用!$E$31,AND(O79="红色",N79="精准伤害"),数据引用!$F$31,AND(O79="蓝色",N79="技能增强"),$C$34,AND(O79="紫色",N79="技能增强"),数据引用!$D$34,AND(O79="橙色",N79="技能增强"),数据引用!$E$34,AND(O79="红色",N79="技能增强"),数据引用!$F$34,AND(O79="蓝色",N79="命中率"),数据引用!$C$37,AND(O79="紫色",N79="命中率"),数据引用!$D$37,AND(O79="橙色",N79="命中率"),数据引用!$E$37,AND(O79="红色",N79="命中率"),数据引用!$F$37,AND(O79="蓝色",N79="闪避率"),数据引用!$C$40,AND(O79="紫色",N79="闪避率"),数据引用!$D$40,AND(O79="橙色",N79="闪避率"),数据引用!$E$40,AND(O79="红色",N79="闪避率"),数据引用!$F$40,AND(O79="蓝色",N79="晶核防御力"),数据引用!$C$43,AND(O79="紫色",N79="晶核防御力"),数据引用!$D$43,AND(O79="橙色",N79="晶核防御力"),数据引用!$E$43,AND(O79="红色",N79="晶核防御力"),数据引用!$F$43,AND(O79="蓝色",N79="精准回血%s"),数据引用!$C$46,AND(O79="紫色",N79="精准回血%s"),数据引用!$D$46,AND(O79="橙色",N79="精准回血%s"),数据引用!$E$46,AND(O79="红色",N79="精准回血%s"),数据引用!$F$46,AND(O79="蓝色",N79="闪避回血%s"),数据引用!$C$49,AND(O79="紫色",N79="闪避回血%s"),数据引用!$D$49,AND(O79="橙色",N79="闪避回血%s"),数据引用!$E$49,AND(O79="红色",N79="闪避回血%s"),数据引用!$F$49,AND(O79="蓝色",N79="命中回血%s"),数据引用!$C$52,AND(O79="紫色",N79="命中回血%s"),数据引用!$D$52,AND(O79="橙色",N79="命中回血%s"),数据引用!$E$52,AND(O79="红色",N79="命中回血%s"),数据引用!$F$52,AND(O79="蓝色",N79="暴击回血%s"),数据引用!$C$55,AND(O79="紫色",N79="暴击回血%s"),数据引用!$D$55,AND(O79="橙色",N79="暴击回血%s"),数据引用!$E$55,AND(O79="红色",N79="暴击回血%s"),数据引用!$F$55,AND(O79="蓝色",N79="混沌回血%s"),数据引用!$C$58,AND(O79="紫色",N79="混沌回血%s"),数据引用!$D$58,AND(O79="橙色",N79="混沌回血%s"),数据引用!$E$58,AND(O79="红色",N79="混沌回血%s"),数据引用!$F$58,AND(O79="蓝色",N79="元素抗性"),数据引用!$C$61,AND(O79="紫色",N79="元素抗性"),数据引用!$D$61,AND(O79="橙色",N79="元素抗性"),数据引用!$E$61,AND(O79="红色",N79="元素抗性"),数据引用!$F$61,AND(O79="蓝色",N79="元素伤害"),数据引用!$C$64,AND(O79="紫色",N79="元素伤害"),数据引用!$D$64,AND(O79="橙色",N79="元素伤害"),数据引用!$E$64,AND(O79="红色",N79="元素伤害"),数据引用!$F$64)</f>
        <v>20</v>
      </c>
      <c r="N79" s="140" t="s">
        <v>148</v>
      </c>
      <c r="O79" s="47" t="s">
        <v>41</v>
      </c>
      <c r="P79" s="141">
        <f t="shared" si="18"/>
        <v>20</v>
      </c>
      <c r="Q79" s="156"/>
      <c r="R79" s="156"/>
      <c r="S79" s="156"/>
      <c r="T79" s="156"/>
      <c r="U79" s="156" t="s">
        <v>132</v>
      </c>
      <c r="V79" s="126" t="str">
        <f t="shared" si="19"/>
        <v>属性-防御力,</v>
      </c>
    </row>
    <row r="80" s="126" customFormat="1" ht="15.75" spans="1:22">
      <c r="A80" s="157"/>
      <c r="B80" s="157"/>
      <c r="C80" s="157"/>
      <c r="D80" s="157"/>
      <c r="E80" s="157"/>
      <c r="F80" s="157"/>
      <c r="G80" s="157"/>
      <c r="I80" s="157"/>
      <c r="J80" s="143"/>
      <c r="K80" s="143"/>
      <c r="L80" s="47" t="s">
        <v>199</v>
      </c>
      <c r="M80" s="139">
        <f>_xlfn.IFS(AND(O80="蓝色",N80="晶核生命力"),数据引用!$C$19,AND(O80="紫色",N80="晶核生命力"),数据引用!$D$19,AND(O80="橙色",N80="晶核生命力"),数据引用!$E$19,AND(O80="红色",N80="晶核生命力"),数据引用!$F$19,AND(O80="蓝色",N80="晶核攻击力"),数据引用!$C$16,AND(O80="紫色",N80="晶核攻击力"),数据引用!$D$16,AND(O80="橙色",N80="晶核攻击力"),数据引用!$E$16,AND(O80="红色",N80="晶核攻击力"),数据引用!$F$16,AND(O80="蓝色",N80="最大混沌"),数据引用!$C$22,AND(O80="紫色",N80="最大混沌"),数据引用!$D$22,AND(O80="橙色",N80="最大混沌"),数据引用!$E$22,AND(O80="红色",N80="最大混沌"),数据引用!$F$22,AND(O80="蓝色",N80="破甲效果"),数据引用!$C$25,AND(O80="紫色",N80="破甲效果"),数据引用!$D$25,AND(O80="橙色",N80="破甲效果"),数据引用!$E$25,AND(O80="红色",N80="破甲效果"),数据引用!$F$25,AND(O80="蓝色",N80="暴击效果"),数据引用!$C$28,AND(O80="紫色",N80="暴击效果"),数据引用!$D$28,AND(O80="橙色",N80="暴击效果"),数据引用!$E$28,AND(O80="红色",N80="暴击效果"),数据引用!$F$28,AND(O80="蓝色",N80="精准伤害"),数据引用!$C$31,AND(O80="紫色",N80="精准伤害"),数据引用!$D$31,AND(O80="橙色",N80="精准伤害"),数据引用!$E$31,AND(O80="红色",N80="精准伤害"),数据引用!$F$31,AND(O80="蓝色",N80="技能增强"),$C$34,AND(O80="紫色",N80="技能增强"),数据引用!$D$34,AND(O80="橙色",N80="技能增强"),数据引用!$E$34,AND(O80="红色",N80="技能增强"),数据引用!$F$34,AND(O80="蓝色",N80="命中率"),数据引用!$C$37,AND(O80="紫色",N80="命中率"),数据引用!$D$37,AND(O80="橙色",N80="命中率"),数据引用!$E$37,AND(O80="红色",N80="命中率"),数据引用!$F$37,AND(O80="蓝色",N80="闪避率"),数据引用!$C$40,AND(O80="紫色",N80="闪避率"),数据引用!$D$40,AND(O80="橙色",N80="闪避率"),数据引用!$E$40,AND(O80="红色",N80="闪避率"),数据引用!$F$40,AND(O80="蓝色",N80="晶核防御力"),数据引用!$C$43,AND(O80="紫色",N80="晶核防御力"),数据引用!$D$43,AND(O80="橙色",N80="晶核防御力"),数据引用!$E$43,AND(O80="红色",N80="晶核防御力"),数据引用!$F$43,AND(O80="蓝色",N80="精准回血%s"),数据引用!$C$46,AND(O80="紫色",N80="精准回血%s"),数据引用!$D$46,AND(O80="橙色",N80="精准回血%s"),数据引用!$E$46,AND(O80="红色",N80="精准回血%s"),数据引用!$F$46,AND(O80="蓝色",N80="闪避回血%s"),数据引用!$C$49,AND(O80="紫色",N80="闪避回血%s"),数据引用!$D$49,AND(O80="橙色",N80="闪避回血%s"),数据引用!$E$49,AND(O80="红色",N80="闪避回血%s"),数据引用!$F$49,AND(O80="蓝色",N80="命中回血%s"),数据引用!$C$52,AND(O80="紫色",N80="命中回血%s"),数据引用!$D$52,AND(O80="橙色",N80="命中回血%s"),数据引用!$E$52,AND(O80="红色",N80="命中回血%s"),数据引用!$F$52,AND(O80="蓝色",N80="暴击回血%s"),数据引用!$C$55,AND(O80="紫色",N80="暴击回血%s"),数据引用!$D$55,AND(O80="橙色",N80="暴击回血%s"),数据引用!$E$55,AND(O80="红色",N80="暴击回血%s"),数据引用!$F$55,AND(O80="蓝色",N80="混沌回血%s"),数据引用!$C$58,AND(O80="紫色",N80="混沌回血%s"),数据引用!$D$58,AND(O80="橙色",N80="混沌回血%s"),数据引用!$E$58,AND(O80="红色",N80="混沌回血%s"),数据引用!$F$58,AND(O80="蓝色",N80="元素抗性"),数据引用!$C$61,AND(O80="紫色",N80="元素抗性"),数据引用!$D$61,AND(O80="橙色",N80="元素抗性"),数据引用!$E$61,AND(O80="红色",N80="元素抗性"),数据引用!$F$61,AND(O80="蓝色",N80="元素伤害"),数据引用!$C$64,AND(O80="紫色",N80="元素伤害"),数据引用!$D$64,AND(O80="橙色",N80="元素伤害"),数据引用!$E$64,AND(O80="红色",N80="元素伤害"),数据引用!$F$64)</f>
        <v>0.52</v>
      </c>
      <c r="N80" s="140" t="s">
        <v>156</v>
      </c>
      <c r="O80" s="47" t="s">
        <v>41</v>
      </c>
      <c r="P80" s="141">
        <f t="shared" si="18"/>
        <v>0.52</v>
      </c>
      <c r="Q80" s="156"/>
      <c r="R80" s="156"/>
      <c r="S80" s="156"/>
      <c r="T80" s="156">
        <f>M80</f>
        <v>0.52</v>
      </c>
      <c r="U80" s="156" t="s">
        <v>132</v>
      </c>
      <c r="V80" s="126" t="str">
        <f t="shared" si="19"/>
        <v>属性-破甲效果,</v>
      </c>
    </row>
    <row r="81" s="126" customFormat="1" ht="15.75" spans="1:22">
      <c r="A81" s="157"/>
      <c r="B81" s="157"/>
      <c r="C81" s="157"/>
      <c r="D81" s="157"/>
      <c r="E81" s="157"/>
      <c r="F81" s="157"/>
      <c r="G81" s="157"/>
      <c r="I81" s="157"/>
      <c r="J81" s="157"/>
      <c r="K81" s="157"/>
      <c r="L81" s="159" t="s">
        <v>186</v>
      </c>
      <c r="M81" s="139" t="e">
        <f>_xlfn.IFS(AND(O81="蓝色",N81="晶核生命力"),数据引用!$C$19,AND(O81="紫色",N81="晶核生命力"),数据引用!$D$19,AND(O81="橙色",N81="晶核生命力"),数据引用!$E$19,AND(O81="红色",N81="晶核生命力"),数据引用!$F$19,AND(O81="蓝色",N81="晶核攻击力"),数据引用!$C$16,AND(O81="紫色",N81="晶核攻击力"),数据引用!$D$16,AND(O81="橙色",N81="晶核攻击力"),数据引用!$E$16,AND(O81="红色",N81="晶核攻击力"),数据引用!$F$16,AND(O81="蓝色",N81="最大混沌"),数据引用!$C$22,AND(O81="紫色",N81="最大混沌"),数据引用!$D$22,AND(O81="橙色",N81="最大混沌"),数据引用!$E$22,AND(O81="红色",N81="最大混沌"),数据引用!$F$22,AND(O81="蓝色",N81="破甲效果"),数据引用!$C$25,AND(O81="紫色",N81="破甲效果"),数据引用!$D$25,AND(O81="橙色",N81="破甲效果"),数据引用!$E$25,AND(O81="红色",N81="破甲效果"),数据引用!$F$25,AND(O81="蓝色",N81="暴击效果"),数据引用!$C$28,AND(O81="紫色",N81="暴击效果"),数据引用!$D$28,AND(O81="橙色",N81="暴击效果"),数据引用!$E$28,AND(O81="红色",N81="暴击效果"),数据引用!$F$28,AND(O81="蓝色",N81="精准伤害"),数据引用!$C$31,AND(O81="紫色",N81="精准伤害"),数据引用!$D$31,AND(O81="橙色",N81="精准伤害"),数据引用!$E$31,AND(O81="红色",N81="精准伤害"),数据引用!$F$31,AND(O81="蓝色",N81="技能增强"),$C$34,AND(O81="紫色",N81="技能增强"),数据引用!$D$34,AND(O81="橙色",N81="技能增强"),数据引用!$E$34,AND(O81="红色",N81="技能增强"),数据引用!$F$34,AND(O81="蓝色",N81="%命中率"),数据引用!$C$37,AND(O81="紫色",N81="%命中率"),数据引用!$D$37,AND(O81="橙色",N81="%命中率"),数据引用!$E$37,AND(O81="红色",N81="命中率"),数据引用!$F$37,AND(O81="蓝色",N81="%闪避率"),数据引用!$C$40,AND(O81="紫色",N81="%闪避率"),数据引用!$D$40,AND(O81="橙色",N81="%闪避率"),数据引用!$E$40,AND(O81="红色",N81="%闪避率"),数据引用!$F$40,AND(O81="蓝色",N81="晶核防御力"),数据引用!$C$43,AND(O81="紫色",N81="晶核防御力"),数据引用!$D$43,AND(O81="橙色",N81="晶核防御力"),数据引用!$E$43,AND(O81="红色",N81="晶核防御力"),数据引用!$F$43,AND(O81="蓝色",N81="精准回血"),数据引用!$C$46,AND(O81="紫色",N81="精准回血"),数据引用!$D$46,AND(O81="橙色",N81="精准回血"),数据引用!$E$46,AND(O81="红色",N81="精准回血"),数据引用!$F$46,AND(O81="蓝色",N81="闪避回血"),数据引用!$C$49,AND(O81="紫色",N81="闪避回血"),数据引用!$D$49,AND(O81="橙色",N81="闪避回血"),数据引用!$E$49,AND(O81="红色",N81="闪避回血"),数据引用!$F$49,AND(O81="蓝色",N81="命中回血"),数据引用!$C$52,AND(O81="紫色",N81="命中回血"),数据引用!$D$52,AND(O81="橙色",N81="命中回血"),数据引用!$E$52,AND(O81="红色",N81="命中回血"),数据引用!$F$52,AND(O81="蓝色",N81="暴击回血"),数据引用!$C$55,AND(O81="紫色",N81="暴击回血"),数据引用!$D$55,AND(O81="橙色",N81="暴击回血"),数据引用!$E$55,AND(O81="红色",N81="暴击回血"),数据引用!$F$55,AND(O81="蓝色",N81="混沌回血"),数据引用!$C$58,AND(O81="紫色",N81="混沌回血"),数据引用!$D$58,AND(O81="橙色",N81="混沌回血"),数据引用!$E$58,AND(O81="红色",N81="混沌回血"),数据引用!$F$58,AND(O81="蓝色",N81="%元素抗性"),数据引用!$C$61,AND(O81="紫色",N81="%元素抗性"),数据引用!$D$61,AND(O81="橙色",N81="%元素抗性"),数据引用!$E$61,AND(O81="红色",N81="%元素抗性"),数据引用!$F$61,AND(O81="蓝色",N81="%元素伤害"),数据引用!$C$64,AND(O81="紫色",N81="%元素伤害"),数据引用!$D$64,AND(O81="橙色",N81="%元素伤害"),数据引用!$E$64,AND(O81="红色",N81="%元素伤害"),数据引用!$F$64)</f>
        <v>#N/A</v>
      </c>
      <c r="N81" s="140"/>
      <c r="O81" s="47" t="s">
        <v>41</v>
      </c>
      <c r="P81" s="141" t="str">
        <f t="shared" si="18"/>
        <v/>
      </c>
      <c r="Q81" s="156"/>
      <c r="R81" s="156"/>
      <c r="S81" s="156"/>
      <c r="T81" s="156"/>
      <c r="U81" s="156"/>
      <c r="V81" s="126" t="e">
        <f t="shared" si="19"/>
        <v>#N/A</v>
      </c>
    </row>
    <row r="82" s="126" customFormat="1" ht="15.75" spans="1:22">
      <c r="A82" s="157"/>
      <c r="B82" s="157"/>
      <c r="C82" s="157"/>
      <c r="D82" s="157"/>
      <c r="E82" s="157"/>
      <c r="F82" s="157"/>
      <c r="G82" s="157"/>
      <c r="I82" s="157"/>
      <c r="J82" s="157"/>
      <c r="K82" s="157"/>
      <c r="L82" s="47" t="s">
        <v>199</v>
      </c>
      <c r="M82" s="139">
        <f>_xlfn.IFS(AND(O82="蓝色",N82="晶核生命力"),数据引用!$C$19,AND(O82="紫色",N82="晶核生命力"),数据引用!$D$19,AND(O82="橙色",N82="晶核生命力"),数据引用!$E$19,AND(O82="红色",N82="晶核生命力"),数据引用!$F$19,AND(O82="蓝色",N82="晶核攻击力"),数据引用!$C$16,AND(O82="紫色",N82="晶核攻击力"),数据引用!$D$16,AND(O82="橙色",N82="晶核攻击力"),数据引用!$E$16,AND(O82="红色",N82="晶核攻击力"),数据引用!$F$16,AND(O82="蓝色",N82="最大混沌"),数据引用!$C$22,AND(O82="紫色",N82="最大混沌"),数据引用!$D$22,AND(O82="橙色",N82="最大混沌"),数据引用!$E$22,AND(O82="红色",N82="最大混沌"),数据引用!$F$22,AND(O82="蓝色",N82="破甲效果"),数据引用!$C$25,AND(O82="紫色",N82="破甲效果"),数据引用!$D$25,AND(O82="橙色",N82="破甲效果"),数据引用!$E$25,AND(O82="红色",N82="破甲效果"),数据引用!$F$25,AND(O82="蓝色",N82="暴击效果"),数据引用!$C$28,AND(O82="紫色",N82="暴击效果"),数据引用!$D$28,AND(O82="橙色",N82="暴击效果"),数据引用!$E$28,AND(O82="红色",N82="暴击效果"),数据引用!$F$28,AND(O82="蓝色",N82="精准伤害"),数据引用!$C$31,AND(O82="紫色",N82="精准伤害"),数据引用!$D$31,AND(O82="橙色",N82="精准伤害"),数据引用!$E$31,AND(O82="红色",N82="精准伤害"),数据引用!$F$31,AND(O82="蓝色",N82="技能增强"),$C$34,AND(O82="紫色",N82="技能增强"),数据引用!$D$34,AND(O82="橙色",N82="技能增强"),数据引用!$E$34,AND(O82="红色",N82="技能增强"),数据引用!$F$34,AND(O82="蓝色",N82="命中率"),数据引用!$C$37,AND(O82="紫色",N82="命中率"),数据引用!$D$37,AND(O82="橙色",N82="命中率"),数据引用!$E$37,AND(O82="红色",N82="命中率"),数据引用!$F$37,AND(O82="蓝色",N82="闪避率"),数据引用!$C$40,AND(O82="紫色",N82="闪避率"),数据引用!$D$40,AND(O82="橙色",N82="闪避率"),数据引用!$E$40,AND(O82="红色",N82="闪避率"),数据引用!$F$40,AND(O82="蓝色",N82="晶核防御力"),数据引用!$C$43,AND(O82="紫色",N82="晶核防御力"),数据引用!$D$43,AND(O82="橙色",N82="晶核防御力"),数据引用!$E$43,AND(O82="红色",N82="晶核防御力"),数据引用!$F$43,AND(O82="蓝色",N82="精准回血%s"),数据引用!$C$46,AND(O82="紫色",N82="精准回血%s"),数据引用!$D$46,AND(O82="橙色",N82="精准回血%s"),数据引用!$E$46,AND(O82="红色",N82="精准回血%s"),数据引用!$F$46,AND(O82="蓝色",N82="闪避回血%s"),数据引用!$C$49,AND(O82="紫色",N82="闪避回血%s"),数据引用!$D$49,AND(O82="橙色",N82="闪避回血%s"),数据引用!$E$49,AND(O82="红色",N82="闪避回血%s"),数据引用!$F$49,AND(O82="蓝色",N82="命中回血%s"),数据引用!$C$52,AND(O82="紫色",N82="命中回血%s"),数据引用!$D$52,AND(O82="橙色",N82="命中回血%s"),数据引用!$E$52,AND(O82="红色",N82="命中回血%s"),数据引用!$F$52,AND(O82="蓝色",N82="暴击回血%s"),数据引用!$C$55,AND(O82="紫色",N82="暴击回血%s"),数据引用!$D$55,AND(O82="橙色",N82="暴击回血%s"),数据引用!$E$55,AND(O82="红色",N82="暴击回血%s"),数据引用!$F$55,AND(O82="蓝色",N82="混沌回血%s"),数据引用!$C$58,AND(O82="紫色",N82="混沌回血%s"),数据引用!$D$58,AND(O82="橙色",N82="混沌回血%s"),数据引用!$E$58,AND(O82="红色",N82="混沌回血%s"),数据引用!$F$58,AND(O82="蓝色",N82="元素抗性"),数据引用!$C$61,AND(O82="紫色",N82="元素抗性"),数据引用!$D$61,AND(O82="橙色",N82="元素抗性"),数据引用!$E$61,AND(O82="红色",N82="元素抗性"),数据引用!$F$61,AND(O82="蓝色",N82="元素伤害"),数据引用!$C$64,AND(O82="紫色",N82="元素伤害"),数据引用!$D$64,AND(O82="橙色",N82="元素伤害"),数据引用!$E$64,AND(O82="红色",N82="元素伤害"),数据引用!$F$64)</f>
        <v>258</v>
      </c>
      <c r="N82" s="140" t="s">
        <v>141</v>
      </c>
      <c r="O82" s="47" t="s">
        <v>41</v>
      </c>
      <c r="P82" s="141">
        <f t="shared" si="18"/>
        <v>258</v>
      </c>
      <c r="Q82" s="156"/>
      <c r="R82" s="156"/>
      <c r="S82" s="156"/>
      <c r="T82" s="156"/>
      <c r="U82" s="156" t="s">
        <v>142</v>
      </c>
      <c r="V82" s="126" t="str">
        <f t="shared" si="19"/>
        <v>属性-暴击回血,</v>
      </c>
    </row>
    <row r="83" s="126" customFormat="1" ht="15.75" spans="1:22">
      <c r="A83" s="157"/>
      <c r="B83" s="157"/>
      <c r="C83" s="157"/>
      <c r="D83" s="157"/>
      <c r="E83" s="157"/>
      <c r="F83" s="157"/>
      <c r="G83" s="157"/>
      <c r="I83" s="157"/>
      <c r="J83" s="157"/>
      <c r="K83" s="157"/>
      <c r="L83" s="47" t="s">
        <v>136</v>
      </c>
      <c r="M83" s="139">
        <f>_xlfn.IFS(AND(O83="蓝色",N83="晶核生命力"),数据引用!$C$19,AND(O83="紫色",N83="晶核生命力"),数据引用!$D$19,AND(O83="橙色",N83="晶核生命力"),数据引用!$E$19,AND(O83="红色",N83="晶核生命力"),数据引用!$F$19,AND(O83="蓝色",N83="晶核攻击力"),数据引用!$C$16,AND(O83="紫色",N83="晶核攻击力"),数据引用!$D$16,AND(O83="橙色",N83="晶核攻击力"),数据引用!$E$16,AND(O83="红色",N83="晶核攻击力"),数据引用!$F$16,AND(O83="蓝色",N83="最大混沌"),数据引用!$C$22,AND(O83="紫色",N83="最大混沌"),数据引用!$D$22,AND(O83="橙色",N83="最大混沌"),数据引用!$E$22,AND(O83="红色",N83="最大混沌"),数据引用!$F$22,AND(O83="蓝色",N83="破甲效果"),数据引用!$C$25,AND(O83="紫色",N83="破甲效果"),数据引用!$D$25,AND(O83="橙色",N83="破甲效果"),数据引用!$E$25,AND(O83="红色",N83="破甲效果"),数据引用!$F$25,AND(O83="蓝色",N83="暴击效果"),数据引用!$C$28,AND(O83="紫色",N83="暴击效果"),数据引用!$D$28,AND(O83="橙色",N83="暴击效果"),数据引用!$E$28,AND(O83="红色",N83="暴击效果"),数据引用!$F$28,AND(O83="蓝色",N83="精准伤害"),数据引用!$C$31,AND(O83="紫色",N83="精准伤害"),数据引用!$D$31,AND(O83="橙色",N83="精准伤害"),数据引用!$E$31,AND(O83="红色",N83="精准伤害"),数据引用!$F$31,AND(O83="蓝色",N83="技能增强"),$C$34,AND(O83="紫色",N83="技能增强"),数据引用!$D$34,AND(O83="橙色",N83="技能增强"),数据引用!$E$34,AND(O83="红色",N83="技能增强"),数据引用!$F$34,AND(O83="蓝色",N83="命中率"),数据引用!$C$37,AND(O83="紫色",N83="命中率"),数据引用!$D$37,AND(O83="橙色",N83="命中率"),数据引用!$E$37,AND(O83="红色",N83="命中率"),数据引用!$F$37,AND(O83="蓝色",N83="闪避率"),数据引用!$C$40,AND(O83="紫色",N83="闪避率"),数据引用!$D$40,AND(O83="橙色",N83="闪避率"),数据引用!$E$40,AND(O83="红色",N83="闪避率"),数据引用!$F$40,AND(O83="蓝色",N83="晶核防御力"),数据引用!$C$43,AND(O83="紫色",N83="晶核防御力"),数据引用!$D$43,AND(O83="橙色",N83="晶核防御力"),数据引用!$E$43,AND(O83="红色",N83="晶核防御力"),数据引用!$F$43,AND(O83="蓝色",N83="精准回血%s"),数据引用!$C$46,AND(O83="紫色",N83="精准回血%s"),数据引用!$D$46,AND(O83="橙色",N83="精准回血%s"),数据引用!$E$46,AND(O83="红色",N83="精准回血%s"),数据引用!$F$46,AND(O83="蓝色",N83="闪避回血%s"),数据引用!$C$49,AND(O83="紫色",N83="闪避回血%s"),数据引用!$D$49,AND(O83="橙色",N83="闪避回血%s"),数据引用!$E$49,AND(O83="红色",N83="闪避回血%s"),数据引用!$F$49,AND(O83="蓝色",N83="命中回血%s"),数据引用!$C$52,AND(O83="紫色",N83="命中回血%s"),数据引用!$D$52,AND(O83="橙色",N83="命中回血%s"),数据引用!$E$52,AND(O83="红色",N83="命中回血%s"),数据引用!$F$52,AND(O83="蓝色",N83="暴击回血%s"),数据引用!$C$55,AND(O83="紫色",N83="暴击回血%s"),数据引用!$D$55,AND(O83="橙色",N83="暴击回血%s"),数据引用!$E$55,AND(O83="红色",N83="暴击回血%s"),数据引用!$F$55,AND(O83="蓝色",N83="混沌回血%s"),数据引用!$C$58,AND(O83="紫色",N83="混沌回血%s"),数据引用!$D$58,AND(O83="橙色",N83="混沌回血%s"),数据引用!$E$58,AND(O83="红色",N83="混沌回血%s"),数据引用!$F$58,AND(O83="蓝色",N83="元素抗性"),数据引用!$C$61,AND(O83="紫色",N83="元素抗性"),数据引用!$D$61,AND(O83="橙色",N83="元素抗性"),数据引用!$E$61,AND(O83="红色",N83="元素抗性"),数据引用!$F$61,AND(O83="蓝色",N83="元素伤害"),数据引用!$C$64,AND(O83="紫色",N83="元素伤害"),数据引用!$D$64,AND(O83="橙色",N83="元素伤害"),数据引用!$E$64,AND(O83="红色",N83="元素伤害"),数据引用!$F$64)</f>
        <v>20</v>
      </c>
      <c r="N83" s="140" t="s">
        <v>137</v>
      </c>
      <c r="O83" s="47" t="s">
        <v>41</v>
      </c>
      <c r="P83" s="141">
        <f t="shared" si="18"/>
        <v>20</v>
      </c>
      <c r="Q83" s="156"/>
      <c r="R83" s="156"/>
      <c r="S83" s="156"/>
      <c r="T83" s="156"/>
      <c r="U83" s="156" t="s">
        <v>132</v>
      </c>
      <c r="V83" s="126" t="str">
        <f t="shared" si="19"/>
        <v>属性-攻击力,</v>
      </c>
    </row>
    <row r="84" s="126" customFormat="1" ht="15.75" spans="1:22">
      <c r="A84" s="157"/>
      <c r="B84" s="157"/>
      <c r="C84" s="157"/>
      <c r="D84" s="157"/>
      <c r="E84" s="157"/>
      <c r="F84" s="157"/>
      <c r="G84"/>
      <c r="H84" s="158"/>
      <c r="I84"/>
      <c r="J84"/>
      <c r="K84" s="157"/>
      <c r="L84" s="142" t="s">
        <v>203</v>
      </c>
      <c r="M84" s="139" t="e">
        <f>_xlfn.IFS(AND(O84="蓝色",N84="晶核生命力"),数据引用!$C$19,AND(O84="紫色",N84="晶核生命力"),数据引用!$D$19,AND(O84="橙色",N84="晶核生命力"),数据引用!$E$19,AND(O84="红色",N84="晶核生命力"),数据引用!$F$19,AND(O84="蓝色",N84="晶核攻击力"),数据引用!$C$16,AND(O84="紫色",N84="晶核攻击力"),数据引用!$D$16,AND(O84="橙色",N84="晶核攻击力"),数据引用!$E$16,AND(O84="红色",N84="晶核攻击力"),数据引用!$F$16,AND(O84="蓝色",N84="最大混沌"),数据引用!$C$22,AND(O84="紫色",N84="最大混沌"),数据引用!$D$22,AND(O84="橙色",N84="最大混沌"),数据引用!$E$22,AND(O84="红色",N84="最大混沌"),数据引用!$F$22,AND(O84="蓝色",N84="破甲效果"),数据引用!$C$25,AND(O84="紫色",N84="破甲效果"),数据引用!$D$25,AND(O84="橙色",N84="破甲效果"),数据引用!$E$25,AND(O84="红色",N84="破甲效果"),数据引用!$F$25,AND(O84="蓝色",N84="暴击效果"),数据引用!$C$28,AND(O84="紫色",N84="暴击效果"),数据引用!$D$28,AND(O84="橙色",N84="暴击效果"),数据引用!$E$28,AND(O84="红色",N84="暴击效果"),数据引用!$F$28,AND(O84="蓝色",N84="精准伤害"),数据引用!$C$31,AND(O84="紫色",N84="精准伤害"),数据引用!$D$31,AND(O84="橙色",N84="精准伤害"),数据引用!$E$31,AND(O84="红色",N84="精准伤害"),数据引用!$F$31,AND(O84="蓝色",N84="技能增强"),$C$34,AND(O84="紫色",N84="技能增强"),数据引用!$D$34,AND(O84="橙色",N84="技能增强"),数据引用!$E$34,AND(O84="红色",N84="技能增强"),数据引用!$F$34,AND(O84="蓝色",N84="%命中率"),数据引用!$C$37,AND(O84="紫色",N84="%命中率"),数据引用!$D$37,AND(O84="橙色",N84="%命中率"),数据引用!$E$37,AND(O84="红色",N84="命中率"),数据引用!$F$37,AND(O84="蓝色",N84="%闪避率"),数据引用!$C$40,AND(O84="紫色",N84="%闪避率"),数据引用!$D$40,AND(O84="橙色",N84="%闪避率"),数据引用!$E$40,AND(O84="红色",N84="%闪避率"),数据引用!$F$40,AND(O84="蓝色",N84="晶核防御力"),数据引用!$C$43,AND(O84="紫色",N84="晶核防御力"),数据引用!$D$43,AND(O84="橙色",N84="晶核防御力"),数据引用!$E$43,AND(O84="红色",N84="晶核防御力"),数据引用!$F$43,AND(O84="蓝色",N84="精准回血"),数据引用!$C$46,AND(O84="紫色",N84="精准回血"),数据引用!$D$46,AND(O84="橙色",N84="精准回血"),数据引用!$E$46,AND(O84="红色",N84="精准回血"),数据引用!$F$46,AND(O84="蓝色",N84="闪避回血"),数据引用!$C$49,AND(O84="紫色",N84="闪避回血"),数据引用!$D$49,AND(O84="橙色",N84="闪避回血"),数据引用!$E$49,AND(O84="红色",N84="闪避回血"),数据引用!$F$49,AND(O84="蓝色",N84="命中回血"),数据引用!$C$52,AND(O84="紫色",N84="命中回血"),数据引用!$D$52,AND(O84="橙色",N84="命中回血"),数据引用!$E$52,AND(O84="红色",N84="命中回血"),数据引用!$F$52,AND(O84="蓝色",N84="暴击回血"),数据引用!$C$55,AND(O84="紫色",N84="暴击回血"),数据引用!$D$55,AND(O84="橙色",N84="暴击回血"),数据引用!$E$55,AND(O84="红色",N84="暴击回血"),数据引用!$F$55,AND(O84="蓝色",N84="混沌回血"),数据引用!$C$58,AND(O84="紫色",N84="混沌回血"),数据引用!$D$58,AND(O84="橙色",N84="混沌回血"),数据引用!$E$58,AND(O84="红色",N84="混沌回血"),数据引用!$F$58,AND(O84="蓝色",N84="%元素抗性"),数据引用!$C$61,AND(O84="紫色",N84="%元素抗性"),数据引用!$D$61,AND(O84="橙色",N84="%元素抗性"),数据引用!$E$61,AND(O84="红色",N84="%元素抗性"),数据引用!$F$61,AND(O84="蓝色",N84="%元素伤害"),数据引用!$C$64,AND(O84="紫色",N84="%元素伤害"),数据引用!$D$64,AND(O84="橙色",N84="%元素伤害"),数据引用!$E$64,AND(O84="红色",N84="%元素伤害"),数据引用!$F$64)</f>
        <v>#N/A</v>
      </c>
      <c r="N84" s="140"/>
      <c r="O84" s="47" t="s">
        <v>42</v>
      </c>
      <c r="P84" s="141" t="str">
        <f t="shared" si="18"/>
        <v/>
      </c>
      <c r="Q84" s="156"/>
      <c r="R84" s="156"/>
      <c r="S84" s="156"/>
      <c r="T84" s="156"/>
      <c r="U84" s="156"/>
      <c r="V84" s="126" t="e">
        <f t="shared" si="19"/>
        <v>#N/A</v>
      </c>
    </row>
    <row r="85" s="126" customFormat="1" ht="15.75" spans="1:22">
      <c r="A85" s="157"/>
      <c r="B85" s="157"/>
      <c r="C85" s="157"/>
      <c r="D85" s="157"/>
      <c r="E85" s="157"/>
      <c r="F85" s="157"/>
      <c r="G85"/>
      <c r="H85" s="158"/>
      <c r="I85"/>
      <c r="J85"/>
      <c r="K85" s="157"/>
      <c r="L85" s="47" t="s">
        <v>136</v>
      </c>
      <c r="M85" s="139">
        <f>_xlfn.IFS(AND(O85="蓝色",N85="晶核生命力"),数据引用!$C$19,AND(O85="紫色",N85="晶核生命力"),数据引用!$D$19,AND(O85="橙色",N85="晶核生命力"),数据引用!$E$19,AND(O85="红色",N85="晶核生命力"),数据引用!$F$19,AND(O85="蓝色",N85="晶核攻击力"),数据引用!$C$16,AND(O85="紫色",N85="晶核攻击力"),数据引用!$D$16,AND(O85="橙色",N85="晶核攻击力"),数据引用!$E$16,AND(O85="红色",N85="晶核攻击力"),数据引用!$F$16,AND(O85="蓝色",N85="最大混沌"),数据引用!$C$22,AND(O85="紫色",N85="最大混沌"),数据引用!$D$22,AND(O85="橙色",N85="最大混沌"),数据引用!$E$22,AND(O85="红色",N85="最大混沌"),数据引用!$F$22,AND(O85="蓝色",N85="破甲效果"),数据引用!$C$25,AND(O85="紫色",N85="破甲效果"),数据引用!$D$25,AND(O85="橙色",N85="破甲效果"),数据引用!$E$25,AND(O85="红色",N85="破甲效果"),数据引用!$F$25,AND(O85="蓝色",N85="暴击效果"),数据引用!$C$28,AND(O85="紫色",N85="暴击效果"),数据引用!$D$28,AND(O85="橙色",N85="暴击效果"),数据引用!$E$28,AND(O85="红色",N85="暴击效果"),数据引用!$F$28,AND(O85="蓝色",N85="精准伤害"),数据引用!$C$31,AND(O85="紫色",N85="精准伤害"),数据引用!$D$31,AND(O85="橙色",N85="精准伤害"),数据引用!$E$31,AND(O85="红色",N85="精准伤害"),数据引用!$F$31,AND(O85="蓝色",N85="技能增强"),$C$34,AND(O85="紫色",N85="技能增强"),数据引用!$D$34,AND(O85="橙色",N85="技能增强"),数据引用!$E$34,AND(O85="红色",N85="技能增强"),数据引用!$F$34,AND(O85="蓝色",N85="命中率"),数据引用!$C$37,AND(O85="紫色",N85="命中率"),数据引用!$D$37,AND(O85="橙色",N85="命中率"),数据引用!$E$37,AND(O85="红色",N85="命中率"),数据引用!$F$37,AND(O85="蓝色",N85="闪避率"),数据引用!$C$40,AND(O85="紫色",N85="闪避率"),数据引用!$D$40,AND(O85="橙色",N85="闪避率"),数据引用!$E$40,AND(O85="红色",N85="闪避率"),数据引用!$F$40,AND(O85="蓝色",N85="晶核防御力"),数据引用!$C$43,AND(O85="紫色",N85="晶核防御力"),数据引用!$D$43,AND(O85="橙色",N85="晶核防御力"),数据引用!$E$43,AND(O85="红色",N85="晶核防御力"),数据引用!$F$43,AND(O85="蓝色",N85="精准回血%s"),数据引用!$C$46,AND(O85="紫色",N85="精准回血%s"),数据引用!$D$46,AND(O85="橙色",N85="精准回血%s"),数据引用!$E$46,AND(O85="红色",N85="精准回血%s"),数据引用!$F$46,AND(O85="蓝色",N85="闪避回血%s"),数据引用!$C$49,AND(O85="紫色",N85="闪避回血%s"),数据引用!$D$49,AND(O85="橙色",N85="闪避回血%s"),数据引用!$E$49,AND(O85="红色",N85="闪避回血%s"),数据引用!$F$49,AND(O85="蓝色",N85="命中回血%s"),数据引用!$C$52,AND(O85="紫色",N85="命中回血%s"),数据引用!$D$52,AND(O85="橙色",N85="命中回血%s"),数据引用!$E$52,AND(O85="红色",N85="命中回血%s"),数据引用!$F$52,AND(O85="蓝色",N85="暴击回血%s"),数据引用!$C$55,AND(O85="紫色",N85="暴击回血%s"),数据引用!$D$55,AND(O85="橙色",N85="暴击回血%s"),数据引用!$E$55,AND(O85="红色",N85="暴击回血%s"),数据引用!$F$55,AND(O85="蓝色",N85="混沌回血%s"),数据引用!$C$58,AND(O85="紫色",N85="混沌回血%s"),数据引用!$D$58,AND(O85="橙色",N85="混沌回血%s"),数据引用!$E$58,AND(O85="红色",N85="混沌回血%s"),数据引用!$F$58,AND(O85="蓝色",N85="元素抗性"),数据引用!$C$61,AND(O85="紫色",N85="元素抗性"),数据引用!$D$61,AND(O85="橙色",N85="元素抗性"),数据引用!$E$61,AND(O85="红色",N85="元素抗性"),数据引用!$F$61,AND(O85="蓝色",N85="元素伤害"),数据引用!$C$64,AND(O85="紫色",N85="元素伤害"),数据引用!$D$64,AND(O85="橙色",N85="元素伤害"),数据引用!$E$64,AND(O85="红色",N85="元素伤害"),数据引用!$F$64)</f>
        <v>20</v>
      </c>
      <c r="N85" s="140" t="s">
        <v>137</v>
      </c>
      <c r="O85" s="47" t="s">
        <v>42</v>
      </c>
      <c r="P85" s="141">
        <f t="shared" si="18"/>
        <v>20</v>
      </c>
      <c r="Q85" s="156"/>
      <c r="R85" s="156"/>
      <c r="S85" s="156"/>
      <c r="T85" s="156"/>
      <c r="U85" s="156" t="s">
        <v>132</v>
      </c>
      <c r="V85" s="126" t="str">
        <f t="shared" si="19"/>
        <v>属性-攻击力,</v>
      </c>
    </row>
    <row r="86" s="126" customFormat="1" ht="15.75" spans="1:22">
      <c r="A86" s="157"/>
      <c r="B86" s="157"/>
      <c r="C86" s="157"/>
      <c r="D86" s="157"/>
      <c r="E86" s="157"/>
      <c r="F86" s="157"/>
      <c r="G86"/>
      <c r="H86" s="158"/>
      <c r="I86"/>
      <c r="J86" s="143"/>
      <c r="K86" s="143"/>
      <c r="L86" s="47" t="s">
        <v>199</v>
      </c>
      <c r="M86" s="139">
        <f>_xlfn.IFS(AND(O86="蓝色",N86="晶核生命力"),数据引用!$C$19,AND(O86="紫色",N86="晶核生命力"),数据引用!$D$19,AND(O86="橙色",N86="晶核生命力"),数据引用!$E$19,AND(O86="红色",N86="晶核生命力"),数据引用!$F$19,AND(O86="蓝色",N86="晶核攻击力"),数据引用!$C$16,AND(O86="紫色",N86="晶核攻击力"),数据引用!$D$16,AND(O86="橙色",N86="晶核攻击力"),数据引用!$E$16,AND(O86="红色",N86="晶核攻击力"),数据引用!$F$16,AND(O86="蓝色",N86="最大混沌"),数据引用!$C$22,AND(O86="紫色",N86="最大混沌"),数据引用!$D$22,AND(O86="橙色",N86="最大混沌"),数据引用!$E$22,AND(O86="红色",N86="最大混沌"),数据引用!$F$22,AND(O86="蓝色",N86="破甲效果"),数据引用!$C$25,AND(O86="紫色",N86="破甲效果"),数据引用!$D$25,AND(O86="橙色",N86="破甲效果"),数据引用!$E$25,AND(O86="红色",N86="破甲效果"),数据引用!$F$25,AND(O86="蓝色",N86="暴击效果"),数据引用!$C$28,AND(O86="紫色",N86="暴击效果"),数据引用!$D$28,AND(O86="橙色",N86="暴击效果"),数据引用!$E$28,AND(O86="红色",N86="暴击效果"),数据引用!$F$28,AND(O86="蓝色",N86="精准伤害"),数据引用!$C$31,AND(O86="紫色",N86="精准伤害"),数据引用!$D$31,AND(O86="橙色",N86="精准伤害"),数据引用!$E$31,AND(O86="红色",N86="精准伤害"),数据引用!$F$31,AND(O86="蓝色",N86="技能增强"),$C$34,AND(O86="紫色",N86="技能增强"),数据引用!$D$34,AND(O86="橙色",N86="技能增强"),数据引用!$E$34,AND(O86="红色",N86="技能增强"),数据引用!$F$34,AND(O86="蓝色",N86="命中率"),数据引用!$C$37,AND(O86="紫色",N86="命中率"),数据引用!$D$37,AND(O86="橙色",N86="命中率"),数据引用!$E$37,AND(O86="红色",N86="命中率"),数据引用!$F$37,AND(O86="蓝色",N86="闪避率"),数据引用!$C$40,AND(O86="紫色",N86="闪避率"),数据引用!$D$40,AND(O86="橙色",N86="闪避率"),数据引用!$E$40,AND(O86="红色",N86="闪避率"),数据引用!$F$40,AND(O86="蓝色",N86="晶核防御力"),数据引用!$C$43,AND(O86="紫色",N86="晶核防御力"),数据引用!$D$43,AND(O86="橙色",N86="晶核防御力"),数据引用!$E$43,AND(O86="红色",N86="晶核防御力"),数据引用!$F$43,AND(O86="蓝色",N86="精准回血%s"),数据引用!$C$46,AND(O86="紫色",N86="精准回血%s"),数据引用!$D$46,AND(O86="橙色",N86="精准回血%s"),数据引用!$E$46,AND(O86="红色",N86="精准回血%s"),数据引用!$F$46,AND(O86="蓝色",N86="闪避回血%s"),数据引用!$C$49,AND(O86="紫色",N86="闪避回血%s"),数据引用!$D$49,AND(O86="橙色",N86="闪避回血%s"),数据引用!$E$49,AND(O86="红色",N86="闪避回血%s"),数据引用!$F$49,AND(O86="蓝色",N86="命中回血%s"),数据引用!$C$52,AND(O86="紫色",N86="命中回血%s"),数据引用!$D$52,AND(O86="橙色",N86="命中回血%s"),数据引用!$E$52,AND(O86="红色",N86="命中回血%s"),数据引用!$F$52,AND(O86="蓝色",N86="暴击回血%s"),数据引用!$C$55,AND(O86="紫色",N86="暴击回血%s"),数据引用!$D$55,AND(O86="橙色",N86="暴击回血%s"),数据引用!$E$55,AND(O86="红色",N86="暴击回血%s"),数据引用!$F$55,AND(O86="蓝色",N86="混沌回血%s"),数据引用!$C$58,AND(O86="紫色",N86="混沌回血%s"),数据引用!$D$58,AND(O86="橙色",N86="混沌回血%s"),数据引用!$E$58,AND(O86="红色",N86="混沌回血%s"),数据引用!$F$58,AND(O86="蓝色",N86="元素抗性"),数据引用!$C$61,AND(O86="紫色",N86="元素抗性"),数据引用!$D$61,AND(O86="橙色",N86="元素抗性"),数据引用!$E$61,AND(O86="红色",N86="元素抗性"),数据引用!$F$61,AND(O86="蓝色",N86="元素伤害"),数据引用!$C$64,AND(O86="紫色",N86="元素伤害"),数据引用!$D$64,AND(O86="橙色",N86="元素伤害"),数据引用!$E$64,AND(O86="红色",N86="元素伤害"),数据引用!$F$64)</f>
        <v>1.05</v>
      </c>
      <c r="N86" s="140" t="s">
        <v>169</v>
      </c>
      <c r="O86" s="47" t="s">
        <v>42</v>
      </c>
      <c r="P86" s="141">
        <f t="shared" si="18"/>
        <v>1.05</v>
      </c>
      <c r="Q86" s="156"/>
      <c r="R86" s="156"/>
      <c r="S86" s="156"/>
      <c r="T86" s="156">
        <f>M86</f>
        <v>1.05</v>
      </c>
      <c r="U86" s="156" t="s">
        <v>132</v>
      </c>
      <c r="V86" s="126" t="str">
        <f t="shared" si="19"/>
        <v>属性-暴击效果,</v>
      </c>
    </row>
    <row r="87" ht="15.75" spans="7:22">
      <c r="G87"/>
      <c r="H87" s="158"/>
      <c r="I87"/>
      <c r="J87"/>
      <c r="K87" s="6"/>
      <c r="L87" s="52" t="s">
        <v>192</v>
      </c>
      <c r="M87" s="139" t="e">
        <f>_xlfn.IFS(AND(O87="蓝色",N87="晶核生命力"),数据引用!$C$19,AND(O87="紫色",N87="晶核生命力"),数据引用!$D$19,AND(O87="橙色",N87="晶核生命力"),数据引用!$E$19,AND(O87="红色",N87="晶核生命力"),数据引用!$F$19,AND(O87="蓝色",N87="晶核攻击力"),数据引用!$C$16,AND(O87="紫色",N87="晶核攻击力"),数据引用!$D$16,AND(O87="橙色",N87="晶核攻击力"),数据引用!$E$16,AND(O87="红色",N87="晶核攻击力"),数据引用!$F$16,AND(O87="蓝色",N87="最大混沌"),数据引用!$C$22,AND(O87="紫色",N87="最大混沌"),数据引用!$D$22,AND(O87="橙色",N87="最大混沌"),数据引用!$E$22,AND(O87="红色",N87="最大混沌"),数据引用!$F$22,AND(O87="蓝色",N87="破甲效果"),数据引用!$C$25,AND(O87="紫色",N87="破甲效果"),数据引用!$D$25,AND(O87="橙色",N87="破甲效果"),数据引用!$E$25,AND(O87="红色",N87="破甲效果"),数据引用!$F$25,AND(O87="蓝色",N87="暴击效果"),数据引用!$C$28,AND(O87="紫色",N87="暴击效果"),数据引用!$D$28,AND(O87="橙色",N87="暴击效果"),数据引用!$E$28,AND(O87="红色",N87="暴击效果"),数据引用!$F$28,AND(O87="蓝色",N87="精准伤害"),数据引用!$C$31,AND(O87="紫色",N87="精准伤害"),数据引用!$D$31,AND(O87="橙色",N87="精准伤害"),数据引用!$E$31,AND(O87="红色",N87="精准伤害"),数据引用!$F$31,AND(O87="蓝色",N87="技能增强"),$C$34,AND(O87="紫色",N87="技能增强"),数据引用!$D$34,AND(O87="橙色",N87="技能增强"),数据引用!$E$34,AND(O87="红色",N87="技能增强"),数据引用!$F$34,AND(O87="蓝色",N87="%命中率"),数据引用!$C$37,AND(O87="紫色",N87="%命中率"),数据引用!$D$37,AND(O87="橙色",N87="%命中率"),数据引用!$E$37,AND(O87="红色",N87="命中率"),数据引用!$F$37,AND(O87="蓝色",N87="%闪避率"),数据引用!$C$40,AND(O87="紫色",N87="%闪避率"),数据引用!$D$40,AND(O87="橙色",N87="%闪避率"),数据引用!$E$40,AND(O87="红色",N87="%闪避率"),数据引用!$F$40,AND(O87="蓝色",N87="晶核防御力"),数据引用!$C$43,AND(O87="紫色",N87="晶核防御力"),数据引用!$D$43,AND(O87="橙色",N87="晶核防御力"),数据引用!$E$43,AND(O87="红色",N87="晶核防御力"),数据引用!$F$43,AND(O87="蓝色",N87="精准回血"),数据引用!$C$46,AND(O87="紫色",N87="精准回血"),数据引用!$D$46,AND(O87="橙色",N87="精准回血"),数据引用!$E$46,AND(O87="红色",N87="精准回血"),数据引用!$F$46,AND(O87="蓝色",N87="闪避回血"),数据引用!$C$49,AND(O87="紫色",N87="闪避回血"),数据引用!$D$49,AND(O87="橙色",N87="闪避回血"),数据引用!$E$49,AND(O87="红色",N87="闪避回血"),数据引用!$F$49,AND(O87="蓝色",N87="命中回血"),数据引用!$C$52,AND(O87="紫色",N87="命中回血"),数据引用!$D$52,AND(O87="橙色",N87="命中回血"),数据引用!$E$52,AND(O87="红色",N87="命中回血"),数据引用!$F$52,AND(O87="蓝色",N87="暴击回血"),数据引用!$C$55,AND(O87="紫色",N87="暴击回血"),数据引用!$D$55,AND(O87="橙色",N87="暴击回血"),数据引用!$E$55,AND(O87="红色",N87="暴击回血"),数据引用!$F$55,AND(O87="蓝色",N87="混沌回血"),数据引用!$C$58,AND(O87="紫色",N87="混沌回血"),数据引用!$D$58,AND(O87="橙色",N87="混沌回血"),数据引用!$E$58,AND(O87="红色",N87="混沌回血"),数据引用!$F$58,AND(O87="蓝色",N87="%元素抗性"),数据引用!$C$61,AND(O87="紫色",N87="%元素抗性"),数据引用!$D$61,AND(O87="橙色",N87="%元素抗性"),数据引用!$E$61,AND(O87="红色",N87="%元素抗性"),数据引用!$F$61,AND(O87="蓝色",N87="%元素伤害"),数据引用!$C$64,AND(O87="紫色",N87="%元素伤害"),数据引用!$D$64,AND(O87="橙色",N87="%元素伤害"),数据引用!$E$64,AND(O87="红色",N87="%元素伤害"),数据引用!$F$64)</f>
        <v>#N/A</v>
      </c>
      <c r="N87" s="140"/>
      <c r="O87" s="47" t="s">
        <v>42</v>
      </c>
      <c r="P87" s="141" t="str">
        <f t="shared" si="18"/>
        <v/>
      </c>
      <c r="Q87" s="156"/>
      <c r="R87" s="156"/>
      <c r="S87" s="156"/>
      <c r="T87" s="156"/>
      <c r="U87" s="156"/>
      <c r="V87" s="126" t="e">
        <f t="shared" si="19"/>
        <v>#N/A</v>
      </c>
    </row>
    <row r="88" ht="15.75" spans="7:22">
      <c r="G88"/>
      <c r="H88" s="158"/>
      <c r="I88"/>
      <c r="J88" s="143"/>
      <c r="K88" s="143"/>
      <c r="L88" s="47" t="s">
        <v>199</v>
      </c>
      <c r="M88" s="139">
        <f>_xlfn.IFS(AND(O88="蓝色",N88="晶核生命力"),数据引用!$C$19,AND(O88="紫色",N88="晶核生命力"),数据引用!$D$19,AND(O88="橙色",N88="晶核生命力"),数据引用!$E$19,AND(O88="红色",N88="晶核生命力"),数据引用!$F$19,AND(O88="蓝色",N88="晶核攻击力"),数据引用!$C$16,AND(O88="紫色",N88="晶核攻击力"),数据引用!$D$16,AND(O88="橙色",N88="晶核攻击力"),数据引用!$E$16,AND(O88="红色",N88="晶核攻击力"),数据引用!$F$16,AND(O88="蓝色",N88="最大混沌"),数据引用!$C$22,AND(O88="紫色",N88="最大混沌"),数据引用!$D$22,AND(O88="橙色",N88="最大混沌"),数据引用!$E$22,AND(O88="红色",N88="最大混沌"),数据引用!$F$22,AND(O88="蓝色",N88="破甲效果"),数据引用!$C$25,AND(O88="紫色",N88="破甲效果"),数据引用!$D$25,AND(O88="橙色",N88="破甲效果"),数据引用!$E$25,AND(O88="红色",N88="破甲效果"),数据引用!$F$25,AND(O88="蓝色",N88="暴击效果"),数据引用!$C$28,AND(O88="紫色",N88="暴击效果"),数据引用!$D$28,AND(O88="橙色",N88="暴击效果"),数据引用!$E$28,AND(O88="红色",N88="暴击效果"),数据引用!$F$28,AND(O88="蓝色",N88="精准伤害"),数据引用!$C$31,AND(O88="紫色",N88="精准伤害"),数据引用!$D$31,AND(O88="橙色",N88="精准伤害"),数据引用!$E$31,AND(O88="红色",N88="精准伤害"),数据引用!$F$31,AND(O88="蓝色",N88="技能增强"),$C$34,AND(O88="紫色",N88="技能增强"),数据引用!$D$34,AND(O88="橙色",N88="技能增强"),数据引用!$E$34,AND(O88="红色",N88="技能增强"),数据引用!$F$34,AND(O88="蓝色",N88="命中率"),数据引用!$C$37,AND(O88="紫色",N88="命中率"),数据引用!$D$37,AND(O88="橙色",N88="命中率"),数据引用!$E$37,AND(O88="红色",N88="命中率"),数据引用!$F$37,AND(O88="蓝色",N88="闪避率"),数据引用!$C$40,AND(O88="紫色",N88="闪避率"),数据引用!$D$40,AND(O88="橙色",N88="闪避率"),数据引用!$E$40,AND(O88="红色",N88="闪避率"),数据引用!$F$40,AND(O88="蓝色",N88="晶核防御力"),数据引用!$C$43,AND(O88="紫色",N88="晶核防御力"),数据引用!$D$43,AND(O88="橙色",N88="晶核防御力"),数据引用!$E$43,AND(O88="红色",N88="晶核防御力"),数据引用!$F$43,AND(O88="蓝色",N88="精准回血%s"),数据引用!$C$46,AND(O88="紫色",N88="精准回血%s"),数据引用!$D$46,AND(O88="橙色",N88="精准回血%s"),数据引用!$E$46,AND(O88="红色",N88="精准回血%s"),数据引用!$F$46,AND(O88="蓝色",N88="闪避回血%s"),数据引用!$C$49,AND(O88="紫色",N88="闪避回血%s"),数据引用!$D$49,AND(O88="橙色",N88="闪避回血%s"),数据引用!$E$49,AND(O88="红色",N88="闪避回血%s"),数据引用!$F$49,AND(O88="蓝色",N88="命中回血%s"),数据引用!$C$52,AND(O88="紫色",N88="命中回血%s"),数据引用!$D$52,AND(O88="橙色",N88="命中回血%s"),数据引用!$E$52,AND(O88="红色",N88="命中回血%s"),数据引用!$F$52,AND(O88="蓝色",N88="暴击回血%s"),数据引用!$C$55,AND(O88="紫色",N88="暴击回血%s"),数据引用!$D$55,AND(O88="橙色",N88="暴击回血%s"),数据引用!$E$55,AND(O88="红色",N88="暴击回血%s"),数据引用!$F$55,AND(O88="蓝色",N88="混沌回血%s"),数据引用!$C$58,AND(O88="紫色",N88="混沌回血%s"),数据引用!$D$58,AND(O88="橙色",N88="混沌回血%s"),数据引用!$E$58,AND(O88="红色",N88="混沌回血%s"),数据引用!$F$58,AND(O88="蓝色",N88="元素抗性"),数据引用!$C$61,AND(O88="紫色",N88="元素抗性"),数据引用!$D$61,AND(O88="橙色",N88="元素抗性"),数据引用!$E$61,AND(O88="红色",N88="元素抗性"),数据引用!$F$61,AND(O88="蓝色",N88="元素伤害"),数据引用!$C$64,AND(O88="紫色",N88="元素伤害"),数据引用!$D$64,AND(O88="橙色",N88="元素伤害"),数据引用!$E$64,AND(O88="红色",N88="元素伤害"),数据引用!$F$64)</f>
        <v>134</v>
      </c>
      <c r="N88" s="140" t="s">
        <v>190</v>
      </c>
      <c r="O88" s="47" t="s">
        <v>42</v>
      </c>
      <c r="P88" s="141">
        <f t="shared" si="18"/>
        <v>134</v>
      </c>
      <c r="Q88" s="156"/>
      <c r="R88" s="156"/>
      <c r="S88" s="156"/>
      <c r="T88" s="156"/>
      <c r="U88" s="156" t="s">
        <v>142</v>
      </c>
      <c r="V88" s="126" t="str">
        <f t="shared" si="19"/>
        <v>属性-命中回血,</v>
      </c>
    </row>
    <row r="89" ht="15.75" spans="2:22">
      <c r="B89"/>
      <c r="C89"/>
      <c r="D89"/>
      <c r="E89"/>
      <c r="F89"/>
      <c r="G89"/>
      <c r="H89" s="158"/>
      <c r="J89" s="6"/>
      <c r="K89" s="6"/>
      <c r="L89" s="47" t="s">
        <v>199</v>
      </c>
      <c r="M89" s="139">
        <f>_xlfn.IFS(AND(O89="蓝色",N89="晶核生命力"),数据引用!$C$19,AND(O89="紫色",N89="晶核生命力"),数据引用!$D$19,AND(O89="橙色",N89="晶核生命力"),数据引用!$E$19,AND(O89="红色",N89="晶核生命力"),数据引用!$F$19,AND(O89="蓝色",N89="晶核攻击力"),数据引用!$C$16,AND(O89="紫色",N89="晶核攻击力"),数据引用!$D$16,AND(O89="橙色",N89="晶核攻击力"),数据引用!$E$16,AND(O89="红色",N89="晶核攻击力"),数据引用!$F$16,AND(O89="蓝色",N89="最大混沌"),数据引用!$C$22,AND(O89="紫色",N89="最大混沌"),数据引用!$D$22,AND(O89="橙色",N89="最大混沌"),数据引用!$E$22,AND(O89="红色",N89="最大混沌"),数据引用!$F$22,AND(O89="蓝色",N89="破甲效果"),数据引用!$C$25,AND(O89="紫色",N89="破甲效果"),数据引用!$D$25,AND(O89="橙色",N89="破甲效果"),数据引用!$E$25,AND(O89="红色",N89="破甲效果"),数据引用!$F$25,AND(O89="蓝色",N89="暴击效果"),数据引用!$C$28,AND(O89="紫色",N89="暴击效果"),数据引用!$D$28,AND(O89="橙色",N89="暴击效果"),数据引用!$E$28,AND(O89="红色",N89="暴击效果"),数据引用!$F$28,AND(O89="蓝色",N89="精准伤害"),数据引用!$C$31,AND(O89="紫色",N89="精准伤害"),数据引用!$D$31,AND(O89="橙色",N89="精准伤害"),数据引用!$E$31,AND(O89="红色",N89="精准伤害"),数据引用!$F$31,AND(O89="蓝色",N89="技能增强"),$C$34,AND(O89="紫色",N89="技能增强"),数据引用!$D$34,AND(O89="橙色",N89="技能增强"),数据引用!$E$34,AND(O89="红色",N89="技能增强"),数据引用!$F$34,AND(O89="蓝色",N89="命中率"),数据引用!$C$37,AND(O89="紫色",N89="命中率"),数据引用!$D$37,AND(O89="橙色",N89="命中率"),数据引用!$E$37,AND(O89="红色",N89="命中率"),数据引用!$F$37,AND(O89="蓝色",N89="闪避率"),数据引用!$C$40,AND(O89="紫色",N89="闪避率"),数据引用!$D$40,AND(O89="橙色",N89="闪避率"),数据引用!$E$40,AND(O89="红色",N89="闪避率"),数据引用!$F$40,AND(O89="蓝色",N89="晶核防御力"),数据引用!$C$43,AND(O89="紫色",N89="晶核防御力"),数据引用!$D$43,AND(O89="橙色",N89="晶核防御力"),数据引用!$E$43,AND(O89="红色",N89="晶核防御力"),数据引用!$F$43,AND(O89="蓝色",N89="精准回血%s"),数据引用!$C$46,AND(O89="紫色",N89="精准回血%s"),数据引用!$D$46,AND(O89="橙色",N89="精准回血%s"),数据引用!$E$46,AND(O89="红色",N89="精准回血%s"),数据引用!$F$46,AND(O89="蓝色",N89="闪避回血%s"),数据引用!$C$49,AND(O89="紫色",N89="闪避回血%s"),数据引用!$D$49,AND(O89="橙色",N89="闪避回血%s"),数据引用!$E$49,AND(O89="红色",N89="闪避回血%s"),数据引用!$F$49,AND(O89="蓝色",N89="命中回血%s"),数据引用!$C$52,AND(O89="紫色",N89="命中回血%s"),数据引用!$D$52,AND(O89="橙色",N89="命中回血%s"),数据引用!$E$52,AND(O89="红色",N89="命中回血%s"),数据引用!$F$52,AND(O89="蓝色",N89="暴击回血%s"),数据引用!$C$55,AND(O89="紫色",N89="暴击回血%s"),数据引用!$D$55,AND(O89="橙色",N89="暴击回血%s"),数据引用!$E$55,AND(O89="红色",N89="暴击回血%s"),数据引用!$F$55,AND(O89="蓝色",N89="混沌回血%s"),数据引用!$C$58,AND(O89="紫色",N89="混沌回血%s"),数据引用!$D$58,AND(O89="橙色",N89="混沌回血%s"),数据引用!$E$58,AND(O89="红色",N89="混沌回血%s"),数据引用!$F$58,AND(O89="蓝色",N89="元素抗性"),数据引用!$C$61,AND(O89="紫色",N89="元素抗性"),数据引用!$D$61,AND(O89="橙色",N89="元素抗性"),数据引用!$E$61,AND(O89="红色",N89="元素抗性"),数据引用!$F$61,AND(O89="蓝色",N89="元素伤害"),数据引用!$C$64,AND(O89="紫色",N89="元素伤害"),数据引用!$D$64,AND(O89="橙色",N89="元素伤害"),数据引用!$E$64,AND(O89="红色",N89="元素伤害"),数据引用!$F$64)</f>
        <v>1.08</v>
      </c>
      <c r="N89" s="140" t="s">
        <v>168</v>
      </c>
      <c r="O89" s="47" t="s">
        <v>42</v>
      </c>
      <c r="P89" s="141">
        <f t="shared" si="18"/>
        <v>1.08</v>
      </c>
      <c r="Q89" s="156"/>
      <c r="R89" s="156"/>
      <c r="S89" s="156"/>
      <c r="T89" s="156">
        <f>P89/100</f>
        <v>0.0108</v>
      </c>
      <c r="U89" s="156" t="s">
        <v>132</v>
      </c>
      <c r="V89" s="126" t="str">
        <f t="shared" si="19"/>
        <v>属性-闪避率,</v>
      </c>
    </row>
    <row r="90" ht="15.75" spans="2:22">
      <c r="B90"/>
      <c r="C90"/>
      <c r="D90"/>
      <c r="E90"/>
      <c r="F90"/>
      <c r="G90"/>
      <c r="H90" s="158"/>
      <c r="J90" s="6"/>
      <c r="K90" s="6"/>
      <c r="L90" s="149" t="s">
        <v>204</v>
      </c>
      <c r="M90" s="139" t="e">
        <f>_xlfn.IFS(AND(O90="蓝色",N90="晶核生命力"),数据引用!$C$19,AND(O90="紫色",N90="晶核生命力"),数据引用!$D$19,AND(O90="橙色",N90="晶核生命力"),数据引用!$E$19,AND(O90="红色",N90="晶核生命力"),数据引用!$F$19,AND(O90="蓝色",N90="晶核攻击力"),数据引用!$C$16,AND(O90="紫色",N90="晶核攻击力"),数据引用!$D$16,AND(O90="橙色",N90="晶核攻击力"),数据引用!$E$16,AND(O90="红色",N90="晶核攻击力"),数据引用!$F$16,AND(O90="蓝色",N90="最大混沌"),数据引用!$C$22,AND(O90="紫色",N90="最大混沌"),数据引用!$D$22,AND(O90="橙色",N90="最大混沌"),数据引用!$E$22,AND(O90="红色",N90="最大混沌"),数据引用!$F$22,AND(O90="蓝色",N90="破甲效果"),数据引用!$C$25,AND(O90="紫色",N90="破甲效果"),数据引用!$D$25,AND(O90="橙色",N90="破甲效果"),数据引用!$E$25,AND(O90="红色",N90="破甲效果"),数据引用!$F$25,AND(O90="蓝色",N90="暴击效果"),数据引用!$C$28,AND(O90="紫色",N90="暴击效果"),数据引用!$D$28,AND(O90="橙色",N90="暴击效果"),数据引用!$E$28,AND(O90="红色",N90="暴击效果"),数据引用!$F$28,AND(O90="蓝色",N90="精准伤害"),数据引用!$C$31,AND(O90="紫色",N90="精准伤害"),数据引用!$D$31,AND(O90="橙色",N90="精准伤害"),数据引用!$E$31,AND(O90="红色",N90="精准伤害"),数据引用!$F$31,AND(O90="蓝色",N90="技能增强"),$C$34,AND(O90="紫色",N90="技能增强"),数据引用!$D$34,AND(O90="橙色",N90="技能增强"),数据引用!$E$34,AND(O90="红色",N90="技能增强"),数据引用!$F$34,AND(O90="蓝色",N90="%命中率"),数据引用!$C$37,AND(O90="紫色",N90="%命中率"),数据引用!$D$37,AND(O90="橙色",N90="%命中率"),数据引用!$E$37,AND(O90="红色",N90="命中率"),数据引用!$F$37,AND(O90="蓝色",N90="%闪避率"),数据引用!$C$40,AND(O90="紫色",N90="%闪避率"),数据引用!$D$40,AND(O90="橙色",N90="%闪避率"),数据引用!$E$40,AND(O90="红色",N90="%闪避率"),数据引用!$F$40,AND(O90="蓝色",N90="晶核防御力"),数据引用!$C$43,AND(O90="紫色",N90="晶核防御力"),数据引用!$D$43,AND(O90="橙色",N90="晶核防御力"),数据引用!$E$43,AND(O90="红色",N90="晶核防御力"),数据引用!$F$43,AND(O90="蓝色",N90="精准回血"),数据引用!$C$46,AND(O90="紫色",N90="精准回血"),数据引用!$D$46,AND(O90="橙色",N90="精准回血"),数据引用!$E$46,AND(O90="红色",N90="精准回血"),数据引用!$F$46,AND(O90="蓝色",N90="闪避回血"),数据引用!$C$49,AND(O90="紫色",N90="闪避回血"),数据引用!$D$49,AND(O90="橙色",N90="闪避回血"),数据引用!$E$49,AND(O90="红色",N90="闪避回血"),数据引用!$F$49,AND(O90="蓝色",N90="命中回血"),数据引用!$C$52,AND(O90="紫色",N90="命中回血"),数据引用!$D$52,AND(O90="橙色",N90="命中回血"),数据引用!$E$52,AND(O90="红色",N90="命中回血"),数据引用!$F$52,AND(O90="蓝色",N90="暴击回血"),数据引用!$C$55,AND(O90="紫色",N90="暴击回血"),数据引用!$D$55,AND(O90="橙色",N90="暴击回血"),数据引用!$E$55,AND(O90="红色",N90="暴击回血"),数据引用!$F$55,AND(O90="蓝色",N90="混沌回血"),数据引用!$C$58,AND(O90="紫色",N90="混沌回血"),数据引用!$D$58,AND(O90="橙色",N90="混沌回血"),数据引用!$E$58,AND(O90="红色",N90="混沌回血"),数据引用!$F$58,AND(O90="蓝色",N90="%元素抗性"),数据引用!$C$61,AND(O90="紫色",N90="%元素抗性"),数据引用!$D$61,AND(O90="橙色",N90="%元素抗性"),数据引用!$E$61,AND(O90="红色",N90="%元素抗性"),数据引用!$F$61,AND(O90="蓝色",N90="%元素伤害"),数据引用!$C$64,AND(O90="紫色",N90="%元素伤害"),数据引用!$D$64,AND(O90="橙色",N90="%元素伤害"),数据引用!$E$64,AND(O90="红色",N90="%元素伤害"),数据引用!$F$64)</f>
        <v>#N/A</v>
      </c>
      <c r="N90" s="148"/>
      <c r="O90" s="63" t="s">
        <v>43</v>
      </c>
      <c r="P90" s="141" t="str">
        <f t="shared" si="18"/>
        <v/>
      </c>
      <c r="R90" s="156"/>
      <c r="S90" s="156"/>
      <c r="T90" s="156"/>
      <c r="U90" s="156"/>
      <c r="V90" s="126" t="e">
        <f t="shared" si="19"/>
        <v>#N/A</v>
      </c>
    </row>
    <row r="91" ht="15.75" spans="2:22">
      <c r="B91"/>
      <c r="C91"/>
      <c r="D91"/>
      <c r="E91"/>
      <c r="F91"/>
      <c r="G91"/>
      <c r="H91" s="158"/>
      <c r="J91" s="6"/>
      <c r="K91" s="6"/>
      <c r="L91" s="149" t="s">
        <v>199</v>
      </c>
      <c r="M91" s="139">
        <f>_xlfn.IFS(AND(O91="蓝色",N91="晶核生命力"),数据引用!$C$19,AND(O91="紫色",N91="晶核生命力"),数据引用!$D$19,AND(O91="橙色",N91="晶核生命力"),数据引用!$E$19,AND(O91="红色",N91="晶核生命力"),数据引用!$F$19,AND(O91="蓝色",N91="晶核攻击力"),数据引用!$C$16,AND(O91="紫色",N91="晶核攻击力"),数据引用!$D$16,AND(O91="橙色",N91="晶核攻击力"),数据引用!$E$16,AND(O91="红色",N91="晶核攻击力"),数据引用!$F$16,AND(O91="蓝色",N91="最大混沌"),数据引用!$C$22,AND(O91="紫色",N91="最大混沌"),数据引用!$D$22,AND(O91="橙色",N91="最大混沌"),数据引用!$E$22,AND(O91="红色",N91="最大混沌"),数据引用!$F$22,AND(O91="蓝色",N91="破甲效果"),数据引用!$C$25,AND(O91="紫色",N91="破甲效果"),数据引用!$D$25,AND(O91="橙色",N91="破甲效果"),数据引用!$E$25,AND(O91="红色",N91="破甲效果"),数据引用!$F$25,AND(O91="蓝色",N91="暴击效果"),数据引用!$C$28,AND(O91="紫色",N91="暴击效果"),数据引用!$D$28,AND(O91="橙色",N91="暴击效果"),数据引用!$E$28,AND(O91="红色",N91="暴击效果"),数据引用!$F$28,AND(O91="蓝色",N91="精准伤害"),数据引用!$C$31,AND(O91="紫色",N91="精准伤害"),数据引用!$D$31,AND(O91="橙色",N91="精准伤害"),数据引用!$E$31,AND(O91="红色",N91="精准伤害"),数据引用!$F$31,AND(O91="蓝色",N91="技能增强"),$C$34,AND(O91="紫色",N91="技能增强"),数据引用!$D$34,AND(O91="橙色",N91="技能增强"),数据引用!$E$34,AND(O91="红色",N91="技能增强"),数据引用!$F$34,AND(O91="蓝色",N91="命中率"),数据引用!$C$37,AND(O91="紫色",N91="命中率"),数据引用!$D$37,AND(O91="橙色",N91="命中率"),数据引用!$E$37,AND(O91="红色",N91="命中率"),数据引用!$F$37,AND(O91="蓝色",N91="闪避率"),数据引用!$C$40,AND(O91="紫色",N91="闪避率"),数据引用!$D$40,AND(O91="橙色",N91="闪避率"),数据引用!$E$40,AND(O91="红色",N91="闪避率"),数据引用!$F$40,AND(O91="蓝色",N91="晶核防御力"),数据引用!$C$43,AND(O91="紫色",N91="晶核防御力"),数据引用!$D$43,AND(O91="橙色",N91="晶核防御力"),数据引用!$E$43,AND(O91="红色",N91="晶核防御力"),数据引用!$F$43,AND(O91="蓝色",N91="精准回血%s"),数据引用!$C$46,AND(O91="紫色",N91="精准回血%s"),数据引用!$D$46,AND(O91="橙色",N91="精准回血%s"),数据引用!$E$46,AND(O91="红色",N91="精准回血%s"),数据引用!$F$46,AND(O91="蓝色",N91="闪避回血%s"),数据引用!$C$49,AND(O91="紫色",N91="闪避回血%s"),数据引用!$D$49,AND(O91="橙色",N91="闪避回血%s"),数据引用!$E$49,AND(O91="红色",N91="闪避回血%s"),数据引用!$F$49,AND(O91="蓝色",N91="命中回血%s"),数据引用!$C$52,AND(O91="紫色",N91="命中回血%s"),数据引用!$D$52,AND(O91="橙色",N91="命中回血%s"),数据引用!$E$52,AND(O91="红色",N91="命中回血%s"),数据引用!$F$52,AND(O91="蓝色",N91="暴击回血%s"),数据引用!$C$55,AND(O91="紫色",N91="暴击回血%s"),数据引用!$D$55,AND(O91="橙色",N91="暴击回血%s"),数据引用!$E$55,AND(O91="红色",N91="暴击回血%s"),数据引用!$F$55,AND(O91="蓝色",N91="混沌回血%s"),数据引用!$C$58,AND(O91="紫色",N91="混沌回血%s"),数据引用!$D$58,AND(O91="橙色",N91="混沌回血%s"),数据引用!$E$58,AND(O91="红色",N91="混沌回血%s"),数据引用!$F$58,AND(O91="蓝色",N91="元素抗性"),数据引用!$C$61,AND(O91="紫色",N91="元素抗性"),数据引用!$D$61,AND(O91="橙色",N91="元素抗性"),数据引用!$E$61,AND(O91="红色",N91="元素抗性"),数据引用!$F$61,AND(O91="蓝色",N91="元素伤害"),数据引用!$C$64,AND(O91="紫色",N91="元素伤害"),数据引用!$D$64,AND(O91="橙色",N91="元素伤害"),数据引用!$E$64,AND(O91="红色",N91="元素伤害"),数据引用!$F$64)</f>
        <v>5.03</v>
      </c>
      <c r="N91" s="150" t="s">
        <v>161</v>
      </c>
      <c r="O91" s="63" t="s">
        <v>43</v>
      </c>
      <c r="P91" s="141">
        <f t="shared" si="18"/>
        <v>5.03</v>
      </c>
      <c r="Q91" s="156"/>
      <c r="R91" s="156"/>
      <c r="S91" s="156"/>
      <c r="T91" s="156"/>
      <c r="U91" s="156" t="s">
        <v>132</v>
      </c>
      <c r="V91" s="126" t="str">
        <f t="shared" si="19"/>
        <v>属性-技能增强,</v>
      </c>
    </row>
    <row r="92" ht="15.75" spans="2:22">
      <c r="B92"/>
      <c r="C92"/>
      <c r="D92"/>
      <c r="E92"/>
      <c r="F92"/>
      <c r="G92"/>
      <c r="H92" s="158"/>
      <c r="J92" s="6"/>
      <c r="K92" s="6"/>
      <c r="L92" s="149" t="s">
        <v>199</v>
      </c>
      <c r="M92" s="139">
        <f>_xlfn.IFS(AND(O92="蓝色",N92="晶核生命力"),数据引用!$C$19,AND(O92="紫色",N92="晶核生命力"),数据引用!$D$19,AND(O92="橙色",N92="晶核生命力"),数据引用!$E$19,AND(O92="红色",N92="晶核生命力"),数据引用!$F$19,AND(O92="蓝色",N92="晶核攻击力"),数据引用!$C$16,AND(O92="紫色",N92="晶核攻击力"),数据引用!$D$16,AND(O92="橙色",N92="晶核攻击力"),数据引用!$E$16,AND(O92="红色",N92="晶核攻击力"),数据引用!$F$16,AND(O92="蓝色",N92="最大混沌"),数据引用!$C$22,AND(O92="紫色",N92="最大混沌"),数据引用!$D$22,AND(O92="橙色",N92="最大混沌"),数据引用!$E$22,AND(O92="红色",N92="最大混沌"),数据引用!$F$22,AND(O92="蓝色",N92="破甲效果"),数据引用!$C$25,AND(O92="紫色",N92="破甲效果"),数据引用!$D$25,AND(O92="橙色",N92="破甲效果"),数据引用!$E$25,AND(O92="红色",N92="破甲效果"),数据引用!$F$25,AND(O92="蓝色",N92="暴击效果"),数据引用!$C$28,AND(O92="紫色",N92="暴击效果"),数据引用!$D$28,AND(O92="橙色",N92="暴击效果"),数据引用!$E$28,AND(O92="红色",N92="暴击效果"),数据引用!$F$28,AND(O92="蓝色",N92="精准伤害"),数据引用!$C$31,AND(O92="紫色",N92="精准伤害"),数据引用!$D$31,AND(O92="橙色",N92="精准伤害"),数据引用!$E$31,AND(O92="红色",N92="精准伤害"),数据引用!$F$31,AND(O92="蓝色",N92="技能增强"),$C$34,AND(O92="紫色",N92="技能增强"),数据引用!$D$34,AND(O92="橙色",N92="技能增强"),数据引用!$E$34,AND(O92="红色",N92="技能增强"),数据引用!$F$34,AND(O92="蓝色",N92="命中率"),数据引用!$C$37,AND(O92="紫色",N92="命中率"),数据引用!$D$37,AND(O92="橙色",N92="命中率"),数据引用!$E$37,AND(O92="红色",N92="命中率"),数据引用!$F$37,AND(O92="蓝色",N92="闪避率"),数据引用!$C$40,AND(O92="紫色",N92="闪避率"),数据引用!$D$40,AND(O92="橙色",N92="闪避率"),数据引用!$E$40,AND(O92="红色",N92="闪避率"),数据引用!$F$40,AND(O92="蓝色",N92="晶核防御力"),数据引用!$C$43,AND(O92="紫色",N92="晶核防御力"),数据引用!$D$43,AND(O92="橙色",N92="晶核防御力"),数据引用!$E$43,AND(O92="红色",N92="晶核防御力"),数据引用!$F$43,AND(O92="蓝色",N92="精准回血%s"),数据引用!$C$46,AND(O92="紫色",N92="精准回血%s"),数据引用!$D$46,AND(O92="橙色",N92="精准回血%s"),数据引用!$E$46,AND(O92="红色",N92="精准回血%s"),数据引用!$F$46,AND(O92="蓝色",N92="闪避回血%s"),数据引用!$C$49,AND(O92="紫色",N92="闪避回血%s"),数据引用!$D$49,AND(O92="橙色",N92="闪避回血%s"),数据引用!$E$49,AND(O92="红色",N92="闪避回血%s"),数据引用!$F$49,AND(O92="蓝色",N92="命中回血%s"),数据引用!$C$52,AND(O92="紫色",N92="命中回血%s"),数据引用!$D$52,AND(O92="橙色",N92="命中回血%s"),数据引用!$E$52,AND(O92="红色",N92="命中回血%s"),数据引用!$F$52,AND(O92="蓝色",N92="暴击回血%s"),数据引用!$C$55,AND(O92="紫色",N92="暴击回血%s"),数据引用!$D$55,AND(O92="橙色",N92="暴击回血%s"),数据引用!$E$55,AND(O92="红色",N92="暴击回血%s"),数据引用!$F$55,AND(O92="蓝色",N92="混沌回血%s"),数据引用!$C$58,AND(O92="紫色",N92="混沌回血%s"),数据引用!$D$58,AND(O92="橙色",N92="混沌回血%s"),数据引用!$E$58,AND(O92="红色",N92="混沌回血%s"),数据引用!$F$58,AND(O92="蓝色",N92="元素抗性"),数据引用!$C$61,AND(O92="紫色",N92="元素抗性"),数据引用!$D$61,AND(O92="橙色",N92="元素抗性"),数据引用!$E$61,AND(O92="红色",N92="元素抗性"),数据引用!$F$61,AND(O92="蓝色",N92="元素伤害"),数据引用!$C$64,AND(O92="紫色",N92="元素伤害"),数据引用!$D$64,AND(O92="橙色",N92="元素伤害"),数据引用!$E$64,AND(O92="红色",N92="元素伤害"),数据引用!$F$64)</f>
        <v>0</v>
      </c>
      <c r="N92" s="148" t="s">
        <v>168</v>
      </c>
      <c r="O92" s="63" t="s">
        <v>43</v>
      </c>
      <c r="P92" s="141">
        <f t="shared" si="18"/>
        <v>0</v>
      </c>
      <c r="Q92" s="156"/>
      <c r="R92" s="156"/>
      <c r="S92" s="156"/>
      <c r="T92" s="156">
        <f>P92/100</f>
        <v>0</v>
      </c>
      <c r="U92" s="156">
        <f>M92</f>
        <v>0</v>
      </c>
      <c r="V92" s="126" t="str">
        <f t="shared" si="19"/>
        <v>属性-闪避率,</v>
      </c>
    </row>
    <row r="93" ht="15.75" spans="2:22">
      <c r="B93"/>
      <c r="C93"/>
      <c r="D93"/>
      <c r="E93"/>
      <c r="F93"/>
      <c r="G93"/>
      <c r="H93" s="158"/>
      <c r="J93" s="6"/>
      <c r="K93" s="143" t="s">
        <v>205</v>
      </c>
      <c r="L93" s="149" t="s">
        <v>199</v>
      </c>
      <c r="M93" s="139">
        <f>_xlfn.IFS(AND(O93="蓝色",N93="晶核生命力"),数据引用!$C$19,AND(O93="紫色",N93="晶核生命力"),数据引用!$D$19,AND(O93="橙色",N93="晶核生命力"),数据引用!$E$19,AND(O93="红色",N93="晶核生命力"),数据引用!$F$19,AND(O93="蓝色",N93="晶核攻击力"),数据引用!$C$16,AND(O93="紫色",N93="晶核攻击力"),数据引用!$D$16,AND(O93="橙色",N93="晶核攻击力"),数据引用!$E$16,AND(O93="红色",N93="晶核攻击力"),数据引用!$F$16,AND(O93="蓝色",N93="最大混沌"),数据引用!$C$22,AND(O93="紫色",N93="最大混沌"),数据引用!$D$22,AND(O93="橙色",N93="最大混沌"),数据引用!$E$22,AND(O93="红色",N93="最大混沌"),数据引用!$F$22,AND(O93="蓝色",N93="破甲效果"),数据引用!$C$25,AND(O93="紫色",N93="破甲效果"),数据引用!$D$25,AND(O93="橙色",N93="破甲效果"),数据引用!$E$25,AND(O93="红色",N93="破甲效果"),数据引用!$F$25,AND(O93="蓝色",N93="暴击效果"),数据引用!$C$28,AND(O93="紫色",N93="暴击效果"),数据引用!$D$28,AND(O93="橙色",N93="暴击效果"),数据引用!$E$28,AND(O93="红色",N93="暴击效果"),数据引用!$F$28,AND(O93="蓝色",N93="精准伤害"),数据引用!$C$31,AND(O93="紫色",N93="精准伤害"),数据引用!$D$31,AND(O93="橙色",N93="精准伤害"),数据引用!$E$31,AND(O93="红色",N93="精准伤害"),数据引用!$F$31,AND(O93="蓝色",N93="技能增强"),$C$34,AND(O93="紫色",N93="技能增强"),数据引用!$D$34,AND(O93="橙色",N93="技能增强"),数据引用!$E$34,AND(O93="红色",N93="技能增强"),数据引用!$F$34,AND(O93="蓝色",N93="命中率"),数据引用!$C$37,AND(O93="紫色",N93="命中率"),数据引用!$D$37,AND(O93="橙色",N93="命中率"),数据引用!$E$37,AND(O93="红色",N93="命中率"),数据引用!$F$37,AND(O93="蓝色",N93="闪避率"),数据引用!$C$40,AND(O93="紫色",N93="闪避率"),数据引用!$D$40,AND(O93="橙色",N93="闪避率"),数据引用!$E$40,AND(O93="红色",N93="闪避率"),数据引用!$F$40,AND(O93="蓝色",N93="晶核防御力"),数据引用!$C$43,AND(O93="紫色",N93="晶核防御力"),数据引用!$D$43,AND(O93="橙色",N93="晶核防御力"),数据引用!$E$43,AND(O93="红色",N93="晶核防御力"),数据引用!$F$43,AND(O93="蓝色",N93="精准回血%s"),数据引用!$C$46,AND(O93="紫色",N93="精准回血%s"),数据引用!$D$46,AND(O93="橙色",N93="精准回血%s"),数据引用!$E$46,AND(O93="红色",N93="精准回血%s"),数据引用!$F$46,AND(O93="蓝色",N93="闪避回血%s"),数据引用!$C$49,AND(O93="紫色",N93="闪避回血%s"),数据引用!$D$49,AND(O93="橙色",N93="闪避回血%s"),数据引用!$E$49,AND(O93="红色",N93="闪避回血%s"),数据引用!$F$49,AND(O93="蓝色",N93="命中回血%s"),数据引用!$C$52,AND(O93="紫色",N93="命中回血%s"),数据引用!$D$52,AND(O93="橙色",N93="命中回血%s"),数据引用!$E$52,AND(O93="红色",N93="命中回血%s"),数据引用!$F$52,AND(O93="蓝色",N93="暴击回血%s"),数据引用!$C$55,AND(O93="紫色",N93="暴击回血%s"),数据引用!$D$55,AND(O93="橙色",N93="暴击回血%s"),数据引用!$E$55,AND(O93="红色",N93="暴击回血%s"),数据引用!$F$55,AND(O93="蓝色",N93="混沌回血%s"),数据引用!$C$58,AND(O93="紫色",N93="混沌回血%s"),数据引用!$D$58,AND(O93="橙色",N93="混沌回血%s"),数据引用!$E$58,AND(O93="红色",N93="混沌回血%s"),数据引用!$F$58,AND(O93="蓝色",N93="元素抗性"),数据引用!$C$61,AND(O93="紫色",N93="元素抗性"),数据引用!$D$61,AND(O93="橙色",N93="元素抗性"),数据引用!$E$61,AND(O93="红色",N93="元素抗性"),数据引用!$F$61,AND(O93="蓝色",N93="元素伤害"),数据引用!$C$64,AND(O93="紫色",N93="元素伤害"),数据引用!$D$64,AND(O93="橙色",N93="元素伤害"),数据引用!$E$64,AND(O93="红色",N93="元素伤害"),数据引用!$F$64)</f>
        <v>1.08</v>
      </c>
      <c r="N93" s="151" t="s">
        <v>165</v>
      </c>
      <c r="O93" s="63" t="s">
        <v>43</v>
      </c>
      <c r="P93" s="141">
        <f t="shared" si="18"/>
        <v>1.08</v>
      </c>
      <c r="Q93" s="156"/>
      <c r="R93" s="156"/>
      <c r="S93" s="156"/>
      <c r="T93" s="156">
        <f>P93</f>
        <v>1.08</v>
      </c>
      <c r="U93" s="156" t="s">
        <v>132</v>
      </c>
      <c r="V93" s="126" t="str">
        <f t="shared" si="19"/>
        <v>属性-火伤,#属性-水伤,#属性-风伤,#属性-光伤,#属性-暗伤,</v>
      </c>
    </row>
    <row r="94" ht="15.75" spans="2:22">
      <c r="B94"/>
      <c r="C94"/>
      <c r="D94"/>
      <c r="E94"/>
      <c r="F94"/>
      <c r="G94"/>
      <c r="H94" s="158"/>
      <c r="J94" s="6"/>
      <c r="K94" s="6"/>
      <c r="L94" s="63" t="s">
        <v>199</v>
      </c>
      <c r="M94" s="139">
        <f>_xlfn.IFS(AND(O94="蓝色",N94="晶核生命力"),数据引用!$C$19,AND(O94="紫色",N94="晶核生命力"),数据引用!$D$19,AND(O94="橙色",N94="晶核生命力"),数据引用!$E$19,AND(O94="红色",N94="晶核生命力"),数据引用!$F$19,AND(O94="蓝色",N94="晶核攻击力"),数据引用!$C$16,AND(O94="紫色",N94="晶核攻击力"),数据引用!$D$16,AND(O94="橙色",N94="晶核攻击力"),数据引用!$E$16,AND(O94="红色",N94="晶核攻击力"),数据引用!$F$16,AND(O94="蓝色",N94="最大混沌"),数据引用!$C$22,AND(O94="紫色",N94="最大混沌"),数据引用!$D$22,AND(O94="橙色",N94="最大混沌"),数据引用!$E$22,AND(O94="红色",N94="最大混沌"),数据引用!$F$22,AND(O94="蓝色",N94="破甲效果"),数据引用!$C$25,AND(O94="紫色",N94="破甲效果"),数据引用!$D$25,AND(O94="橙色",N94="破甲效果"),数据引用!$E$25,AND(O94="红色",N94="破甲效果"),数据引用!$F$25,AND(O94="蓝色",N94="暴击效果"),数据引用!$C$28,AND(O94="紫色",N94="暴击效果"),数据引用!$D$28,AND(O94="橙色",N94="暴击效果"),数据引用!$E$28,AND(O94="红色",N94="暴击效果"),数据引用!$F$28,AND(O94="蓝色",N94="精准伤害"),数据引用!$C$31,AND(O94="紫色",N94="精准伤害"),数据引用!$D$31,AND(O94="橙色",N94="精准伤害"),数据引用!$E$31,AND(O94="红色",N94="精准伤害"),数据引用!$F$31,AND(O94="蓝色",N94="技能增强"),$C$34,AND(O94="紫色",N94="技能增强"),数据引用!$D$34,AND(O94="橙色",N94="技能增强"),数据引用!$E$34,AND(O94="红色",N94="技能增强"),数据引用!$F$34,AND(O94="蓝色",N94="命中率"),数据引用!$C$37,AND(O94="紫色",N94="命中率"),数据引用!$D$37,AND(O94="橙色",N94="命中率"),数据引用!$E$37,AND(O94="红色",N94="命中率"),数据引用!$F$37,AND(O94="蓝色",N94="闪避率"),数据引用!$C$40,AND(O94="紫色",N94="闪避率"),数据引用!$D$40,AND(O94="橙色",N94="闪避率"),数据引用!$E$40,AND(O94="红色",N94="闪避率"),数据引用!$F$40,AND(O94="蓝色",N94="晶核防御力"),数据引用!$C$43,AND(O94="紫色",N94="晶核防御力"),数据引用!$D$43,AND(O94="橙色",N94="晶核防御力"),数据引用!$E$43,AND(O94="红色",N94="晶核防御力"),数据引用!$F$43,AND(O94="蓝色",N94="精准回血%s"),数据引用!$C$46,AND(O94="紫色",N94="精准回血%s"),数据引用!$D$46,AND(O94="橙色",N94="精准回血%s"),数据引用!$E$46,AND(O94="红色",N94="精准回血%s"),数据引用!$F$46,AND(O94="蓝色",N94="闪避回血%s"),数据引用!$C$49,AND(O94="紫色",N94="闪避回血%s"),数据引用!$D$49,AND(O94="橙色",N94="闪避回血%s"),数据引用!$E$49,AND(O94="红色",N94="闪避回血%s"),数据引用!$F$49,AND(O94="蓝色",N94="命中回血%s"),数据引用!$C$52,AND(O94="紫色",N94="命中回血%s"),数据引用!$D$52,AND(O94="橙色",N94="命中回血%s"),数据引用!$E$52,AND(O94="红色",N94="命中回血%s"),数据引用!$F$52,AND(O94="蓝色",N94="暴击回血%s"),数据引用!$C$55,AND(O94="紫色",N94="暴击回血%s"),数据引用!$D$55,AND(O94="橙色",N94="暴击回血%s"),数据引用!$E$55,AND(O94="红色",N94="暴击回血%s"),数据引用!$F$55,AND(O94="蓝色",N94="混沌回血%s"),数据引用!$C$58,AND(O94="紫色",N94="混沌回血%s"),数据引用!$D$58,AND(O94="橙色",N94="混沌回血%s"),数据引用!$E$58,AND(O94="红色",N94="混沌回血%s"),数据引用!$F$58,AND(O94="蓝色",N94="元素抗性"),数据引用!$C$61,AND(O94="紫色",N94="元素抗性"),数据引用!$D$61,AND(O94="橙色",N94="元素抗性"),数据引用!$E$61,AND(O94="红色",N94="元素抗性"),数据引用!$F$61,AND(O94="蓝色",N94="元素伤害"),数据引用!$C$64,AND(O94="紫色",N94="元素伤害"),数据引用!$D$64,AND(O94="橙色",N94="元素伤害"),数据引用!$E$64,AND(O94="红色",N94="元素伤害"),数据引用!$F$64)</f>
        <v>0</v>
      </c>
      <c r="N94" s="148" t="s">
        <v>172</v>
      </c>
      <c r="O94" s="63" t="s">
        <v>43</v>
      </c>
      <c r="P94" s="141">
        <f t="shared" si="18"/>
        <v>0</v>
      </c>
      <c r="Q94" s="156"/>
      <c r="R94" s="156"/>
      <c r="S94" s="156"/>
      <c r="T94" s="156"/>
      <c r="U94" s="156" t="s">
        <v>142</v>
      </c>
      <c r="V94" s="126" t="str">
        <f t="shared" si="19"/>
        <v>属性-闪避回血,</v>
      </c>
    </row>
    <row r="95" ht="15.75" spans="2:22">
      <c r="B95"/>
      <c r="C95"/>
      <c r="D95"/>
      <c r="E95"/>
      <c r="F95"/>
      <c r="G95"/>
      <c r="H95" s="158"/>
      <c r="J95" s="143"/>
      <c r="K95" s="143"/>
      <c r="L95" s="147" t="s">
        <v>199</v>
      </c>
      <c r="M95" s="139">
        <f>_xlfn.IFS(AND(O95="蓝色",N95="晶核生命力"),数据引用!$C$19,AND(O95="紫色",N95="晶核生命力"),数据引用!$D$19,AND(O95="橙色",N95="晶核生命力"),数据引用!$E$19,AND(O95="红色",N95="晶核生命力"),数据引用!$F$19,AND(O95="蓝色",N95="晶核攻击力"),数据引用!$C$16,AND(O95="紫色",N95="晶核攻击力"),数据引用!$D$16,AND(O95="橙色",N95="晶核攻击力"),数据引用!$E$16,AND(O95="红色",N95="晶核攻击力"),数据引用!$F$16,AND(O95="蓝色",N95="最大混沌"),数据引用!$C$22,AND(O95="紫色",N95="最大混沌"),数据引用!$D$22,AND(O95="橙色",N95="最大混沌"),数据引用!$E$22,AND(O95="红色",N95="最大混沌"),数据引用!$F$22,AND(O95="蓝色",N95="破甲效果"),数据引用!$C$25,AND(O95="紫色",N95="破甲效果"),数据引用!$D$25,AND(O95="橙色",N95="破甲效果"),数据引用!$E$25,AND(O95="红色",N95="破甲效果"),数据引用!$F$25,AND(O95="蓝色",N95="暴击效果"),数据引用!$C$28,AND(O95="紫色",N95="暴击效果"),数据引用!$D$28,AND(O95="橙色",N95="暴击效果"),数据引用!$E$28,AND(O95="红色",N95="暴击效果"),数据引用!$F$28,AND(O95="蓝色",N95="精准伤害"),数据引用!$C$31,AND(O95="紫色",N95="精准伤害"),数据引用!$D$31,AND(O95="橙色",N95="精准伤害"),数据引用!$E$31,AND(O95="红色",N95="精准伤害"),数据引用!$F$31,AND(O95="蓝色",N95="技能增强"),$C$34,AND(O95="紫色",N95="技能增强"),数据引用!$D$34,AND(O95="橙色",N95="技能增强"),数据引用!$E$34,AND(O95="红色",N95="技能增强"),数据引用!$F$34,AND(O95="蓝色",N95="命中率"),数据引用!$C$37,AND(O95="紫色",N95="命中率"),数据引用!$D$37,AND(O95="橙色",N95="命中率"),数据引用!$E$37,AND(O95="红色",N95="命中率"),数据引用!$F$37,AND(O95="蓝色",N95="闪避率"),数据引用!$C$40,AND(O95="紫色",N95="闪避率"),数据引用!$D$40,AND(O95="橙色",N95="闪避率"),数据引用!$E$40,AND(O95="红色",N95="闪避率"),数据引用!$F$40,AND(O95="蓝色",N95="晶核防御力"),数据引用!$C$43,AND(O95="紫色",N95="晶核防御力"),数据引用!$D$43,AND(O95="橙色",N95="晶核防御力"),数据引用!$E$43,AND(O95="红色",N95="晶核防御力"),数据引用!$F$43,AND(O95="蓝色",N95="精准回血%s"),数据引用!$C$46,AND(O95="紫色",N95="精准回血%s"),数据引用!$D$46,AND(O95="橙色",N95="精准回血%s"),数据引用!$E$46,AND(O95="红色",N95="精准回血%s"),数据引用!$F$46,AND(O95="蓝色",N95="闪避回血%s"),数据引用!$C$49,AND(O95="紫色",N95="闪避回血%s"),数据引用!$D$49,AND(O95="橙色",N95="闪避回血%s"),数据引用!$E$49,AND(O95="红色",N95="闪避回血%s"),数据引用!$F$49,AND(O95="蓝色",N95="命中回血%s"),数据引用!$C$52,AND(O95="紫色",N95="命中回血%s"),数据引用!$D$52,AND(O95="橙色",N95="命中回血%s"),数据引用!$E$52,AND(O95="红色",N95="命中回血%s"),数据引用!$F$52,AND(O95="蓝色",N95="暴击回血%s"),数据引用!$C$55,AND(O95="紫色",N95="暴击回血%s"),数据引用!$D$55,AND(O95="橙色",N95="暴击回血%s"),数据引用!$E$55,AND(O95="红色",N95="暴击回血%s"),数据引用!$F$55,AND(O95="蓝色",N95="混沌回血%s"),数据引用!$C$58,AND(O95="紫色",N95="混沌回血%s"),数据引用!$D$58,AND(O95="橙色",N95="混沌回血%s"),数据引用!$E$58,AND(O95="红色",N95="混沌回血%s"),数据引用!$F$58,AND(O95="蓝色",N95="元素抗性"),数据引用!$C$61,AND(O95="紫色",N95="元素抗性"),数据引用!$D$61,AND(O95="橙色",N95="元素抗性"),数据引用!$E$61,AND(O95="红色",N95="元素抗性"),数据引用!$F$61,AND(O95="蓝色",N95="元素伤害"),数据引用!$C$64,AND(O95="紫色",N95="元素伤害"),数据引用!$D$64,AND(O95="橙色",N95="元素伤害"),数据引用!$E$64,AND(O95="红色",N95="元素伤害"),数据引用!$F$64)</f>
        <v>6.95</v>
      </c>
      <c r="N95" s="148" t="s">
        <v>153</v>
      </c>
      <c r="O95" s="63" t="s">
        <v>43</v>
      </c>
      <c r="P95" s="141">
        <f t="shared" si="18"/>
        <v>6.95</v>
      </c>
      <c r="Q95" s="156"/>
      <c r="R95" s="156"/>
      <c r="S95" s="156"/>
      <c r="T95" s="156">
        <f>M95</f>
        <v>6.95</v>
      </c>
      <c r="U95" s="156" t="s">
        <v>132</v>
      </c>
      <c r="V95" s="126" t="str">
        <f t="shared" si="19"/>
        <v>属性-最大混沌,</v>
      </c>
    </row>
    <row r="96" ht="15.75" spans="2:22">
      <c r="B96"/>
      <c r="C96"/>
      <c r="D96"/>
      <c r="E96"/>
      <c r="F96"/>
      <c r="G96"/>
      <c r="H96" s="158"/>
      <c r="J96" s="6"/>
      <c r="K96" s="6"/>
      <c r="L96" s="63" t="s">
        <v>136</v>
      </c>
      <c r="M96" s="139">
        <f>_xlfn.IFS(AND(O96="蓝色",N96="晶核生命力"),数据引用!$C$19,AND(O96="紫色",N96="晶核生命力"),数据引用!$D$19,AND(O96="橙色",N96="晶核生命力"),数据引用!$E$19,AND(O96="红色",N96="晶核生命力"),数据引用!$F$19,AND(O96="蓝色",N96="晶核攻击力"),数据引用!$C$16,AND(O96="紫色",N96="晶核攻击力"),数据引用!$D$16,AND(O96="橙色",N96="晶核攻击力"),数据引用!$E$16,AND(O96="红色",N96="晶核攻击力"),数据引用!$F$16,AND(O96="蓝色",N96="最大混沌"),数据引用!$C$22,AND(O96="紫色",N96="最大混沌"),数据引用!$D$22,AND(O96="橙色",N96="最大混沌"),数据引用!$E$22,AND(O96="红色",N96="最大混沌"),数据引用!$F$22,AND(O96="蓝色",N96="破甲效果"),数据引用!$C$25,AND(O96="紫色",N96="破甲效果"),数据引用!$D$25,AND(O96="橙色",N96="破甲效果"),数据引用!$E$25,AND(O96="红色",N96="破甲效果"),数据引用!$F$25,AND(O96="蓝色",N96="暴击效果"),数据引用!$C$28,AND(O96="紫色",N96="暴击效果"),数据引用!$D$28,AND(O96="橙色",N96="暴击效果"),数据引用!$E$28,AND(O96="红色",N96="暴击效果"),数据引用!$F$28,AND(O96="蓝色",N96="精准伤害"),数据引用!$C$31,AND(O96="紫色",N96="精准伤害"),数据引用!$D$31,AND(O96="橙色",N96="精准伤害"),数据引用!$E$31,AND(O96="红色",N96="精准伤害"),数据引用!$F$31,AND(O96="蓝色",N96="技能增强"),$C$34,AND(O96="紫色",N96="技能增强"),数据引用!$D$34,AND(O96="橙色",N96="技能增强"),数据引用!$E$34,AND(O96="红色",N96="技能增强"),数据引用!$F$34,AND(O96="蓝色",N96="命中率"),数据引用!$C$37,AND(O96="紫色",N96="命中率"),数据引用!$D$37,AND(O96="橙色",N96="命中率"),数据引用!$E$37,AND(O96="红色",N96="命中率"),数据引用!$F$37,AND(O96="蓝色",N96="闪避率"),数据引用!$C$40,AND(O96="紫色",N96="闪避率"),数据引用!$D$40,AND(O96="橙色",N96="闪避率"),数据引用!$E$40,AND(O96="红色",N96="闪避率"),数据引用!$F$40,AND(O96="蓝色",N96="晶核防御力"),数据引用!$C$43,AND(O96="紫色",N96="晶核防御力"),数据引用!$D$43,AND(O96="橙色",N96="晶核防御力"),数据引用!$E$43,AND(O96="红色",N96="晶核防御力"),数据引用!$F$43,AND(O96="蓝色",N96="精准回血%s"),数据引用!$C$46,AND(O96="紫色",N96="精准回血%s"),数据引用!$D$46,AND(O96="橙色",N96="精准回血%s"),数据引用!$E$46,AND(O96="红色",N96="精准回血%s"),数据引用!$F$46,AND(O96="蓝色",N96="闪避回血%s"),数据引用!$C$49,AND(O96="紫色",N96="闪避回血%s"),数据引用!$D$49,AND(O96="橙色",N96="闪避回血%s"),数据引用!$E$49,AND(O96="红色",N96="闪避回血%s"),数据引用!$F$49,AND(O96="蓝色",N96="命中回血%s"),数据引用!$C$52,AND(O96="紫色",N96="命中回血%s"),数据引用!$D$52,AND(O96="橙色",N96="命中回血%s"),数据引用!$E$52,AND(O96="红色",N96="命中回血%s"),数据引用!$F$52,AND(O96="蓝色",N96="暴击回血%s"),数据引用!$C$55,AND(O96="紫色",N96="暴击回血%s"),数据引用!$D$55,AND(O96="橙色",N96="暴击回血%s"),数据引用!$E$55,AND(O96="红色",N96="暴击回血%s"),数据引用!$F$55,AND(O96="蓝色",N96="混沌回血%s"),数据引用!$C$58,AND(O96="紫色",N96="混沌回血%s"),数据引用!$D$58,AND(O96="橙色",N96="混沌回血%s"),数据引用!$E$58,AND(O96="红色",N96="混沌回血%s"),数据引用!$F$58,AND(O96="蓝色",N96="元素抗性"),数据引用!$C$61,AND(O96="紫色",N96="元素抗性"),数据引用!$D$61,AND(O96="橙色",N96="元素抗性"),数据引用!$E$61,AND(O96="红色",N96="元素抗性"),数据引用!$F$61,AND(O96="蓝色",N96="元素伤害"),数据引用!$C$64,AND(O96="紫色",N96="元素伤害"),数据引用!$D$64,AND(O96="橙色",N96="元素伤害"),数据引用!$E$64,AND(O96="红色",N96="元素伤害"),数据引用!$F$64)</f>
        <v>20</v>
      </c>
      <c r="N96" s="148" t="s">
        <v>137</v>
      </c>
      <c r="O96" s="63" t="s">
        <v>43</v>
      </c>
      <c r="P96" s="141">
        <f t="shared" si="18"/>
        <v>20</v>
      </c>
      <c r="Q96" s="156"/>
      <c r="R96" s="156"/>
      <c r="S96" s="156"/>
      <c r="T96" s="156"/>
      <c r="U96" s="156" t="s">
        <v>132</v>
      </c>
      <c r="V96" s="126" t="str">
        <f t="shared" si="19"/>
        <v>属性-攻击力,</v>
      </c>
    </row>
    <row r="97" ht="15.75" spans="2:22">
      <c r="B97"/>
      <c r="C97"/>
      <c r="D97"/>
      <c r="E97"/>
      <c r="F97"/>
      <c r="G97"/>
      <c r="H97" s="158"/>
      <c r="J97" s="6"/>
      <c r="K97" s="126">
        <f>T97*100</f>
        <v>2000</v>
      </c>
      <c r="L97" s="63" t="s">
        <v>136</v>
      </c>
      <c r="M97" s="139">
        <f>_xlfn.IFS(AND(O97="蓝色",N97="晶核生命力"),数据引用!$C$19,AND(O97="紫色",N97="晶核生命力"),数据引用!$D$19,AND(O97="橙色",N97="晶核生命力"),数据引用!$E$19,AND(O97="红色",N97="晶核生命力"),数据引用!$F$19,AND(O97="蓝色",N97="晶核攻击力"),数据引用!$C$16,AND(O97="紫色",N97="晶核攻击力"),数据引用!$D$16,AND(O97="橙色",N97="晶核攻击力"),数据引用!$E$16,AND(O97="红色",N97="晶核攻击力"),数据引用!$F$16,AND(O97="蓝色",N97="最大混沌"),数据引用!$C$22,AND(O97="紫色",N97="最大混沌"),数据引用!$D$22,AND(O97="橙色",N97="最大混沌"),数据引用!$E$22,AND(O97="红色",N97="最大混沌"),数据引用!$F$22,AND(O97="蓝色",N97="破甲效果"),数据引用!$C$25,AND(O97="紫色",N97="破甲效果"),数据引用!$D$25,AND(O97="橙色",N97="破甲效果"),数据引用!$E$25,AND(O97="红色",N97="破甲效果"),数据引用!$F$25,AND(O97="蓝色",N97="暴击效果"),数据引用!$C$28,AND(O97="紫色",N97="暴击效果"),数据引用!$D$28,AND(O97="橙色",N97="暴击效果"),数据引用!$E$28,AND(O97="红色",N97="暴击效果"),数据引用!$F$28,AND(O97="蓝色",N97="精准伤害"),数据引用!$C$31,AND(O97="紫色",N97="精准伤害"),数据引用!$D$31,AND(O97="橙色",N97="精准伤害"),数据引用!$E$31,AND(O97="红色",N97="精准伤害"),数据引用!$F$31,AND(O97="蓝色",N97="技能增强"),$C$34,AND(O97="紫色",N97="技能增强"),数据引用!$D$34,AND(O97="橙色",N97="技能增强"),数据引用!$E$34,AND(O97="红色",N97="技能增强"),数据引用!$F$34,AND(O97="蓝色",N97="命中率"),数据引用!$C$37,AND(O97="紫色",N97="命中率"),数据引用!$D$37,AND(O97="橙色",N97="命中率"),数据引用!$E$37,AND(O97="红色",N97="命中率"),数据引用!$F$37,AND(O97="蓝色",N97="闪避率"),数据引用!$C$40,AND(O97="紫色",N97="闪避率"),数据引用!$D$40,AND(O97="橙色",N97="闪避率"),数据引用!$E$40,AND(O97="红色",N97="闪避率"),数据引用!$F$40,AND(O97="蓝色",N97="晶核防御力"),数据引用!$C$43,AND(O97="紫色",N97="晶核防御力"),数据引用!$D$43,AND(O97="橙色",N97="晶核防御力"),数据引用!$E$43,AND(O97="红色",N97="晶核防御力"),数据引用!$F$43,AND(O97="蓝色",N97="精准回血%s"),数据引用!$C$46,AND(O97="紫色",N97="精准回血%s"),数据引用!$D$46,AND(O97="橙色",N97="精准回血%s"),数据引用!$E$46,AND(O97="红色",N97="精准回血%s"),数据引用!$F$46,AND(O97="蓝色",N97="闪避回血%s"),数据引用!$C$49,AND(O97="紫色",N97="闪避回血%s"),数据引用!$D$49,AND(O97="橙色",N97="闪避回血%s"),数据引用!$E$49,AND(O97="红色",N97="闪避回血%s"),数据引用!$F$49,AND(O97="蓝色",N97="命中回血%s"),数据引用!$C$52,AND(O97="紫色",N97="命中回血%s"),数据引用!$D$52,AND(O97="橙色",N97="命中回血%s"),数据引用!$E$52,AND(O97="红色",N97="命中回血%s"),数据引用!$F$52,AND(O97="蓝色",N97="暴击回血%s"),数据引用!$C$55,AND(O97="紫色",N97="暴击回血%s"),数据引用!$D$55,AND(O97="橙色",N97="暴击回血%s"),数据引用!$E$55,AND(O97="红色",N97="暴击回血%s"),数据引用!$F$55,AND(O97="蓝色",N97="混沌回血%s"),数据引用!$C$58,AND(O97="紫色",N97="混沌回血%s"),数据引用!$D$58,AND(O97="橙色",N97="混沌回血%s"),数据引用!$E$58,AND(O97="红色",N97="混沌回血%s"),数据引用!$F$58,AND(O97="蓝色",N97="元素抗性"),数据引用!$C$61,AND(O97="紫色",N97="元素抗性"),数据引用!$D$61,AND(O97="橙色",N97="元素抗性"),数据引用!$E$61,AND(O97="红色",N97="元素抗性"),数据引用!$F$61,AND(O97="蓝色",N97="元素伤害"),数据引用!$C$64,AND(O97="紫色",N97="元素伤害"),数据引用!$D$64,AND(O97="橙色",N97="元素伤害"),数据引用!$E$64,AND(O97="红色",N97="元素伤害"),数据引用!$F$64)</f>
        <v>20</v>
      </c>
      <c r="N97" s="148" t="s">
        <v>129</v>
      </c>
      <c r="O97" s="63" t="s">
        <v>43</v>
      </c>
      <c r="P97" s="141">
        <f t="shared" si="18"/>
        <v>20</v>
      </c>
      <c r="Q97" s="156"/>
      <c r="R97" s="156"/>
      <c r="S97" s="156"/>
      <c r="T97" s="156">
        <f>M97</f>
        <v>20</v>
      </c>
      <c r="U97" s="156" t="s">
        <v>132</v>
      </c>
      <c r="V97" s="126" t="str">
        <f t="shared" si="19"/>
        <v>属性-最大生命,</v>
      </c>
    </row>
    <row r="98" ht="15.75" spans="2:22">
      <c r="B98"/>
      <c r="C98"/>
      <c r="D98"/>
      <c r="E98"/>
      <c r="F98"/>
      <c r="G98"/>
      <c r="H98" s="158"/>
      <c r="L98" s="153" t="s">
        <v>199</v>
      </c>
      <c r="M98" s="139">
        <f>_xlfn.IFS(AND(O98="蓝色",N98="晶核生命力"),数据引用!$C$19,AND(O98="紫色",N98="晶核生命力"),数据引用!$D$19,AND(O98="橙色",N98="晶核生命力"),数据引用!$E$19,AND(O98="红色",N98="晶核生命力"),数据引用!$F$19,AND(O98="蓝色",N98="晶核攻击力"),数据引用!$C$16,AND(O98="紫色",N98="晶核攻击力"),数据引用!$D$16,AND(O98="橙色",N98="晶核攻击力"),数据引用!$E$16,AND(O98="红色",N98="晶核攻击力"),数据引用!$F$16,AND(O98="蓝色",N98="最大混沌"),数据引用!$C$22,AND(O98="紫色",N98="最大混沌"),数据引用!$D$22,AND(O98="橙色",N98="最大混沌"),数据引用!$E$22,AND(O98="红色",N98="最大混沌"),数据引用!$F$22,AND(O98="蓝色",N98="破甲效果"),数据引用!$C$25,AND(O98="紫色",N98="破甲效果"),数据引用!$D$25,AND(O98="橙色",N98="破甲效果"),数据引用!$E$25,AND(O98="红色",N98="破甲效果"),数据引用!$F$25,AND(O98="蓝色",N98="暴击效果"),数据引用!$C$28,AND(O98="紫色",N98="暴击效果"),数据引用!$D$28,AND(O98="橙色",N98="暴击效果"),数据引用!$E$28,AND(O98="红色",N98="暴击效果"),数据引用!$F$28,AND(O98="蓝色",N98="精准伤害"),数据引用!$C$31,AND(O98="紫色",N98="精准伤害"),数据引用!$D$31,AND(O98="橙色",N98="精准伤害"),数据引用!$E$31,AND(O98="红色",N98="精准伤害"),数据引用!$F$31,AND(O98="蓝色",N98="技能增强"),$C$34,AND(O98="紫色",N98="技能增强"),数据引用!$D$34,AND(O98="橙色",N98="技能增强"),数据引用!$E$34,AND(O98="红色",N98="技能增强"),数据引用!$F$34,AND(O98="蓝色",N98="命中率"),数据引用!$C$37,AND(O98="紫色",N98="命中率"),数据引用!$D$37,AND(O98="橙色",N98="命中率"),数据引用!$E$37,AND(O98="红色",N98="命中率"),数据引用!$F$37,AND(O98="蓝色",N98="闪避率"),数据引用!$C$40,AND(O98="紫色",N98="闪避率"),数据引用!$D$40,AND(O98="橙色",N98="闪避率"),数据引用!$E$40,AND(O98="红色",N98="闪避率"),数据引用!$F$40,AND(O98="蓝色",N98="晶核防御力"),数据引用!$C$43,AND(O98="紫色",N98="晶核防御力"),数据引用!$D$43,AND(O98="橙色",N98="晶核防御力"),数据引用!$E$43,AND(O98="红色",N98="晶核防御力"),数据引用!$F$43,AND(O98="蓝色",N98="精准回血%s"),数据引用!$C$46,AND(O98="紫色",N98="精准回血%s"),数据引用!$D$46,AND(O98="橙色",N98="精准回血%s"),数据引用!$E$46,AND(O98="红色",N98="精准回血%s"),数据引用!$F$46,AND(O98="蓝色",N98="闪避回血%s"),数据引用!$C$49,AND(O98="紫色",N98="闪避回血%s"),数据引用!$D$49,AND(O98="橙色",N98="闪避回血%s"),数据引用!$E$49,AND(O98="红色",N98="闪避回血%s"),数据引用!$F$49,AND(O98="蓝色",N98="命中回血%s"),数据引用!$C$52,AND(O98="紫色",N98="命中回血%s"),数据引用!$D$52,AND(O98="橙色",N98="命中回血%s"),数据引用!$E$52,AND(O98="红色",N98="命中回血%s"),数据引用!$F$52,AND(O98="蓝色",N98="暴击回血%s"),数据引用!$C$55,AND(O98="紫色",N98="暴击回血%s"),数据引用!$D$55,AND(O98="橙色",N98="暴击回血%s"),数据引用!$E$55,AND(O98="红色",N98="暴击回血%s"),数据引用!$F$55,AND(O98="蓝色",N98="混沌回血%s"),数据引用!$C$58,AND(O98="紫色",N98="混沌回血%s"),数据引用!$D$58,AND(O98="橙色",N98="混沌回血%s"),数据引用!$E$58,AND(O98="红色",N98="混沌回血%s"),数据引用!$F$58,AND(O98="蓝色",N98="元素抗性"),数据引用!$C$61,AND(O98="紫色",N98="元素抗性"),数据引用!$D$61,AND(O98="橙色",N98="元素抗性"),数据引用!$E$61,AND(O98="红色",N98="元素抗性"),数据引用!$F$61,AND(O98="蓝色",N98="元素伤害"),数据引用!$C$64,AND(O98="紫色",N98="元素伤害"),数据引用!$D$64,AND(O98="橙色",N98="元素伤害"),数据引用!$E$64,AND(O98="红色",N98="元素伤害"),数据引用!$F$64)</f>
        <v>0</v>
      </c>
      <c r="N98" s="160" t="s">
        <v>171</v>
      </c>
      <c r="O98" s="52" t="s">
        <v>38</v>
      </c>
      <c r="P98" s="141">
        <f t="shared" si="18"/>
        <v>0</v>
      </c>
      <c r="Q98" s="156"/>
      <c r="R98" s="156"/>
      <c r="S98" s="156"/>
      <c r="T98" s="156">
        <f>M98*100</f>
        <v>0</v>
      </c>
      <c r="U98" s="156" t="s">
        <v>132</v>
      </c>
      <c r="V98" s="126" t="str">
        <f t="shared" si="19"/>
        <v>属性-精准伤害,</v>
      </c>
    </row>
    <row r="99" ht="15.75" spans="2:22">
      <c r="B99"/>
      <c r="C99"/>
      <c r="D99"/>
      <c r="E99"/>
      <c r="F99"/>
      <c r="G99"/>
      <c r="H99" s="158"/>
      <c r="J99" s="6"/>
      <c r="K99" s="6"/>
      <c r="L99" s="52" t="s">
        <v>136</v>
      </c>
      <c r="M99" s="139">
        <f>_xlfn.IFS(AND(O99="蓝色",N99="晶核生命力"),数据引用!$C$19,AND(O99="紫色",N99="晶核生命力"),数据引用!$D$19,AND(O99="橙色",N99="晶核生命力"),数据引用!$E$19,AND(O99="红色",N99="晶核生命力"),数据引用!$F$19,AND(O99="蓝色",N99="晶核攻击力"),数据引用!$C$16,AND(O99="紫色",N99="晶核攻击力"),数据引用!$D$16,AND(O99="橙色",N99="晶核攻击力"),数据引用!$E$16,AND(O99="红色",N99="晶核攻击力"),数据引用!$F$16,AND(O99="蓝色",N99="最大混沌"),数据引用!$C$22,AND(O99="紫色",N99="最大混沌"),数据引用!$D$22,AND(O99="橙色",N99="最大混沌"),数据引用!$E$22,AND(O99="红色",N99="最大混沌"),数据引用!$F$22,AND(O99="蓝色",N99="破甲效果"),数据引用!$C$25,AND(O99="紫色",N99="破甲效果"),数据引用!$D$25,AND(O99="橙色",N99="破甲效果"),数据引用!$E$25,AND(O99="红色",N99="破甲效果"),数据引用!$F$25,AND(O99="蓝色",N99="暴击效果"),数据引用!$C$28,AND(O99="紫色",N99="暴击效果"),数据引用!$D$28,AND(O99="橙色",N99="暴击效果"),数据引用!$E$28,AND(O99="红色",N99="暴击效果"),数据引用!$F$28,AND(O99="蓝色",N99="精准伤害"),数据引用!$C$31,AND(O99="紫色",N99="精准伤害"),数据引用!$D$31,AND(O99="橙色",N99="精准伤害"),数据引用!$E$31,AND(O99="红色",N99="精准伤害"),数据引用!$F$31,AND(O99="蓝色",N99="技能增强"),$C$34,AND(O99="紫色",N99="技能增强"),数据引用!$D$34,AND(O99="橙色",N99="技能增强"),数据引用!$E$34,AND(O99="红色",N99="技能增强"),数据引用!$F$34,AND(O99="蓝色",N99="命中率"),数据引用!$C$37,AND(O99="紫色",N99="命中率"),数据引用!$D$37,AND(O99="橙色",N99="命中率"),数据引用!$E$37,AND(O99="红色",N99="命中率"),数据引用!$F$37,AND(O99="蓝色",N99="闪避率"),数据引用!$C$40,AND(O99="紫色",N99="闪避率"),数据引用!$D$40,AND(O99="橙色",N99="闪避率"),数据引用!$E$40,AND(O99="红色",N99="闪避率"),数据引用!$F$40,AND(O99="蓝色",N99="晶核防御力"),数据引用!$C$43,AND(O99="紫色",N99="晶核防御力"),数据引用!$D$43,AND(O99="橙色",N99="晶核防御力"),数据引用!$E$43,AND(O99="红色",N99="晶核防御力"),数据引用!$F$43,AND(O99="蓝色",N99="精准回血%s"),数据引用!$C$46,AND(O99="紫色",N99="精准回血%s"),数据引用!$D$46,AND(O99="橙色",N99="精准回血%s"),数据引用!$E$46,AND(O99="红色",N99="精准回血%s"),数据引用!$F$46,AND(O99="蓝色",N99="闪避回血%s"),数据引用!$C$49,AND(O99="紫色",N99="闪避回血%s"),数据引用!$D$49,AND(O99="橙色",N99="闪避回血%s"),数据引用!$E$49,AND(O99="红色",N99="闪避回血%s"),数据引用!$F$49,AND(O99="蓝色",N99="命中回血%s"),数据引用!$C$52,AND(O99="紫色",N99="命中回血%s"),数据引用!$D$52,AND(O99="橙色",N99="命中回血%s"),数据引用!$E$52,AND(O99="红色",N99="命中回血%s"),数据引用!$F$52,AND(O99="蓝色",N99="暴击回血%s"),数据引用!$C$55,AND(O99="紫色",N99="暴击回血%s"),数据引用!$D$55,AND(O99="橙色",N99="暴击回血%s"),数据引用!$E$55,AND(O99="红色",N99="暴击回血%s"),数据引用!$F$55,AND(O99="蓝色",N99="混沌回血%s"),数据引用!$C$58,AND(O99="紫色",N99="混沌回血%s"),数据引用!$D$58,AND(O99="橙色",N99="混沌回血%s"),数据引用!$E$58,AND(O99="红色",N99="混沌回血%s"),数据引用!$F$58,AND(O99="蓝色",N99="元素抗性"),数据引用!$C$61,AND(O99="紫色",N99="元素抗性"),数据引用!$D$61,AND(O99="橙色",N99="元素抗性"),数据引用!$E$61,AND(O99="红色",N99="元素抗性"),数据引用!$F$61,AND(O99="蓝色",N99="元素伤害"),数据引用!$C$64,AND(O99="紫色",N99="元素伤害"),数据引用!$D$64,AND(O99="橙色",N99="元素伤害"),数据引用!$E$64,AND(O99="红色",N99="元素伤害"),数据引用!$F$64)</f>
        <v>20</v>
      </c>
      <c r="N99" s="160" t="s">
        <v>137</v>
      </c>
      <c r="O99" s="52" t="s">
        <v>38</v>
      </c>
      <c r="P99" s="141">
        <f t="shared" si="18"/>
        <v>20</v>
      </c>
      <c r="Q99" s="156"/>
      <c r="R99" s="156"/>
      <c r="S99" s="156"/>
      <c r="T99" s="156"/>
      <c r="U99" s="156" t="s">
        <v>132</v>
      </c>
      <c r="V99" s="126" t="str">
        <f t="shared" si="19"/>
        <v>属性-攻击力,</v>
      </c>
    </row>
    <row r="100" ht="15.75" spans="2:22">
      <c r="B100"/>
      <c r="C100"/>
      <c r="D100"/>
      <c r="E100"/>
      <c r="F100"/>
      <c r="G100"/>
      <c r="H100" s="158"/>
      <c r="J100" s="6"/>
      <c r="K100" s="126">
        <f>T100*100</f>
        <v>2000</v>
      </c>
      <c r="L100" s="52" t="s">
        <v>136</v>
      </c>
      <c r="M100" s="139">
        <f>_xlfn.IFS(AND(O100="蓝色",N100="晶核生命力"),数据引用!$C$19,AND(O100="紫色",N100="晶核生命力"),数据引用!$D$19,AND(O100="橙色",N100="晶核生命力"),数据引用!$E$19,AND(O100="红色",N100="晶核生命力"),数据引用!$F$19,AND(O100="蓝色",N100="晶核攻击力"),数据引用!$C$16,AND(O100="紫色",N100="晶核攻击力"),数据引用!$D$16,AND(O100="橙色",N100="晶核攻击力"),数据引用!$E$16,AND(O100="红色",N100="晶核攻击力"),数据引用!$F$16,AND(O100="蓝色",N100="最大混沌"),数据引用!$C$22,AND(O100="紫色",N100="最大混沌"),数据引用!$D$22,AND(O100="橙色",N100="最大混沌"),数据引用!$E$22,AND(O100="红色",N100="最大混沌"),数据引用!$F$22,AND(O100="蓝色",N100="破甲效果"),数据引用!$C$25,AND(O100="紫色",N100="破甲效果"),数据引用!$D$25,AND(O100="橙色",N100="破甲效果"),数据引用!$E$25,AND(O100="红色",N100="破甲效果"),数据引用!$F$25,AND(O100="蓝色",N100="暴击效果"),数据引用!$C$28,AND(O100="紫色",N100="暴击效果"),数据引用!$D$28,AND(O100="橙色",N100="暴击效果"),数据引用!$E$28,AND(O100="红色",N100="暴击效果"),数据引用!$F$28,AND(O100="蓝色",N100="精准伤害"),数据引用!$C$31,AND(O100="紫色",N100="精准伤害"),数据引用!$D$31,AND(O100="橙色",N100="精准伤害"),数据引用!$E$31,AND(O100="红色",N100="精准伤害"),数据引用!$F$31,AND(O100="蓝色",N100="技能增强"),$C$34,AND(O100="紫色",N100="技能增强"),数据引用!$D$34,AND(O100="橙色",N100="技能增强"),数据引用!$E$34,AND(O100="红色",N100="技能增强"),数据引用!$F$34,AND(O100="蓝色",N100="命中率"),数据引用!$C$37,AND(O100="紫色",N100="命中率"),数据引用!$D$37,AND(O100="橙色",N100="命中率"),数据引用!$E$37,AND(O100="红色",N100="命中率"),数据引用!$F$37,AND(O100="蓝色",N100="闪避率"),数据引用!$C$40,AND(O100="紫色",N100="闪避率"),数据引用!$D$40,AND(O100="橙色",N100="闪避率"),数据引用!$E$40,AND(O100="红色",N100="闪避率"),数据引用!$F$40,AND(O100="蓝色",N100="晶核防御力"),数据引用!$C$43,AND(O100="紫色",N100="晶核防御力"),数据引用!$D$43,AND(O100="橙色",N100="晶核防御力"),数据引用!$E$43,AND(O100="红色",N100="晶核防御力"),数据引用!$F$43,AND(O100="蓝色",N100="精准回血%s"),数据引用!$C$46,AND(O100="紫色",N100="精准回血%s"),数据引用!$D$46,AND(O100="橙色",N100="精准回血%s"),数据引用!$E$46,AND(O100="红色",N100="精准回血%s"),数据引用!$F$46,AND(O100="蓝色",N100="闪避回血%s"),数据引用!$C$49,AND(O100="紫色",N100="闪避回血%s"),数据引用!$D$49,AND(O100="橙色",N100="闪避回血%s"),数据引用!$E$49,AND(O100="红色",N100="闪避回血%s"),数据引用!$F$49,AND(O100="蓝色",N100="命中回血%s"),数据引用!$C$52,AND(O100="紫色",N100="命中回血%s"),数据引用!$D$52,AND(O100="橙色",N100="命中回血%s"),数据引用!$E$52,AND(O100="红色",N100="命中回血%s"),数据引用!$F$52,AND(O100="蓝色",N100="暴击回血%s"),数据引用!$C$55,AND(O100="紫色",N100="暴击回血%s"),数据引用!$D$55,AND(O100="橙色",N100="暴击回血%s"),数据引用!$E$55,AND(O100="红色",N100="暴击回血%s"),数据引用!$F$55,AND(O100="蓝色",N100="混沌回血%s"),数据引用!$C$58,AND(O100="紫色",N100="混沌回血%s"),数据引用!$D$58,AND(O100="橙色",N100="混沌回血%s"),数据引用!$E$58,AND(O100="红色",N100="混沌回血%s"),数据引用!$F$58,AND(O100="蓝色",N100="元素抗性"),数据引用!$C$61,AND(O100="紫色",N100="元素抗性"),数据引用!$D$61,AND(O100="橙色",N100="元素抗性"),数据引用!$E$61,AND(O100="红色",N100="元素抗性"),数据引用!$F$61,AND(O100="蓝色",N100="元素伤害"),数据引用!$C$64,AND(O100="紫色",N100="元素伤害"),数据引用!$D$64,AND(O100="橙色",N100="元素伤害"),数据引用!$E$64,AND(O100="红色",N100="元素伤害"),数据引用!$F$64)</f>
        <v>20</v>
      </c>
      <c r="N100" s="160" t="s">
        <v>129</v>
      </c>
      <c r="O100" s="52" t="s">
        <v>38</v>
      </c>
      <c r="P100" s="141">
        <f t="shared" si="18"/>
        <v>20</v>
      </c>
      <c r="Q100" s="156"/>
      <c r="R100" s="156"/>
      <c r="S100" s="156"/>
      <c r="T100" s="156">
        <f>M100</f>
        <v>20</v>
      </c>
      <c r="U100" s="156" t="s">
        <v>132</v>
      </c>
      <c r="V100" s="126" t="str">
        <f t="shared" si="19"/>
        <v>属性-最大生命,</v>
      </c>
    </row>
    <row r="101" ht="15.75" spans="2:22">
      <c r="B101"/>
      <c r="C101"/>
      <c r="D101"/>
      <c r="E101"/>
      <c r="F101"/>
      <c r="G101"/>
      <c r="H101" s="158"/>
      <c r="J101" s="6"/>
      <c r="K101" s="6"/>
      <c r="L101" s="153" t="s">
        <v>199</v>
      </c>
      <c r="M101" s="139">
        <f>_xlfn.IFS(AND(O101="蓝色",N101="晶核生命力"),数据引用!$C$19,AND(O101="紫色",N101="晶核生命力"),数据引用!$D$19,AND(O101="橙色",N101="晶核生命力"),数据引用!$E$19,AND(O101="红色",N101="晶核生命力"),数据引用!$F$19,AND(O101="蓝色",N101="晶核攻击力"),数据引用!$C$16,AND(O101="紫色",N101="晶核攻击力"),数据引用!$D$16,AND(O101="橙色",N101="晶核攻击力"),数据引用!$E$16,AND(O101="红色",N101="晶核攻击力"),数据引用!$F$16,AND(O101="蓝色",N101="最大混沌"),数据引用!$C$22,AND(O101="紫色",N101="最大混沌"),数据引用!$D$22,AND(O101="橙色",N101="最大混沌"),数据引用!$E$22,AND(O101="红色",N101="最大混沌"),数据引用!$F$22,AND(O101="蓝色",N101="破甲效果"),数据引用!$C$25,AND(O101="紫色",N101="破甲效果"),数据引用!$D$25,AND(O101="橙色",N101="破甲效果"),数据引用!$E$25,AND(O101="红色",N101="破甲效果"),数据引用!$F$25,AND(O101="蓝色",N101="暴击效果"),数据引用!$C$28,AND(O101="紫色",N101="暴击效果"),数据引用!$D$28,AND(O101="橙色",N101="暴击效果"),数据引用!$E$28,AND(O101="红色",N101="暴击效果"),数据引用!$F$28,AND(O101="蓝色",N101="精准伤害"),数据引用!$C$31,AND(O101="紫色",N101="精准伤害"),数据引用!$D$31,AND(O101="橙色",N101="精准伤害"),数据引用!$E$31,AND(O101="红色",N101="精准伤害"),数据引用!$F$31,AND(O101="蓝色",N101="技能增强"),$C$34,AND(O101="紫色",N101="技能增强"),数据引用!$D$34,AND(O101="橙色",N101="技能增强"),数据引用!$E$34,AND(O101="红色",N101="技能增强"),数据引用!$F$34,AND(O101="蓝色",N101="命中率"),数据引用!$C$37,AND(O101="紫色",N101="命中率"),数据引用!$D$37,AND(O101="橙色",N101="命中率"),数据引用!$E$37,AND(O101="红色",N101="命中率"),数据引用!$F$37,AND(O101="蓝色",N101="闪避率"),数据引用!$C$40,AND(O101="紫色",N101="闪避率"),数据引用!$D$40,AND(O101="橙色",N101="闪避率"),数据引用!$E$40,AND(O101="红色",N101="闪避率"),数据引用!$F$40,AND(O101="蓝色",N101="晶核防御力"),数据引用!$C$43,AND(O101="紫色",N101="晶核防御力"),数据引用!$D$43,AND(O101="橙色",N101="晶核防御力"),数据引用!$E$43,AND(O101="红色",N101="晶核防御力"),数据引用!$F$43,AND(O101="蓝色",N101="精准回血%s"),数据引用!$C$46,AND(O101="紫色",N101="精准回血%s"),数据引用!$D$46,AND(O101="橙色",N101="精准回血%s"),数据引用!$E$46,AND(O101="红色",N101="精准回血%s"),数据引用!$F$46,AND(O101="蓝色",N101="闪避回血%s"),数据引用!$C$49,AND(O101="紫色",N101="闪避回血%s"),数据引用!$D$49,AND(O101="橙色",N101="闪避回血%s"),数据引用!$E$49,AND(O101="红色",N101="闪避回血%s"),数据引用!$F$49,AND(O101="蓝色",N101="命中回血%s"),数据引用!$C$52,AND(O101="紫色",N101="命中回血%s"),数据引用!$D$52,AND(O101="橙色",N101="命中回血%s"),数据引用!$E$52,AND(O101="红色",N101="命中回血%s"),数据引用!$F$52,AND(O101="蓝色",N101="暴击回血%s"),数据引用!$C$55,AND(O101="紫色",N101="暴击回血%s"),数据引用!$D$55,AND(O101="橙色",N101="暴击回血%s"),数据引用!$E$55,AND(O101="红色",N101="暴击回血%s"),数据引用!$F$55,AND(O101="蓝色",N101="混沌回血%s"),数据引用!$C$58,AND(O101="紫色",N101="混沌回血%s"),数据引用!$D$58,AND(O101="橙色",N101="混沌回血%s"),数据引用!$E$58,AND(O101="红色",N101="混沌回血%s"),数据引用!$F$58,AND(O101="蓝色",N101="元素抗性"),数据引用!$C$61,AND(O101="紫色",N101="元素抗性"),数据引用!$D$61,AND(O101="橙色",N101="元素抗性"),数据引用!$E$61,AND(O101="红色",N101="元素抗性"),数据引用!$F$61,AND(O101="蓝色",N101="元素伤害"),数据引用!$C$64,AND(O101="紫色",N101="元素伤害"),数据引用!$D$64,AND(O101="橙色",N101="元素伤害"),数据引用!$E$64,AND(O101="红色",N101="元素伤害"),数据引用!$F$64)</f>
        <v>0</v>
      </c>
      <c r="N101" s="160" t="s">
        <v>141</v>
      </c>
      <c r="O101" s="52" t="s">
        <v>38</v>
      </c>
      <c r="P101" s="141">
        <f t="shared" si="18"/>
        <v>0</v>
      </c>
      <c r="Q101" s="156"/>
      <c r="R101" s="156"/>
      <c r="S101" s="156"/>
      <c r="T101" s="156"/>
      <c r="U101" s="156" t="s">
        <v>142</v>
      </c>
      <c r="V101" s="126" t="str">
        <f t="shared" si="19"/>
        <v>属性-暴击回血,</v>
      </c>
    </row>
    <row r="102" ht="15.75" spans="2:22">
      <c r="B102"/>
      <c r="C102"/>
      <c r="D102"/>
      <c r="E102"/>
      <c r="F102"/>
      <c r="G102"/>
      <c r="H102" s="158"/>
      <c r="J102" s="143"/>
      <c r="K102" s="143"/>
      <c r="L102" s="52" t="s">
        <v>199</v>
      </c>
      <c r="M102" s="139">
        <f>_xlfn.IFS(AND(O102="蓝色",N102="晶核生命力"),数据引用!$C$19,AND(O102="紫色",N102="晶核生命力"),数据引用!$D$19,AND(O102="橙色",N102="晶核生命力"),数据引用!$E$19,AND(O102="红色",N102="晶核生命力"),数据引用!$F$19,AND(O102="蓝色",N102="晶核攻击力"),数据引用!$C$16,AND(O102="紫色",N102="晶核攻击力"),数据引用!$D$16,AND(O102="橙色",N102="晶核攻击力"),数据引用!$E$16,AND(O102="红色",N102="晶核攻击力"),数据引用!$F$16,AND(O102="蓝色",N102="最大混沌"),数据引用!$C$22,AND(O102="紫色",N102="最大混沌"),数据引用!$D$22,AND(O102="橙色",N102="最大混沌"),数据引用!$E$22,AND(O102="红色",N102="最大混沌"),数据引用!$F$22,AND(O102="蓝色",N102="破甲效果"),数据引用!$C$25,AND(O102="紫色",N102="破甲效果"),数据引用!$D$25,AND(O102="橙色",N102="破甲效果"),数据引用!$E$25,AND(O102="红色",N102="破甲效果"),数据引用!$F$25,AND(O102="蓝色",N102="暴击效果"),数据引用!$C$28,AND(O102="紫色",N102="暴击效果"),数据引用!$D$28,AND(O102="橙色",N102="暴击效果"),数据引用!$E$28,AND(O102="红色",N102="暴击效果"),数据引用!$F$28,AND(O102="蓝色",N102="精准伤害"),数据引用!$C$31,AND(O102="紫色",N102="精准伤害"),数据引用!$D$31,AND(O102="橙色",N102="精准伤害"),数据引用!$E$31,AND(O102="红色",N102="精准伤害"),数据引用!$F$31,AND(O102="蓝色",N102="技能增强"),$C$34,AND(O102="紫色",N102="技能增强"),数据引用!$D$34,AND(O102="橙色",N102="技能增强"),数据引用!$E$34,AND(O102="红色",N102="技能增强"),数据引用!$F$34,AND(O102="蓝色",N102="命中率"),数据引用!$C$37,AND(O102="紫色",N102="命中率"),数据引用!$D$37,AND(O102="橙色",N102="命中率"),数据引用!$E$37,AND(O102="红色",N102="命中率"),数据引用!$F$37,AND(O102="蓝色",N102="闪避率"),数据引用!$C$40,AND(O102="紫色",N102="闪避率"),数据引用!$D$40,AND(O102="橙色",N102="闪避率"),数据引用!$E$40,AND(O102="红色",N102="闪避率"),数据引用!$F$40,AND(O102="蓝色",N102="晶核防御力"),数据引用!$C$43,AND(O102="紫色",N102="晶核防御力"),数据引用!$D$43,AND(O102="橙色",N102="晶核防御力"),数据引用!$E$43,AND(O102="红色",N102="晶核防御力"),数据引用!$F$43,AND(O102="蓝色",N102="精准回血%s"),数据引用!$C$46,AND(O102="紫色",N102="精准回血%s"),数据引用!$D$46,AND(O102="橙色",N102="精准回血%s"),数据引用!$E$46,AND(O102="红色",N102="精准回血%s"),数据引用!$F$46,AND(O102="蓝色",N102="闪避回血%s"),数据引用!$C$49,AND(O102="紫色",N102="闪避回血%s"),数据引用!$D$49,AND(O102="橙色",N102="闪避回血%s"),数据引用!$E$49,AND(O102="红色",N102="闪避回血%s"),数据引用!$F$49,AND(O102="蓝色",N102="命中回血%s"),数据引用!$C$52,AND(O102="紫色",N102="命中回血%s"),数据引用!$D$52,AND(O102="橙色",N102="命中回血%s"),数据引用!$E$52,AND(O102="红色",N102="命中回血%s"),数据引用!$F$52,AND(O102="蓝色",N102="暴击回血%s"),数据引用!$C$55,AND(O102="紫色",N102="暴击回血%s"),数据引用!$D$55,AND(O102="橙色",N102="暴击回血%s"),数据引用!$E$55,AND(O102="红色",N102="暴击回血%s"),数据引用!$F$55,AND(O102="蓝色",N102="混沌回血%s"),数据引用!$C$58,AND(O102="紫色",N102="混沌回血%s"),数据引用!$D$58,AND(O102="橙色",N102="混沌回血%s"),数据引用!$E$58,AND(O102="红色",N102="混沌回血%s"),数据引用!$F$58,AND(O102="蓝色",N102="元素抗性"),数据引用!$C$61,AND(O102="紫色",N102="元素抗性"),数据引用!$D$61,AND(O102="橙色",N102="元素抗性"),数据引用!$E$61,AND(O102="红色",N102="元素抗性"),数据引用!$F$61,AND(O102="蓝色",N102="元素伤害"),数据引用!$C$64,AND(O102="紫色",N102="元素伤害"),数据引用!$D$64,AND(O102="橙色",N102="元素伤害"),数据引用!$E$64,AND(O102="红色",N102="元素伤害"),数据引用!$F$64)</f>
        <v>0</v>
      </c>
      <c r="N102" s="160" t="s">
        <v>161</v>
      </c>
      <c r="O102" s="52" t="s">
        <v>38</v>
      </c>
      <c r="P102" s="141">
        <f t="shared" si="18"/>
        <v>0</v>
      </c>
      <c r="Q102" s="156"/>
      <c r="R102" s="156"/>
      <c r="S102" s="156"/>
      <c r="T102" s="156"/>
      <c r="U102" s="156" t="s">
        <v>132</v>
      </c>
      <c r="V102" s="126" t="str">
        <f t="shared" si="19"/>
        <v>属性-技能增强,</v>
      </c>
    </row>
    <row r="103" ht="15.75" spans="2:22">
      <c r="B103"/>
      <c r="C103"/>
      <c r="D103"/>
      <c r="E103"/>
      <c r="F103"/>
      <c r="G103"/>
      <c r="H103" s="158"/>
      <c r="J103" s="6"/>
      <c r="K103" s="126">
        <f>T103*100</f>
        <v>2000</v>
      </c>
      <c r="L103" s="153" t="s">
        <v>136</v>
      </c>
      <c r="M103" s="139">
        <f>_xlfn.IFS(AND(O103="蓝色",N103="晶核生命力"),数据引用!$C$19,AND(O103="紫色",N103="晶核生命力"),数据引用!$D$19,AND(O103="橙色",N103="晶核生命力"),数据引用!$E$19,AND(O103="红色",N103="晶核生命力"),数据引用!$F$19,AND(O103="蓝色",N103="晶核攻击力"),数据引用!$C$16,AND(O103="紫色",N103="晶核攻击力"),数据引用!$D$16,AND(O103="橙色",N103="晶核攻击力"),数据引用!$E$16,AND(O103="红色",N103="晶核攻击力"),数据引用!$F$16,AND(O103="蓝色",N103="最大混沌"),数据引用!$C$22,AND(O103="紫色",N103="最大混沌"),数据引用!$D$22,AND(O103="橙色",N103="最大混沌"),数据引用!$E$22,AND(O103="红色",N103="最大混沌"),数据引用!$F$22,AND(O103="蓝色",N103="破甲效果"),数据引用!$C$25,AND(O103="紫色",N103="破甲效果"),数据引用!$D$25,AND(O103="橙色",N103="破甲效果"),数据引用!$E$25,AND(O103="红色",N103="破甲效果"),数据引用!$F$25,AND(O103="蓝色",N103="暴击效果"),数据引用!$C$28,AND(O103="紫色",N103="暴击效果"),数据引用!$D$28,AND(O103="橙色",N103="暴击效果"),数据引用!$E$28,AND(O103="红色",N103="暴击效果"),数据引用!$F$28,AND(O103="蓝色",N103="精准伤害"),数据引用!$C$31,AND(O103="紫色",N103="精准伤害"),数据引用!$D$31,AND(O103="橙色",N103="精准伤害"),数据引用!$E$31,AND(O103="红色",N103="精准伤害"),数据引用!$F$31,AND(O103="蓝色",N103="技能增强"),$C$34,AND(O103="紫色",N103="技能增强"),数据引用!$D$34,AND(O103="橙色",N103="技能增强"),数据引用!$E$34,AND(O103="红色",N103="技能增强"),数据引用!$F$34,AND(O103="蓝色",N103="命中率"),数据引用!$C$37,AND(O103="紫色",N103="命中率"),数据引用!$D$37,AND(O103="橙色",N103="命中率"),数据引用!$E$37,AND(O103="红色",N103="命中率"),数据引用!$F$37,AND(O103="蓝色",N103="闪避率"),数据引用!$C$40,AND(O103="紫色",N103="闪避率"),数据引用!$D$40,AND(O103="橙色",N103="闪避率"),数据引用!$E$40,AND(O103="红色",N103="闪避率"),数据引用!$F$40,AND(O103="蓝色",N103="晶核防御力"),数据引用!$C$43,AND(O103="紫色",N103="晶核防御力"),数据引用!$D$43,AND(O103="橙色",N103="晶核防御力"),数据引用!$E$43,AND(O103="红色",N103="晶核防御力"),数据引用!$F$43,AND(O103="蓝色",N103="精准回血%s"),数据引用!$C$46,AND(O103="紫色",N103="精准回血%s"),数据引用!$D$46,AND(O103="橙色",N103="精准回血%s"),数据引用!$E$46,AND(O103="红色",N103="精准回血%s"),数据引用!$F$46,AND(O103="蓝色",N103="闪避回血%s"),数据引用!$C$49,AND(O103="紫色",N103="闪避回血%s"),数据引用!$D$49,AND(O103="橙色",N103="闪避回血%s"),数据引用!$E$49,AND(O103="红色",N103="闪避回血%s"),数据引用!$F$49,AND(O103="蓝色",N103="命中回血%s"),数据引用!$C$52,AND(O103="紫色",N103="命中回血%s"),数据引用!$D$52,AND(O103="橙色",N103="命中回血%s"),数据引用!$E$52,AND(O103="红色",N103="命中回血%s"),数据引用!$F$52,AND(O103="蓝色",N103="暴击回血%s"),数据引用!$C$55,AND(O103="紫色",N103="暴击回血%s"),数据引用!$D$55,AND(O103="橙色",N103="暴击回血%s"),数据引用!$E$55,AND(O103="红色",N103="暴击回血%s"),数据引用!$F$55,AND(O103="蓝色",N103="混沌回血%s"),数据引用!$C$58,AND(O103="紫色",N103="混沌回血%s"),数据引用!$D$58,AND(O103="橙色",N103="混沌回血%s"),数据引用!$E$58,AND(O103="红色",N103="混沌回血%s"),数据引用!$F$58,AND(O103="蓝色",N103="元素抗性"),数据引用!$C$61,AND(O103="紫色",N103="元素抗性"),数据引用!$D$61,AND(O103="橙色",N103="元素抗性"),数据引用!$E$61,AND(O103="红色",N103="元素抗性"),数据引用!$F$61,AND(O103="蓝色",N103="元素伤害"),数据引用!$C$64,AND(O103="紫色",N103="元素伤害"),数据引用!$D$64,AND(O103="橙色",N103="元素伤害"),数据引用!$E$64,AND(O103="红色",N103="元素伤害"),数据引用!$F$64)</f>
        <v>20</v>
      </c>
      <c r="N103" s="160" t="s">
        <v>129</v>
      </c>
      <c r="O103" s="52" t="s">
        <v>38</v>
      </c>
      <c r="P103" s="141">
        <f t="shared" si="18"/>
        <v>20</v>
      </c>
      <c r="Q103" s="156"/>
      <c r="R103" s="156"/>
      <c r="S103" s="156"/>
      <c r="T103" s="156">
        <f>M103</f>
        <v>20</v>
      </c>
      <c r="U103" s="156" t="s">
        <v>132</v>
      </c>
      <c r="V103" s="126" t="str">
        <f t="shared" si="19"/>
        <v>属性-最大生命,</v>
      </c>
    </row>
    <row r="104" ht="15.75" spans="2:22">
      <c r="B104"/>
      <c r="C104"/>
      <c r="D104"/>
      <c r="E104"/>
      <c r="F104"/>
      <c r="G104"/>
      <c r="H104" s="158"/>
      <c r="J104" s="6"/>
      <c r="K104" s="6"/>
      <c r="L104" s="153" t="s">
        <v>199</v>
      </c>
      <c r="M104" s="139">
        <f>_xlfn.IFS(AND(O104="蓝色",N104="晶核生命力"),数据引用!$C$19,AND(O104="紫色",N104="晶核生命力"),数据引用!$D$19,AND(O104="橙色",N104="晶核生命力"),数据引用!$E$19,AND(O104="红色",N104="晶核生命力"),数据引用!$F$19,AND(O104="蓝色",N104="晶核攻击力"),数据引用!$C$16,AND(O104="紫色",N104="晶核攻击力"),数据引用!$D$16,AND(O104="橙色",N104="晶核攻击力"),数据引用!$E$16,AND(O104="红色",N104="晶核攻击力"),数据引用!$F$16,AND(O104="蓝色",N104="最大混沌"),数据引用!$C$22,AND(O104="紫色",N104="最大混沌"),数据引用!$D$22,AND(O104="橙色",N104="最大混沌"),数据引用!$E$22,AND(O104="红色",N104="最大混沌"),数据引用!$F$22,AND(O104="蓝色",N104="破甲效果"),数据引用!$C$25,AND(O104="紫色",N104="破甲效果"),数据引用!$D$25,AND(O104="橙色",N104="破甲效果"),数据引用!$E$25,AND(O104="红色",N104="破甲效果"),数据引用!$F$25,AND(O104="蓝色",N104="暴击效果"),数据引用!$C$28,AND(O104="紫色",N104="暴击效果"),数据引用!$D$28,AND(O104="橙色",N104="暴击效果"),数据引用!$E$28,AND(O104="红色",N104="暴击效果"),数据引用!$F$28,AND(O104="蓝色",N104="精准伤害"),数据引用!$C$31,AND(O104="紫色",N104="精准伤害"),数据引用!$D$31,AND(O104="橙色",N104="精准伤害"),数据引用!$E$31,AND(O104="红色",N104="精准伤害"),数据引用!$F$31,AND(O104="蓝色",N104="技能增强"),$C$34,AND(O104="紫色",N104="技能增强"),数据引用!$D$34,AND(O104="橙色",N104="技能增强"),数据引用!$E$34,AND(O104="红色",N104="技能增强"),数据引用!$F$34,AND(O104="蓝色",N104="命中率"),数据引用!$C$37,AND(O104="紫色",N104="命中率"),数据引用!$D$37,AND(O104="橙色",N104="命中率"),数据引用!$E$37,AND(O104="红色",N104="命中率"),数据引用!$F$37,AND(O104="蓝色",N104="闪避率"),数据引用!$C$40,AND(O104="紫色",N104="闪避率"),数据引用!$D$40,AND(O104="橙色",N104="闪避率"),数据引用!$E$40,AND(O104="红色",N104="闪避率"),数据引用!$F$40,AND(O104="蓝色",N104="晶核防御力"),数据引用!$C$43,AND(O104="紫色",N104="晶核防御力"),数据引用!$D$43,AND(O104="橙色",N104="晶核防御力"),数据引用!$E$43,AND(O104="红色",N104="晶核防御力"),数据引用!$F$43,AND(O104="蓝色",N104="精准回血%s"),数据引用!$C$46,AND(O104="紫色",N104="精准回血%s"),数据引用!$D$46,AND(O104="橙色",N104="精准回血%s"),数据引用!$E$46,AND(O104="红色",N104="精准回血%s"),数据引用!$F$46,AND(O104="蓝色",N104="闪避回血%s"),数据引用!$C$49,AND(O104="紫色",N104="闪避回血%s"),数据引用!$D$49,AND(O104="橙色",N104="闪避回血%s"),数据引用!$E$49,AND(O104="红色",N104="闪避回血%s"),数据引用!$F$49,AND(O104="蓝色",N104="命中回血%s"),数据引用!$C$52,AND(O104="紫色",N104="命中回血%s"),数据引用!$D$52,AND(O104="橙色",N104="命中回血%s"),数据引用!$E$52,AND(O104="红色",N104="命中回血%s"),数据引用!$F$52,AND(O104="蓝色",N104="暴击回血%s"),数据引用!$C$55,AND(O104="紫色",N104="暴击回血%s"),数据引用!$D$55,AND(O104="橙色",N104="暴击回血%s"),数据引用!$E$55,AND(O104="红色",N104="暴击回血%s"),数据引用!$F$55,AND(O104="蓝色",N104="混沌回血%s"),数据引用!$C$58,AND(O104="紫色",N104="混沌回血%s"),数据引用!$D$58,AND(O104="橙色",N104="混沌回血%s"),数据引用!$E$58,AND(O104="红色",N104="混沌回血%s"),数据引用!$F$58,AND(O104="蓝色",N104="元素抗性"),数据引用!$C$61,AND(O104="紫色",N104="元素抗性"),数据引用!$D$61,AND(O104="橙色",N104="元素抗性"),数据引用!$E$61,AND(O104="红色",N104="元素抗性"),数据引用!$F$61,AND(O104="蓝色",N104="元素伤害"),数据引用!$C$64,AND(O104="紫色",N104="元素伤害"),数据引用!$D$64,AND(O104="橙色",N104="元素伤害"),数据引用!$E$64,AND(O104="红色",N104="元素伤害"),数据引用!$F$64)</f>
        <v>226</v>
      </c>
      <c r="N104" s="160" t="s">
        <v>179</v>
      </c>
      <c r="O104" s="52" t="s">
        <v>38</v>
      </c>
      <c r="P104" s="141">
        <f t="shared" si="18"/>
        <v>226</v>
      </c>
      <c r="Q104" s="156"/>
      <c r="R104" s="156"/>
      <c r="S104" s="156"/>
      <c r="T104" s="156"/>
      <c r="U104" s="156" t="s">
        <v>142</v>
      </c>
      <c r="V104" s="126" t="str">
        <f t="shared" si="19"/>
        <v>属性-精准回血,</v>
      </c>
    </row>
    <row r="105" ht="15.75" spans="2:22">
      <c r="B105"/>
      <c r="C105"/>
      <c r="D105"/>
      <c r="E105"/>
      <c r="F105"/>
      <c r="G105"/>
      <c r="H105" s="158"/>
      <c r="I105"/>
      <c r="J105"/>
      <c r="K105" s="126">
        <f>T105*100</f>
        <v>2000</v>
      </c>
      <c r="L105" s="52" t="s">
        <v>136</v>
      </c>
      <c r="M105" s="139">
        <f>_xlfn.IFS(AND(O105="蓝色",N105="晶核生命力"),数据引用!$C$19,AND(O105="紫色",N105="晶核生命力"),数据引用!$D$19,AND(O105="橙色",N105="晶核生命力"),数据引用!$E$19,AND(O105="红色",N105="晶核生命力"),数据引用!$F$19,AND(O105="蓝色",N105="晶核攻击力"),数据引用!$C$16,AND(O105="紫色",N105="晶核攻击力"),数据引用!$D$16,AND(O105="橙色",N105="晶核攻击力"),数据引用!$E$16,AND(O105="红色",N105="晶核攻击力"),数据引用!$F$16,AND(O105="蓝色",N105="最大混沌"),数据引用!$C$22,AND(O105="紫色",N105="最大混沌"),数据引用!$D$22,AND(O105="橙色",N105="最大混沌"),数据引用!$E$22,AND(O105="红色",N105="最大混沌"),数据引用!$F$22,AND(O105="蓝色",N105="破甲效果"),数据引用!$C$25,AND(O105="紫色",N105="破甲效果"),数据引用!$D$25,AND(O105="橙色",N105="破甲效果"),数据引用!$E$25,AND(O105="红色",N105="破甲效果"),数据引用!$F$25,AND(O105="蓝色",N105="暴击效果"),数据引用!$C$28,AND(O105="紫色",N105="暴击效果"),数据引用!$D$28,AND(O105="橙色",N105="暴击效果"),数据引用!$E$28,AND(O105="红色",N105="暴击效果"),数据引用!$F$28,AND(O105="蓝色",N105="精准伤害"),数据引用!$C$31,AND(O105="紫色",N105="精准伤害"),数据引用!$D$31,AND(O105="橙色",N105="精准伤害"),数据引用!$E$31,AND(O105="红色",N105="精准伤害"),数据引用!$F$31,AND(O105="蓝色",N105="技能增强"),$C$34,AND(O105="紫色",N105="技能增强"),数据引用!$D$34,AND(O105="橙色",N105="技能增强"),数据引用!$E$34,AND(O105="红色",N105="技能增强"),数据引用!$F$34,AND(O105="蓝色",N105="命中率"),数据引用!$C$37,AND(O105="紫色",N105="命中率"),数据引用!$D$37,AND(O105="橙色",N105="命中率"),数据引用!$E$37,AND(O105="红色",N105="命中率"),数据引用!$F$37,AND(O105="蓝色",N105="闪避率"),数据引用!$C$40,AND(O105="紫色",N105="闪避率"),数据引用!$D$40,AND(O105="橙色",N105="闪避率"),数据引用!$E$40,AND(O105="红色",N105="闪避率"),数据引用!$F$40,AND(O105="蓝色",N105="晶核防御力"),数据引用!$C$43,AND(O105="紫色",N105="晶核防御力"),数据引用!$D$43,AND(O105="橙色",N105="晶核防御力"),数据引用!$E$43,AND(O105="红色",N105="晶核防御力"),数据引用!$F$43,AND(O105="蓝色",N105="精准回血%s"),数据引用!$C$46,AND(O105="紫色",N105="精准回血%s"),数据引用!$D$46,AND(O105="橙色",N105="精准回血%s"),数据引用!$E$46,AND(O105="红色",N105="精准回血%s"),数据引用!$F$46,AND(O105="蓝色",N105="闪避回血%s"),数据引用!$C$49,AND(O105="紫色",N105="闪避回血%s"),数据引用!$D$49,AND(O105="橙色",N105="闪避回血%s"),数据引用!$E$49,AND(O105="红色",N105="闪避回血%s"),数据引用!$F$49,AND(O105="蓝色",N105="命中回血%s"),数据引用!$C$52,AND(O105="紫色",N105="命中回血%s"),数据引用!$D$52,AND(O105="橙色",N105="命中回血%s"),数据引用!$E$52,AND(O105="红色",N105="命中回血%s"),数据引用!$F$52,AND(O105="蓝色",N105="暴击回血%s"),数据引用!$C$55,AND(O105="紫色",N105="暴击回血%s"),数据引用!$D$55,AND(O105="橙色",N105="暴击回血%s"),数据引用!$E$55,AND(O105="红色",N105="暴击回血%s"),数据引用!$F$55,AND(O105="蓝色",N105="混沌回血%s"),数据引用!$C$58,AND(O105="紫色",N105="混沌回血%s"),数据引用!$D$58,AND(O105="橙色",N105="混沌回血%s"),数据引用!$E$58,AND(O105="红色",N105="混沌回血%s"),数据引用!$F$58,AND(O105="蓝色",N105="元素抗性"),数据引用!$C$61,AND(O105="紫色",N105="元素抗性"),数据引用!$D$61,AND(O105="橙色",N105="元素抗性"),数据引用!$E$61,AND(O105="红色",N105="元素抗性"),数据引用!$F$61,AND(O105="蓝色",N105="元素伤害"),数据引用!$C$64,AND(O105="紫色",N105="元素伤害"),数据引用!$D$64,AND(O105="橙色",N105="元素伤害"),数据引用!$E$64,AND(O105="红色",N105="元素伤害"),数据引用!$F$64)</f>
        <v>20</v>
      </c>
      <c r="N105" s="160" t="s">
        <v>129</v>
      </c>
      <c r="O105" s="52" t="s">
        <v>38</v>
      </c>
      <c r="P105" s="141">
        <f t="shared" si="18"/>
        <v>20</v>
      </c>
      <c r="Q105" s="156"/>
      <c r="R105" s="156"/>
      <c r="S105" s="156"/>
      <c r="T105" s="156">
        <f>M105</f>
        <v>20</v>
      </c>
      <c r="U105" s="156" t="s">
        <v>132</v>
      </c>
      <c r="V105" s="126" t="str">
        <f t="shared" si="19"/>
        <v>属性-最大生命,</v>
      </c>
    </row>
    <row r="106" ht="15.75" spans="2:22">
      <c r="B106"/>
      <c r="C106"/>
      <c r="D106"/>
      <c r="E106"/>
      <c r="F106"/>
      <c r="G106"/>
      <c r="H106" s="158"/>
      <c r="I106"/>
      <c r="J106"/>
      <c r="K106" s="6"/>
      <c r="L106" s="47" t="s">
        <v>136</v>
      </c>
      <c r="M106" s="161">
        <f>_xlfn.IFS(AND(O106="蓝色",N106="晶核生命力"),数据引用!$C$19,AND(O106="紫色",N106="晶核生命力"),数据引用!$D$19,AND(O106="橙色",N106="晶核生命力"),数据引用!$E$19,AND(O106="红色",N106="晶核生命力"),数据引用!$F$19,AND(O106="蓝色",N106="晶核攻击力"),数据引用!$C$16,AND(O106="紫色",N106="晶核攻击力"),数据引用!$D$16,AND(O106="橙色",N106="晶核攻击力"),数据引用!$E$16,AND(O106="红色",N106="晶核攻击力"),数据引用!$F$16,AND(O106="蓝色",N106="最大混沌"),数据引用!$C$22,AND(O106="紫色",N106="最大混沌"),数据引用!$D$22,AND(O106="橙色",N106="最大混沌"),数据引用!$E$22,AND(O106="红色",N106="最大混沌"),数据引用!$F$22,AND(O106="蓝色",N106="破甲效果"),数据引用!$C$25,AND(O106="紫色",N106="破甲效果"),数据引用!$D$25,AND(O106="橙色",N106="破甲效果"),数据引用!$E$25,AND(O106="红色",N106="破甲效果"),数据引用!$F$25,AND(O106="蓝色",N106="暴击效果"),数据引用!$C$28,AND(O106="紫色",N106="暴击效果"),数据引用!$D$28,AND(O106="橙色",N106="暴击效果"),数据引用!$E$28,AND(O106="红色",N106="暴击效果"),数据引用!$F$28,AND(O106="蓝色",N106="精准伤害"),数据引用!$C$31,AND(O106="紫色",N106="精准伤害"),数据引用!$D$31,AND(O106="橙色",N106="精准伤害"),数据引用!$E$31,AND(O106="红色",N106="精准伤害"),数据引用!$F$31,AND(O106="蓝色",N106="技能增强"),$C$34,AND(O106="紫色",N106="技能增强"),数据引用!$D$34,AND(O106="橙色",N106="技能增强"),数据引用!$E$34,AND(O106="红色",N106="技能增强"),数据引用!$F$34,AND(O106="蓝色",N106="命中率"),数据引用!$C$37,AND(O106="紫色",N106="命中率"),数据引用!$D$37,AND(O106="橙色",N106="命中率"),数据引用!$E$37,AND(O106="红色",N106="命中率"),数据引用!$F$37,AND(O106="蓝色",N106="闪避率"),数据引用!$C$40,AND(O106="紫色",N106="闪避率"),数据引用!$D$40,AND(O106="橙色",N106="闪避率"),数据引用!$E$40,AND(O106="红色",N106="闪避率"),数据引用!$F$40,AND(O106="蓝色",N106="晶核防御力"),数据引用!$C$43,AND(O106="紫色",N106="晶核防御力"),数据引用!$D$43,AND(O106="橙色",N106="晶核防御力"),数据引用!$E$43,AND(O106="红色",N106="晶核防御力"),数据引用!$F$43,AND(O106="蓝色",N106="精准回血%s"),数据引用!$C$46,AND(O106="紫色",N106="精准回血%s"),数据引用!$D$46,AND(O106="橙色",N106="精准回血%s"),数据引用!$E$46,AND(O106="红色",N106="精准回血%s"),数据引用!$F$46,AND(O106="蓝色",N106="闪避回血%s"),数据引用!$C$49,AND(O106="紫色",N106="闪避回血%s"),数据引用!$D$49,AND(O106="橙色",N106="闪避回血%s"),数据引用!$E$49,AND(O106="红色",N106="闪避回血%s"),数据引用!$F$49,AND(O106="蓝色",N106="命中回血%s"),数据引用!$C$52,AND(O106="紫色",N106="命中回血%s"),数据引用!$D$52,AND(O106="橙色",N106="命中回血%s"),数据引用!$E$52,AND(O106="红色",N106="命中回血%s"),数据引用!$F$52,AND(O106="蓝色",N106="暴击回血%s"),数据引用!$C$55,AND(O106="紫色",N106="暴击回血%s"),数据引用!$D$55,AND(O106="橙色",N106="暴击回血%s"),数据引用!$E$55,AND(O106="红色",N106="暴击回血%s"),数据引用!$F$55,AND(O106="蓝色",N106="混沌回血%s"),数据引用!$C$58,AND(O106="紫色",N106="混沌回血%s"),数据引用!$D$58,AND(O106="橙色",N106="混沌回血%s"),数据引用!$E$58,AND(O106="红色",N106="混沌回血%s"),数据引用!$F$58,AND(O106="蓝色",N106="元素抗性"),数据引用!$C$61,AND(O106="紫色",N106="元素抗性"),数据引用!$D$61,AND(O106="橙色",N106="元素抗性"),数据引用!$E$61,AND(O106="红色",N106="元素抗性"),数据引用!$F$61,AND(O106="蓝色",N106="元素伤害"),数据引用!$C$64,AND(O106="紫色",N106="元素伤害"),数据引用!$D$64,AND(O106="橙色",N106="元素伤害"),数据引用!$E$64,AND(O106="红色",N106="元素伤害"),数据引用!$F$64)</f>
        <v>20</v>
      </c>
      <c r="N106" s="162" t="s">
        <v>148</v>
      </c>
      <c r="O106" s="63" t="s">
        <v>41</v>
      </c>
      <c r="P106" s="141">
        <f t="shared" si="18"/>
        <v>20</v>
      </c>
      <c r="Q106" s="156"/>
      <c r="R106" s="156"/>
      <c r="S106" s="156"/>
      <c r="T106" s="156"/>
      <c r="U106" s="156" t="s">
        <v>132</v>
      </c>
      <c r="V106" s="126" t="str">
        <f t="shared" si="19"/>
        <v>属性-防御力,</v>
      </c>
    </row>
    <row r="107" ht="15.75" spans="2:22">
      <c r="B107"/>
      <c r="C107"/>
      <c r="D107"/>
      <c r="E107"/>
      <c r="F107"/>
      <c r="G107"/>
      <c r="H107" s="158"/>
      <c r="I107"/>
      <c r="J107"/>
      <c r="K107" s="6"/>
      <c r="L107" s="149" t="s">
        <v>206</v>
      </c>
      <c r="M107" s="161">
        <f>_xlfn.IFS(AND(O107="蓝色",N107="晶核生命力"),数据引用!$C$19,AND(O107="紫色",N107="晶核生命力"),数据引用!$D$19,AND(O107="橙色",N107="晶核生命力"),数据引用!$E$19,AND(O107="红色",N107="晶核生命力"),数据引用!$F$19,AND(O107="蓝色",N107="晶核攻击力"),数据引用!$C$16,AND(O107="紫色",N107="晶核攻击力"),数据引用!$D$16,AND(O107="橙色",N107="晶核攻击力"),数据引用!$E$16,AND(O107="红色",N107="晶核攻击力"),数据引用!$F$16,AND(O107="蓝色",N107="最大混沌"),数据引用!$C$22,AND(O107="紫色",N107="最大混沌"),数据引用!$D$22,AND(O107="橙色",N107="最大混沌"),数据引用!$E$22,AND(O107="红色",N107="最大混沌"),数据引用!$F$22,AND(O107="蓝色",N107="破甲效果"),数据引用!$C$25,AND(O107="紫色",N107="破甲效果"),数据引用!$D$25,AND(O107="橙色",N107="破甲效果"),数据引用!$E$25,AND(O107="红色",N107="破甲效果"),数据引用!$F$25,AND(O107="蓝色",N107="暴击效果"),数据引用!$C$28,AND(O107="紫色",N107="暴击效果"),数据引用!$D$28,AND(O107="橙色",N107="暴击效果"),数据引用!$E$28,AND(O107="红色",N107="暴击效果"),数据引用!$F$28,AND(O107="蓝色",N107="精准伤害"),数据引用!$C$31,AND(O107="紫色",N107="精准伤害"),数据引用!$D$31,AND(O107="橙色",N107="精准伤害"),数据引用!$E$31,AND(O107="红色",N107="精准伤害"),数据引用!$F$31,AND(O107="蓝色",N107="技能增强"),$C$34,AND(O107="紫色",N107="技能增强"),数据引用!$D$34,AND(O107="橙色",N107="技能增强"),数据引用!$E$34,AND(O107="红色",N107="技能增强"),数据引用!$F$34,AND(O107="蓝色",N107="命中率"),数据引用!$C$37,AND(O107="紫色",N107="命中率"),数据引用!$D$37,AND(O107="橙色",N107="命中率"),数据引用!$E$37,AND(O107="红色",N107="命中率"),数据引用!$F$37,AND(O107="蓝色",N107="闪避率"),数据引用!$C$40,AND(O107="紫色",N107="闪避率"),数据引用!$D$40,AND(O107="橙色",N107="闪避率"),数据引用!$E$40,AND(O107="红色",N107="闪避率"),数据引用!$F$40,AND(O107="蓝色",N107="晶核防御力"),数据引用!$C$43,AND(O107="紫色",N107="晶核防御力"),数据引用!$D$43,AND(O107="橙色",N107="晶核防御力"),数据引用!$E$43,AND(O107="红色",N107="晶核防御力"),数据引用!$F$43,AND(O107="蓝色",N107="精准回血%s"),数据引用!$C$46,AND(O107="紫色",N107="精准回血%s"),数据引用!$D$46,AND(O107="橙色",N107="精准回血%s"),数据引用!$E$46,AND(O107="红色",N107="精准回血%s"),数据引用!$F$46,AND(O107="蓝色",N107="闪避回血%s"),数据引用!$C$49,AND(O107="紫色",N107="闪避回血%s"),数据引用!$D$49,AND(O107="橙色",N107="闪避回血%s"),数据引用!$E$49,AND(O107="红色",N107="闪避回血%s"),数据引用!$F$49,AND(O107="蓝色",N107="命中回血%s"),数据引用!$C$52,AND(O107="紫色",N107="命中回血%s"),数据引用!$D$52,AND(O107="橙色",N107="命中回血%s"),数据引用!$E$52,AND(O107="红色",N107="命中回血%s"),数据引用!$F$52,AND(O107="蓝色",N107="暴击回血%s"),数据引用!$C$55,AND(O107="紫色",N107="暴击回血%s"),数据引用!$D$55,AND(O107="橙色",N107="暴击回血%s"),数据引用!$E$55,AND(O107="红色",N107="暴击回血%s"),数据引用!$F$55,AND(O107="蓝色",N107="混沌回血%s"),数据引用!$C$58,AND(O107="紫色",N107="混沌回血%s"),数据引用!$D$58,AND(O107="橙色",N107="混沌回血%s"),数据引用!$E$58,AND(O107="红色",N107="混沌回血%s"),数据引用!$F$58,AND(O107="蓝色",N107="元素抗性"),数据引用!$C$61,AND(O107="紫色",N107="元素抗性"),数据引用!$D$61,AND(O107="橙色",N107="元素抗性"),数据引用!$E$61,AND(O107="红色",N107="元素抗性"),数据引用!$F$61,AND(O107="蓝色",N107="元素伤害"),数据引用!$C$64,AND(O107="紫色",N107="元素伤害"),数据引用!$D$64,AND(O107="橙色",N107="元素伤害"),数据引用!$E$64,AND(O107="红色",N107="元素伤害"),数据引用!$F$64)</f>
        <v>20</v>
      </c>
      <c r="N107" s="163" t="s">
        <v>137</v>
      </c>
      <c r="O107" s="63" t="s">
        <v>41</v>
      </c>
      <c r="P107" s="141">
        <f t="shared" si="18"/>
        <v>20</v>
      </c>
      <c r="Q107" s="156" t="s">
        <v>130</v>
      </c>
      <c r="R107" s="156">
        <v>60</v>
      </c>
      <c r="S107" s="156" t="s">
        <v>131</v>
      </c>
      <c r="T107" s="156">
        <f>ROUND(P107/R107,2)</f>
        <v>0.33</v>
      </c>
      <c r="U107" s="156" t="s">
        <v>132</v>
      </c>
      <c r="V107" s="126" t="str">
        <f t="shared" si="19"/>
        <v>属性-攻击力,</v>
      </c>
    </row>
    <row r="108" ht="15.75" spans="2:22">
      <c r="B108"/>
      <c r="C108"/>
      <c r="D108"/>
      <c r="E108"/>
      <c r="F108"/>
      <c r="G108"/>
      <c r="H108" s="158"/>
      <c r="I108"/>
      <c r="J108"/>
      <c r="K108" s="6"/>
      <c r="L108" s="149" t="s">
        <v>199</v>
      </c>
      <c r="M108" s="161">
        <f>_xlfn.IFS(AND(O108="蓝色",N108="晶核生命力"),数据引用!$C$19,AND(O108="紫色",N108="晶核生命力"),数据引用!$D$19,AND(O108="橙色",N108="晶核生命力"),数据引用!$E$19,AND(O108="红色",N108="晶核生命力"),数据引用!$F$19,AND(O108="蓝色",N108="晶核攻击力"),数据引用!$C$16,AND(O108="紫色",N108="晶核攻击力"),数据引用!$D$16,AND(O108="橙色",N108="晶核攻击力"),数据引用!$E$16,AND(O108="红色",N108="晶核攻击力"),数据引用!$F$16,AND(O108="蓝色",N108="最大混沌"),数据引用!$C$22,AND(O108="紫色",N108="最大混沌"),数据引用!$D$22,AND(O108="橙色",N108="最大混沌"),数据引用!$E$22,AND(O108="红色",N108="最大混沌"),数据引用!$F$22,AND(O108="蓝色",N108="破甲效果"),数据引用!$C$25,AND(O108="紫色",N108="破甲效果"),数据引用!$D$25,AND(O108="橙色",N108="破甲效果"),数据引用!$E$25,AND(O108="红色",N108="破甲效果"),数据引用!$F$25,AND(O108="蓝色",N108="暴击效果"),数据引用!$C$28,AND(O108="紫色",N108="暴击效果"),数据引用!$D$28,AND(O108="橙色",N108="暴击效果"),数据引用!$E$28,AND(O108="红色",N108="暴击效果"),数据引用!$F$28,AND(O108="蓝色",N108="精准伤害"),数据引用!$C$31,AND(O108="紫色",N108="精准伤害"),数据引用!$D$31,AND(O108="橙色",N108="精准伤害"),数据引用!$E$31,AND(O108="红色",N108="精准伤害"),数据引用!$F$31,AND(O108="蓝色",N108="技能增强"),$C$34,AND(O108="紫色",N108="技能增强"),数据引用!$D$34,AND(O108="橙色",N108="技能增强"),数据引用!$E$34,AND(O108="红色",N108="技能增强"),数据引用!$F$34,AND(O108="蓝色",N108="命中率"),数据引用!$C$37,AND(O108="紫色",N108="命中率"),数据引用!$D$37,AND(O108="橙色",N108="命中率"),数据引用!$E$37,AND(O108="红色",N108="命中率"),数据引用!$F$37,AND(O108="蓝色",N108="闪避率"),数据引用!$C$40,AND(O108="紫色",N108="闪避率"),数据引用!$D$40,AND(O108="橙色",N108="闪避率"),数据引用!$E$40,AND(O108="红色",N108="闪避率"),数据引用!$F$40,AND(O108="蓝色",N108="晶核防御力"),数据引用!$C$43,AND(O108="紫色",N108="晶核防御力"),数据引用!$D$43,AND(O108="橙色",N108="晶核防御力"),数据引用!$E$43,AND(O108="红色",N108="晶核防御力"),数据引用!$F$43,AND(O108="蓝色",N108="精准回血%s"),数据引用!$C$46,AND(O108="紫色",N108="精准回血%s"),数据引用!$D$46,AND(O108="橙色",N108="精准回血%s"),数据引用!$E$46,AND(O108="红色",N108="精准回血%s"),数据引用!$F$46,AND(O108="蓝色",N108="闪避回血%s"),数据引用!$C$49,AND(O108="紫色",N108="闪避回血%s"),数据引用!$D$49,AND(O108="橙色",N108="闪避回血%s"),数据引用!$E$49,AND(O108="红色",N108="闪避回血%s"),数据引用!$F$49,AND(O108="蓝色",N108="命中回血%s"),数据引用!$C$52,AND(O108="紫色",N108="命中回血%s"),数据引用!$D$52,AND(O108="橙色",N108="命中回血%s"),数据引用!$E$52,AND(O108="红色",N108="命中回血%s"),数据引用!$F$52,AND(O108="蓝色",N108="暴击回血%s"),数据引用!$C$55,AND(O108="紫色",N108="暴击回血%s"),数据引用!$D$55,AND(O108="橙色",N108="暴击回血%s"),数据引用!$E$55,AND(O108="红色",N108="暴击回血%s"),数据引用!$F$55,AND(O108="蓝色",N108="混沌回血%s"),数据引用!$C$58,AND(O108="紫色",N108="混沌回血%s"),数据引用!$D$58,AND(O108="橙色",N108="混沌回血%s"),数据引用!$E$58,AND(O108="红色",N108="混沌回血%s"),数据引用!$F$58,AND(O108="蓝色",N108="元素抗性"),数据引用!$C$61,AND(O108="紫色",N108="元素抗性"),数据引用!$D$61,AND(O108="橙色",N108="元素抗性"),数据引用!$E$61,AND(O108="红色",N108="元素抗性"),数据引用!$F$61,AND(O108="蓝色",N108="元素伤害"),数据引用!$C$64,AND(O108="紫色",N108="元素伤害"),数据引用!$D$64,AND(O108="橙色",N108="元素伤害"),数据引用!$E$64,AND(O108="红色",N108="元素伤害"),数据引用!$F$64)</f>
        <v>157</v>
      </c>
      <c r="N108" s="163" t="s">
        <v>172</v>
      </c>
      <c r="O108" s="63" t="s">
        <v>41</v>
      </c>
      <c r="P108" s="141">
        <f t="shared" si="18"/>
        <v>157</v>
      </c>
      <c r="Q108" s="156"/>
      <c r="R108" s="156"/>
      <c r="S108" s="156"/>
      <c r="T108" s="156"/>
      <c r="U108" s="156" t="s">
        <v>142</v>
      </c>
      <c r="V108" s="126" t="str">
        <f t="shared" si="19"/>
        <v>属性-闪避回血,</v>
      </c>
    </row>
    <row r="109" ht="15.75" spans="2:22">
      <c r="B109"/>
      <c r="C109"/>
      <c r="D109"/>
      <c r="E109"/>
      <c r="F109"/>
      <c r="G109"/>
      <c r="H109" s="158"/>
      <c r="I109"/>
      <c r="J109"/>
      <c r="K109" s="6"/>
      <c r="L109" s="149" t="s">
        <v>199</v>
      </c>
      <c r="M109" s="161">
        <f>_xlfn.IFS(AND(O109="蓝色",N109="晶核生命力"),数据引用!$C$19,AND(O109="紫色",N109="晶核生命力"),数据引用!$D$19,AND(O109="橙色",N109="晶核生命力"),数据引用!$E$19,AND(O109="红色",N109="晶核生命力"),数据引用!$F$19,AND(O109="蓝色",N109="晶核攻击力"),数据引用!$C$16,AND(O109="紫色",N109="晶核攻击力"),数据引用!$D$16,AND(O109="橙色",N109="晶核攻击力"),数据引用!$E$16,AND(O109="红色",N109="晶核攻击力"),数据引用!$F$16,AND(O109="蓝色",N109="最大混沌"),数据引用!$C$22,AND(O109="紫色",N109="最大混沌"),数据引用!$D$22,AND(O109="橙色",N109="最大混沌"),数据引用!$E$22,AND(O109="红色",N109="最大混沌"),数据引用!$F$22,AND(O109="蓝色",N109="破甲效果"),数据引用!$C$25,AND(O109="紫色",N109="破甲效果"),数据引用!$D$25,AND(O109="橙色",N109="破甲效果"),数据引用!$E$25,AND(O109="红色",N109="破甲效果"),数据引用!$F$25,AND(O109="蓝色",N109="暴击效果"),数据引用!$C$28,AND(O109="紫色",N109="暴击效果"),数据引用!$D$28,AND(O109="橙色",N109="暴击效果"),数据引用!$E$28,AND(O109="红色",N109="暴击效果"),数据引用!$F$28,AND(O109="蓝色",N109="精准伤害"),数据引用!$C$31,AND(O109="紫色",N109="精准伤害"),数据引用!$D$31,AND(O109="橙色",N109="精准伤害"),数据引用!$E$31,AND(O109="红色",N109="精准伤害"),数据引用!$F$31,AND(O109="蓝色",N109="技能增强"),$C$34,AND(O109="紫色",N109="技能增强"),数据引用!$D$34,AND(O109="橙色",N109="技能增强"),数据引用!$E$34,AND(O109="红色",N109="技能增强"),数据引用!$F$34,AND(O109="蓝色",N109="命中率"),数据引用!$C$37,AND(O109="紫色",N109="命中率"),数据引用!$D$37,AND(O109="橙色",N109="命中率"),数据引用!$E$37,AND(O109="红色",N109="命中率"),数据引用!$F$37,AND(O109="蓝色",N109="闪避率"),数据引用!$C$40,AND(O109="紫色",N109="闪避率"),数据引用!$D$40,AND(O109="橙色",N109="闪避率"),数据引用!$E$40,AND(O109="红色",N109="闪避率"),数据引用!$F$40,AND(O109="蓝色",N109="晶核防御力"),数据引用!$C$43,AND(O109="紫色",N109="晶核防御力"),数据引用!$D$43,AND(O109="橙色",N109="晶核防御力"),数据引用!$E$43,AND(O109="红色",N109="晶核防御力"),数据引用!$F$43,AND(O109="蓝色",N109="精准回血%s"),数据引用!$C$46,AND(O109="紫色",N109="精准回血%s"),数据引用!$D$46,AND(O109="橙色",N109="精准回血%s"),数据引用!$E$46,AND(O109="红色",N109="精准回血%s"),数据引用!$F$46,AND(O109="蓝色",N109="闪避回血%s"),数据引用!$C$49,AND(O109="紫色",N109="闪避回血%s"),数据引用!$D$49,AND(O109="橙色",N109="闪避回血%s"),数据引用!$E$49,AND(O109="红色",N109="闪避回血%s"),数据引用!$F$49,AND(O109="蓝色",N109="命中回血%s"),数据引用!$C$52,AND(O109="紫色",N109="命中回血%s"),数据引用!$D$52,AND(O109="橙色",N109="命中回血%s"),数据引用!$E$52,AND(O109="红色",N109="命中回血%s"),数据引用!$F$52,AND(O109="蓝色",N109="暴击回血%s"),数据引用!$C$55,AND(O109="紫色",N109="暴击回血%s"),数据引用!$D$55,AND(O109="橙色",N109="暴击回血%s"),数据引用!$E$55,AND(O109="红色",N109="暴击回血%s"),数据引用!$F$55,AND(O109="蓝色",N109="混沌回血%s"),数据引用!$C$58,AND(O109="紫色",N109="混沌回血%s"),数据引用!$D$58,AND(O109="橙色",N109="混沌回血%s"),数据引用!$E$58,AND(O109="红色",N109="混沌回血%s"),数据引用!$F$58,AND(O109="蓝色",N109="元素抗性"),数据引用!$C$61,AND(O109="紫色",N109="元素抗性"),数据引用!$D$61,AND(O109="橙色",N109="元素抗性"),数据引用!$E$61,AND(O109="红色",N109="元素抗性"),数据引用!$F$61,AND(O109="蓝色",N109="元素伤害"),数据引用!$C$64,AND(O109="紫色",N109="元素伤害"),数据引用!$D$64,AND(O109="橙色",N109="元素伤害"),数据引用!$E$64,AND(O109="红色",N109="元素伤害"),数据引用!$F$64)</f>
        <v>258</v>
      </c>
      <c r="N109" s="164" t="s">
        <v>141</v>
      </c>
      <c r="O109" s="63" t="s">
        <v>41</v>
      </c>
      <c r="P109" s="141">
        <f t="shared" si="18"/>
        <v>258</v>
      </c>
      <c r="Q109" s="156"/>
      <c r="R109" s="156"/>
      <c r="S109" s="156"/>
      <c r="T109" s="156"/>
      <c r="U109" s="156" t="s">
        <v>142</v>
      </c>
      <c r="V109" s="126" t="str">
        <f t="shared" si="19"/>
        <v>属性-暴击回血,</v>
      </c>
    </row>
    <row r="110" ht="15.75" spans="2:22">
      <c r="B110"/>
      <c r="C110"/>
      <c r="D110"/>
      <c r="E110"/>
      <c r="F110"/>
      <c r="G110"/>
      <c r="H110" s="158"/>
      <c r="I110"/>
      <c r="J110" s="143"/>
      <c r="K110" s="143"/>
      <c r="L110" s="63" t="s">
        <v>199</v>
      </c>
      <c r="M110" s="161">
        <f>_xlfn.IFS(AND(O110="蓝色",N110="晶核生命力"),数据引用!$C$19,AND(O110="紫色",N110="晶核生命力"),数据引用!$D$19,AND(O110="橙色",N110="晶核生命力"),数据引用!$E$19,AND(O110="红色",N110="晶核生命力"),数据引用!$F$19,AND(O110="蓝色",N110="晶核攻击力"),数据引用!$C$16,AND(O110="紫色",N110="晶核攻击力"),数据引用!$D$16,AND(O110="橙色",N110="晶核攻击力"),数据引用!$E$16,AND(O110="红色",N110="晶核攻击力"),数据引用!$F$16,AND(O110="蓝色",N110="最大混沌"),数据引用!$C$22,AND(O110="紫色",N110="最大混沌"),数据引用!$D$22,AND(O110="橙色",N110="最大混沌"),数据引用!$E$22,AND(O110="红色",N110="最大混沌"),数据引用!$F$22,AND(O110="蓝色",N110="破甲效果"),数据引用!$C$25,AND(O110="紫色",N110="破甲效果"),数据引用!$D$25,AND(O110="橙色",N110="破甲效果"),数据引用!$E$25,AND(O110="红色",N110="破甲效果"),数据引用!$F$25,AND(O110="蓝色",N110="暴击效果"),数据引用!$C$28,AND(O110="紫色",N110="暴击效果"),数据引用!$D$28,AND(O110="橙色",N110="暴击效果"),数据引用!$E$28,AND(O110="红色",N110="暴击效果"),数据引用!$F$28,AND(O110="蓝色",N110="精准伤害"),数据引用!$C$31,AND(O110="紫色",N110="精准伤害"),数据引用!$D$31,AND(O110="橙色",N110="精准伤害"),数据引用!$E$31,AND(O110="红色",N110="精准伤害"),数据引用!$F$31,AND(O110="蓝色",N110="技能增强"),$C$34,AND(O110="紫色",N110="技能增强"),数据引用!$D$34,AND(O110="橙色",N110="技能增强"),数据引用!$E$34,AND(O110="红色",N110="技能增强"),数据引用!$F$34,AND(O110="蓝色",N110="命中率"),数据引用!$C$37,AND(O110="紫色",N110="命中率"),数据引用!$D$37,AND(O110="橙色",N110="命中率"),数据引用!$E$37,AND(O110="红色",N110="命中率"),数据引用!$F$37,AND(O110="蓝色",N110="闪避率"),数据引用!$C$40,AND(O110="紫色",N110="闪避率"),数据引用!$D$40,AND(O110="橙色",N110="闪避率"),数据引用!$E$40,AND(O110="红色",N110="闪避率"),数据引用!$F$40,AND(O110="蓝色",N110="晶核防御力"),数据引用!$C$43,AND(O110="紫色",N110="晶核防御力"),数据引用!$D$43,AND(O110="橙色",N110="晶核防御力"),数据引用!$E$43,AND(O110="红色",N110="晶核防御力"),数据引用!$F$43,AND(O110="蓝色",N110="精准回血%s"),数据引用!$C$46,AND(O110="紫色",N110="精准回血%s"),数据引用!$D$46,AND(O110="橙色",N110="精准回血%s"),数据引用!$E$46,AND(O110="红色",N110="精准回血%s"),数据引用!$F$46,AND(O110="蓝色",N110="闪避回血%s"),数据引用!$C$49,AND(O110="紫色",N110="闪避回血%s"),数据引用!$D$49,AND(O110="橙色",N110="闪避回血%s"),数据引用!$E$49,AND(O110="红色",N110="闪避回血%s"),数据引用!$F$49,AND(O110="蓝色",N110="命中回血%s"),数据引用!$C$52,AND(O110="紫色",N110="命中回血%s"),数据引用!$D$52,AND(O110="橙色",N110="命中回血%s"),数据引用!$E$52,AND(O110="红色",N110="命中回血%s"),数据引用!$F$52,AND(O110="蓝色",N110="暴击回血%s"),数据引用!$C$55,AND(O110="紫色",N110="暴击回血%s"),数据引用!$D$55,AND(O110="橙色",N110="暴击回血%s"),数据引用!$E$55,AND(O110="红色",N110="暴击回血%s"),数据引用!$F$55,AND(O110="蓝色",N110="混沌回血%s"),数据引用!$C$58,AND(O110="紫色",N110="混沌回血%s"),数据引用!$D$58,AND(O110="橙色",N110="混沌回血%s"),数据引用!$E$58,AND(O110="红色",N110="混沌回血%s"),数据引用!$F$58,AND(O110="蓝色",N110="元素抗性"),数据引用!$C$61,AND(O110="紫色",N110="元素抗性"),数据引用!$D$61,AND(O110="橙色",N110="元素抗性"),数据引用!$E$61,AND(O110="红色",N110="元素抗性"),数据引用!$F$61,AND(O110="蓝色",N110="元素伤害"),数据引用!$C$64,AND(O110="紫色",N110="元素伤害"),数据引用!$D$64,AND(O110="橙色",N110="元素伤害"),数据引用!$E$64,AND(O110="红色",N110="元素伤害"),数据引用!$F$64)</f>
        <v>0.52</v>
      </c>
      <c r="N110" s="162" t="s">
        <v>156</v>
      </c>
      <c r="O110" s="63" t="s">
        <v>41</v>
      </c>
      <c r="P110" s="141">
        <f t="shared" si="18"/>
        <v>0.52</v>
      </c>
      <c r="Q110" s="156"/>
      <c r="R110" s="156"/>
      <c r="S110" s="156"/>
      <c r="T110" s="156">
        <f>M110</f>
        <v>0.52</v>
      </c>
      <c r="U110" s="156" t="s">
        <v>132</v>
      </c>
      <c r="V110" s="126" t="str">
        <f t="shared" si="19"/>
        <v>属性-破甲效果,</v>
      </c>
    </row>
    <row r="111" ht="15.75" spans="10:22">
      <c r="J111" s="6"/>
      <c r="K111" s="6"/>
      <c r="L111" s="147" t="s">
        <v>136</v>
      </c>
      <c r="M111" s="161">
        <f>_xlfn.IFS(AND(O111="蓝色",N111="晶核生命力"),数据引用!$C$19,AND(O111="紫色",N111="晶核生命力"),数据引用!$D$19,AND(O111="橙色",N111="晶核生命力"),数据引用!$E$19,AND(O111="红色",N111="晶核生命力"),数据引用!$F$19,AND(O111="蓝色",N111="晶核攻击力"),数据引用!$C$16,AND(O111="紫色",N111="晶核攻击力"),数据引用!$D$16,AND(O111="橙色",N111="晶核攻击力"),数据引用!$E$16,AND(O111="红色",N111="晶核攻击力"),数据引用!$F$16,AND(O111="蓝色",N111="最大混沌"),数据引用!$C$22,AND(O111="紫色",N111="最大混沌"),数据引用!$D$22,AND(O111="橙色",N111="最大混沌"),数据引用!$E$22,AND(O111="红色",N111="最大混沌"),数据引用!$F$22,AND(O111="蓝色",N111="破甲效果"),数据引用!$C$25,AND(O111="紫色",N111="破甲效果"),数据引用!$D$25,AND(O111="橙色",N111="破甲效果"),数据引用!$E$25,AND(O111="红色",N111="破甲效果"),数据引用!$F$25,AND(O111="蓝色",N111="暴击效果"),数据引用!$C$28,AND(O111="紫色",N111="暴击效果"),数据引用!$D$28,AND(O111="橙色",N111="暴击效果"),数据引用!$E$28,AND(O111="红色",N111="暴击效果"),数据引用!$F$28,AND(O111="蓝色",N111="精准伤害"),数据引用!$C$31,AND(O111="紫色",N111="精准伤害"),数据引用!$D$31,AND(O111="橙色",N111="精准伤害"),数据引用!$E$31,AND(O111="红色",N111="精准伤害"),数据引用!$F$31,AND(O111="蓝色",N111="技能增强"),$C$34,AND(O111="紫色",N111="技能增强"),数据引用!$D$34,AND(O111="橙色",N111="技能增强"),数据引用!$E$34,AND(O111="红色",N111="技能增强"),数据引用!$F$34,AND(O111="蓝色",N111="命中率"),数据引用!$C$37,AND(O111="紫色",N111="命中率"),数据引用!$D$37,AND(O111="橙色",N111="命中率"),数据引用!$E$37,AND(O111="红色",N111="命中率"),数据引用!$F$37,AND(O111="蓝色",N111="闪避率"),数据引用!$C$40,AND(O111="紫色",N111="闪避率"),数据引用!$D$40,AND(O111="橙色",N111="闪避率"),数据引用!$E$40,AND(O111="红色",N111="闪避率"),数据引用!$F$40,AND(O111="蓝色",N111="晶核防御力"),数据引用!$C$43,AND(O111="紫色",N111="晶核防御力"),数据引用!$D$43,AND(O111="橙色",N111="晶核防御力"),数据引用!$E$43,AND(O111="红色",N111="晶核防御力"),数据引用!$F$43,AND(O111="蓝色",N111="精准回血%s"),数据引用!$C$46,AND(O111="紫色",N111="精准回血%s"),数据引用!$D$46,AND(O111="橙色",N111="精准回血%s"),数据引用!$E$46,AND(O111="红色",N111="精准回血%s"),数据引用!$F$46,AND(O111="蓝色",N111="闪避回血%s"),数据引用!$C$49,AND(O111="紫色",N111="闪避回血%s"),数据引用!$D$49,AND(O111="橙色",N111="闪避回血%s"),数据引用!$E$49,AND(O111="红色",N111="闪避回血%s"),数据引用!$F$49,AND(O111="蓝色",N111="命中回血%s"),数据引用!$C$52,AND(O111="紫色",N111="命中回血%s"),数据引用!$D$52,AND(O111="橙色",N111="命中回血%s"),数据引用!$E$52,AND(O111="红色",N111="命中回血%s"),数据引用!$F$52,AND(O111="蓝色",N111="暴击回血%s"),数据引用!$C$55,AND(O111="紫色",N111="暴击回血%s"),数据引用!$D$55,AND(O111="橙色",N111="暴击回血%s"),数据引用!$E$55,AND(O111="红色",N111="暴击回血%s"),数据引用!$F$55,AND(O111="蓝色",N111="混沌回血%s"),数据引用!$C$58,AND(O111="紫色",N111="混沌回血%s"),数据引用!$D$58,AND(O111="橙色",N111="混沌回血%s"),数据引用!$E$58,AND(O111="红色",N111="混沌回血%s"),数据引用!$F$58,AND(O111="蓝色",N111="元素抗性"),数据引用!$C$61,AND(O111="紫色",N111="元素抗性"),数据引用!$D$61,AND(O111="橙色",N111="元素抗性"),数据引用!$E$61,AND(O111="红色",N111="元素抗性"),数据引用!$F$61,AND(O111="蓝色",N111="元素伤害"),数据引用!$C$64,AND(O111="紫色",N111="元素伤害"),数据引用!$D$64,AND(O111="橙色",N111="元素伤害"),数据引用!$E$64,AND(O111="红色",N111="元素伤害"),数据引用!$F$64)</f>
        <v>20</v>
      </c>
      <c r="N111" s="162" t="s">
        <v>137</v>
      </c>
      <c r="O111" s="63" t="s">
        <v>41</v>
      </c>
      <c r="P111" s="141">
        <f t="shared" si="18"/>
        <v>20</v>
      </c>
      <c r="Q111" s="156"/>
      <c r="R111" s="156"/>
      <c r="S111" s="156"/>
      <c r="T111" s="156"/>
      <c r="U111" s="156" t="s">
        <v>132</v>
      </c>
      <c r="V111" s="126" t="str">
        <f t="shared" si="19"/>
        <v>属性-攻击力,</v>
      </c>
    </row>
    <row r="112" ht="15.75" spans="10:22">
      <c r="J112" s="143"/>
      <c r="K112" s="143"/>
      <c r="L112" s="63" t="s">
        <v>199</v>
      </c>
      <c r="M112" s="161">
        <f>_xlfn.IFS(AND(O112="蓝色",N112="晶核生命力"),数据引用!$C$19,AND(O112="紫色",N112="晶核生命力"),数据引用!$D$19,AND(O112="橙色",N112="晶核生命力"),数据引用!$E$19,AND(O112="红色",N112="晶核生命力"),数据引用!$F$19,AND(O112="蓝色",N112="晶核攻击力"),数据引用!$C$16,AND(O112="紫色",N112="晶核攻击力"),数据引用!$D$16,AND(O112="橙色",N112="晶核攻击力"),数据引用!$E$16,AND(O112="红色",N112="晶核攻击力"),数据引用!$F$16,AND(O112="蓝色",N112="最大混沌"),数据引用!$C$22,AND(O112="紫色",N112="最大混沌"),数据引用!$D$22,AND(O112="橙色",N112="最大混沌"),数据引用!$E$22,AND(O112="红色",N112="最大混沌"),数据引用!$F$22,AND(O112="蓝色",N112="破甲效果"),数据引用!$C$25,AND(O112="紫色",N112="破甲效果"),数据引用!$D$25,AND(O112="橙色",N112="破甲效果"),数据引用!$E$25,AND(O112="红色",N112="破甲效果"),数据引用!$F$25,AND(O112="蓝色",N112="暴击效果"),数据引用!$C$28,AND(O112="紫色",N112="暴击效果"),数据引用!$D$28,AND(O112="橙色",N112="暴击效果"),数据引用!$E$28,AND(O112="红色",N112="暴击效果"),数据引用!$F$28,AND(O112="蓝色",N112="精准伤害"),数据引用!$C$31,AND(O112="紫色",N112="精准伤害"),数据引用!$D$31,AND(O112="橙色",N112="精准伤害"),数据引用!$E$31,AND(O112="红色",N112="精准伤害"),数据引用!$F$31,AND(O112="蓝色",N112="技能增强"),$C$34,AND(O112="紫色",N112="技能增强"),数据引用!$D$34,AND(O112="橙色",N112="技能增强"),数据引用!$E$34,AND(O112="红色",N112="技能增强"),数据引用!$F$34,AND(O112="蓝色",N112="命中率"),数据引用!$C$37,AND(O112="紫色",N112="命中率"),数据引用!$D$37,AND(O112="橙色",N112="命中率"),数据引用!$E$37,AND(O112="红色",N112="命中率"),数据引用!$F$37,AND(O112="蓝色",N112="闪避率"),数据引用!$C$40,AND(O112="紫色",N112="闪避率"),数据引用!$D$40,AND(O112="橙色",N112="闪避率"),数据引用!$E$40,AND(O112="红色",N112="闪避率"),数据引用!$F$40,AND(O112="蓝色",N112="晶核防御力"),数据引用!$C$43,AND(O112="紫色",N112="晶核防御力"),数据引用!$D$43,AND(O112="橙色",N112="晶核防御力"),数据引用!$E$43,AND(O112="红色",N112="晶核防御力"),数据引用!$F$43,AND(O112="蓝色",N112="精准回血%s"),数据引用!$C$46,AND(O112="紫色",N112="精准回血%s"),数据引用!$D$46,AND(O112="橙色",N112="精准回血%s"),数据引用!$E$46,AND(O112="红色",N112="精准回血%s"),数据引用!$F$46,AND(O112="蓝色",N112="闪避回血%s"),数据引用!$C$49,AND(O112="紫色",N112="闪避回血%s"),数据引用!$D$49,AND(O112="橙色",N112="闪避回血%s"),数据引用!$E$49,AND(O112="红色",N112="闪避回血%s"),数据引用!$F$49,AND(O112="蓝色",N112="命中回血%s"),数据引用!$C$52,AND(O112="紫色",N112="命中回血%s"),数据引用!$D$52,AND(O112="橙色",N112="命中回血%s"),数据引用!$E$52,AND(O112="红色",N112="命中回血%s"),数据引用!$F$52,AND(O112="蓝色",N112="暴击回血%s"),数据引用!$C$55,AND(O112="紫色",N112="暴击回血%s"),数据引用!$D$55,AND(O112="橙色",N112="暴击回血%s"),数据引用!$E$55,AND(O112="红色",N112="暴击回血%s"),数据引用!$F$55,AND(O112="蓝色",N112="混沌回血%s"),数据引用!$C$58,AND(O112="紫色",N112="混沌回血%s"),数据引用!$D$58,AND(O112="橙色",N112="混沌回血%s"),数据引用!$E$58,AND(O112="红色",N112="混沌回血%s"),数据引用!$F$58,AND(O112="蓝色",N112="元素抗性"),数据引用!$C$61,AND(O112="紫色",N112="元素抗性"),数据引用!$D$61,AND(O112="橙色",N112="元素抗性"),数据引用!$E$61,AND(O112="红色",N112="元素抗性"),数据引用!$F$61,AND(O112="蓝色",N112="元素伤害"),数据引用!$C$64,AND(O112="紫色",N112="元素伤害"),数据引用!$D$64,AND(O112="橙色",N112="元素伤害"),数据引用!$E$64,AND(O112="红色",N112="元素伤害"),数据引用!$F$64)</f>
        <v>0</v>
      </c>
      <c r="N112" s="162" t="s">
        <v>169</v>
      </c>
      <c r="O112" s="63" t="s">
        <v>41</v>
      </c>
      <c r="P112" s="141">
        <f t="shared" si="18"/>
        <v>0</v>
      </c>
      <c r="Q112" s="156"/>
      <c r="R112" s="156"/>
      <c r="S112" s="156"/>
      <c r="T112" s="156">
        <f>M112</f>
        <v>0</v>
      </c>
      <c r="U112" s="156" t="s">
        <v>132</v>
      </c>
      <c r="V112" s="126" t="str">
        <f t="shared" si="19"/>
        <v>属性-暴击效果,</v>
      </c>
    </row>
    <row r="113" ht="15.75" spans="10:22">
      <c r="J113" s="6"/>
      <c r="K113" s="6"/>
      <c r="L113" s="63" t="s">
        <v>186</v>
      </c>
      <c r="M113" s="161" t="e">
        <f>_xlfn.IFS(AND(O113="蓝色",N113="晶核生命力"),数据引用!$C$19,AND(O113="紫色",N113="晶核生命力"),数据引用!$D$19,AND(O113="橙色",N113="晶核生命力"),数据引用!$E$19,AND(O113="红色",N113="晶核生命力"),数据引用!$F$19,AND(O113="蓝色",N113="晶核攻击力"),数据引用!$C$16,AND(O113="紫色",N113="晶核攻击力"),数据引用!$D$16,AND(O113="橙色",N113="晶核攻击力"),数据引用!$E$16,AND(O113="红色",N113="晶核攻击力"),数据引用!$F$16,AND(O113="蓝色",N113="最大混沌"),数据引用!$C$22,AND(O113="紫色",N113="最大混沌"),数据引用!$D$22,AND(O113="橙色",N113="最大混沌"),数据引用!$E$22,AND(O113="红色",N113="最大混沌"),数据引用!$F$22,AND(O113="蓝色",N113="破甲效果"),数据引用!$C$25,AND(O113="紫色",N113="破甲效果"),数据引用!$D$25,AND(O113="橙色",N113="破甲效果"),数据引用!$E$25,AND(O113="红色",N113="破甲效果"),数据引用!$F$25,AND(O113="蓝色",N113="暴击效果"),数据引用!$C$28,AND(O113="紫色",N113="暴击效果"),数据引用!$D$28,AND(O113="橙色",N113="暴击效果"),数据引用!$E$28,AND(O113="红色",N113="暴击效果"),数据引用!$F$28,AND(O113="蓝色",N113="精准伤害"),数据引用!$C$31,AND(O113="紫色",N113="精准伤害"),数据引用!$D$31,AND(O113="橙色",N113="精准伤害"),数据引用!$E$31,AND(O113="红色",N113="精准伤害"),数据引用!$F$31,AND(O113="蓝色",N113="技能增强"),$C$34,AND(O113="紫色",N113="技能增强"),数据引用!$D$34,AND(O113="橙色",N113="技能增强"),数据引用!$E$34,AND(O113="红色",N113="技能增强"),数据引用!$F$34,AND(O113="蓝色",N113="%命中率"),数据引用!$C$37,AND(O113="紫色",N113="%命中率"),数据引用!$D$37,AND(O113="橙色",N113="%命中率"),数据引用!$E$37,AND(O113="红色",N113="命中率"),数据引用!$F$37,AND(O113="蓝色",N113="%闪避率"),数据引用!$C$40,AND(O113="紫色",N113="%闪避率"),数据引用!$D$40,AND(O113="橙色",N113="%闪避率"),数据引用!$E$40,AND(O113="红色",N113="%闪避率"),数据引用!$F$40,AND(O113="蓝色",N113="晶核防御力"),数据引用!$C$43,AND(O113="紫色",N113="晶核防御力"),数据引用!$D$43,AND(O113="橙色",N113="晶核防御力"),数据引用!$E$43,AND(O113="红色",N113="晶核防御力"),数据引用!$F$43,AND(O113="蓝色",N113="精准回血"),数据引用!$C$46,AND(O113="紫色",N113="精准回血"),数据引用!$D$46,AND(O113="橙色",N113="精准回血"),数据引用!$E$46,AND(O113="红色",N113="精准回血"),数据引用!$F$46,AND(O113="蓝色",N113="闪避回血"),数据引用!$C$49,AND(O113="紫色",N113="闪避回血"),数据引用!$D$49,AND(O113="橙色",N113="闪避回血"),数据引用!$E$49,AND(O113="红色",N113="闪避回血"),数据引用!$F$49,AND(O113="蓝色",N113="命中回血"),数据引用!$C$52,AND(O113="紫色",N113="命中回血"),数据引用!$D$52,AND(O113="橙色",N113="命中回血"),数据引用!$E$52,AND(O113="红色",N113="命中回血"),数据引用!$F$52,AND(O113="蓝色",N113="暴击回血"),数据引用!$C$55,AND(O113="紫色",N113="暴击回血"),数据引用!$D$55,AND(O113="橙色",N113="暴击回血"),数据引用!$E$55,AND(O113="红色",N113="暴击回血"),数据引用!$F$55,AND(O113="蓝色",N113="混沌回血"),数据引用!$C$58,AND(O113="紫色",N113="混沌回血"),数据引用!$D$58,AND(O113="橙色",N113="混沌回血"),数据引用!$E$58,AND(O113="红色",N113="混沌回血"),数据引用!$F$58,AND(O113="蓝色",N113="%元素抗性"),数据引用!$C$61,AND(O113="紫色",N113="%元素抗性"),数据引用!$D$61,AND(O113="橙色",N113="%元素抗性"),数据引用!$E$61,AND(O113="红色",N113="%元素抗性"),数据引用!$F$61,AND(O113="蓝色",N113="%元素伤害"),数据引用!$C$64,AND(O113="紫色",N113="%元素伤害"),数据引用!$D$64,AND(O113="橙色",N113="%元素伤害"),数据引用!$E$64,AND(O113="红色",N113="%元素伤害"),数据引用!$F$64)</f>
        <v>#N/A</v>
      </c>
      <c r="N113" s="162"/>
      <c r="O113" s="63" t="s">
        <v>41</v>
      </c>
      <c r="P113" s="141" t="str">
        <f t="shared" si="18"/>
        <v/>
      </c>
      <c r="Q113" s="156"/>
      <c r="R113" s="156"/>
      <c r="S113" s="156"/>
      <c r="T113" s="156"/>
      <c r="U113" s="156"/>
      <c r="V113" s="126" t="e">
        <f t="shared" si="19"/>
        <v>#N/A</v>
      </c>
    </row>
    <row r="114" ht="15.75" spans="10:22">
      <c r="J114" s="6"/>
      <c r="K114" s="6"/>
      <c r="L114" s="47" t="s">
        <v>136</v>
      </c>
      <c r="M114" s="139">
        <f>_xlfn.IFS(AND(O114="蓝色",N114="晶核生命力"),数据引用!$C$19,AND(O114="紫色",N114="晶核生命力"),数据引用!$D$19,AND(O114="橙色",N114="晶核生命力"),数据引用!$E$19,AND(O114="红色",N114="晶核生命力"),数据引用!$F$19,AND(O114="蓝色",N114="晶核攻击力"),数据引用!$C$16,AND(O114="紫色",N114="晶核攻击力"),数据引用!$D$16,AND(O114="橙色",N114="晶核攻击力"),数据引用!$E$16,AND(O114="红色",N114="晶核攻击力"),数据引用!$F$16,AND(O114="蓝色",N114="最大混沌"),数据引用!$C$22,AND(O114="紫色",N114="最大混沌"),数据引用!$D$22,AND(O114="橙色",N114="最大混沌"),数据引用!$E$22,AND(O114="红色",N114="最大混沌"),数据引用!$F$22,AND(O114="蓝色",N114="破甲效果"),数据引用!$C$25,AND(O114="紫色",N114="破甲效果"),数据引用!$D$25,AND(O114="橙色",N114="破甲效果"),数据引用!$E$25,AND(O114="红色",N114="破甲效果"),数据引用!$F$25,AND(O114="蓝色",N114="暴击效果"),数据引用!$C$28,AND(O114="紫色",N114="暴击效果"),数据引用!$D$28,AND(O114="橙色",N114="暴击效果"),数据引用!$E$28,AND(O114="红色",N114="暴击效果"),数据引用!$F$28,AND(O114="蓝色",N114="精准伤害"),数据引用!$C$31,AND(O114="紫色",N114="精准伤害"),数据引用!$D$31,AND(O114="橙色",N114="精准伤害"),数据引用!$E$31,AND(O114="红色",N114="精准伤害"),数据引用!$F$31,AND(O114="蓝色",N114="技能增强"),$C$34,AND(O114="紫色",N114="技能增强"),数据引用!$D$34,AND(O114="橙色",N114="技能增强"),数据引用!$E$34,AND(O114="红色",N114="技能增强"),数据引用!$F$34,AND(O114="蓝色",N114="命中率"),数据引用!$C$37,AND(O114="紫色",N114="命中率"),数据引用!$D$37,AND(O114="橙色",N114="命中率"),数据引用!$E$37,AND(O114="红色",N114="命中率"),数据引用!$F$37,AND(O114="蓝色",N114="闪避率"),数据引用!$C$40,AND(O114="紫色",N114="闪避率"),数据引用!$D$40,AND(O114="橙色",N114="闪避率"),数据引用!$E$40,AND(O114="红色",N114="闪避率"),数据引用!$F$40,AND(O114="蓝色",N114="晶核防御力"),数据引用!$C$43,AND(O114="紫色",N114="晶核防御力"),数据引用!$D$43,AND(O114="橙色",N114="晶核防御力"),数据引用!$E$43,AND(O114="红色",N114="晶核防御力"),数据引用!$F$43,AND(O114="蓝色",N114="精准回血%s"),数据引用!$C$46,AND(O114="紫色",N114="精准回血%s"),数据引用!$D$46,AND(O114="橙色",N114="精准回血%s"),数据引用!$E$46,AND(O114="红色",N114="精准回血%s"),数据引用!$F$46,AND(O114="蓝色",N114="闪避回血%s"),数据引用!$C$49,AND(O114="紫色",N114="闪避回血%s"),数据引用!$D$49,AND(O114="橙色",N114="闪避回血%s"),数据引用!$E$49,AND(O114="红色",N114="闪避回血%s"),数据引用!$F$49,AND(O114="蓝色",N114="命中回血%s"),数据引用!$C$52,AND(O114="紫色",N114="命中回血%s"),数据引用!$D$52,AND(O114="橙色",N114="命中回血%s"),数据引用!$E$52,AND(O114="红色",N114="命中回血%s"),数据引用!$F$52,AND(O114="蓝色",N114="暴击回血%s"),数据引用!$C$55,AND(O114="紫色",N114="暴击回血%s"),数据引用!$D$55,AND(O114="橙色",N114="暴击回血%s"),数据引用!$E$55,AND(O114="红色",N114="暴击回血%s"),数据引用!$F$55,AND(O114="蓝色",N114="混沌回血%s"),数据引用!$C$58,AND(O114="紫色",N114="混沌回血%s"),数据引用!$D$58,AND(O114="橙色",N114="混沌回血%s"),数据引用!$E$58,AND(O114="红色",N114="混沌回血%s"),数据引用!$F$58,AND(O114="蓝色",N114="元素抗性"),数据引用!$C$61,AND(O114="紫色",N114="元素抗性"),数据引用!$D$61,AND(O114="橙色",N114="元素抗性"),数据引用!$E$61,AND(O114="红色",N114="元素抗性"),数据引用!$F$61,AND(O114="蓝色",N114="元素伤害"),数据引用!$C$64,AND(O114="紫色",N114="元素伤害"),数据引用!$D$64,AND(O114="橙色",N114="元素伤害"),数据引用!$E$64,AND(O114="红色",N114="元素伤害"),数据引用!$F$64)</f>
        <v>20</v>
      </c>
      <c r="N114" s="160" t="s">
        <v>148</v>
      </c>
      <c r="O114" s="52" t="s">
        <v>41</v>
      </c>
      <c r="P114" s="141">
        <f t="shared" si="18"/>
        <v>20</v>
      </c>
      <c r="Q114" s="156"/>
      <c r="R114" s="156"/>
      <c r="S114" s="156"/>
      <c r="T114" s="156"/>
      <c r="U114" s="156" t="s">
        <v>132</v>
      </c>
      <c r="V114" s="126" t="str">
        <f t="shared" si="19"/>
        <v>属性-防御力,</v>
      </c>
    </row>
    <row r="115" ht="15.75" spans="10:22">
      <c r="J115" s="6"/>
      <c r="K115" s="126">
        <f>T115*100</f>
        <v>2000</v>
      </c>
      <c r="L115" s="52" t="s">
        <v>136</v>
      </c>
      <c r="M115" s="139">
        <f>_xlfn.IFS(AND(O115="蓝色",N115="晶核生命力"),数据引用!$C$19,AND(O115="紫色",N115="晶核生命力"),数据引用!$D$19,AND(O115="橙色",N115="晶核生命力"),数据引用!$E$19,AND(O115="红色",N115="晶核生命力"),数据引用!$F$19,AND(O115="蓝色",N115="晶核攻击力"),数据引用!$C$16,AND(O115="紫色",N115="晶核攻击力"),数据引用!$D$16,AND(O115="橙色",N115="晶核攻击力"),数据引用!$E$16,AND(O115="红色",N115="晶核攻击力"),数据引用!$F$16,AND(O115="蓝色",N115="最大混沌"),数据引用!$C$22,AND(O115="紫色",N115="最大混沌"),数据引用!$D$22,AND(O115="橙色",N115="最大混沌"),数据引用!$E$22,AND(O115="红色",N115="最大混沌"),数据引用!$F$22,AND(O115="蓝色",N115="破甲效果"),数据引用!$C$25,AND(O115="紫色",N115="破甲效果"),数据引用!$D$25,AND(O115="橙色",N115="破甲效果"),数据引用!$E$25,AND(O115="红色",N115="破甲效果"),数据引用!$F$25,AND(O115="蓝色",N115="暴击效果"),数据引用!$C$28,AND(O115="紫色",N115="暴击效果"),数据引用!$D$28,AND(O115="橙色",N115="暴击效果"),数据引用!$E$28,AND(O115="红色",N115="暴击效果"),数据引用!$F$28,AND(O115="蓝色",N115="精准伤害"),数据引用!$C$31,AND(O115="紫色",N115="精准伤害"),数据引用!$D$31,AND(O115="橙色",N115="精准伤害"),数据引用!$E$31,AND(O115="红色",N115="精准伤害"),数据引用!$F$31,AND(O115="蓝色",N115="技能增强"),$C$34,AND(O115="紫色",N115="技能增强"),数据引用!$D$34,AND(O115="橙色",N115="技能增强"),数据引用!$E$34,AND(O115="红色",N115="技能增强"),数据引用!$F$34,AND(O115="蓝色",N115="命中率"),数据引用!$C$37,AND(O115="紫色",N115="命中率"),数据引用!$D$37,AND(O115="橙色",N115="命中率"),数据引用!$E$37,AND(O115="红色",N115="命中率"),数据引用!$F$37,AND(O115="蓝色",N115="闪避率"),数据引用!$C$40,AND(O115="紫色",N115="闪避率"),数据引用!$D$40,AND(O115="橙色",N115="闪避率"),数据引用!$E$40,AND(O115="红色",N115="闪避率"),数据引用!$F$40,AND(O115="蓝色",N115="晶核防御力"),数据引用!$C$43,AND(O115="紫色",N115="晶核防御力"),数据引用!$D$43,AND(O115="橙色",N115="晶核防御力"),数据引用!$E$43,AND(O115="红色",N115="晶核防御力"),数据引用!$F$43,AND(O115="蓝色",N115="精准回血%s"),数据引用!$C$46,AND(O115="紫色",N115="精准回血%s"),数据引用!$D$46,AND(O115="橙色",N115="精准回血%s"),数据引用!$E$46,AND(O115="红色",N115="精准回血%s"),数据引用!$F$46,AND(O115="蓝色",N115="闪避回血%s"),数据引用!$C$49,AND(O115="紫色",N115="闪避回血%s"),数据引用!$D$49,AND(O115="橙色",N115="闪避回血%s"),数据引用!$E$49,AND(O115="红色",N115="闪避回血%s"),数据引用!$F$49,AND(O115="蓝色",N115="命中回血%s"),数据引用!$C$52,AND(O115="紫色",N115="命中回血%s"),数据引用!$D$52,AND(O115="橙色",N115="命中回血%s"),数据引用!$E$52,AND(O115="红色",N115="命中回血%s"),数据引用!$F$52,AND(O115="蓝色",N115="暴击回血%s"),数据引用!$C$55,AND(O115="紫色",N115="暴击回血%s"),数据引用!$D$55,AND(O115="橙色",N115="暴击回血%s"),数据引用!$E$55,AND(O115="红色",N115="暴击回血%s"),数据引用!$F$55,AND(O115="蓝色",N115="混沌回血%s"),数据引用!$C$58,AND(O115="紫色",N115="混沌回血%s"),数据引用!$D$58,AND(O115="橙色",N115="混沌回血%s"),数据引用!$E$58,AND(O115="红色",N115="混沌回血%s"),数据引用!$F$58,AND(O115="蓝色",N115="元素抗性"),数据引用!$C$61,AND(O115="紫色",N115="元素抗性"),数据引用!$D$61,AND(O115="橙色",N115="元素抗性"),数据引用!$E$61,AND(O115="红色",N115="元素抗性"),数据引用!$F$61,AND(O115="蓝色",N115="元素伤害"),数据引用!$C$64,AND(O115="紫色",N115="元素伤害"),数据引用!$D$64,AND(O115="橙色",N115="元素伤害"),数据引用!$E$64,AND(O115="红色",N115="元素伤害"),数据引用!$F$64)</f>
        <v>20</v>
      </c>
      <c r="N115" s="160" t="s">
        <v>129</v>
      </c>
      <c r="O115" s="52" t="s">
        <v>41</v>
      </c>
      <c r="P115" s="141">
        <f t="shared" si="18"/>
        <v>20</v>
      </c>
      <c r="Q115" s="156"/>
      <c r="R115" s="156"/>
      <c r="S115" s="156"/>
      <c r="T115" s="156">
        <f>M115</f>
        <v>20</v>
      </c>
      <c r="U115" s="156" t="s">
        <v>132</v>
      </c>
      <c r="V115" s="126" t="str">
        <f t="shared" si="19"/>
        <v>属性-最大生命,</v>
      </c>
    </row>
    <row r="116" ht="15.75" spans="10:22">
      <c r="J116" s="6"/>
      <c r="K116" s="126">
        <f>T116*100</f>
        <v>2000</v>
      </c>
      <c r="L116" s="52" t="s">
        <v>136</v>
      </c>
      <c r="M116" s="139">
        <f>_xlfn.IFS(AND(O116="蓝色",N116="晶核生命力"),数据引用!$C$19,AND(O116="紫色",N116="晶核生命力"),数据引用!$D$19,AND(O116="橙色",N116="晶核生命力"),数据引用!$E$19,AND(O116="红色",N116="晶核生命力"),数据引用!$F$19,AND(O116="蓝色",N116="晶核攻击力"),数据引用!$C$16,AND(O116="紫色",N116="晶核攻击力"),数据引用!$D$16,AND(O116="橙色",N116="晶核攻击力"),数据引用!$E$16,AND(O116="红色",N116="晶核攻击力"),数据引用!$F$16,AND(O116="蓝色",N116="最大混沌"),数据引用!$C$22,AND(O116="紫色",N116="最大混沌"),数据引用!$D$22,AND(O116="橙色",N116="最大混沌"),数据引用!$E$22,AND(O116="红色",N116="最大混沌"),数据引用!$F$22,AND(O116="蓝色",N116="破甲效果"),数据引用!$C$25,AND(O116="紫色",N116="破甲效果"),数据引用!$D$25,AND(O116="橙色",N116="破甲效果"),数据引用!$E$25,AND(O116="红色",N116="破甲效果"),数据引用!$F$25,AND(O116="蓝色",N116="暴击效果"),数据引用!$C$28,AND(O116="紫色",N116="暴击效果"),数据引用!$D$28,AND(O116="橙色",N116="暴击效果"),数据引用!$E$28,AND(O116="红色",N116="暴击效果"),数据引用!$F$28,AND(O116="蓝色",N116="精准伤害"),数据引用!$C$31,AND(O116="紫色",N116="精准伤害"),数据引用!$D$31,AND(O116="橙色",N116="精准伤害"),数据引用!$E$31,AND(O116="红色",N116="精准伤害"),数据引用!$F$31,AND(O116="蓝色",N116="技能增强"),$C$34,AND(O116="紫色",N116="技能增强"),数据引用!$D$34,AND(O116="橙色",N116="技能增强"),数据引用!$E$34,AND(O116="红色",N116="技能增强"),数据引用!$F$34,AND(O116="蓝色",N116="命中率"),数据引用!$C$37,AND(O116="紫色",N116="命中率"),数据引用!$D$37,AND(O116="橙色",N116="命中率"),数据引用!$E$37,AND(O116="红色",N116="命中率"),数据引用!$F$37,AND(O116="蓝色",N116="闪避率"),数据引用!$C$40,AND(O116="紫色",N116="闪避率"),数据引用!$D$40,AND(O116="橙色",N116="闪避率"),数据引用!$E$40,AND(O116="红色",N116="闪避率"),数据引用!$F$40,AND(O116="蓝色",N116="晶核防御力"),数据引用!$C$43,AND(O116="紫色",N116="晶核防御力"),数据引用!$D$43,AND(O116="橙色",N116="晶核防御力"),数据引用!$E$43,AND(O116="红色",N116="晶核防御力"),数据引用!$F$43,AND(O116="蓝色",N116="精准回血%s"),数据引用!$C$46,AND(O116="紫色",N116="精准回血%s"),数据引用!$D$46,AND(O116="橙色",N116="精准回血%s"),数据引用!$E$46,AND(O116="红色",N116="精准回血%s"),数据引用!$F$46,AND(O116="蓝色",N116="闪避回血%s"),数据引用!$C$49,AND(O116="紫色",N116="闪避回血%s"),数据引用!$D$49,AND(O116="橙色",N116="闪避回血%s"),数据引用!$E$49,AND(O116="红色",N116="闪避回血%s"),数据引用!$F$49,AND(O116="蓝色",N116="命中回血%s"),数据引用!$C$52,AND(O116="紫色",N116="命中回血%s"),数据引用!$D$52,AND(O116="橙色",N116="命中回血%s"),数据引用!$E$52,AND(O116="红色",N116="命中回血%s"),数据引用!$F$52,AND(O116="蓝色",N116="暴击回血%s"),数据引用!$C$55,AND(O116="紫色",N116="暴击回血%s"),数据引用!$D$55,AND(O116="橙色",N116="暴击回血%s"),数据引用!$E$55,AND(O116="红色",N116="暴击回血%s"),数据引用!$F$55,AND(O116="蓝色",N116="混沌回血%s"),数据引用!$C$58,AND(O116="紫色",N116="混沌回血%s"),数据引用!$D$58,AND(O116="橙色",N116="混沌回血%s"),数据引用!$E$58,AND(O116="红色",N116="混沌回血%s"),数据引用!$F$58,AND(O116="蓝色",N116="元素抗性"),数据引用!$C$61,AND(O116="紫色",N116="元素抗性"),数据引用!$D$61,AND(O116="橙色",N116="元素抗性"),数据引用!$E$61,AND(O116="红色",N116="元素抗性"),数据引用!$F$61,AND(O116="蓝色",N116="元素伤害"),数据引用!$C$64,AND(O116="紫色",N116="元素伤害"),数据引用!$D$64,AND(O116="橙色",N116="元素伤害"),数据引用!$E$64,AND(O116="红色",N116="元素伤害"),数据引用!$F$64)</f>
        <v>20</v>
      </c>
      <c r="N116" s="160" t="s">
        <v>129</v>
      </c>
      <c r="O116" s="52" t="s">
        <v>42</v>
      </c>
      <c r="P116" s="141">
        <f t="shared" si="18"/>
        <v>20</v>
      </c>
      <c r="Q116" s="156"/>
      <c r="R116" s="156"/>
      <c r="S116" s="156"/>
      <c r="T116" s="156">
        <f>M116</f>
        <v>20</v>
      </c>
      <c r="U116" s="156" t="s">
        <v>132</v>
      </c>
      <c r="V116" s="126" t="str">
        <f t="shared" si="19"/>
        <v>属性-最大生命,</v>
      </c>
    </row>
    <row r="117" ht="15.75" spans="10:22">
      <c r="J117" s="6"/>
      <c r="K117" s="6"/>
      <c r="L117" s="153" t="s">
        <v>192</v>
      </c>
      <c r="M117" s="139" t="e">
        <f>_xlfn.IFS(AND(O117="蓝色",N117="晶核生命力"),数据引用!$C$19,AND(O117="紫色",N117="晶核生命力"),数据引用!$D$19,AND(O117="橙色",N117="晶核生命力"),数据引用!$E$19,AND(O117="红色",N117="晶核生命力"),数据引用!$F$19,AND(O117="蓝色",N117="晶核攻击力"),数据引用!$C$16,AND(O117="紫色",N117="晶核攻击力"),数据引用!$D$16,AND(O117="橙色",N117="晶核攻击力"),数据引用!$E$16,AND(O117="红色",N117="晶核攻击力"),数据引用!$F$16,AND(O117="蓝色",N117="最大混沌"),数据引用!$C$22,AND(O117="紫色",N117="最大混沌"),数据引用!$D$22,AND(O117="橙色",N117="最大混沌"),数据引用!$E$22,AND(O117="红色",N117="最大混沌"),数据引用!$F$22,AND(O117="蓝色",N117="破甲效果"),数据引用!$C$25,AND(O117="紫色",N117="破甲效果"),数据引用!$D$25,AND(O117="橙色",N117="破甲效果"),数据引用!$E$25,AND(O117="红色",N117="破甲效果"),数据引用!$F$25,AND(O117="蓝色",N117="暴击效果"),数据引用!$C$28,AND(O117="紫色",N117="暴击效果"),数据引用!$D$28,AND(O117="橙色",N117="暴击效果"),数据引用!$E$28,AND(O117="红色",N117="暴击效果"),数据引用!$F$28,AND(O117="蓝色",N117="精准伤害"),数据引用!$C$31,AND(O117="紫色",N117="精准伤害"),数据引用!$D$31,AND(O117="橙色",N117="精准伤害"),数据引用!$E$31,AND(O117="红色",N117="精准伤害"),数据引用!$F$31,AND(O117="蓝色",N117="技能增强"),$C$34,AND(O117="紫色",N117="技能增强"),数据引用!$D$34,AND(O117="橙色",N117="技能增强"),数据引用!$E$34,AND(O117="红色",N117="技能增强"),数据引用!$F$34,AND(O117="蓝色",N117="%命中率"),数据引用!$C$37,AND(O117="紫色",N117="%命中率"),数据引用!$D$37,AND(O117="橙色",N117="%命中率"),数据引用!$E$37,AND(O117="红色",N117="命中率"),数据引用!$F$37,AND(O117="蓝色",N117="%闪避率"),数据引用!$C$40,AND(O117="紫色",N117="%闪避率"),数据引用!$D$40,AND(O117="橙色",N117="%闪避率"),数据引用!$E$40,AND(O117="红色",N117="%闪避率"),数据引用!$F$40,AND(O117="蓝色",N117="晶核防御力"),数据引用!$C$43,AND(O117="紫色",N117="晶核防御力"),数据引用!$D$43,AND(O117="橙色",N117="晶核防御力"),数据引用!$E$43,AND(O117="红色",N117="晶核防御力"),数据引用!$F$43,AND(O117="蓝色",N117="精准回血"),数据引用!$C$46,AND(O117="紫色",N117="精准回血"),数据引用!$D$46,AND(O117="橙色",N117="精准回血"),数据引用!$E$46,AND(O117="红色",N117="精准回血"),数据引用!$F$46,AND(O117="蓝色",N117="闪避回血"),数据引用!$C$49,AND(O117="紫色",N117="闪避回血"),数据引用!$D$49,AND(O117="橙色",N117="闪避回血"),数据引用!$E$49,AND(O117="红色",N117="闪避回血"),数据引用!$F$49,AND(O117="蓝色",N117="命中回血"),数据引用!$C$52,AND(O117="紫色",N117="命中回血"),数据引用!$D$52,AND(O117="橙色",N117="命中回血"),数据引用!$E$52,AND(O117="红色",N117="命中回血"),数据引用!$F$52,AND(O117="蓝色",N117="暴击回血"),数据引用!$C$55,AND(O117="紫色",N117="暴击回血"),数据引用!$D$55,AND(O117="橙色",N117="暴击回血"),数据引用!$E$55,AND(O117="红色",N117="暴击回血"),数据引用!$F$55,AND(O117="蓝色",N117="混沌回血"),数据引用!$C$58,AND(O117="紫色",N117="混沌回血"),数据引用!$D$58,AND(O117="橙色",N117="混沌回血"),数据引用!$E$58,AND(O117="红色",N117="混沌回血"),数据引用!$F$58,AND(O117="蓝色",N117="%元素抗性"),数据引用!$C$61,AND(O117="紫色",N117="%元素抗性"),数据引用!$D$61,AND(O117="橙色",N117="%元素抗性"),数据引用!$E$61,AND(O117="红色",N117="%元素抗性"),数据引用!$F$61,AND(O117="蓝色",N117="%元素伤害"),数据引用!$C$64,AND(O117="紫色",N117="%元素伤害"),数据引用!$D$64,AND(O117="橙色",N117="%元素伤害"),数据引用!$E$64,AND(O117="红色",N117="%元素伤害"),数据引用!$F$64)</f>
        <v>#N/A</v>
      </c>
      <c r="N117" s="160"/>
      <c r="O117" s="52" t="s">
        <v>42</v>
      </c>
      <c r="P117" s="141" t="str">
        <f t="shared" si="18"/>
        <v/>
      </c>
      <c r="Q117" s="156"/>
      <c r="R117" s="156"/>
      <c r="S117" s="156"/>
      <c r="T117" s="156"/>
      <c r="U117" s="156"/>
      <c r="V117" s="126" t="e">
        <f t="shared" si="19"/>
        <v>#N/A</v>
      </c>
    </row>
    <row r="118" ht="15.75" spans="10:22">
      <c r="J118" s="6"/>
      <c r="K118" s="6"/>
      <c r="L118" s="52" t="s">
        <v>166</v>
      </c>
      <c r="M118" s="139" t="e">
        <f>_xlfn.IFS(AND(O118="蓝色",N118="晶核生命力"),数据引用!$C$19,AND(O118="紫色",N118="晶核生命力"),数据引用!$D$19,AND(O118="橙色",N118="晶核生命力"),数据引用!$E$19,AND(O118="红色",N118="晶核生命力"),数据引用!$F$19,AND(O118="蓝色",N118="晶核攻击力"),数据引用!$C$16,AND(O118="紫色",N118="晶核攻击力"),数据引用!$D$16,AND(O118="橙色",N118="晶核攻击力"),数据引用!$E$16,AND(O118="红色",N118="晶核攻击力"),数据引用!$F$16,AND(O118="蓝色",N118="最大混沌"),数据引用!$C$22,AND(O118="紫色",N118="最大混沌"),数据引用!$D$22,AND(O118="橙色",N118="最大混沌"),数据引用!$E$22,AND(O118="红色",N118="最大混沌"),数据引用!$F$22,AND(O118="蓝色",N118="破甲效果"),数据引用!$C$25,AND(O118="紫色",N118="破甲效果"),数据引用!$D$25,AND(O118="橙色",N118="破甲效果"),数据引用!$E$25,AND(O118="红色",N118="破甲效果"),数据引用!$F$25,AND(O118="蓝色",N118="暴击效果"),数据引用!$C$28,AND(O118="紫色",N118="暴击效果"),数据引用!$D$28,AND(O118="橙色",N118="暴击效果"),数据引用!$E$28,AND(O118="红色",N118="暴击效果"),数据引用!$F$28,AND(O118="蓝色",N118="精准伤害"),数据引用!$C$31,AND(O118="紫色",N118="精准伤害"),数据引用!$D$31,AND(O118="橙色",N118="精准伤害"),数据引用!$E$31,AND(O118="红色",N118="精准伤害"),数据引用!$F$31,AND(O118="蓝色",N118="技能增强"),$C$34,AND(O118="紫色",N118="技能增强"),数据引用!$D$34,AND(O118="橙色",N118="技能增强"),数据引用!$E$34,AND(O118="红色",N118="技能增强"),数据引用!$F$34,AND(O118="蓝色",N118="%命中率"),数据引用!$C$37,AND(O118="紫色",N118="%命中率"),数据引用!$D$37,AND(O118="橙色",N118="%命中率"),数据引用!$E$37,AND(O118="红色",N118="命中率"),数据引用!$F$37,AND(O118="蓝色",N118="%闪避率"),数据引用!$C$40,AND(O118="紫色",N118="%闪避率"),数据引用!$D$40,AND(O118="橙色",N118="%闪避率"),数据引用!$E$40,AND(O118="红色",N118="%闪避率"),数据引用!$F$40,AND(O118="蓝色",N118="晶核防御力"),数据引用!$C$43,AND(O118="紫色",N118="晶核防御力"),数据引用!$D$43,AND(O118="橙色",N118="晶核防御力"),数据引用!$E$43,AND(O118="红色",N118="晶核防御力"),数据引用!$F$43,AND(O118="蓝色",N118="精准回血"),数据引用!$C$46,AND(O118="紫色",N118="精准回血"),数据引用!$D$46,AND(O118="橙色",N118="精准回血"),数据引用!$E$46,AND(O118="红色",N118="精准回血"),数据引用!$F$46,AND(O118="蓝色",N118="闪避回血"),数据引用!$C$49,AND(O118="紫色",N118="闪避回血"),数据引用!$D$49,AND(O118="橙色",N118="闪避回血"),数据引用!$E$49,AND(O118="红色",N118="闪避回血"),数据引用!$F$49,AND(O118="蓝色",N118="命中回血"),数据引用!$C$52,AND(O118="紫色",N118="命中回血"),数据引用!$D$52,AND(O118="橙色",N118="命中回血"),数据引用!$E$52,AND(O118="红色",N118="命中回血"),数据引用!$F$52,AND(O118="蓝色",N118="暴击回血"),数据引用!$C$55,AND(O118="紫色",N118="暴击回血"),数据引用!$D$55,AND(O118="橙色",N118="暴击回血"),数据引用!$E$55,AND(O118="红色",N118="暴击回血"),数据引用!$F$55,AND(O118="蓝色",N118="混沌回血"),数据引用!$C$58,AND(O118="紫色",N118="混沌回血"),数据引用!$D$58,AND(O118="橙色",N118="混沌回血"),数据引用!$E$58,AND(O118="红色",N118="混沌回血"),数据引用!$F$58,AND(O118="蓝色",N118="%元素抗性"),数据引用!$C$61,AND(O118="紫色",N118="%元素抗性"),数据引用!$D$61,AND(O118="橙色",N118="%元素抗性"),数据引用!$E$61,AND(O118="红色",N118="%元素抗性"),数据引用!$F$61,AND(O118="蓝色",N118="%元素伤害"),数据引用!$C$64,AND(O118="紫色",N118="%元素伤害"),数据引用!$D$64,AND(O118="橙色",N118="%元素伤害"),数据引用!$E$64,AND(O118="红色",N118="%元素伤害"),数据引用!$F$64)</f>
        <v>#N/A</v>
      </c>
      <c r="N118" s="160"/>
      <c r="O118" s="52" t="s">
        <v>42</v>
      </c>
      <c r="P118" s="141" t="str">
        <f t="shared" si="18"/>
        <v/>
      </c>
      <c r="Q118" s="156"/>
      <c r="R118" s="156"/>
      <c r="S118" s="156"/>
      <c r="T118" s="156"/>
      <c r="U118" s="156"/>
      <c r="V118" s="126" t="e">
        <f t="shared" si="19"/>
        <v>#N/A</v>
      </c>
    </row>
    <row r="119" ht="15.75" spans="10:22">
      <c r="J119" s="6"/>
      <c r="K119" s="143" t="s">
        <v>205</v>
      </c>
      <c r="L119" s="153" t="s">
        <v>207</v>
      </c>
      <c r="M119" s="139">
        <f>_xlfn.IFS(AND(O119="蓝色",N119="晶核生命力"),数据引用!$C$19,AND(O119="紫色",N119="晶核生命力"),数据引用!$D$19,AND(O119="橙色",N119="晶核生命力"),数据引用!$E$19,AND(O119="红色",N119="晶核生命力"),数据引用!$F$19,AND(O119="蓝色",N119="晶核攻击力"),数据引用!$C$16,AND(O119="紫色",N119="晶核攻击力"),数据引用!$D$16,AND(O119="橙色",N119="晶核攻击力"),数据引用!$E$16,AND(O119="红色",N119="晶核攻击力"),数据引用!$F$16,AND(O119="蓝色",N119="最大混沌"),数据引用!$C$22,AND(O119="紫色",N119="最大混沌"),数据引用!$D$22,AND(O119="橙色",N119="最大混沌"),数据引用!$E$22,AND(O119="红色",N119="最大混沌"),数据引用!$F$22,AND(O119="蓝色",N119="破甲效果"),数据引用!$C$25,AND(O119="紫色",N119="破甲效果"),数据引用!$D$25,AND(O119="橙色",N119="破甲效果"),数据引用!$E$25,AND(O119="红色",N119="破甲效果"),数据引用!$F$25,AND(O119="蓝色",N119="暴击效果"),数据引用!$C$28,AND(O119="紫色",N119="暴击效果"),数据引用!$D$28,AND(O119="橙色",N119="暴击效果"),数据引用!$E$28,AND(O119="红色",N119="暴击效果"),数据引用!$F$28,AND(O119="蓝色",N119="精准伤害"),数据引用!$C$31,AND(O119="紫色",N119="精准伤害"),数据引用!$D$31,AND(O119="橙色",N119="精准伤害"),数据引用!$E$31,AND(O119="红色",N119="精准伤害"),数据引用!$F$31,AND(O119="蓝色",N119="技能增强"),$C$34,AND(O119="紫色",N119="技能增强"),数据引用!$D$34,AND(O119="橙色",N119="技能增强"),数据引用!$E$34,AND(O119="红色",N119="技能增强"),数据引用!$F$34,AND(O119="蓝色",N119="命中率"),数据引用!$C$37,AND(O119="紫色",N119="命中率"),数据引用!$D$37,AND(O119="橙色",N119="命中率"),数据引用!$E$37,AND(O119="红色",N119="命中率"),数据引用!$F$37,AND(O119="蓝色",N119="闪避率"),数据引用!$C$40,AND(O119="紫色",N119="闪避率"),数据引用!$D$40,AND(O119="橙色",N119="闪避率"),数据引用!$E$40,AND(O119="红色",N119="闪避率"),数据引用!$F$40,AND(O119="蓝色",N119="晶核防御力"),数据引用!$C$43,AND(O119="紫色",N119="晶核防御力"),数据引用!$D$43,AND(O119="橙色",N119="晶核防御力"),数据引用!$E$43,AND(O119="红色",N119="晶核防御力"),数据引用!$F$43,AND(O119="蓝色",N119="精准回血%s"),数据引用!$C$46,AND(O119="紫色",N119="精准回血%s"),数据引用!$D$46,AND(O119="橙色",N119="精准回血%s"),数据引用!$E$46,AND(O119="红色",N119="精准回血%s"),数据引用!$F$46,AND(O119="蓝色",N119="闪避回血%s"),数据引用!$C$49,AND(O119="紫色",N119="闪避回血%s"),数据引用!$D$49,AND(O119="橙色",N119="闪避回血%s"),数据引用!$E$49,AND(O119="红色",N119="闪避回血%s"),数据引用!$F$49,AND(O119="蓝色",N119="命中回血%s"),数据引用!$C$52,AND(O119="紫色",N119="命中回血%s"),数据引用!$D$52,AND(O119="橙色",N119="命中回血%s"),数据引用!$E$52,AND(O119="红色",N119="命中回血%s"),数据引用!$F$52,AND(O119="蓝色",N119="暴击回血%s"),数据引用!$C$55,AND(O119="紫色",N119="暴击回血%s"),数据引用!$D$55,AND(O119="橙色",N119="暴击回血%s"),数据引用!$E$55,AND(O119="红色",N119="暴击回血%s"),数据引用!$F$55,AND(O119="蓝色",N119="混沌回血%s"),数据引用!$C$58,AND(O119="紫色",N119="混沌回血%s"),数据引用!$D$58,AND(O119="橙色",N119="混沌回血%s"),数据引用!$E$58,AND(O119="红色",N119="混沌回血%s"),数据引用!$F$58,AND(O119="蓝色",N119="元素抗性"),数据引用!$C$61,AND(O119="紫色",N119="元素抗性"),数据引用!$D$61,AND(O119="橙色",N119="元素抗性"),数据引用!$E$61,AND(O119="红色",N119="元素抗性"),数据引用!$F$61,AND(O119="蓝色",N119="元素伤害"),数据引用!$C$64,AND(O119="紫色",N119="元素伤害"),数据引用!$D$64,AND(O119="橙色",N119="元素伤害"),数据引用!$E$64,AND(O119="红色",N119="元素伤害"),数据引用!$F$64)</f>
        <v>0</v>
      </c>
      <c r="N119" s="160" t="s">
        <v>165</v>
      </c>
      <c r="O119" s="52" t="s">
        <v>42</v>
      </c>
      <c r="P119" s="141">
        <f t="shared" si="18"/>
        <v>0</v>
      </c>
      <c r="Q119" s="156" t="s">
        <v>130</v>
      </c>
      <c r="R119" s="156">
        <v>4</v>
      </c>
      <c r="S119" s="156" t="s">
        <v>131</v>
      </c>
      <c r="T119" s="156">
        <f>ROUND(P119/R119,2)</f>
        <v>0</v>
      </c>
      <c r="U119" s="156" t="s">
        <v>132</v>
      </c>
      <c r="V119" s="126" t="str">
        <f t="shared" si="19"/>
        <v>属性-火伤,#属性-水伤,#属性-风伤,#属性-光伤,#属性-暗伤,</v>
      </c>
    </row>
    <row r="120" ht="15.75" spans="10:22">
      <c r="J120" s="143"/>
      <c r="K120" s="143"/>
      <c r="L120" s="153" t="s">
        <v>199</v>
      </c>
      <c r="M120" s="139">
        <f>_xlfn.IFS(AND(O120="蓝色",N120="晶核生命力"),数据引用!$C$19,AND(O120="紫色",N120="晶核生命力"),数据引用!$D$19,AND(O120="橙色",N120="晶核生命力"),数据引用!$E$19,AND(O120="红色",N120="晶核生命力"),数据引用!$F$19,AND(O120="蓝色",N120="晶核攻击力"),数据引用!$C$16,AND(O120="紫色",N120="晶核攻击力"),数据引用!$D$16,AND(O120="橙色",N120="晶核攻击力"),数据引用!$E$16,AND(O120="红色",N120="晶核攻击力"),数据引用!$F$16,AND(O120="蓝色",N120="最大混沌"),数据引用!$C$22,AND(O120="紫色",N120="最大混沌"),数据引用!$D$22,AND(O120="橙色",N120="最大混沌"),数据引用!$E$22,AND(O120="红色",N120="最大混沌"),数据引用!$F$22,AND(O120="蓝色",N120="破甲效果"),数据引用!$C$25,AND(O120="紫色",N120="破甲效果"),数据引用!$D$25,AND(O120="橙色",N120="破甲效果"),数据引用!$E$25,AND(O120="红色",N120="破甲效果"),数据引用!$F$25,AND(O120="蓝色",N120="暴击效果"),数据引用!$C$28,AND(O120="紫色",N120="暴击效果"),数据引用!$D$28,AND(O120="橙色",N120="暴击效果"),数据引用!$E$28,AND(O120="红色",N120="暴击效果"),数据引用!$F$28,AND(O120="蓝色",N120="精准伤害"),数据引用!$C$31,AND(O120="紫色",N120="精准伤害"),数据引用!$D$31,AND(O120="橙色",N120="精准伤害"),数据引用!$E$31,AND(O120="红色",N120="精准伤害"),数据引用!$F$31,AND(O120="蓝色",N120="技能增强"),$C$34,AND(O120="紫色",N120="技能增强"),数据引用!$D$34,AND(O120="橙色",N120="技能增强"),数据引用!$E$34,AND(O120="红色",N120="技能增强"),数据引用!$F$34,AND(O120="蓝色",N120="命中率"),数据引用!$C$37,AND(O120="紫色",N120="命中率"),数据引用!$D$37,AND(O120="橙色",N120="命中率"),数据引用!$E$37,AND(O120="红色",N120="命中率"),数据引用!$F$37,AND(O120="蓝色",N120="闪避率"),数据引用!$C$40,AND(O120="紫色",N120="闪避率"),数据引用!$D$40,AND(O120="橙色",N120="闪避率"),数据引用!$E$40,AND(O120="红色",N120="闪避率"),数据引用!$F$40,AND(O120="蓝色",N120="晶核防御力"),数据引用!$C$43,AND(O120="紫色",N120="晶核防御力"),数据引用!$D$43,AND(O120="橙色",N120="晶核防御力"),数据引用!$E$43,AND(O120="红色",N120="晶核防御力"),数据引用!$F$43,AND(O120="蓝色",N120="精准回血%s"),数据引用!$C$46,AND(O120="紫色",N120="精准回血%s"),数据引用!$D$46,AND(O120="橙色",N120="精准回血%s"),数据引用!$E$46,AND(O120="红色",N120="精准回血%s"),数据引用!$F$46,AND(O120="蓝色",N120="闪避回血%s"),数据引用!$C$49,AND(O120="紫色",N120="闪避回血%s"),数据引用!$D$49,AND(O120="橙色",N120="闪避回血%s"),数据引用!$E$49,AND(O120="红色",N120="闪避回血%s"),数据引用!$F$49,AND(O120="蓝色",N120="命中回血%s"),数据引用!$C$52,AND(O120="紫色",N120="命中回血%s"),数据引用!$D$52,AND(O120="橙色",N120="命中回血%s"),数据引用!$E$52,AND(O120="红色",N120="命中回血%s"),数据引用!$F$52,AND(O120="蓝色",N120="暴击回血%s"),数据引用!$C$55,AND(O120="紫色",N120="暴击回血%s"),数据引用!$D$55,AND(O120="橙色",N120="暴击回血%s"),数据引用!$E$55,AND(O120="红色",N120="暴击回血%s"),数据引用!$F$55,AND(O120="蓝色",N120="混沌回血%s"),数据引用!$C$58,AND(O120="紫色",N120="混沌回血%s"),数据引用!$D$58,AND(O120="橙色",N120="混沌回血%s"),数据引用!$E$58,AND(O120="红色",N120="混沌回血%s"),数据引用!$F$58,AND(O120="蓝色",N120="元素抗性"),数据引用!$C$61,AND(O120="紫色",N120="元素抗性"),数据引用!$D$61,AND(O120="橙色",N120="元素抗性"),数据引用!$E$61,AND(O120="红色",N120="元素抗性"),数据引用!$F$61,AND(O120="蓝色",N120="元素伤害"),数据引用!$C$64,AND(O120="紫色",N120="元素伤害"),数据引用!$D$64,AND(O120="橙色",N120="元素伤害"),数据引用!$E$64,AND(O120="红色",N120="元素伤害"),数据引用!$F$64)</f>
        <v>0.81</v>
      </c>
      <c r="N120" s="160" t="s">
        <v>171</v>
      </c>
      <c r="O120" s="52" t="s">
        <v>42</v>
      </c>
      <c r="P120" s="141">
        <f t="shared" si="18"/>
        <v>0.81</v>
      </c>
      <c r="Q120" s="156"/>
      <c r="R120" s="156"/>
      <c r="S120" s="156"/>
      <c r="T120" s="156">
        <f>M120*100</f>
        <v>81</v>
      </c>
      <c r="U120" s="156" t="s">
        <v>132</v>
      </c>
      <c r="V120" s="126" t="str">
        <f t="shared" si="19"/>
        <v>属性-精准伤害,</v>
      </c>
    </row>
    <row r="121" ht="15.75" spans="10:22">
      <c r="J121" s="6"/>
      <c r="K121" s="6"/>
      <c r="L121" s="47" t="s">
        <v>136</v>
      </c>
      <c r="M121" s="139">
        <f>_xlfn.IFS(AND(O121="蓝色",N121="晶核生命力"),数据引用!$C$19,AND(O121="紫色",N121="晶核生命力"),数据引用!$D$19,AND(O121="橙色",N121="晶核生命力"),数据引用!$E$19,AND(O121="红色",N121="晶核生命力"),数据引用!$F$19,AND(O121="蓝色",N121="晶核攻击力"),数据引用!$C$16,AND(O121="紫色",N121="晶核攻击力"),数据引用!$D$16,AND(O121="橙色",N121="晶核攻击力"),数据引用!$E$16,AND(O121="红色",N121="晶核攻击力"),数据引用!$F$16,AND(O121="蓝色",N121="最大混沌"),数据引用!$C$22,AND(O121="紫色",N121="最大混沌"),数据引用!$D$22,AND(O121="橙色",N121="最大混沌"),数据引用!$E$22,AND(O121="红色",N121="最大混沌"),数据引用!$F$22,AND(O121="蓝色",N121="破甲效果"),数据引用!$C$25,AND(O121="紫色",N121="破甲效果"),数据引用!$D$25,AND(O121="橙色",N121="破甲效果"),数据引用!$E$25,AND(O121="红色",N121="破甲效果"),数据引用!$F$25,AND(O121="蓝色",N121="暴击效果"),数据引用!$C$28,AND(O121="紫色",N121="暴击效果"),数据引用!$D$28,AND(O121="橙色",N121="暴击效果"),数据引用!$E$28,AND(O121="红色",N121="暴击效果"),数据引用!$F$28,AND(O121="蓝色",N121="精准伤害"),数据引用!$C$31,AND(O121="紫色",N121="精准伤害"),数据引用!$D$31,AND(O121="橙色",N121="精准伤害"),数据引用!$E$31,AND(O121="红色",N121="精准伤害"),数据引用!$F$31,AND(O121="蓝色",N121="技能增强"),$C$34,AND(O121="紫色",N121="技能增强"),数据引用!$D$34,AND(O121="橙色",N121="技能增强"),数据引用!$E$34,AND(O121="红色",N121="技能增强"),数据引用!$F$34,AND(O121="蓝色",N121="命中率"),数据引用!$C$37,AND(O121="紫色",N121="命中率"),数据引用!$D$37,AND(O121="橙色",N121="命中率"),数据引用!$E$37,AND(O121="红色",N121="命中率"),数据引用!$F$37,AND(O121="蓝色",N121="闪避率"),数据引用!$C$40,AND(O121="紫色",N121="闪避率"),数据引用!$D$40,AND(O121="橙色",N121="闪避率"),数据引用!$E$40,AND(O121="红色",N121="闪避率"),数据引用!$F$40,AND(O121="蓝色",N121="晶核防御力"),数据引用!$C$43,AND(O121="紫色",N121="晶核防御力"),数据引用!$D$43,AND(O121="橙色",N121="晶核防御力"),数据引用!$E$43,AND(O121="红色",N121="晶核防御力"),数据引用!$F$43,AND(O121="蓝色",N121="精准回血%s"),数据引用!$C$46,AND(O121="紫色",N121="精准回血%s"),数据引用!$D$46,AND(O121="橙色",N121="精准回血%s"),数据引用!$E$46,AND(O121="红色",N121="精准回血%s"),数据引用!$F$46,AND(O121="蓝色",N121="闪避回血%s"),数据引用!$C$49,AND(O121="紫色",N121="闪避回血%s"),数据引用!$D$49,AND(O121="橙色",N121="闪避回血%s"),数据引用!$E$49,AND(O121="红色",N121="闪避回血%s"),数据引用!$F$49,AND(O121="蓝色",N121="命中回血%s"),数据引用!$C$52,AND(O121="紫色",N121="命中回血%s"),数据引用!$D$52,AND(O121="橙色",N121="命中回血%s"),数据引用!$E$52,AND(O121="红色",N121="命中回血%s"),数据引用!$F$52,AND(O121="蓝色",N121="暴击回血%s"),数据引用!$C$55,AND(O121="紫色",N121="暴击回血%s"),数据引用!$D$55,AND(O121="橙色",N121="暴击回血%s"),数据引用!$E$55,AND(O121="红色",N121="暴击回血%s"),数据引用!$F$55,AND(O121="蓝色",N121="混沌回血%s"),数据引用!$C$58,AND(O121="紫色",N121="混沌回血%s"),数据引用!$D$58,AND(O121="橙色",N121="混沌回血%s"),数据引用!$E$58,AND(O121="红色",N121="混沌回血%s"),数据引用!$F$58,AND(O121="蓝色",N121="元素抗性"),数据引用!$C$61,AND(O121="紫色",N121="元素抗性"),数据引用!$D$61,AND(O121="橙色",N121="元素抗性"),数据引用!$E$61,AND(O121="红色",N121="元素抗性"),数据引用!$F$61,AND(O121="蓝色",N121="元素伤害"),数据引用!$C$64,AND(O121="紫色",N121="元素伤害"),数据引用!$D$64,AND(O121="橙色",N121="元素伤害"),数据引用!$E$64,AND(O121="红色",N121="元素伤害"),数据引用!$F$64)</f>
        <v>20</v>
      </c>
      <c r="N121" s="160" t="s">
        <v>148</v>
      </c>
      <c r="O121" s="52" t="s">
        <v>42</v>
      </c>
      <c r="P121" s="141">
        <f t="shared" si="18"/>
        <v>20</v>
      </c>
      <c r="Q121" s="156"/>
      <c r="R121" s="156"/>
      <c r="S121" s="156"/>
      <c r="T121" s="156"/>
      <c r="U121" s="156" t="s">
        <v>132</v>
      </c>
      <c r="V121" s="126" t="str">
        <f t="shared" si="19"/>
        <v>属性-防御力,</v>
      </c>
    </row>
    <row r="122" ht="15.75" spans="10:22">
      <c r="J122" s="6"/>
      <c r="K122" s="6"/>
      <c r="L122" s="165" t="s">
        <v>208</v>
      </c>
      <c r="M122" s="139" t="e">
        <f>_xlfn.IFS(AND(O122="蓝色",N122="晶核生命力"),数据引用!$C$19,AND(O122="紫色",N122="晶核生命力"),数据引用!$D$19,AND(O122="橙色",N122="晶核生命力"),数据引用!$E$19,AND(O122="红色",N122="晶核生命力"),数据引用!$F$19,AND(O122="蓝色",N122="晶核攻击力"),数据引用!$C$16,AND(O122="紫色",N122="晶核攻击力"),数据引用!$D$16,AND(O122="橙色",N122="晶核攻击力"),数据引用!$E$16,AND(O122="红色",N122="晶核攻击力"),数据引用!$F$16,AND(O122="蓝色",N122="最大混沌"),数据引用!$C$22,AND(O122="紫色",N122="最大混沌"),数据引用!$D$22,AND(O122="橙色",N122="最大混沌"),数据引用!$E$22,AND(O122="红色",N122="最大混沌"),数据引用!$F$22,AND(O122="蓝色",N122="破甲效果"),数据引用!$C$25,AND(O122="紫色",N122="破甲效果"),数据引用!$D$25,AND(O122="橙色",N122="破甲效果"),数据引用!$E$25,AND(O122="红色",N122="破甲效果"),数据引用!$F$25,AND(O122="蓝色",N122="暴击效果"),数据引用!$C$28,AND(O122="紫色",N122="暴击效果"),数据引用!$D$28,AND(O122="橙色",N122="暴击效果"),数据引用!$E$28,AND(O122="红色",N122="暴击效果"),数据引用!$F$28,AND(O122="蓝色",N122="精准伤害"),数据引用!$C$31,AND(O122="紫色",N122="精准伤害"),数据引用!$D$31,AND(O122="橙色",N122="精准伤害"),数据引用!$E$31,AND(O122="红色",N122="精准伤害"),数据引用!$F$31,AND(O122="蓝色",N122="技能增强"),$C$34,AND(O122="紫色",N122="技能增强"),数据引用!$D$34,AND(O122="橙色",N122="技能增强"),数据引用!$E$34,AND(O122="红色",N122="技能增强"),数据引用!$F$34,AND(O122="蓝色",N122="%命中率"),数据引用!$C$37,AND(O122="紫色",N122="%命中率"),数据引用!$D$37,AND(O122="橙色",N122="%命中率"),数据引用!$E$37,AND(O122="红色",N122="命中率"),数据引用!$F$37,AND(O122="蓝色",N122="%闪避率"),数据引用!$C$40,AND(O122="紫色",N122="%闪避率"),数据引用!$D$40,AND(O122="橙色",N122="%闪避率"),数据引用!$E$40,AND(O122="红色",N122="%闪避率"),数据引用!$F$40,AND(O122="蓝色",N122="晶核防御力"),数据引用!$C$43,AND(O122="紫色",N122="晶核防御力"),数据引用!$D$43,AND(O122="橙色",N122="晶核防御力"),数据引用!$E$43,AND(O122="红色",N122="晶核防御力"),数据引用!$F$43,AND(O122="蓝色",N122="精准回血"),数据引用!$C$46,AND(O122="紫色",N122="精准回血"),数据引用!$D$46,AND(O122="橙色",N122="精准回血"),数据引用!$E$46,AND(O122="红色",N122="精准回血"),数据引用!$F$46,AND(O122="蓝色",N122="闪避回血"),数据引用!$C$49,AND(O122="紫色",N122="闪避回血"),数据引用!$D$49,AND(O122="橙色",N122="闪避回血"),数据引用!$E$49,AND(O122="红色",N122="闪避回血"),数据引用!$F$49,AND(O122="蓝色",N122="命中回血"),数据引用!$C$52,AND(O122="紫色",N122="命中回血"),数据引用!$D$52,AND(O122="橙色",N122="命中回血"),数据引用!$E$52,AND(O122="红色",N122="命中回血"),数据引用!$F$52,AND(O122="蓝色",N122="暴击回血"),数据引用!$C$55,AND(O122="紫色",N122="暴击回血"),数据引用!$D$55,AND(O122="橙色",N122="暴击回血"),数据引用!$E$55,AND(O122="红色",N122="暴击回血"),数据引用!$F$55,AND(O122="蓝色",N122="混沌回血"),数据引用!$C$58,AND(O122="紫色",N122="混沌回血"),数据引用!$D$58,AND(O122="橙色",N122="混沌回血"),数据引用!$E$58,AND(O122="红色",N122="混沌回血"),数据引用!$F$58,AND(O122="蓝色",N122="%元素抗性"),数据引用!$C$61,AND(O122="紫色",N122="%元素抗性"),数据引用!$D$61,AND(O122="橙色",N122="%元素抗性"),数据引用!$E$61,AND(O122="红色",N122="%元素抗性"),数据引用!$F$61,AND(O122="蓝色",N122="%元素伤害"),数据引用!$C$64,AND(O122="紫色",N122="%元素伤害"),数据引用!$D$64,AND(O122="橙色",N122="%元素伤害"),数据引用!$E$64,AND(O122="红色",N122="%元素伤害"),数据引用!$F$64)</f>
        <v>#N/A</v>
      </c>
      <c r="N122" s="166"/>
      <c r="O122" s="52" t="s">
        <v>43</v>
      </c>
      <c r="P122" s="167" t="str">
        <f t="shared" si="18"/>
        <v/>
      </c>
      <c r="Q122" s="169"/>
      <c r="R122" s="156"/>
      <c r="S122" s="156"/>
      <c r="T122" s="156"/>
      <c r="U122" s="156"/>
      <c r="V122" s="126" t="e">
        <f t="shared" si="19"/>
        <v>#N/A</v>
      </c>
    </row>
    <row r="123" ht="15.75" spans="10:22">
      <c r="J123" s="6"/>
      <c r="K123" s="6"/>
      <c r="L123" s="47" t="s">
        <v>136</v>
      </c>
      <c r="M123" s="139">
        <f>_xlfn.IFS(AND(O123="蓝色",N123="晶核生命力"),数据引用!$C$19,AND(O123="紫色",N123="晶核生命力"),数据引用!$D$19,AND(O123="橙色",N123="晶核生命力"),数据引用!$E$19,AND(O123="红色",N123="晶核生命力"),数据引用!$F$19,AND(O123="蓝色",N123="晶核攻击力"),数据引用!$C$16,AND(O123="紫色",N123="晶核攻击力"),数据引用!$D$16,AND(O123="橙色",N123="晶核攻击力"),数据引用!$E$16,AND(O123="红色",N123="晶核攻击力"),数据引用!$F$16,AND(O123="蓝色",N123="最大混沌"),数据引用!$C$22,AND(O123="紫色",N123="最大混沌"),数据引用!$D$22,AND(O123="橙色",N123="最大混沌"),数据引用!$E$22,AND(O123="红色",N123="最大混沌"),数据引用!$F$22,AND(O123="蓝色",N123="破甲效果"),数据引用!$C$25,AND(O123="紫色",N123="破甲效果"),数据引用!$D$25,AND(O123="橙色",N123="破甲效果"),数据引用!$E$25,AND(O123="红色",N123="破甲效果"),数据引用!$F$25,AND(O123="蓝色",N123="暴击效果"),数据引用!$C$28,AND(O123="紫色",N123="暴击效果"),数据引用!$D$28,AND(O123="橙色",N123="暴击效果"),数据引用!$E$28,AND(O123="红色",N123="暴击效果"),数据引用!$F$28,AND(O123="蓝色",N123="精准伤害"),数据引用!$C$31,AND(O123="紫色",N123="精准伤害"),数据引用!$D$31,AND(O123="橙色",N123="精准伤害"),数据引用!$E$31,AND(O123="红色",N123="精准伤害"),数据引用!$F$31,AND(O123="蓝色",N123="技能增强"),$C$34,AND(O123="紫色",N123="技能增强"),数据引用!$D$34,AND(O123="橙色",N123="技能增强"),数据引用!$E$34,AND(O123="红色",N123="技能增强"),数据引用!$F$34,AND(O123="蓝色",N123="命中率"),数据引用!$C$37,AND(O123="紫色",N123="命中率"),数据引用!$D$37,AND(O123="橙色",N123="命中率"),数据引用!$E$37,AND(O123="红色",N123="命中率"),数据引用!$F$37,AND(O123="蓝色",N123="闪避率"),数据引用!$C$40,AND(O123="紫色",N123="闪避率"),数据引用!$D$40,AND(O123="橙色",N123="闪避率"),数据引用!$E$40,AND(O123="红色",N123="闪避率"),数据引用!$F$40,AND(O123="蓝色",N123="晶核防御力"),数据引用!$C$43,AND(O123="紫色",N123="晶核防御力"),数据引用!$D$43,AND(O123="橙色",N123="晶核防御力"),数据引用!$E$43,AND(O123="红色",N123="晶核防御力"),数据引用!$F$43,AND(O123="蓝色",N123="精准回血%s"),数据引用!$C$46,AND(O123="紫色",N123="精准回血%s"),数据引用!$D$46,AND(O123="橙色",N123="精准回血%s"),数据引用!$E$46,AND(O123="红色",N123="精准回血%s"),数据引用!$F$46,AND(O123="蓝色",N123="闪避回血%s"),数据引用!$C$49,AND(O123="紫色",N123="闪避回血%s"),数据引用!$D$49,AND(O123="橙色",N123="闪避回血%s"),数据引用!$E$49,AND(O123="红色",N123="闪避回血%s"),数据引用!$F$49,AND(O123="蓝色",N123="命中回血%s"),数据引用!$C$52,AND(O123="紫色",N123="命中回血%s"),数据引用!$D$52,AND(O123="橙色",N123="命中回血%s"),数据引用!$E$52,AND(O123="红色",N123="命中回血%s"),数据引用!$F$52,AND(O123="蓝色",N123="暴击回血%s"),数据引用!$C$55,AND(O123="紫色",N123="暴击回血%s"),数据引用!$D$55,AND(O123="橙色",N123="暴击回血%s"),数据引用!$E$55,AND(O123="红色",N123="暴击回血%s"),数据引用!$F$55,AND(O123="蓝色",N123="混沌回血%s"),数据引用!$C$58,AND(O123="紫色",N123="混沌回血%s"),数据引用!$D$58,AND(O123="橙色",N123="混沌回血%s"),数据引用!$E$58,AND(O123="红色",N123="混沌回血%s"),数据引用!$F$58,AND(O123="蓝色",N123="元素抗性"),数据引用!$C$61,AND(O123="紫色",N123="元素抗性"),数据引用!$D$61,AND(O123="橙色",N123="元素抗性"),数据引用!$E$61,AND(O123="红色",N123="元素抗性"),数据引用!$F$61,AND(O123="蓝色",N123="元素伤害"),数据引用!$C$64,AND(O123="紫色",N123="元素伤害"),数据引用!$D$64,AND(O123="橙色",N123="元素伤害"),数据引用!$E$64,AND(O123="红色",N123="元素伤害"),数据引用!$F$64)</f>
        <v>20</v>
      </c>
      <c r="N123" s="154" t="s">
        <v>148</v>
      </c>
      <c r="O123" s="52" t="s">
        <v>43</v>
      </c>
      <c r="P123" s="167">
        <f t="shared" si="18"/>
        <v>20</v>
      </c>
      <c r="Q123" s="156"/>
      <c r="R123" s="156"/>
      <c r="S123" s="156"/>
      <c r="T123" s="156"/>
      <c r="U123" s="156" t="s">
        <v>132</v>
      </c>
      <c r="V123" s="126" t="str">
        <f t="shared" si="19"/>
        <v>属性-防御力,</v>
      </c>
    </row>
    <row r="124" ht="15.75" spans="10:22">
      <c r="J124" s="6"/>
      <c r="K124" s="6"/>
      <c r="L124" s="165" t="s">
        <v>136</v>
      </c>
      <c r="M124" s="139">
        <f>_xlfn.IFS(AND(O124="蓝色",N124="晶核生命力"),数据引用!$C$19,AND(O124="紫色",N124="晶核生命力"),数据引用!$D$19,AND(O124="橙色",N124="晶核生命力"),数据引用!$E$19,AND(O124="红色",N124="晶核生命力"),数据引用!$F$19,AND(O124="蓝色",N124="晶核攻击力"),数据引用!$C$16,AND(O124="紫色",N124="晶核攻击力"),数据引用!$D$16,AND(O124="橙色",N124="晶核攻击力"),数据引用!$E$16,AND(O124="红色",N124="晶核攻击力"),数据引用!$F$16,AND(O124="蓝色",N124="最大混沌"),数据引用!$C$22,AND(O124="紫色",N124="最大混沌"),数据引用!$D$22,AND(O124="橙色",N124="最大混沌"),数据引用!$E$22,AND(O124="红色",N124="最大混沌"),数据引用!$F$22,AND(O124="蓝色",N124="破甲效果"),数据引用!$C$25,AND(O124="紫色",N124="破甲效果"),数据引用!$D$25,AND(O124="橙色",N124="破甲效果"),数据引用!$E$25,AND(O124="红色",N124="破甲效果"),数据引用!$F$25,AND(O124="蓝色",N124="暴击效果"),数据引用!$C$28,AND(O124="紫色",N124="暴击效果"),数据引用!$D$28,AND(O124="橙色",N124="暴击效果"),数据引用!$E$28,AND(O124="红色",N124="暴击效果"),数据引用!$F$28,AND(O124="蓝色",N124="精准伤害"),数据引用!$C$31,AND(O124="紫色",N124="精准伤害"),数据引用!$D$31,AND(O124="橙色",N124="精准伤害"),数据引用!$E$31,AND(O124="红色",N124="精准伤害"),数据引用!$F$31,AND(O124="蓝色",N124="技能增强"),$C$34,AND(O124="紫色",N124="技能增强"),数据引用!$D$34,AND(O124="橙色",N124="技能增强"),数据引用!$E$34,AND(O124="红色",N124="技能增强"),数据引用!$F$34,AND(O124="蓝色",N124="命中率"),数据引用!$C$37,AND(O124="紫色",N124="命中率"),数据引用!$D$37,AND(O124="橙色",N124="命中率"),数据引用!$E$37,AND(O124="红色",N124="命中率"),数据引用!$F$37,AND(O124="蓝色",N124="闪避率"),数据引用!$C$40,AND(O124="紫色",N124="闪避率"),数据引用!$D$40,AND(O124="橙色",N124="闪避率"),数据引用!$E$40,AND(O124="红色",N124="闪避率"),数据引用!$F$40,AND(O124="蓝色",N124="晶核防御力"),数据引用!$C$43,AND(O124="紫色",N124="晶核防御力"),数据引用!$D$43,AND(O124="橙色",N124="晶核防御力"),数据引用!$E$43,AND(O124="红色",N124="晶核防御力"),数据引用!$F$43,AND(O124="蓝色",N124="精准回血%s"),数据引用!$C$46,AND(O124="紫色",N124="精准回血%s"),数据引用!$D$46,AND(O124="橙色",N124="精准回血%s"),数据引用!$E$46,AND(O124="红色",N124="精准回血%s"),数据引用!$F$46,AND(O124="蓝色",N124="闪避回血%s"),数据引用!$C$49,AND(O124="紫色",N124="闪避回血%s"),数据引用!$D$49,AND(O124="橙色",N124="闪避回血%s"),数据引用!$E$49,AND(O124="红色",N124="闪避回血%s"),数据引用!$F$49,AND(O124="蓝色",N124="命中回血%s"),数据引用!$C$52,AND(O124="紫色",N124="命中回血%s"),数据引用!$D$52,AND(O124="橙色",N124="命中回血%s"),数据引用!$E$52,AND(O124="红色",N124="命中回血%s"),数据引用!$F$52,AND(O124="蓝色",N124="暴击回血%s"),数据引用!$C$55,AND(O124="紫色",N124="暴击回血%s"),数据引用!$D$55,AND(O124="橙色",N124="暴击回血%s"),数据引用!$E$55,AND(O124="红色",N124="暴击回血%s"),数据引用!$F$55,AND(O124="蓝色",N124="混沌回血%s"),数据引用!$C$58,AND(O124="紫色",N124="混沌回血%s"),数据引用!$D$58,AND(O124="橙色",N124="混沌回血%s"),数据引用!$E$58,AND(O124="红色",N124="混沌回血%s"),数据引用!$F$58,AND(O124="蓝色",N124="元素抗性"),数据引用!$C$61,AND(O124="紫色",N124="元素抗性"),数据引用!$D$61,AND(O124="橙色",N124="元素抗性"),数据引用!$E$61,AND(O124="红色",N124="元素抗性"),数据引用!$F$61,AND(O124="蓝色",N124="元素伤害"),数据引用!$C$64,AND(O124="紫色",N124="元素伤害"),数据引用!$D$64,AND(O124="橙色",N124="元素伤害"),数据引用!$E$64,AND(O124="红色",N124="元素伤害"),数据引用!$F$64)</f>
        <v>20</v>
      </c>
      <c r="N124" s="166" t="s">
        <v>137</v>
      </c>
      <c r="O124" s="52" t="s">
        <v>43</v>
      </c>
      <c r="P124" s="167">
        <f t="shared" si="18"/>
        <v>20</v>
      </c>
      <c r="Q124" s="169"/>
      <c r="R124" s="156"/>
      <c r="S124" s="156"/>
      <c r="T124" s="156"/>
      <c r="U124" s="156" t="s">
        <v>132</v>
      </c>
      <c r="V124" s="126" t="str">
        <f t="shared" si="19"/>
        <v>属性-攻击力,</v>
      </c>
    </row>
    <row r="125" ht="15.75" spans="10:22">
      <c r="J125" s="6"/>
      <c r="K125" s="6"/>
      <c r="L125" s="165" t="s">
        <v>199</v>
      </c>
      <c r="M125" s="139">
        <f>_xlfn.IFS(AND(O125="蓝色",N125="晶核生命力"),数据引用!$C$19,AND(O125="紫色",N125="晶核生命力"),数据引用!$D$19,AND(O125="橙色",N125="晶核生命力"),数据引用!$E$19,AND(O125="红色",N125="晶核生命力"),数据引用!$F$19,AND(O125="蓝色",N125="晶核攻击力"),数据引用!$C$16,AND(O125="紫色",N125="晶核攻击力"),数据引用!$D$16,AND(O125="橙色",N125="晶核攻击力"),数据引用!$E$16,AND(O125="红色",N125="晶核攻击力"),数据引用!$F$16,AND(O125="蓝色",N125="最大混沌"),数据引用!$C$22,AND(O125="紫色",N125="最大混沌"),数据引用!$D$22,AND(O125="橙色",N125="最大混沌"),数据引用!$E$22,AND(O125="红色",N125="最大混沌"),数据引用!$F$22,AND(O125="蓝色",N125="破甲效果"),数据引用!$C$25,AND(O125="紫色",N125="破甲效果"),数据引用!$D$25,AND(O125="橙色",N125="破甲效果"),数据引用!$E$25,AND(O125="红色",N125="破甲效果"),数据引用!$F$25,AND(O125="蓝色",N125="暴击效果"),数据引用!$C$28,AND(O125="紫色",N125="暴击效果"),数据引用!$D$28,AND(O125="橙色",N125="暴击效果"),数据引用!$E$28,AND(O125="红色",N125="暴击效果"),数据引用!$F$28,AND(O125="蓝色",N125="精准伤害"),数据引用!$C$31,AND(O125="紫色",N125="精准伤害"),数据引用!$D$31,AND(O125="橙色",N125="精准伤害"),数据引用!$E$31,AND(O125="红色",N125="精准伤害"),数据引用!$F$31,AND(O125="蓝色",N125="技能增强"),$C$34,AND(O125="紫色",N125="技能增强"),数据引用!$D$34,AND(O125="橙色",N125="技能增强"),数据引用!$E$34,AND(O125="红色",N125="技能增强"),数据引用!$F$34,AND(O125="蓝色",N125="命中率"),数据引用!$C$37,AND(O125="紫色",N125="命中率"),数据引用!$D$37,AND(O125="橙色",N125="命中率"),数据引用!$E$37,AND(O125="红色",N125="命中率"),数据引用!$F$37,AND(O125="蓝色",N125="闪避率"),数据引用!$C$40,AND(O125="紫色",N125="闪避率"),数据引用!$D$40,AND(O125="橙色",N125="闪避率"),数据引用!$E$40,AND(O125="红色",N125="闪避率"),数据引用!$F$40,AND(O125="蓝色",N125="晶核防御力"),数据引用!$C$43,AND(O125="紫色",N125="晶核防御力"),数据引用!$D$43,AND(O125="橙色",N125="晶核防御力"),数据引用!$E$43,AND(O125="红色",N125="晶核防御力"),数据引用!$F$43,AND(O125="蓝色",N125="精准回血%s"),数据引用!$C$46,AND(O125="紫色",N125="精准回血%s"),数据引用!$D$46,AND(O125="橙色",N125="精准回血%s"),数据引用!$E$46,AND(O125="红色",N125="精准回血%s"),数据引用!$F$46,AND(O125="蓝色",N125="闪避回血%s"),数据引用!$C$49,AND(O125="紫色",N125="闪避回血%s"),数据引用!$D$49,AND(O125="橙色",N125="闪避回血%s"),数据引用!$E$49,AND(O125="红色",N125="闪避回血%s"),数据引用!$F$49,AND(O125="蓝色",N125="命中回血%s"),数据引用!$C$52,AND(O125="紫色",N125="命中回血%s"),数据引用!$D$52,AND(O125="橙色",N125="命中回血%s"),数据引用!$E$52,AND(O125="红色",N125="命中回血%s"),数据引用!$F$52,AND(O125="蓝色",N125="暴击回血%s"),数据引用!$C$55,AND(O125="紫色",N125="暴击回血%s"),数据引用!$D$55,AND(O125="橙色",N125="暴击回血%s"),数据引用!$E$55,AND(O125="红色",N125="暴击回血%s"),数据引用!$F$55,AND(O125="蓝色",N125="混沌回血%s"),数据引用!$C$58,AND(O125="紫色",N125="混沌回血%s"),数据引用!$D$58,AND(O125="橙色",N125="混沌回血%s"),数据引用!$E$58,AND(O125="红色",N125="混沌回血%s"),数据引用!$F$58,AND(O125="蓝色",N125="元素抗性"),数据引用!$C$61,AND(O125="紫色",N125="元素抗性"),数据引用!$D$61,AND(O125="橙色",N125="元素抗性"),数据引用!$E$61,AND(O125="红色",N125="元素抗性"),数据引用!$F$61,AND(O125="蓝色",N125="元素伤害"),数据引用!$C$64,AND(O125="紫色",N125="元素伤害"),数据引用!$D$64,AND(O125="橙色",N125="元素伤害"),数据引用!$E$64,AND(O125="红色",N125="元素伤害"),数据引用!$F$64)</f>
        <v>0</v>
      </c>
      <c r="N125" s="168" t="s">
        <v>190</v>
      </c>
      <c r="O125" s="52" t="s">
        <v>43</v>
      </c>
      <c r="P125" s="167">
        <f t="shared" si="18"/>
        <v>0</v>
      </c>
      <c r="Q125" s="169"/>
      <c r="R125" s="156"/>
      <c r="S125" s="156"/>
      <c r="T125" s="156"/>
      <c r="U125" s="156" t="s">
        <v>142</v>
      </c>
      <c r="V125" s="126" t="str">
        <f t="shared" si="19"/>
        <v>属性-命中回血,</v>
      </c>
    </row>
    <row r="126" ht="15.75" spans="10:22">
      <c r="J126" s="6"/>
      <c r="K126" s="6"/>
      <c r="L126" s="52" t="s">
        <v>199</v>
      </c>
      <c r="M126" s="139">
        <f>_xlfn.IFS(AND(O126="蓝色",N126="晶核生命力"),数据引用!$C$19,AND(O126="紫色",N126="晶核生命力"),数据引用!$D$19,AND(O126="橙色",N126="晶核生命力"),数据引用!$E$19,AND(O126="红色",N126="晶核生命力"),数据引用!$F$19,AND(O126="蓝色",N126="晶核攻击力"),数据引用!$C$16,AND(O126="紫色",N126="晶核攻击力"),数据引用!$D$16,AND(O126="橙色",N126="晶核攻击力"),数据引用!$E$16,AND(O126="红色",N126="晶核攻击力"),数据引用!$F$16,AND(O126="蓝色",N126="最大混沌"),数据引用!$C$22,AND(O126="紫色",N126="最大混沌"),数据引用!$D$22,AND(O126="橙色",N126="最大混沌"),数据引用!$E$22,AND(O126="红色",N126="最大混沌"),数据引用!$F$22,AND(O126="蓝色",N126="破甲效果"),数据引用!$C$25,AND(O126="紫色",N126="破甲效果"),数据引用!$D$25,AND(O126="橙色",N126="破甲效果"),数据引用!$E$25,AND(O126="红色",N126="破甲效果"),数据引用!$F$25,AND(O126="蓝色",N126="暴击效果"),数据引用!$C$28,AND(O126="紫色",N126="暴击效果"),数据引用!$D$28,AND(O126="橙色",N126="暴击效果"),数据引用!$E$28,AND(O126="红色",N126="暴击效果"),数据引用!$F$28,AND(O126="蓝色",N126="精准伤害"),数据引用!$C$31,AND(O126="紫色",N126="精准伤害"),数据引用!$D$31,AND(O126="橙色",N126="精准伤害"),数据引用!$E$31,AND(O126="红色",N126="精准伤害"),数据引用!$F$31,AND(O126="蓝色",N126="技能增强"),$C$34,AND(O126="紫色",N126="技能增强"),数据引用!$D$34,AND(O126="橙色",N126="技能增强"),数据引用!$E$34,AND(O126="红色",N126="技能增强"),数据引用!$F$34,AND(O126="蓝色",N126="命中率"),数据引用!$C$37,AND(O126="紫色",N126="命中率"),数据引用!$D$37,AND(O126="橙色",N126="命中率"),数据引用!$E$37,AND(O126="红色",N126="命中率"),数据引用!$F$37,AND(O126="蓝色",N126="闪避率"),数据引用!$C$40,AND(O126="紫色",N126="闪避率"),数据引用!$D$40,AND(O126="橙色",N126="闪避率"),数据引用!$E$40,AND(O126="红色",N126="闪避率"),数据引用!$F$40,AND(O126="蓝色",N126="晶核防御力"),数据引用!$C$43,AND(O126="紫色",N126="晶核防御力"),数据引用!$D$43,AND(O126="橙色",N126="晶核防御力"),数据引用!$E$43,AND(O126="红色",N126="晶核防御力"),数据引用!$F$43,AND(O126="蓝色",N126="精准回血%s"),数据引用!$C$46,AND(O126="紫色",N126="精准回血%s"),数据引用!$D$46,AND(O126="橙色",N126="精准回血%s"),数据引用!$E$46,AND(O126="红色",N126="精准回血%s"),数据引用!$F$46,AND(O126="蓝色",N126="闪避回血%s"),数据引用!$C$49,AND(O126="紫色",N126="闪避回血%s"),数据引用!$D$49,AND(O126="橙色",N126="闪避回血%s"),数据引用!$E$49,AND(O126="红色",N126="闪避回血%s"),数据引用!$F$49,AND(O126="蓝色",N126="命中回血%s"),数据引用!$C$52,AND(O126="紫色",N126="命中回血%s"),数据引用!$D$52,AND(O126="橙色",N126="命中回血%s"),数据引用!$E$52,AND(O126="红色",N126="命中回血%s"),数据引用!$F$52,AND(O126="蓝色",N126="暴击回血%s"),数据引用!$C$55,AND(O126="紫色",N126="暴击回血%s"),数据引用!$D$55,AND(O126="橙色",N126="暴击回血%s"),数据引用!$E$55,AND(O126="红色",N126="暴击回血%s"),数据引用!$F$55,AND(O126="蓝色",N126="混沌回血%s"),数据引用!$C$58,AND(O126="紫色",N126="混沌回血%s"),数据引用!$D$58,AND(O126="橙色",N126="混沌回血%s"),数据引用!$E$58,AND(O126="红色",N126="混沌回血%s"),数据引用!$F$58,AND(O126="蓝色",N126="元素抗性"),数据引用!$C$61,AND(O126="紫色",N126="元素抗性"),数据引用!$D$61,AND(O126="橙色",N126="元素抗性"),数据引用!$E$61,AND(O126="红色",N126="元素抗性"),数据引用!$F$61,AND(O126="蓝色",N126="元素伤害"),数据引用!$C$64,AND(O126="紫色",N126="元素伤害"),数据引用!$D$64,AND(O126="橙色",N126="元素伤害"),数据引用!$E$64,AND(O126="红色",N126="元素伤害"),数据引用!$F$64)</f>
        <v>1.08</v>
      </c>
      <c r="N126" s="154" t="s">
        <v>194</v>
      </c>
      <c r="O126" s="52" t="s">
        <v>43</v>
      </c>
      <c r="P126" s="167">
        <f t="shared" si="18"/>
        <v>1.08</v>
      </c>
      <c r="Q126" s="169"/>
      <c r="R126" s="156"/>
      <c r="S126" s="156"/>
      <c r="T126" s="156"/>
      <c r="U126" s="156" t="s">
        <v>132</v>
      </c>
      <c r="V126" s="126" t="str">
        <f t="shared" si="19"/>
        <v>属性-火抗,400#属性-水抗,400#属性-风抗,400#属性-光抗,400#属性-暗抗,400</v>
      </c>
    </row>
    <row r="127" ht="15.75" spans="10:22">
      <c r="J127" s="6"/>
      <c r="K127" s="6"/>
      <c r="L127" s="153" t="s">
        <v>209</v>
      </c>
      <c r="M127" s="139" t="e">
        <f>_xlfn.IFS(AND(O127="蓝色",N127="晶核生命力"),数据引用!$C$19,AND(O127="紫色",N127="晶核生命力"),数据引用!$D$19,AND(O127="橙色",N127="晶核生命力"),数据引用!$E$19,AND(O127="红色",N127="晶核生命力"),数据引用!$F$19,AND(O127="蓝色",N127="晶核攻击力"),数据引用!$C$16,AND(O127="紫色",N127="晶核攻击力"),数据引用!$D$16,AND(O127="橙色",N127="晶核攻击力"),数据引用!$E$16,AND(O127="红色",N127="晶核攻击力"),数据引用!$F$16,AND(O127="蓝色",N127="最大混沌"),数据引用!$C$22,AND(O127="紫色",N127="最大混沌"),数据引用!$D$22,AND(O127="橙色",N127="最大混沌"),数据引用!$E$22,AND(O127="红色",N127="最大混沌"),数据引用!$F$22,AND(O127="蓝色",N127="破甲效果"),数据引用!$C$25,AND(O127="紫色",N127="破甲效果"),数据引用!$D$25,AND(O127="橙色",N127="破甲效果"),数据引用!$E$25,AND(O127="红色",N127="破甲效果"),数据引用!$F$25,AND(O127="蓝色",N127="暴击效果"),数据引用!$C$28,AND(O127="紫色",N127="暴击效果"),数据引用!$D$28,AND(O127="橙色",N127="暴击效果"),数据引用!$E$28,AND(O127="红色",N127="暴击效果"),数据引用!$F$28,AND(O127="蓝色",N127="精准伤害"),数据引用!$C$31,AND(O127="紫色",N127="精准伤害"),数据引用!$D$31,AND(O127="橙色",N127="精准伤害"),数据引用!$E$31,AND(O127="红色",N127="精准伤害"),数据引用!$F$31,AND(O127="蓝色",N127="技能增强"),$C$34,AND(O127="紫色",N127="技能增强"),数据引用!$D$34,AND(O127="橙色",N127="技能增强"),数据引用!$E$34,AND(O127="红色",N127="技能增强"),数据引用!$F$34,AND(O127="蓝色",N127="%命中率"),数据引用!$C$37,AND(O127="紫色",N127="%命中率"),数据引用!$D$37,AND(O127="橙色",N127="%命中率"),数据引用!$E$37,AND(O127="红色",N127="命中率"),数据引用!$F$37,AND(O127="蓝色",N127="%闪避率"),数据引用!$C$40,AND(O127="紫色",N127="%闪避率"),数据引用!$D$40,AND(O127="橙色",N127="%闪避率"),数据引用!$E$40,AND(O127="红色",N127="%闪避率"),数据引用!$F$40,AND(O127="蓝色",N127="晶核防御力"),数据引用!$C$43,AND(O127="紫色",N127="晶核防御力"),数据引用!$D$43,AND(O127="橙色",N127="晶核防御力"),数据引用!$E$43,AND(O127="红色",N127="晶核防御力"),数据引用!$F$43,AND(O127="蓝色",N127="精准回血"),数据引用!$C$46,AND(O127="紫色",N127="精准回血"),数据引用!$D$46,AND(O127="橙色",N127="精准回血"),数据引用!$E$46,AND(O127="红色",N127="精准回血"),数据引用!$F$46,AND(O127="蓝色",N127="闪避回血"),数据引用!$C$49,AND(O127="紫色",N127="闪避回血"),数据引用!$D$49,AND(O127="橙色",N127="闪避回血"),数据引用!$E$49,AND(O127="红色",N127="闪避回血"),数据引用!$F$49,AND(O127="蓝色",N127="命中回血"),数据引用!$C$52,AND(O127="紫色",N127="命中回血"),数据引用!$D$52,AND(O127="橙色",N127="命中回血"),数据引用!$E$52,AND(O127="红色",N127="命中回血"),数据引用!$F$52,AND(O127="蓝色",N127="暴击回血"),数据引用!$C$55,AND(O127="紫色",N127="暴击回血"),数据引用!$D$55,AND(O127="橙色",N127="暴击回血"),数据引用!$E$55,AND(O127="红色",N127="暴击回血"),数据引用!$F$55,AND(O127="蓝色",N127="混沌回血"),数据引用!$C$58,AND(O127="紫色",N127="混沌回血"),数据引用!$D$58,AND(O127="橙色",N127="混沌回血"),数据引用!$E$58,AND(O127="红色",N127="混沌回血"),数据引用!$F$58,AND(O127="蓝色",N127="%元素抗性"),数据引用!$C$61,AND(O127="紫色",N127="%元素抗性"),数据引用!$D$61,AND(O127="橙色",N127="%元素抗性"),数据引用!$E$61,AND(O127="红色",N127="%元素抗性"),数据引用!$F$61,AND(O127="蓝色",N127="%元素伤害"),数据引用!$C$64,AND(O127="紫色",N127="%元素伤害"),数据引用!$D$64,AND(O127="橙色",N127="%元素伤害"),数据引用!$E$64,AND(O127="红色",N127="%元素伤害"),数据引用!$F$64)</f>
        <v>#N/A</v>
      </c>
      <c r="N127" s="154"/>
      <c r="O127" s="52" t="s">
        <v>43</v>
      </c>
      <c r="P127" s="167" t="str">
        <f t="shared" si="18"/>
        <v/>
      </c>
      <c r="Q127" s="169"/>
      <c r="R127" s="156"/>
      <c r="S127" s="156"/>
      <c r="T127" s="156"/>
      <c r="U127" s="156"/>
      <c r="V127" s="126" t="e">
        <f t="shared" si="19"/>
        <v>#N/A</v>
      </c>
    </row>
    <row r="128" ht="15.75" spans="10:22">
      <c r="J128" s="143"/>
      <c r="K128" s="143"/>
      <c r="L128" s="52" t="s">
        <v>199</v>
      </c>
      <c r="M128" s="139">
        <f>_xlfn.IFS(AND(O128="蓝色",N128="晶核生命力"),数据引用!$C$19,AND(O128="紫色",N128="晶核生命力"),数据引用!$D$19,AND(O128="橙色",N128="晶核生命力"),数据引用!$E$19,AND(O128="红色",N128="晶核生命力"),数据引用!$F$19,AND(O128="蓝色",N128="晶核攻击力"),数据引用!$C$16,AND(O128="紫色",N128="晶核攻击力"),数据引用!$D$16,AND(O128="橙色",N128="晶核攻击力"),数据引用!$E$16,AND(O128="红色",N128="晶核攻击力"),数据引用!$F$16,AND(O128="蓝色",N128="最大混沌"),数据引用!$C$22,AND(O128="紫色",N128="最大混沌"),数据引用!$D$22,AND(O128="橙色",N128="最大混沌"),数据引用!$E$22,AND(O128="红色",N128="最大混沌"),数据引用!$F$22,AND(O128="蓝色",N128="破甲效果"),数据引用!$C$25,AND(O128="紫色",N128="破甲效果"),数据引用!$D$25,AND(O128="橙色",N128="破甲效果"),数据引用!$E$25,AND(O128="红色",N128="破甲效果"),数据引用!$F$25,AND(O128="蓝色",N128="暴击效果"),数据引用!$C$28,AND(O128="紫色",N128="暴击效果"),数据引用!$D$28,AND(O128="橙色",N128="暴击效果"),数据引用!$E$28,AND(O128="红色",N128="暴击效果"),数据引用!$F$28,AND(O128="蓝色",N128="精准伤害"),数据引用!$C$31,AND(O128="紫色",N128="精准伤害"),数据引用!$D$31,AND(O128="橙色",N128="精准伤害"),数据引用!$E$31,AND(O128="红色",N128="精准伤害"),数据引用!$F$31,AND(O128="蓝色",N128="技能增强"),$C$34,AND(O128="紫色",N128="技能增强"),数据引用!$D$34,AND(O128="橙色",N128="技能增强"),数据引用!$E$34,AND(O128="红色",N128="技能增强"),数据引用!$F$34,AND(O128="蓝色",N128="命中率"),数据引用!$C$37,AND(O128="紫色",N128="命中率"),数据引用!$D$37,AND(O128="橙色",N128="命中率"),数据引用!$E$37,AND(O128="红色",N128="命中率"),数据引用!$F$37,AND(O128="蓝色",N128="闪避率"),数据引用!$C$40,AND(O128="紫色",N128="闪避率"),数据引用!$D$40,AND(O128="橙色",N128="闪避率"),数据引用!$E$40,AND(O128="红色",N128="闪避率"),数据引用!$F$40,AND(O128="蓝色",N128="晶核防御力"),数据引用!$C$43,AND(O128="紫色",N128="晶核防御力"),数据引用!$D$43,AND(O128="橙色",N128="晶核防御力"),数据引用!$E$43,AND(O128="红色",N128="晶核防御力"),数据引用!$F$43,AND(O128="蓝色",N128="精准回血%s"),数据引用!$C$46,AND(O128="紫色",N128="精准回血%s"),数据引用!$D$46,AND(O128="橙色",N128="精准回血%s"),数据引用!$E$46,AND(O128="红色",N128="精准回血%s"),数据引用!$F$46,AND(O128="蓝色",N128="闪避回血%s"),数据引用!$C$49,AND(O128="紫色",N128="闪避回血%s"),数据引用!$D$49,AND(O128="橙色",N128="闪避回血%s"),数据引用!$E$49,AND(O128="红色",N128="闪避回血%s"),数据引用!$F$49,AND(O128="蓝色",N128="命中回血%s"),数据引用!$C$52,AND(O128="紫色",N128="命中回血%s"),数据引用!$D$52,AND(O128="橙色",N128="命中回血%s"),数据引用!$E$52,AND(O128="红色",N128="命中回血%s"),数据引用!$F$52,AND(O128="蓝色",N128="暴击回血%s"),数据引用!$C$55,AND(O128="紫色",N128="暴击回血%s"),数据引用!$D$55,AND(O128="橙色",N128="暴击回血%s"),数据引用!$E$55,AND(O128="红色",N128="暴击回血%s"),数据引用!$F$55,AND(O128="蓝色",N128="混沌回血%s"),数据引用!$C$58,AND(O128="紫色",N128="混沌回血%s"),数据引用!$D$58,AND(O128="橙色",N128="混沌回血%s"),数据引用!$E$58,AND(O128="红色",N128="混沌回血%s"),数据引用!$F$58,AND(O128="蓝色",N128="元素抗性"),数据引用!$C$61,AND(O128="紫色",N128="元素抗性"),数据引用!$D$61,AND(O128="橙色",N128="元素抗性"),数据引用!$E$61,AND(O128="红色",N128="元素抗性"),数据引用!$F$61,AND(O128="蓝色",N128="元素伤害"),数据引用!$C$64,AND(O128="紫色",N128="元素伤害"),数据引用!$D$64,AND(O128="橙色",N128="元素伤害"),数据引用!$E$64,AND(O128="红色",N128="元素伤害"),数据引用!$F$64)</f>
        <v>1.89</v>
      </c>
      <c r="N128" s="154" t="s">
        <v>169</v>
      </c>
      <c r="O128" s="52" t="s">
        <v>43</v>
      </c>
      <c r="P128" s="167">
        <f t="shared" si="18"/>
        <v>1.89</v>
      </c>
      <c r="Q128" s="169"/>
      <c r="R128" s="156"/>
      <c r="S128" s="156"/>
      <c r="T128" s="156">
        <f>M128</f>
        <v>1.89</v>
      </c>
      <c r="U128" s="156" t="s">
        <v>132</v>
      </c>
      <c r="V128" s="126" t="str">
        <f t="shared" si="19"/>
        <v>属性-暴击效果,</v>
      </c>
    </row>
    <row r="129" ht="15.75" spans="10:22">
      <c r="J129" s="6"/>
      <c r="K129" s="6"/>
      <c r="L129" s="52" t="s">
        <v>199</v>
      </c>
      <c r="M129" s="139">
        <f>_xlfn.IFS(AND(O129="蓝色",N129="晶核生命力"),数据引用!$C$19,AND(O129="紫色",N129="晶核生命力"),数据引用!$D$19,AND(O129="橙色",N129="晶核生命力"),数据引用!$E$19,AND(O129="红色",N129="晶核生命力"),数据引用!$F$19,AND(O129="蓝色",N129="晶核攻击力"),数据引用!$C$16,AND(O129="紫色",N129="晶核攻击力"),数据引用!$D$16,AND(O129="橙色",N129="晶核攻击力"),数据引用!$E$16,AND(O129="红色",N129="晶核攻击力"),数据引用!$F$16,AND(O129="蓝色",N129="最大混沌"),数据引用!$C$22,AND(O129="紫色",N129="最大混沌"),数据引用!$D$22,AND(O129="橙色",N129="最大混沌"),数据引用!$E$22,AND(O129="红色",N129="最大混沌"),数据引用!$F$22,AND(O129="蓝色",N129="破甲效果"),数据引用!$C$25,AND(O129="紫色",N129="破甲效果"),数据引用!$D$25,AND(O129="橙色",N129="破甲效果"),数据引用!$E$25,AND(O129="红色",N129="破甲效果"),数据引用!$F$25,AND(O129="蓝色",N129="暴击效果"),数据引用!$C$28,AND(O129="紫色",N129="暴击效果"),数据引用!$D$28,AND(O129="橙色",N129="暴击效果"),数据引用!$E$28,AND(O129="红色",N129="暴击效果"),数据引用!$F$28,AND(O129="蓝色",N129="精准伤害"),数据引用!$C$31,AND(O129="紫色",N129="精准伤害"),数据引用!$D$31,AND(O129="橙色",N129="精准伤害"),数据引用!$E$31,AND(O129="红色",N129="精准伤害"),数据引用!$F$31,AND(O129="蓝色",N129="技能增强"),$C$34,AND(O129="紫色",N129="技能增强"),数据引用!$D$34,AND(O129="橙色",N129="技能增强"),数据引用!$E$34,AND(O129="红色",N129="技能增强"),数据引用!$F$34,AND(O129="蓝色",N129="命中率"),数据引用!$C$37,AND(O129="紫色",N129="命中率"),数据引用!$D$37,AND(O129="橙色",N129="命中率"),数据引用!$E$37,AND(O129="红色",N129="命中率"),数据引用!$F$37,AND(O129="蓝色",N129="闪避率"),数据引用!$C$40,AND(O129="紫色",N129="闪避率"),数据引用!$D$40,AND(O129="橙色",N129="闪避率"),数据引用!$E$40,AND(O129="红色",N129="闪避率"),数据引用!$F$40,AND(O129="蓝色",N129="晶核防御力"),数据引用!$C$43,AND(O129="紫色",N129="晶核防御力"),数据引用!$D$43,AND(O129="橙色",N129="晶核防御力"),数据引用!$E$43,AND(O129="红色",N129="晶核防御力"),数据引用!$F$43,AND(O129="蓝色",N129="精准回血%s"),数据引用!$C$46,AND(O129="紫色",N129="精准回血%s"),数据引用!$D$46,AND(O129="橙色",N129="精准回血%s"),数据引用!$E$46,AND(O129="红色",N129="精准回血%s"),数据引用!$F$46,AND(O129="蓝色",N129="闪避回血%s"),数据引用!$C$49,AND(O129="紫色",N129="闪避回血%s"),数据引用!$D$49,AND(O129="橙色",N129="闪避回血%s"),数据引用!$E$49,AND(O129="红色",N129="闪避回血%s"),数据引用!$F$49,AND(O129="蓝色",N129="命中回血%s"),数据引用!$C$52,AND(O129="紫色",N129="命中回血%s"),数据引用!$D$52,AND(O129="橙色",N129="命中回血%s"),数据引用!$E$52,AND(O129="红色",N129="命中回血%s"),数据引用!$F$52,AND(O129="蓝色",N129="暴击回血%s"),数据引用!$C$55,AND(O129="紫色",N129="暴击回血%s"),数据引用!$D$55,AND(O129="橙色",N129="暴击回血%s"),数据引用!$E$55,AND(O129="红色",N129="暴击回血%s"),数据引用!$F$55,AND(O129="蓝色",N129="混沌回血%s"),数据引用!$C$58,AND(O129="紫色",N129="混沌回血%s"),数据引用!$D$58,AND(O129="橙色",N129="混沌回血%s"),数据引用!$E$58,AND(O129="红色",N129="混沌回血%s"),数据引用!$F$58,AND(O129="蓝色",N129="元素抗性"),数据引用!$C$61,AND(O129="紫色",N129="元素抗性"),数据引用!$D$61,AND(O129="橙色",N129="元素抗性"),数据引用!$E$61,AND(O129="红色",N129="元素抗性"),数据引用!$F$61,AND(O129="蓝色",N129="元素伤害"),数据引用!$C$64,AND(O129="紫色",N129="元素伤害"),数据引用!$D$64,AND(O129="橙色",N129="元素伤害"),数据引用!$E$64,AND(O129="红色",N129="元素伤害"),数据引用!$F$64)</f>
        <v>1.45</v>
      </c>
      <c r="N129" s="154" t="s">
        <v>171</v>
      </c>
      <c r="O129" s="52" t="s">
        <v>43</v>
      </c>
      <c r="P129" s="167">
        <f t="shared" si="18"/>
        <v>1.45</v>
      </c>
      <c r="Q129" s="169"/>
      <c r="R129" s="156"/>
      <c r="S129" s="156"/>
      <c r="T129" s="156">
        <f>M129*100</f>
        <v>145</v>
      </c>
      <c r="U129" s="156" t="s">
        <v>132</v>
      </c>
      <c r="V129" s="126" t="str">
        <f t="shared" si="19"/>
        <v>属性-精准伤害,</v>
      </c>
    </row>
    <row r="130" ht="15.75" spans="10:22">
      <c r="J130" s="6"/>
      <c r="K130" s="126">
        <f>T130*100</f>
        <v>50</v>
      </c>
      <c r="L130" s="153" t="s">
        <v>210</v>
      </c>
      <c r="M130" s="139">
        <f>_xlfn.IFS(AND(O130="蓝色",N130="晶核生命力"),数据引用!$C$19,AND(O130="紫色",N130="晶核生命力"),数据引用!$D$19,AND(O130="橙色",N130="晶核生命力"),数据引用!$E$19,AND(O130="红色",N130="晶核生命力"),数据引用!$F$19,AND(O130="蓝色",N130="晶核攻击力"),数据引用!$C$16,AND(O130="紫色",N130="晶核攻击力"),数据引用!$D$16,AND(O130="橙色",N130="晶核攻击力"),数据引用!$E$16,AND(O130="红色",N130="晶核攻击力"),数据引用!$F$16,AND(O130="蓝色",N130="最大混沌"),数据引用!$C$22,AND(O130="紫色",N130="最大混沌"),数据引用!$D$22,AND(O130="橙色",N130="最大混沌"),数据引用!$E$22,AND(O130="红色",N130="最大混沌"),数据引用!$F$22,AND(O130="蓝色",N130="破甲效果"),数据引用!$C$25,AND(O130="紫色",N130="破甲效果"),数据引用!$D$25,AND(O130="橙色",N130="破甲效果"),数据引用!$E$25,AND(O130="红色",N130="破甲效果"),数据引用!$F$25,AND(O130="蓝色",N130="暴击效果"),数据引用!$C$28,AND(O130="紫色",N130="暴击效果"),数据引用!$D$28,AND(O130="橙色",N130="暴击效果"),数据引用!$E$28,AND(O130="红色",N130="暴击效果"),数据引用!$F$28,AND(O130="蓝色",N130="精准伤害"),数据引用!$C$31,AND(O130="紫色",N130="精准伤害"),数据引用!$D$31,AND(O130="橙色",N130="精准伤害"),数据引用!$E$31,AND(O130="红色",N130="精准伤害"),数据引用!$F$31,AND(O130="蓝色",N130="技能增强"),$C$34,AND(O130="紫色",N130="技能增强"),数据引用!$D$34,AND(O130="橙色",N130="技能增强"),数据引用!$E$34,AND(O130="红色",N130="技能增强"),数据引用!$F$34,AND(O130="蓝色",N130="命中率"),数据引用!$C$37,AND(O130="紫色",N130="命中率"),数据引用!$D$37,AND(O130="橙色",N130="命中率"),数据引用!$E$37,AND(O130="红色",N130="命中率"),数据引用!$F$37,AND(O130="蓝色",N130="闪避率"),数据引用!$C$40,AND(O130="紫色",N130="闪避率"),数据引用!$D$40,AND(O130="橙色",N130="闪避率"),数据引用!$E$40,AND(O130="红色",N130="闪避率"),数据引用!$F$40,AND(O130="蓝色",N130="晶核防御力"),数据引用!$C$43,AND(O130="紫色",N130="晶核防御力"),数据引用!$D$43,AND(O130="橙色",N130="晶核防御力"),数据引用!$E$43,AND(O130="红色",N130="晶核防御力"),数据引用!$F$43,AND(O130="蓝色",N130="精准回血%s"),数据引用!$C$46,AND(O130="紫色",N130="精准回血%s"),数据引用!$D$46,AND(O130="橙色",N130="精准回血%s"),数据引用!$E$46,AND(O130="红色",N130="精准回血%s"),数据引用!$F$46,AND(O130="蓝色",N130="闪避回血%s"),数据引用!$C$49,AND(O130="紫色",N130="闪避回血%s"),数据引用!$D$49,AND(O130="橙色",N130="闪避回血%s"),数据引用!$E$49,AND(O130="红色",N130="闪避回血%s"),数据引用!$F$49,AND(O130="蓝色",N130="命中回血%s"),数据引用!$C$52,AND(O130="紫色",N130="命中回血%s"),数据引用!$D$52,AND(O130="橙色",N130="命中回血%s"),数据引用!$E$52,AND(O130="红色",N130="命中回血%s"),数据引用!$F$52,AND(O130="蓝色",N130="暴击回血%s"),数据引用!$C$55,AND(O130="紫色",N130="暴击回血%s"),数据引用!$D$55,AND(O130="橙色",N130="暴击回血%s"),数据引用!$E$55,AND(O130="红色",N130="暴击回血%s"),数据引用!$F$55,AND(O130="蓝色",N130="混沌回血%s"),数据引用!$C$58,AND(O130="紫色",N130="混沌回血%s"),数据引用!$D$58,AND(O130="橙色",N130="混沌回血%s"),数据引用!$E$58,AND(O130="红色",N130="混沌回血%s"),数据引用!$F$58,AND(O130="蓝色",N130="元素抗性"),数据引用!$C$61,AND(O130="紫色",N130="元素抗性"),数据引用!$D$61,AND(O130="橙色",N130="元素抗性"),数据引用!$E$61,AND(O130="红色",N130="元素抗性"),数据引用!$F$61,AND(O130="蓝色",N130="元素伤害"),数据引用!$C$64,AND(O130="紫色",N130="元素伤害"),数据引用!$D$64,AND(O130="橙色",N130="元素伤害"),数据引用!$E$64,AND(O130="红色",N130="元素伤害"),数据引用!$F$64)</f>
        <v>20</v>
      </c>
      <c r="N130" s="160" t="s">
        <v>129</v>
      </c>
      <c r="O130" s="52" t="s">
        <v>38</v>
      </c>
      <c r="P130" s="141">
        <f t="shared" ref="P130:P193" si="20">_xlfn.IFNA(M130,"")</f>
        <v>20</v>
      </c>
      <c r="Q130" s="156" t="s">
        <v>130</v>
      </c>
      <c r="R130" s="156">
        <v>40</v>
      </c>
      <c r="S130" s="156" t="s">
        <v>131</v>
      </c>
      <c r="T130" s="156">
        <f>ROUND(P130/R130,2)</f>
        <v>0.5</v>
      </c>
      <c r="U130" s="156" t="s">
        <v>132</v>
      </c>
      <c r="V130" s="126" t="str">
        <f t="shared" si="19"/>
        <v>属性-最大生命,</v>
      </c>
    </row>
    <row r="131" ht="15.75" spans="10:22">
      <c r="J131" s="6"/>
      <c r="K131" s="6"/>
      <c r="L131" s="52" t="s">
        <v>136</v>
      </c>
      <c r="M131" s="139">
        <f>_xlfn.IFS(AND(O131="蓝色",N131="晶核生命力"),数据引用!$C$19,AND(O131="紫色",N131="晶核生命力"),数据引用!$D$19,AND(O131="橙色",N131="晶核生命力"),数据引用!$E$19,AND(O131="红色",N131="晶核生命力"),数据引用!$F$19,AND(O131="蓝色",N131="晶核攻击力"),数据引用!$C$16,AND(O131="紫色",N131="晶核攻击力"),数据引用!$D$16,AND(O131="橙色",N131="晶核攻击力"),数据引用!$E$16,AND(O131="红色",N131="晶核攻击力"),数据引用!$F$16,AND(O131="蓝色",N131="最大混沌"),数据引用!$C$22,AND(O131="紫色",N131="最大混沌"),数据引用!$D$22,AND(O131="橙色",N131="最大混沌"),数据引用!$E$22,AND(O131="红色",N131="最大混沌"),数据引用!$F$22,AND(O131="蓝色",N131="破甲效果"),数据引用!$C$25,AND(O131="紫色",N131="破甲效果"),数据引用!$D$25,AND(O131="橙色",N131="破甲效果"),数据引用!$E$25,AND(O131="红色",N131="破甲效果"),数据引用!$F$25,AND(O131="蓝色",N131="暴击效果"),数据引用!$C$28,AND(O131="紫色",N131="暴击效果"),数据引用!$D$28,AND(O131="橙色",N131="暴击效果"),数据引用!$E$28,AND(O131="红色",N131="暴击效果"),数据引用!$F$28,AND(O131="蓝色",N131="精准伤害"),数据引用!$C$31,AND(O131="紫色",N131="精准伤害"),数据引用!$D$31,AND(O131="橙色",N131="精准伤害"),数据引用!$E$31,AND(O131="红色",N131="精准伤害"),数据引用!$F$31,AND(O131="蓝色",N131="技能增强"),$C$34,AND(O131="紫色",N131="技能增强"),数据引用!$D$34,AND(O131="橙色",N131="技能增强"),数据引用!$E$34,AND(O131="红色",N131="技能增强"),数据引用!$F$34,AND(O131="蓝色",N131="命中率"),数据引用!$C$37,AND(O131="紫色",N131="命中率"),数据引用!$D$37,AND(O131="橙色",N131="命中率"),数据引用!$E$37,AND(O131="红色",N131="命中率"),数据引用!$F$37,AND(O131="蓝色",N131="闪避率"),数据引用!$C$40,AND(O131="紫色",N131="闪避率"),数据引用!$D$40,AND(O131="橙色",N131="闪避率"),数据引用!$E$40,AND(O131="红色",N131="闪避率"),数据引用!$F$40,AND(O131="蓝色",N131="晶核防御力"),数据引用!$C$43,AND(O131="紫色",N131="晶核防御力"),数据引用!$D$43,AND(O131="橙色",N131="晶核防御力"),数据引用!$E$43,AND(O131="红色",N131="晶核防御力"),数据引用!$F$43,AND(O131="蓝色",N131="精准回血%s"),数据引用!$C$46,AND(O131="紫色",N131="精准回血%s"),数据引用!$D$46,AND(O131="橙色",N131="精准回血%s"),数据引用!$E$46,AND(O131="红色",N131="精准回血%s"),数据引用!$F$46,AND(O131="蓝色",N131="闪避回血%s"),数据引用!$C$49,AND(O131="紫色",N131="闪避回血%s"),数据引用!$D$49,AND(O131="橙色",N131="闪避回血%s"),数据引用!$E$49,AND(O131="红色",N131="闪避回血%s"),数据引用!$F$49,AND(O131="蓝色",N131="命中回血%s"),数据引用!$C$52,AND(O131="紫色",N131="命中回血%s"),数据引用!$D$52,AND(O131="橙色",N131="命中回血%s"),数据引用!$E$52,AND(O131="红色",N131="命中回血%s"),数据引用!$F$52,AND(O131="蓝色",N131="暴击回血%s"),数据引用!$C$55,AND(O131="紫色",N131="暴击回血%s"),数据引用!$D$55,AND(O131="橙色",N131="暴击回血%s"),数据引用!$E$55,AND(O131="红色",N131="暴击回血%s"),数据引用!$F$55,AND(O131="蓝色",N131="混沌回血%s"),数据引用!$C$58,AND(O131="紫色",N131="混沌回血%s"),数据引用!$D$58,AND(O131="橙色",N131="混沌回血%s"),数据引用!$E$58,AND(O131="红色",N131="混沌回血%s"),数据引用!$F$58,AND(O131="蓝色",N131="元素抗性"),数据引用!$C$61,AND(O131="紫色",N131="元素抗性"),数据引用!$D$61,AND(O131="橙色",N131="元素抗性"),数据引用!$E$61,AND(O131="红色",N131="元素抗性"),数据引用!$F$61,AND(O131="蓝色",N131="元素伤害"),数据引用!$C$64,AND(O131="紫色",N131="元素伤害"),数据引用!$D$64,AND(O131="橙色",N131="元素伤害"),数据引用!$E$64,AND(O131="红色",N131="元素伤害"),数据引用!$F$64)</f>
        <v>20</v>
      </c>
      <c r="N131" s="160" t="s">
        <v>137</v>
      </c>
      <c r="O131" s="52" t="s">
        <v>38</v>
      </c>
      <c r="P131" s="141">
        <f t="shared" si="20"/>
        <v>20</v>
      </c>
      <c r="Q131" s="156"/>
      <c r="R131" s="156"/>
      <c r="S131" s="156"/>
      <c r="T131" s="156"/>
      <c r="U131" s="156" t="s">
        <v>132</v>
      </c>
      <c r="V131" s="126" t="str">
        <f t="shared" ref="V131:V194" si="21">_xlfn.IFS(AND(N131="晶核生命力"),"属性-最大生命,",AND(N131="最大混沌"),"属性-最大混沌,",AND(N131="技能增强"),"属性-技能增强,",AND(N131="精准伤害"),"属性-精准伤害,",AND(N131="暴击效果"),"属性-暴击效果,",AND(N131="破甲效果"),"属性-破甲效果,",AND(N131="闪避率"),"属性-闪避率,",AND(N131="晶核攻击力"),"属性-攻击力,",AND(N131="命中率"),"属性-命中率,",AND(N131="暴击回血%s"),"属性-暴击回血,",AND(N131="命中回血%s"),"属性-命中回血,",AND(N131="闪避回血%s"),"属性-闪避回血,",AND(N131="混沌回血%s"),"属性-混沌回血,",AND(N131="元素伤害"),"属性-火伤,#属性-水伤,#属性-风伤,#属性-光伤,#属性-暗伤,",AND(N131="晶核防御力"),"属性-防御力,",AND(N131="元素抗性"),"属性-火抗,400#属性-水抗,400#属性-风抗,400#属性-光抗,400#属性-暗抗,400",AND(N131="精准回血%s"),"属性-精准回血,")</f>
        <v>属性-攻击力,</v>
      </c>
    </row>
    <row r="132" ht="15.75" spans="10:22">
      <c r="J132" s="6"/>
      <c r="K132" s="6"/>
      <c r="L132" s="52" t="s">
        <v>211</v>
      </c>
      <c r="M132" s="139">
        <f>_xlfn.IFS(AND(O132="蓝色",N132="晶核生命力"),数据引用!$C$19,AND(O132="紫色",N132="晶核生命力"),数据引用!$D$19,AND(O132="橙色",N132="晶核生命力"),数据引用!$E$19,AND(O132="红色",N132="晶核生命力"),数据引用!$F$19,AND(O132="蓝色",N132="晶核攻击力"),数据引用!$C$16,AND(O132="紫色",N132="晶核攻击力"),数据引用!$D$16,AND(O132="橙色",N132="晶核攻击力"),数据引用!$E$16,AND(O132="红色",N132="晶核攻击力"),数据引用!$F$16,AND(O132="蓝色",N132="最大混沌"),数据引用!$C$22,AND(O132="紫色",N132="最大混沌"),数据引用!$D$22,AND(O132="橙色",N132="最大混沌"),数据引用!$E$22,AND(O132="红色",N132="最大混沌"),数据引用!$F$22,AND(O132="蓝色",N132="破甲效果"),数据引用!$C$25,AND(O132="紫色",N132="破甲效果"),数据引用!$D$25,AND(O132="橙色",N132="破甲效果"),数据引用!$E$25,AND(O132="红色",N132="破甲效果"),数据引用!$F$25,AND(O132="蓝色",N132="暴击效果"),数据引用!$C$28,AND(O132="紫色",N132="暴击效果"),数据引用!$D$28,AND(O132="橙色",N132="暴击效果"),数据引用!$E$28,AND(O132="红色",N132="暴击效果"),数据引用!$F$28,AND(O132="蓝色",N132="精准伤害"),数据引用!$C$31,AND(O132="紫色",N132="精准伤害"),数据引用!$D$31,AND(O132="橙色",N132="精准伤害"),数据引用!$E$31,AND(O132="红色",N132="精准伤害"),数据引用!$F$31,AND(O132="蓝色",N132="技能增强"),$C$34,AND(O132="紫色",N132="技能增强"),数据引用!$D$34,AND(O132="橙色",N132="技能增强"),数据引用!$E$34,AND(O132="红色",N132="技能增强"),数据引用!$F$34,AND(O132="蓝色",N132="命中率"),数据引用!$C$37,AND(O132="紫色",N132="命中率"),数据引用!$D$37,AND(O132="橙色",N132="命中率"),数据引用!$E$37,AND(O132="红色",N132="命中率"),数据引用!$F$37,AND(O132="蓝色",N132="闪避率"),数据引用!$C$40,AND(O132="紫色",N132="闪避率"),数据引用!$D$40,AND(O132="橙色",N132="闪避率"),数据引用!$E$40,AND(O132="红色",N132="闪避率"),数据引用!$F$40,AND(O132="蓝色",N132="晶核防御力"),数据引用!$C$43,AND(O132="紫色",N132="晶核防御力"),数据引用!$D$43,AND(O132="橙色",N132="晶核防御力"),数据引用!$E$43,AND(O132="红色",N132="晶核防御力"),数据引用!$F$43,AND(O132="蓝色",N132="精准回血%s"),数据引用!$C$46,AND(O132="紫色",N132="精准回血%s"),数据引用!$D$46,AND(O132="橙色",N132="精准回血%s"),数据引用!$E$46,AND(O132="红色",N132="精准回血%s"),数据引用!$F$46,AND(O132="蓝色",N132="闪避回血%s"),数据引用!$C$49,AND(O132="紫色",N132="闪避回血%s"),数据引用!$D$49,AND(O132="橙色",N132="闪避回血%s"),数据引用!$E$49,AND(O132="红色",N132="闪避回血%s"),数据引用!$F$49,AND(O132="蓝色",N132="命中回血%s"),数据引用!$C$52,AND(O132="紫色",N132="命中回血%s"),数据引用!$D$52,AND(O132="橙色",N132="命中回血%s"),数据引用!$E$52,AND(O132="红色",N132="命中回血%s"),数据引用!$F$52,AND(O132="蓝色",N132="暴击回血%s"),数据引用!$C$55,AND(O132="紫色",N132="暴击回血%s"),数据引用!$D$55,AND(O132="橙色",N132="暴击回血%s"),数据引用!$E$55,AND(O132="红色",N132="暴击回血%s"),数据引用!$F$55,AND(O132="蓝色",N132="混沌回血%s"),数据引用!$C$58,AND(O132="紫色",N132="混沌回血%s"),数据引用!$D$58,AND(O132="橙色",N132="混沌回血%s"),数据引用!$E$58,AND(O132="红色",N132="混沌回血%s"),数据引用!$F$58,AND(O132="蓝色",N132="元素抗性"),数据引用!$C$61,AND(O132="紫色",N132="元素抗性"),数据引用!$D$61,AND(O132="橙色",N132="元素抗性"),数据引用!$E$61,AND(O132="红色",N132="元素抗性"),数据引用!$F$61,AND(O132="蓝色",N132="元素伤害"),数据引用!$C$64,AND(O132="紫色",N132="元素伤害"),数据引用!$D$64,AND(O132="橙色",N132="元素伤害"),数据引用!$E$64,AND(O132="红色",N132="元素伤害"),数据引用!$F$64)</f>
        <v>0</v>
      </c>
      <c r="N132" s="160" t="s">
        <v>141</v>
      </c>
      <c r="O132" s="52" t="s">
        <v>38</v>
      </c>
      <c r="P132" s="141">
        <f t="shared" si="20"/>
        <v>0</v>
      </c>
      <c r="Q132" s="156"/>
      <c r="R132" s="156"/>
      <c r="S132" s="156"/>
      <c r="T132" s="156"/>
      <c r="U132" s="156" t="s">
        <v>142</v>
      </c>
      <c r="V132" s="126" t="str">
        <f t="shared" si="21"/>
        <v>属性-暴击回血,</v>
      </c>
    </row>
    <row r="133" ht="15.75" spans="12:22">
      <c r="L133" s="153" t="s">
        <v>211</v>
      </c>
      <c r="M133" s="139">
        <f>_xlfn.IFS(AND(O133="蓝色",N133="晶核生命力"),数据引用!$C$19,AND(O133="紫色",N133="晶核生命力"),数据引用!$D$19,AND(O133="橙色",N133="晶核生命力"),数据引用!$E$19,AND(O133="红色",N133="晶核生命力"),数据引用!$F$19,AND(O133="蓝色",N133="晶核攻击力"),数据引用!$C$16,AND(O133="紫色",N133="晶核攻击力"),数据引用!$D$16,AND(O133="橙色",N133="晶核攻击力"),数据引用!$E$16,AND(O133="红色",N133="晶核攻击力"),数据引用!$F$16,AND(O133="蓝色",N133="最大混沌"),数据引用!$C$22,AND(O133="紫色",N133="最大混沌"),数据引用!$D$22,AND(O133="橙色",N133="最大混沌"),数据引用!$E$22,AND(O133="红色",N133="最大混沌"),数据引用!$F$22,AND(O133="蓝色",N133="破甲效果"),数据引用!$C$25,AND(O133="紫色",N133="破甲效果"),数据引用!$D$25,AND(O133="橙色",N133="破甲效果"),数据引用!$E$25,AND(O133="红色",N133="破甲效果"),数据引用!$F$25,AND(O133="蓝色",N133="暴击效果"),数据引用!$C$28,AND(O133="紫色",N133="暴击效果"),数据引用!$D$28,AND(O133="橙色",N133="暴击效果"),数据引用!$E$28,AND(O133="红色",N133="暴击效果"),数据引用!$F$28,AND(O133="蓝色",N133="精准伤害"),数据引用!$C$31,AND(O133="紫色",N133="精准伤害"),数据引用!$D$31,AND(O133="橙色",N133="精准伤害"),数据引用!$E$31,AND(O133="红色",N133="精准伤害"),数据引用!$F$31,AND(O133="蓝色",N133="技能增强"),$C$34,AND(O133="紫色",N133="技能增强"),数据引用!$D$34,AND(O133="橙色",N133="技能增强"),数据引用!$E$34,AND(O133="红色",N133="技能增强"),数据引用!$F$34,AND(O133="蓝色",N133="命中率"),数据引用!$C$37,AND(O133="紫色",N133="命中率"),数据引用!$D$37,AND(O133="橙色",N133="命中率"),数据引用!$E$37,AND(O133="红色",N133="命中率"),数据引用!$F$37,AND(O133="蓝色",N133="闪避率"),数据引用!$C$40,AND(O133="紫色",N133="闪避率"),数据引用!$D$40,AND(O133="橙色",N133="闪避率"),数据引用!$E$40,AND(O133="红色",N133="闪避率"),数据引用!$F$40,AND(O133="蓝色",N133="晶核防御力"),数据引用!$C$43,AND(O133="紫色",N133="晶核防御力"),数据引用!$D$43,AND(O133="橙色",N133="晶核防御力"),数据引用!$E$43,AND(O133="红色",N133="晶核防御力"),数据引用!$F$43,AND(O133="蓝色",N133="精准回血%s"),数据引用!$C$46,AND(O133="紫色",N133="精准回血%s"),数据引用!$D$46,AND(O133="橙色",N133="精准回血%s"),数据引用!$E$46,AND(O133="红色",N133="精准回血%s"),数据引用!$F$46,AND(O133="蓝色",N133="闪避回血%s"),数据引用!$C$49,AND(O133="紫色",N133="闪避回血%s"),数据引用!$D$49,AND(O133="橙色",N133="闪避回血%s"),数据引用!$E$49,AND(O133="红色",N133="闪避回血%s"),数据引用!$F$49,AND(O133="蓝色",N133="命中回血%s"),数据引用!$C$52,AND(O133="紫色",N133="命中回血%s"),数据引用!$D$52,AND(O133="橙色",N133="命中回血%s"),数据引用!$E$52,AND(O133="红色",N133="命中回血%s"),数据引用!$F$52,AND(O133="蓝色",N133="暴击回血%s"),数据引用!$C$55,AND(O133="紫色",N133="暴击回血%s"),数据引用!$D$55,AND(O133="橙色",N133="暴击回血%s"),数据引用!$E$55,AND(O133="红色",N133="暴击回血%s"),数据引用!$F$55,AND(O133="蓝色",N133="混沌回血%s"),数据引用!$C$58,AND(O133="紫色",N133="混沌回血%s"),数据引用!$D$58,AND(O133="橙色",N133="混沌回血%s"),数据引用!$E$58,AND(O133="红色",N133="混沌回血%s"),数据引用!$F$58,AND(O133="蓝色",N133="元素抗性"),数据引用!$C$61,AND(O133="紫色",N133="元素抗性"),数据引用!$D$61,AND(O133="橙色",N133="元素抗性"),数据引用!$E$61,AND(O133="红色",N133="元素抗性"),数据引用!$F$61,AND(O133="蓝色",N133="元素伤害"),数据引用!$C$64,AND(O133="紫色",N133="元素伤害"),数据引用!$D$64,AND(O133="橙色",N133="元素伤害"),数据引用!$E$64,AND(O133="红色",N133="元素伤害"),数据引用!$F$64)</f>
        <v>0</v>
      </c>
      <c r="N133" s="160" t="s">
        <v>153</v>
      </c>
      <c r="O133" s="52" t="s">
        <v>38</v>
      </c>
      <c r="P133" s="141">
        <f t="shared" si="20"/>
        <v>0</v>
      </c>
      <c r="Q133" s="156"/>
      <c r="R133" s="156"/>
      <c r="S133" s="156"/>
      <c r="T133" s="156">
        <f>M133</f>
        <v>0</v>
      </c>
      <c r="U133" s="156" t="s">
        <v>132</v>
      </c>
      <c r="V133" s="126" t="str">
        <f t="shared" si="21"/>
        <v>属性-最大混沌,</v>
      </c>
    </row>
    <row r="134" ht="15.75" spans="10:22">
      <c r="J134" s="6"/>
      <c r="K134" s="6"/>
      <c r="L134" s="52" t="s">
        <v>211</v>
      </c>
      <c r="M134" s="139">
        <f>_xlfn.IFS(AND(O134="蓝色",N134="晶核生命力"),数据引用!$C$19,AND(O134="紫色",N134="晶核生命力"),数据引用!$D$19,AND(O134="橙色",N134="晶核生命力"),数据引用!$E$19,AND(O134="红色",N134="晶核生命力"),数据引用!$F$19,AND(O134="蓝色",N134="晶核攻击力"),数据引用!$C$16,AND(O134="紫色",N134="晶核攻击力"),数据引用!$D$16,AND(O134="橙色",N134="晶核攻击力"),数据引用!$E$16,AND(O134="红色",N134="晶核攻击力"),数据引用!$F$16,AND(O134="蓝色",N134="最大混沌"),数据引用!$C$22,AND(O134="紫色",N134="最大混沌"),数据引用!$D$22,AND(O134="橙色",N134="最大混沌"),数据引用!$E$22,AND(O134="红色",N134="最大混沌"),数据引用!$F$22,AND(O134="蓝色",N134="破甲效果"),数据引用!$C$25,AND(O134="紫色",N134="破甲效果"),数据引用!$D$25,AND(O134="橙色",N134="破甲效果"),数据引用!$E$25,AND(O134="红色",N134="破甲效果"),数据引用!$F$25,AND(O134="蓝色",N134="暴击效果"),数据引用!$C$28,AND(O134="紫色",N134="暴击效果"),数据引用!$D$28,AND(O134="橙色",N134="暴击效果"),数据引用!$E$28,AND(O134="红色",N134="暴击效果"),数据引用!$F$28,AND(O134="蓝色",N134="精准伤害"),数据引用!$C$31,AND(O134="紫色",N134="精准伤害"),数据引用!$D$31,AND(O134="橙色",N134="精准伤害"),数据引用!$E$31,AND(O134="红色",N134="精准伤害"),数据引用!$F$31,AND(O134="蓝色",N134="技能增强"),$C$34,AND(O134="紫色",N134="技能增强"),数据引用!$D$34,AND(O134="橙色",N134="技能增强"),数据引用!$E$34,AND(O134="红色",N134="技能增强"),数据引用!$F$34,AND(O134="蓝色",N134="命中率"),数据引用!$C$37,AND(O134="紫色",N134="命中率"),数据引用!$D$37,AND(O134="橙色",N134="命中率"),数据引用!$E$37,AND(O134="红色",N134="命中率"),数据引用!$F$37,AND(O134="蓝色",N134="闪避率"),数据引用!$C$40,AND(O134="紫色",N134="闪避率"),数据引用!$D$40,AND(O134="橙色",N134="闪避率"),数据引用!$E$40,AND(O134="红色",N134="闪避率"),数据引用!$F$40,AND(O134="蓝色",N134="晶核防御力"),数据引用!$C$43,AND(O134="紫色",N134="晶核防御力"),数据引用!$D$43,AND(O134="橙色",N134="晶核防御力"),数据引用!$E$43,AND(O134="红色",N134="晶核防御力"),数据引用!$F$43,AND(O134="蓝色",N134="精准回血%s"),数据引用!$C$46,AND(O134="紫色",N134="精准回血%s"),数据引用!$D$46,AND(O134="橙色",N134="精准回血%s"),数据引用!$E$46,AND(O134="红色",N134="精准回血%s"),数据引用!$F$46,AND(O134="蓝色",N134="闪避回血%s"),数据引用!$C$49,AND(O134="紫色",N134="闪避回血%s"),数据引用!$D$49,AND(O134="橙色",N134="闪避回血%s"),数据引用!$E$49,AND(O134="红色",N134="闪避回血%s"),数据引用!$F$49,AND(O134="蓝色",N134="命中回血%s"),数据引用!$C$52,AND(O134="紫色",N134="命中回血%s"),数据引用!$D$52,AND(O134="橙色",N134="命中回血%s"),数据引用!$E$52,AND(O134="红色",N134="命中回血%s"),数据引用!$F$52,AND(O134="蓝色",N134="暴击回血%s"),数据引用!$C$55,AND(O134="紫色",N134="暴击回血%s"),数据引用!$D$55,AND(O134="橙色",N134="暴击回血%s"),数据引用!$E$55,AND(O134="红色",N134="暴击回血%s"),数据引用!$F$55,AND(O134="蓝色",N134="混沌回血%s"),数据引用!$C$58,AND(O134="紫色",N134="混沌回血%s"),数据引用!$D$58,AND(O134="橙色",N134="混沌回血%s"),数据引用!$E$58,AND(O134="红色",N134="混沌回血%s"),数据引用!$F$58,AND(O134="蓝色",N134="元素抗性"),数据引用!$C$61,AND(O134="紫色",N134="元素抗性"),数据引用!$D$61,AND(O134="橙色",N134="元素抗性"),数据引用!$E$61,AND(O134="红色",N134="元素抗性"),数据引用!$F$61,AND(O134="蓝色",N134="元素伤害"),数据引用!$C$64,AND(O134="紫色",N134="元素伤害"),数据引用!$D$64,AND(O134="橙色",N134="元素伤害"),数据引用!$E$64,AND(O134="红色",N134="元素伤害"),数据引用!$F$64)</f>
        <v>226</v>
      </c>
      <c r="N134" s="160" t="s">
        <v>179</v>
      </c>
      <c r="O134" s="52" t="s">
        <v>38</v>
      </c>
      <c r="P134" s="141">
        <f t="shared" si="20"/>
        <v>226</v>
      </c>
      <c r="Q134" s="156"/>
      <c r="R134" s="156"/>
      <c r="S134" s="156"/>
      <c r="T134" s="156"/>
      <c r="U134" s="156" t="s">
        <v>142</v>
      </c>
      <c r="V134" s="126" t="str">
        <f t="shared" si="21"/>
        <v>属性-精准回血,</v>
      </c>
    </row>
    <row r="135" ht="15.75" spans="10:22">
      <c r="J135" s="143"/>
      <c r="K135" s="143"/>
      <c r="L135" s="153" t="s">
        <v>211</v>
      </c>
      <c r="M135" s="139">
        <f>_xlfn.IFS(AND(O12="蓝色",N12="晶核生命力"),数据引用!$C$19,AND(O12="紫色",N12="晶核生命力"),数据引用!$D$19,AND(O12="橙色",N12="晶核生命力"),数据引用!$E$19,AND(O12="红色",N12="晶核生命力"),数据引用!$F$19,AND(O12="蓝色",N12="晶核攻击力"),数据引用!$C$16,AND(O12="紫色",N12="晶核攻击力"),数据引用!$D$16,AND(O12="橙色",N12="晶核攻击力"),数据引用!$E$16,AND(O12="红色",N12="晶核攻击力"),数据引用!$F$16,AND(O12="蓝色",N12="最大混沌"),数据引用!$C$22,AND(O12="紫色",N12="最大混沌"),数据引用!$D$22,AND(O12="橙色",N12="最大混沌"),数据引用!$E$22,AND(O12="红色",N12="最大混沌"),数据引用!$F$22,AND(O12="蓝色",N12="破甲效果"),数据引用!$C$25,AND(O12="紫色",N12="破甲效果"),数据引用!$D$25,AND(O12="橙色",N12="破甲效果"),数据引用!$E$25,AND(O12="红色",N12="破甲效果"),数据引用!$F$25,AND(O12="蓝色",N12="暴击效果"),数据引用!$C$28,AND(O12="紫色",N12="暴击效果"),数据引用!$D$28,AND(O12="橙色",N12="暴击效果"),数据引用!$E$28,AND(O12="红色",N12="暴击效果"),数据引用!$F$28,AND(O12="蓝色",N12="精准伤害"),数据引用!$C$31,AND(O12="紫色",N12="精准伤害"),数据引用!$D$31,AND(O12="橙色",N12="精准伤害"),数据引用!$E$31,AND(O12="红色",N12="精准伤害"),数据引用!$F$31,AND(O12="蓝色",N12="技能增强"),$C$34,AND(O12="紫色",N12="技能增强"),数据引用!$D$34,AND(O12="橙色",N12="技能增强"),数据引用!$E$34,AND(O12="红色",N12="技能增强"),数据引用!$F$34,AND(O12="蓝色",N12="命中率"),数据引用!$C$37,AND(O12="紫色",N12="命中率"),数据引用!$D$37,AND(O12="橙色",N12="命中率"),数据引用!$E$37,AND(O12="红色",N12="命中率"),数据引用!$F$37,AND(O12="蓝色",N12="闪避率"),数据引用!$C$40,AND(O12="紫色",N12="闪避率"),数据引用!$D$40,AND(O12="橙色",N12="闪避率"),数据引用!$E$40,AND(O12="红色",N12="闪避率"),数据引用!$F$40,AND(O12="蓝色",N12="晶核防御力"),数据引用!$C$43,AND(O12="紫色",N12="晶核防御力"),数据引用!$D$43,AND(O12="橙色",N12="晶核防御力"),数据引用!$E$43,AND(O12="红色",N12="晶核防御力"),数据引用!$F$43,AND(O12="蓝色",N12="精准回血%s"),数据引用!$C$46,AND(O12="紫色",N12="精准回血%s"),数据引用!$D$46,AND(O12="橙色",N12="精准回血%s"),数据引用!$E$46,AND(O12="红色",N12="精准回血%s"),数据引用!$F$46,AND(O12="蓝色",N12="闪避回血%s"),数据引用!$C$49,AND(O12="紫色",N12="闪避回血%s"),数据引用!$D$49,AND(O12="橙色",N12="闪避回血%s"),数据引用!$E$49,AND(O12="红色",N12="闪避回血%s"),数据引用!$F$49,AND(O12="蓝色",N12="命中回血%s"),数据引用!$C$52,AND(O12="紫色",N12="命中回血%s"),数据引用!$D$52,AND(O12="橙色",N12="命中回血%s"),数据引用!$E$52,AND(O12="红色",N12="命中回血%s"),数据引用!$F$52,AND(O12="蓝色",N12="暴击回血%s"),数据引用!$C$55,AND(O12="紫色",N12="暴击回血%s"),数据引用!$D$55,AND(O12="橙色",N12="暴击回血%s"),数据引用!$E$55,AND(O12="红色",N12="暴击回血%s"),数据引用!$F$55,AND(O12="蓝色",N12="混沌回血%s"),数据引用!$C$58,AND(O12="紫色",N12="混沌回血%s"),数据引用!$D$58,AND(O12="橙色",N12="混沌回血%s"),数据引用!$E$58,AND(O12="红色",N12="混沌回血%s"),数据引用!$F$58,AND(O12="蓝色",N12="元素抗性"),数据引用!$C$61,AND(O12="紫色",N12="元素抗性"),数据引用!$D$61,AND(O12="橙色",N12="元素抗性"),数据引用!$E$61,AND(O12="红色",N12="元素抗性"),数据引用!$F$61,AND(O12="蓝色",N12="元素伤害"),数据引用!$C$64,AND(O12="紫色",N12="元素伤害"),数据引用!$D$64,AND(O12="橙色",N12="元素伤害"),数据引用!$E$64,AND(O12="红色",N12="元素伤害"),数据引用!$F$64)</f>
        <v>0</v>
      </c>
      <c r="N135" s="160" t="s">
        <v>161</v>
      </c>
      <c r="O135" s="52" t="s">
        <v>38</v>
      </c>
      <c r="P135" s="141">
        <f>_xlfn.IFNA(M12,"")</f>
        <v>0</v>
      </c>
      <c r="Q135" s="156"/>
      <c r="R135" s="156"/>
      <c r="S135" s="156"/>
      <c r="T135" s="156"/>
      <c r="U135" s="156" t="s">
        <v>132</v>
      </c>
      <c r="V135" s="126" t="str">
        <f t="shared" si="21"/>
        <v>属性-技能增强,</v>
      </c>
    </row>
    <row r="136" ht="15.75" spans="10:22">
      <c r="J136" s="6"/>
      <c r="K136" s="6"/>
      <c r="L136" s="153" t="s">
        <v>212</v>
      </c>
      <c r="M136" s="139" t="e">
        <f>_xlfn.IFS(AND(O136="蓝色",N136="晶核生命力"),数据引用!$C$19,AND(O136="紫色",N136="晶核生命力"),数据引用!$D$19,AND(O136="橙色",N136="晶核生命力"),数据引用!$E$19,AND(O136="红色",N136="晶核生命力"),数据引用!$F$19,AND(O136="蓝色",N136="晶核攻击力"),数据引用!$C$16,AND(O136="紫色",N136="晶核攻击力"),数据引用!$D$16,AND(O136="橙色",N136="晶核攻击力"),数据引用!$E$16,AND(O136="红色",N136="晶核攻击力"),数据引用!$F$16,AND(O136="蓝色",N136="最大混沌"),数据引用!$C$22,AND(O136="紫色",N136="最大混沌"),数据引用!$D$22,AND(O136="橙色",N136="最大混沌"),数据引用!$E$22,AND(O136="红色",N136="最大混沌"),数据引用!$F$22,AND(O136="蓝色",N136="破甲效果"),数据引用!$C$25,AND(O136="紫色",N136="破甲效果"),数据引用!$D$25,AND(O136="橙色",N136="破甲效果"),数据引用!$E$25,AND(O136="红色",N136="破甲效果"),数据引用!$F$25,AND(O136="蓝色",N136="暴击效果"),数据引用!$C$28,AND(O136="紫色",N136="暴击效果"),数据引用!$D$28,AND(O136="橙色",N136="暴击效果"),数据引用!$E$28,AND(O136="红色",N136="暴击效果"),数据引用!$F$28,AND(O136="蓝色",N136="精准伤害"),数据引用!$C$31,AND(O136="紫色",N136="精准伤害"),数据引用!$D$31,AND(O136="橙色",N136="精准伤害"),数据引用!$E$31,AND(O136="红色",N136="精准伤害"),数据引用!$F$31,AND(O136="蓝色",N136="技能增强"),$C$34,AND(O136="紫色",N136="技能增强"),数据引用!$D$34,AND(O136="橙色",N136="技能增强"),数据引用!$E$34,AND(O136="红色",N136="技能增强"),数据引用!$F$34,AND(O136="蓝色",N136="%命中率"),数据引用!$C$37,AND(O136="紫色",N136="%命中率"),数据引用!$D$37,AND(O136="橙色",N136="%命中率"),数据引用!$E$37,AND(O136="红色",N136="命中率"),数据引用!$F$37,AND(O136="蓝色",N136="%闪避率"),数据引用!$C$40,AND(O136="紫色",N136="%闪避率"),数据引用!$D$40,AND(O136="橙色",N136="%闪避率"),数据引用!$E$40,AND(O136="红色",N136="%闪避率"),数据引用!$F$40,AND(O136="蓝色",N136="晶核防御力"),数据引用!$C$43,AND(O136="紫色",N136="晶核防御力"),数据引用!$D$43,AND(O136="橙色",N136="晶核防御力"),数据引用!$E$43,AND(O136="红色",N136="晶核防御力"),数据引用!$F$43,AND(O136="蓝色",N136="精准回血"),数据引用!$C$46,AND(O136="紫色",N136="精准回血"),数据引用!$D$46,AND(O136="橙色",N136="精准回血"),数据引用!$E$46,AND(O136="红色",N136="精准回血"),数据引用!$F$46,AND(O136="蓝色",N136="闪避回血"),数据引用!$C$49,AND(O136="紫色",N136="闪避回血"),数据引用!$D$49,AND(O136="橙色",N136="闪避回血"),数据引用!$E$49,AND(O136="红色",N136="闪避回血"),数据引用!$F$49,AND(O136="蓝色",N136="命中回血"),数据引用!$C$52,AND(O136="紫色",N136="命中回血"),数据引用!$D$52,AND(O136="橙色",N136="命中回血"),数据引用!$E$52,AND(O136="红色",N136="命中回血"),数据引用!$F$52,AND(O136="蓝色",N136="暴击回血"),数据引用!$C$55,AND(O136="紫色",N136="暴击回血"),数据引用!$D$55,AND(O136="橙色",N136="暴击回血"),数据引用!$E$55,AND(O136="红色",N136="暴击回血"),数据引用!$F$55,AND(O136="蓝色",N136="混沌回血"),数据引用!$C$58,AND(O136="紫色",N136="混沌回血"),数据引用!$D$58,AND(O136="橙色",N136="混沌回血"),数据引用!$E$58,AND(O136="红色",N136="混沌回血"),数据引用!$F$58,AND(O136="蓝色",N136="%元素抗性"),数据引用!$C$61,AND(O136="紫色",N136="%元素抗性"),数据引用!$D$61,AND(O136="橙色",N136="%元素抗性"),数据引用!$E$61,AND(O136="红色",N136="%元素抗性"),数据引用!$F$61,AND(O136="蓝色",N136="%元素伤害"),数据引用!$C$64,AND(O136="紫色",N136="%元素伤害"),数据引用!$D$64,AND(O136="橙色",N136="%元素伤害"),数据引用!$E$64,AND(O136="红色",N136="%元素伤害"),数据引用!$F$64)</f>
        <v>#N/A</v>
      </c>
      <c r="N136" s="160"/>
      <c r="O136" s="52" t="s">
        <v>38</v>
      </c>
      <c r="P136" s="141" t="str">
        <f t="shared" si="20"/>
        <v/>
      </c>
      <c r="Q136" s="156"/>
      <c r="R136" s="156"/>
      <c r="S136" s="156"/>
      <c r="T136" s="156"/>
      <c r="U136" s="156"/>
      <c r="V136" s="126" t="e">
        <f t="shared" si="21"/>
        <v>#N/A</v>
      </c>
    </row>
    <row r="137" ht="15.75" spans="10:22">
      <c r="J137" s="6"/>
      <c r="K137" s="6"/>
      <c r="L137" s="52" t="s">
        <v>211</v>
      </c>
      <c r="M137" s="139">
        <f>_xlfn.IFS(AND(O137="蓝色",N137="晶核生命力"),数据引用!$C$19,AND(O137="紫色",N137="晶核生命力"),数据引用!$D$19,AND(O137="橙色",N137="晶核生命力"),数据引用!$E$19,AND(O137="红色",N137="晶核生命力"),数据引用!$F$19,AND(O137="蓝色",N137="晶核攻击力"),数据引用!$C$16,AND(O137="紫色",N137="晶核攻击力"),数据引用!$D$16,AND(O137="橙色",N137="晶核攻击力"),数据引用!$E$16,AND(O137="红色",N137="晶核攻击力"),数据引用!$F$16,AND(O137="蓝色",N137="最大混沌"),数据引用!$C$22,AND(O137="紫色",N137="最大混沌"),数据引用!$D$22,AND(O137="橙色",N137="最大混沌"),数据引用!$E$22,AND(O137="红色",N137="最大混沌"),数据引用!$F$22,AND(O137="蓝色",N137="破甲效果"),数据引用!$C$25,AND(O137="紫色",N137="破甲效果"),数据引用!$D$25,AND(O137="橙色",N137="破甲效果"),数据引用!$E$25,AND(O137="红色",N137="破甲效果"),数据引用!$F$25,AND(O137="蓝色",N137="暴击效果"),数据引用!$C$28,AND(O137="紫色",N137="暴击效果"),数据引用!$D$28,AND(O137="橙色",N137="暴击效果"),数据引用!$E$28,AND(O137="红色",N137="暴击效果"),数据引用!$F$28,AND(O137="蓝色",N137="精准伤害"),数据引用!$C$31,AND(O137="紫色",N137="精准伤害"),数据引用!$D$31,AND(O137="橙色",N137="精准伤害"),数据引用!$E$31,AND(O137="红色",N137="精准伤害"),数据引用!$F$31,AND(O137="蓝色",N137="技能增强"),$C$34,AND(O137="紫色",N137="技能增强"),数据引用!$D$34,AND(O137="橙色",N137="技能增强"),数据引用!$E$34,AND(O137="红色",N137="技能增强"),数据引用!$F$34,AND(O137="蓝色",N137="命中率"),数据引用!$C$37,AND(O137="紫色",N137="命中率"),数据引用!$D$37,AND(O137="橙色",N137="命中率"),数据引用!$E$37,AND(O137="红色",N137="命中率"),数据引用!$F$37,AND(O137="蓝色",N137="闪避率"),数据引用!$C$40,AND(O137="紫色",N137="闪避率"),数据引用!$D$40,AND(O137="橙色",N137="闪避率"),数据引用!$E$40,AND(O137="红色",N137="闪避率"),数据引用!$F$40,AND(O137="蓝色",N137="晶核防御力"),数据引用!$C$43,AND(O137="紫色",N137="晶核防御力"),数据引用!$D$43,AND(O137="橙色",N137="晶核防御力"),数据引用!$E$43,AND(O137="红色",N137="晶核防御力"),数据引用!$F$43,AND(O137="蓝色",N137="精准回血%s"),数据引用!$C$46,AND(O137="紫色",N137="精准回血%s"),数据引用!$D$46,AND(O137="橙色",N137="精准回血%s"),数据引用!$E$46,AND(O137="红色",N137="精准回血%s"),数据引用!$F$46,AND(O137="蓝色",N137="闪避回血%s"),数据引用!$C$49,AND(O137="紫色",N137="闪避回血%s"),数据引用!$D$49,AND(O137="橙色",N137="闪避回血%s"),数据引用!$E$49,AND(O137="红色",N137="闪避回血%s"),数据引用!$F$49,AND(O137="蓝色",N137="命中回血%s"),数据引用!$C$52,AND(O137="紫色",N137="命中回血%s"),数据引用!$D$52,AND(O137="橙色",N137="命中回血%s"),数据引用!$E$52,AND(O137="红色",N137="命中回血%s"),数据引用!$F$52,AND(O137="蓝色",N137="暴击回血%s"),数据引用!$C$55,AND(O137="紫色",N137="暴击回血%s"),数据引用!$D$55,AND(O137="橙色",N137="暴击回血%s"),数据引用!$E$55,AND(O137="红色",N137="暴击回血%s"),数据引用!$F$55,AND(O137="蓝色",N137="混沌回血%s"),数据引用!$C$58,AND(O137="紫色",N137="混沌回血%s"),数据引用!$D$58,AND(O137="橙色",N137="混沌回血%s"),数据引用!$E$58,AND(O137="红色",N137="混沌回血%s"),数据引用!$F$58,AND(O137="蓝色",N137="元素抗性"),数据引用!$C$61,AND(O137="紫色",N137="元素抗性"),数据引用!$D$61,AND(O137="橙色",N137="元素抗性"),数据引用!$E$61,AND(O137="红色",N137="元素抗性"),数据引用!$F$61,AND(O137="蓝色",N137="元素伤害"),数据引用!$C$64,AND(O137="紫色",N137="元素伤害"),数据引用!$D$64,AND(O137="橙色",N137="元素伤害"),数据引用!$E$64,AND(O137="红色",N137="元素伤害"),数据引用!$F$64)</f>
        <v>231</v>
      </c>
      <c r="N137" s="160" t="s">
        <v>150</v>
      </c>
      <c r="O137" s="52" t="s">
        <v>38</v>
      </c>
      <c r="P137" s="141">
        <f t="shared" si="20"/>
        <v>231</v>
      </c>
      <c r="Q137" s="156"/>
      <c r="R137" s="156"/>
      <c r="S137" s="156"/>
      <c r="T137" s="156"/>
      <c r="U137" s="156" t="s">
        <v>142</v>
      </c>
      <c r="V137" s="126" t="str">
        <f t="shared" si="21"/>
        <v>属性-混沌回血,</v>
      </c>
    </row>
    <row r="138" ht="15.75" spans="10:22">
      <c r="J138" s="6"/>
      <c r="K138" s="126">
        <f>T138*100</f>
        <v>2000</v>
      </c>
      <c r="L138" s="147" t="s">
        <v>136</v>
      </c>
      <c r="M138" s="161">
        <f>_xlfn.IFS(AND(O138="蓝色",N138="晶核生命力"),数据引用!$C$19,AND(O138="紫色",N138="晶核生命力"),数据引用!$D$19,AND(O138="橙色",N138="晶核生命力"),数据引用!$E$19,AND(O138="红色",N138="晶核生命力"),数据引用!$F$19,AND(O138="蓝色",N138="晶核攻击力"),数据引用!$C$16,AND(O138="紫色",N138="晶核攻击力"),数据引用!$D$16,AND(O138="橙色",N138="晶核攻击力"),数据引用!$E$16,AND(O138="红色",N138="晶核攻击力"),数据引用!$F$16,AND(O138="蓝色",N138="最大混沌"),数据引用!$C$22,AND(O138="紫色",N138="最大混沌"),数据引用!$D$22,AND(O138="橙色",N138="最大混沌"),数据引用!$E$22,AND(O138="红色",N138="最大混沌"),数据引用!$F$22,AND(O138="蓝色",N138="破甲效果"),数据引用!$C$25,AND(O138="紫色",N138="破甲效果"),数据引用!$D$25,AND(O138="橙色",N138="破甲效果"),数据引用!$E$25,AND(O138="红色",N138="破甲效果"),数据引用!$F$25,AND(O138="蓝色",N138="暴击效果"),数据引用!$C$28,AND(O138="紫色",N138="暴击效果"),数据引用!$D$28,AND(O138="橙色",N138="暴击效果"),数据引用!$E$28,AND(O138="红色",N138="暴击效果"),数据引用!$F$28,AND(O138="蓝色",N138="精准伤害"),数据引用!$C$31,AND(O138="紫色",N138="精准伤害"),数据引用!$D$31,AND(O138="橙色",N138="精准伤害"),数据引用!$E$31,AND(O138="红色",N138="精准伤害"),数据引用!$F$31,AND(O138="蓝色",N138="技能增强"),$C$34,AND(O138="紫色",N138="技能增强"),数据引用!$D$34,AND(O138="橙色",N138="技能增强"),数据引用!$E$34,AND(O138="红色",N138="技能增强"),数据引用!$F$34,AND(O138="蓝色",N138="命中率"),数据引用!$C$37,AND(O138="紫色",N138="命中率"),数据引用!$D$37,AND(O138="橙色",N138="命中率"),数据引用!$E$37,AND(O138="红色",N138="命中率"),数据引用!$F$37,AND(O138="蓝色",N138="闪避率"),数据引用!$C$40,AND(O138="紫色",N138="闪避率"),数据引用!$D$40,AND(O138="橙色",N138="闪避率"),数据引用!$E$40,AND(O138="红色",N138="闪避率"),数据引用!$F$40,AND(O138="蓝色",N138="晶核防御力"),数据引用!$C$43,AND(O138="紫色",N138="晶核防御力"),数据引用!$D$43,AND(O138="橙色",N138="晶核防御力"),数据引用!$E$43,AND(O138="红色",N138="晶核防御力"),数据引用!$F$43,AND(O138="蓝色",N138="精准回血%s"),数据引用!$C$46,AND(O138="紫色",N138="精准回血%s"),数据引用!$D$46,AND(O138="橙色",N138="精准回血%s"),数据引用!$E$46,AND(O138="红色",N138="精准回血%s"),数据引用!$F$46,AND(O138="蓝色",N138="闪避回血%s"),数据引用!$C$49,AND(O138="紫色",N138="闪避回血%s"),数据引用!$D$49,AND(O138="橙色",N138="闪避回血%s"),数据引用!$E$49,AND(O138="红色",N138="闪避回血%s"),数据引用!$F$49,AND(O138="蓝色",N138="命中回血%s"),数据引用!$C$52,AND(O138="紫色",N138="命中回血%s"),数据引用!$D$52,AND(O138="橙色",N138="命中回血%s"),数据引用!$E$52,AND(O138="红色",N138="命中回血%s"),数据引用!$F$52,AND(O138="蓝色",N138="暴击回血%s"),数据引用!$C$55,AND(O138="紫色",N138="暴击回血%s"),数据引用!$D$55,AND(O138="橙色",N138="暴击回血%s"),数据引用!$E$55,AND(O138="红色",N138="暴击回血%s"),数据引用!$F$55,AND(O138="蓝色",N138="混沌回血%s"),数据引用!$C$58,AND(O138="紫色",N138="混沌回血%s"),数据引用!$D$58,AND(O138="橙色",N138="混沌回血%s"),数据引用!$E$58,AND(O138="红色",N138="混沌回血%s"),数据引用!$F$58,AND(O138="蓝色",N138="元素抗性"),数据引用!$C$61,AND(O138="紫色",N138="元素抗性"),数据引用!$D$61,AND(O138="橙色",N138="元素抗性"),数据引用!$E$61,AND(O138="红色",N138="元素抗性"),数据引用!$F$61,AND(O138="蓝色",N138="元素伤害"),数据引用!$C$64,AND(O138="紫色",N138="元素伤害"),数据引用!$D$64,AND(O138="橙色",N138="元素伤害"),数据引用!$E$64,AND(O138="红色",N138="元素伤害"),数据引用!$F$64)</f>
        <v>20</v>
      </c>
      <c r="N138" s="162" t="s">
        <v>129</v>
      </c>
      <c r="O138" s="63" t="s">
        <v>41</v>
      </c>
      <c r="P138" s="141">
        <f t="shared" si="20"/>
        <v>20</v>
      </c>
      <c r="Q138" s="156"/>
      <c r="R138" s="156"/>
      <c r="S138" s="156"/>
      <c r="T138" s="156">
        <f>M138</f>
        <v>20</v>
      </c>
      <c r="U138" s="156" t="s">
        <v>132</v>
      </c>
      <c r="V138" s="126" t="str">
        <f t="shared" si="21"/>
        <v>属性-最大生命,</v>
      </c>
    </row>
    <row r="139" ht="15.75" spans="10:22">
      <c r="J139" s="6"/>
      <c r="K139" s="6"/>
      <c r="L139" s="149" t="s">
        <v>136</v>
      </c>
      <c r="M139" s="161">
        <f>_xlfn.IFS(AND(O139="蓝色",N139="晶核生命力"),数据引用!$C$19,AND(O139="紫色",N139="晶核生命力"),数据引用!$D$19,AND(O139="橙色",N139="晶核生命力"),数据引用!$E$19,AND(O139="红色",N139="晶核生命力"),数据引用!$F$19,AND(O139="蓝色",N139="晶核攻击力"),数据引用!$C$16,AND(O139="紫色",N139="晶核攻击力"),数据引用!$D$16,AND(O139="橙色",N139="晶核攻击力"),数据引用!$E$16,AND(O139="红色",N139="晶核攻击力"),数据引用!$F$16,AND(O139="蓝色",N139="最大混沌"),数据引用!$C$22,AND(O139="紫色",N139="最大混沌"),数据引用!$D$22,AND(O139="橙色",N139="最大混沌"),数据引用!$E$22,AND(O139="红色",N139="最大混沌"),数据引用!$F$22,AND(O139="蓝色",N139="破甲效果"),数据引用!$C$25,AND(O139="紫色",N139="破甲效果"),数据引用!$D$25,AND(O139="橙色",N139="破甲效果"),数据引用!$E$25,AND(O139="红色",N139="破甲效果"),数据引用!$F$25,AND(O139="蓝色",N139="暴击效果"),数据引用!$C$28,AND(O139="紫色",N139="暴击效果"),数据引用!$D$28,AND(O139="橙色",N139="暴击效果"),数据引用!$E$28,AND(O139="红色",N139="暴击效果"),数据引用!$F$28,AND(O139="蓝色",N139="精准伤害"),数据引用!$C$31,AND(O139="紫色",N139="精准伤害"),数据引用!$D$31,AND(O139="橙色",N139="精准伤害"),数据引用!$E$31,AND(O139="红色",N139="精准伤害"),数据引用!$F$31,AND(O139="蓝色",N139="技能增强"),$C$34,AND(O139="紫色",N139="技能增强"),数据引用!$D$34,AND(O139="橙色",N139="技能增强"),数据引用!$E$34,AND(O139="红色",N139="技能增强"),数据引用!$F$34,AND(O139="蓝色",N139="命中率"),数据引用!$C$37,AND(O139="紫色",N139="命中率"),数据引用!$D$37,AND(O139="橙色",N139="命中率"),数据引用!$E$37,AND(O139="红色",N139="命中率"),数据引用!$F$37,AND(O139="蓝色",N139="闪避率"),数据引用!$C$40,AND(O139="紫色",N139="闪避率"),数据引用!$D$40,AND(O139="橙色",N139="闪避率"),数据引用!$E$40,AND(O139="红色",N139="闪避率"),数据引用!$F$40,AND(O139="蓝色",N139="晶核防御力"),数据引用!$C$43,AND(O139="紫色",N139="晶核防御力"),数据引用!$D$43,AND(O139="橙色",N139="晶核防御力"),数据引用!$E$43,AND(O139="红色",N139="晶核防御力"),数据引用!$F$43,AND(O139="蓝色",N139="精准回血%s"),数据引用!$C$46,AND(O139="紫色",N139="精准回血%s"),数据引用!$D$46,AND(O139="橙色",N139="精准回血%s"),数据引用!$E$46,AND(O139="红色",N139="精准回血%s"),数据引用!$F$46,AND(O139="蓝色",N139="闪避回血%s"),数据引用!$C$49,AND(O139="紫色",N139="闪避回血%s"),数据引用!$D$49,AND(O139="橙色",N139="闪避回血%s"),数据引用!$E$49,AND(O139="红色",N139="闪避回血%s"),数据引用!$F$49,AND(O139="蓝色",N139="命中回血%s"),数据引用!$C$52,AND(O139="紫色",N139="命中回血%s"),数据引用!$D$52,AND(O139="橙色",N139="命中回血%s"),数据引用!$E$52,AND(O139="红色",N139="命中回血%s"),数据引用!$F$52,AND(O139="蓝色",N139="暴击回血%s"),数据引用!$C$55,AND(O139="紫色",N139="暴击回血%s"),数据引用!$D$55,AND(O139="橙色",N139="暴击回血%s"),数据引用!$E$55,AND(O139="红色",N139="暴击回血%s"),数据引用!$F$55,AND(O139="蓝色",N139="混沌回血%s"),数据引用!$C$58,AND(O139="紫色",N139="混沌回血%s"),数据引用!$D$58,AND(O139="橙色",N139="混沌回血%s"),数据引用!$E$58,AND(O139="红色",N139="混沌回血%s"),数据引用!$F$58,AND(O139="蓝色",N139="元素抗性"),数据引用!$C$61,AND(O139="紫色",N139="元素抗性"),数据引用!$D$61,AND(O139="橙色",N139="元素抗性"),数据引用!$E$61,AND(O139="红色",N139="元素抗性"),数据引用!$F$61,AND(O139="蓝色",N139="元素伤害"),数据引用!$C$64,AND(O139="紫色",N139="元素伤害"),数据引用!$D$64,AND(O139="橙色",N139="元素伤害"),数据引用!$E$64,AND(O139="红色",N139="元素伤害"),数据引用!$F$64)</f>
        <v>20</v>
      </c>
      <c r="N139" s="163" t="s">
        <v>137</v>
      </c>
      <c r="O139" s="63" t="s">
        <v>41</v>
      </c>
      <c r="P139" s="141">
        <f t="shared" si="20"/>
        <v>20</v>
      </c>
      <c r="Q139" s="156"/>
      <c r="R139" s="156"/>
      <c r="S139" s="156"/>
      <c r="T139" s="156"/>
      <c r="U139" s="156" t="s">
        <v>132</v>
      </c>
      <c r="V139" s="126" t="str">
        <f t="shared" si="21"/>
        <v>属性-攻击力,</v>
      </c>
    </row>
    <row r="140" ht="15.75" spans="10:22">
      <c r="J140" s="6"/>
      <c r="K140" s="6"/>
      <c r="L140" s="47" t="s">
        <v>136</v>
      </c>
      <c r="M140" s="161">
        <f>_xlfn.IFS(AND(O140="蓝色",N140="晶核生命力"),数据引用!$C$19,AND(O140="紫色",N140="晶核生命力"),数据引用!$D$19,AND(O140="橙色",N140="晶核生命力"),数据引用!$E$19,AND(O140="红色",N140="晶核生命力"),数据引用!$F$19,AND(O140="蓝色",N140="晶核攻击力"),数据引用!$C$16,AND(O140="紫色",N140="晶核攻击力"),数据引用!$D$16,AND(O140="橙色",N140="晶核攻击力"),数据引用!$E$16,AND(O140="红色",N140="晶核攻击力"),数据引用!$F$16,AND(O140="蓝色",N140="最大混沌"),数据引用!$C$22,AND(O140="紫色",N140="最大混沌"),数据引用!$D$22,AND(O140="橙色",N140="最大混沌"),数据引用!$E$22,AND(O140="红色",N140="最大混沌"),数据引用!$F$22,AND(O140="蓝色",N140="破甲效果"),数据引用!$C$25,AND(O140="紫色",N140="破甲效果"),数据引用!$D$25,AND(O140="橙色",N140="破甲效果"),数据引用!$E$25,AND(O140="红色",N140="破甲效果"),数据引用!$F$25,AND(O140="蓝色",N140="暴击效果"),数据引用!$C$28,AND(O140="紫色",N140="暴击效果"),数据引用!$D$28,AND(O140="橙色",N140="暴击效果"),数据引用!$E$28,AND(O140="红色",N140="暴击效果"),数据引用!$F$28,AND(O140="蓝色",N140="精准伤害"),数据引用!$C$31,AND(O140="紫色",N140="精准伤害"),数据引用!$D$31,AND(O140="橙色",N140="精准伤害"),数据引用!$E$31,AND(O140="红色",N140="精准伤害"),数据引用!$F$31,AND(O140="蓝色",N140="技能增强"),$C$34,AND(O140="紫色",N140="技能增强"),数据引用!$D$34,AND(O140="橙色",N140="技能增强"),数据引用!$E$34,AND(O140="红色",N140="技能增强"),数据引用!$F$34,AND(O140="蓝色",N140="命中率"),数据引用!$C$37,AND(O140="紫色",N140="命中率"),数据引用!$D$37,AND(O140="橙色",N140="命中率"),数据引用!$E$37,AND(O140="红色",N140="命中率"),数据引用!$F$37,AND(O140="蓝色",N140="闪避率"),数据引用!$C$40,AND(O140="紫色",N140="闪避率"),数据引用!$D$40,AND(O140="橙色",N140="闪避率"),数据引用!$E$40,AND(O140="红色",N140="闪避率"),数据引用!$F$40,AND(O140="蓝色",N140="晶核防御力"),数据引用!$C$43,AND(O140="紫色",N140="晶核防御力"),数据引用!$D$43,AND(O140="橙色",N140="晶核防御力"),数据引用!$E$43,AND(O140="红色",N140="晶核防御力"),数据引用!$F$43,AND(O140="蓝色",N140="精准回血%s"),数据引用!$C$46,AND(O140="紫色",N140="精准回血%s"),数据引用!$D$46,AND(O140="橙色",N140="精准回血%s"),数据引用!$E$46,AND(O140="红色",N140="精准回血%s"),数据引用!$F$46,AND(O140="蓝色",N140="闪避回血%s"),数据引用!$C$49,AND(O140="紫色",N140="闪避回血%s"),数据引用!$D$49,AND(O140="橙色",N140="闪避回血%s"),数据引用!$E$49,AND(O140="红色",N140="闪避回血%s"),数据引用!$F$49,AND(O140="蓝色",N140="命中回血%s"),数据引用!$C$52,AND(O140="紫色",N140="命中回血%s"),数据引用!$D$52,AND(O140="橙色",N140="命中回血%s"),数据引用!$E$52,AND(O140="红色",N140="命中回血%s"),数据引用!$F$52,AND(O140="蓝色",N140="暴击回血%s"),数据引用!$C$55,AND(O140="紫色",N140="暴击回血%s"),数据引用!$D$55,AND(O140="橙色",N140="暴击回血%s"),数据引用!$E$55,AND(O140="红色",N140="暴击回血%s"),数据引用!$F$55,AND(O140="蓝色",N140="混沌回血%s"),数据引用!$C$58,AND(O140="紫色",N140="混沌回血%s"),数据引用!$D$58,AND(O140="橙色",N140="混沌回血%s"),数据引用!$E$58,AND(O140="红色",N140="混沌回血%s"),数据引用!$F$58,AND(O140="蓝色",N140="元素抗性"),数据引用!$C$61,AND(O140="紫色",N140="元素抗性"),数据引用!$D$61,AND(O140="橙色",N140="元素抗性"),数据引用!$E$61,AND(O140="红色",N140="元素抗性"),数据引用!$F$61,AND(O140="蓝色",N140="元素伤害"),数据引用!$C$64,AND(O140="紫色",N140="元素伤害"),数据引用!$D$64,AND(O140="橙色",N140="元素伤害"),数据引用!$E$64,AND(O140="红色",N140="元素伤害"),数据引用!$F$64)</f>
        <v>20</v>
      </c>
      <c r="N140" s="163" t="s">
        <v>148</v>
      </c>
      <c r="O140" s="63" t="s">
        <v>41</v>
      </c>
      <c r="P140" s="141">
        <f t="shared" si="20"/>
        <v>20</v>
      </c>
      <c r="Q140" s="156"/>
      <c r="R140" s="156"/>
      <c r="S140" s="156"/>
      <c r="T140" s="156"/>
      <c r="U140" s="156" t="s">
        <v>132</v>
      </c>
      <c r="V140" s="126" t="str">
        <f t="shared" si="21"/>
        <v>属性-防御力,</v>
      </c>
    </row>
    <row r="141" ht="15.75" spans="10:22">
      <c r="J141" s="6"/>
      <c r="K141" s="6"/>
      <c r="L141" s="149" t="s">
        <v>213</v>
      </c>
      <c r="M141" s="161">
        <f>_xlfn.IFS(AND(O141="蓝色",N141="晶核生命力"),数据引用!$C$19,AND(O141="紫色",N141="晶核生命力"),数据引用!$D$19,AND(O141="橙色",N141="晶核生命力"),数据引用!$E$19,AND(O141="红色",N141="晶核生命力"),数据引用!$F$19,AND(O141="蓝色",N141="晶核攻击力"),数据引用!$C$16,AND(O141="紫色",N141="晶核攻击力"),数据引用!$D$16,AND(O141="橙色",N141="晶核攻击力"),数据引用!$E$16,AND(O141="红色",N141="晶核攻击力"),数据引用!$F$16,AND(O141="蓝色",N141="最大混沌"),数据引用!$C$22,AND(O141="紫色",N141="最大混沌"),数据引用!$D$22,AND(O141="橙色",N141="最大混沌"),数据引用!$E$22,AND(O141="红色",N141="最大混沌"),数据引用!$F$22,AND(O141="蓝色",N141="破甲效果"),数据引用!$C$25,AND(O141="紫色",N141="破甲效果"),数据引用!$D$25,AND(O141="橙色",N141="破甲效果"),数据引用!$E$25,AND(O141="红色",N141="破甲效果"),数据引用!$F$25,AND(O141="蓝色",N141="暴击效果"),数据引用!$C$28,AND(O141="紫色",N141="暴击效果"),数据引用!$D$28,AND(O141="橙色",N141="暴击效果"),数据引用!$E$28,AND(O141="红色",N141="暴击效果"),数据引用!$F$28,AND(O141="蓝色",N141="精准伤害"),数据引用!$C$31,AND(O141="紫色",N141="精准伤害"),数据引用!$D$31,AND(O141="橙色",N141="精准伤害"),数据引用!$E$31,AND(O141="红色",N141="精准伤害"),数据引用!$F$31,AND(O141="蓝色",N141="技能增强"),$C$34,AND(O141="紫色",N141="技能增强"),数据引用!$D$34,AND(O141="橙色",N141="技能增强"),数据引用!$E$34,AND(O141="红色",N141="技能增强"),数据引用!$F$34,AND(O141="蓝色",N141="命中率"),数据引用!$C$37,AND(O141="紫色",N141="命中率"),数据引用!$D$37,AND(O141="橙色",N141="命中率"),数据引用!$E$37,AND(O141="红色",N141="命中率"),数据引用!$F$37,AND(O141="蓝色",N141="闪避率"),数据引用!$C$40,AND(O141="紫色",N141="闪避率"),数据引用!$D$40,AND(O141="橙色",N141="闪避率"),数据引用!$E$40,AND(O141="红色",N141="闪避率"),数据引用!$F$40,AND(O141="蓝色",N141="晶核防御力"),数据引用!$C$43,AND(O141="紫色",N141="晶核防御力"),数据引用!$D$43,AND(O141="橙色",N141="晶核防御力"),数据引用!$E$43,AND(O141="红色",N141="晶核防御力"),数据引用!$F$43,AND(O141="蓝色",N141="精准回血%s"),数据引用!$C$46,AND(O141="紫色",N141="精准回血%s"),数据引用!$D$46,AND(O141="橙色",N141="精准回血%s"),数据引用!$E$46,AND(O141="红色",N141="精准回血%s"),数据引用!$F$46,AND(O141="蓝色",N141="闪避回血%s"),数据引用!$C$49,AND(O141="紫色",N141="闪避回血%s"),数据引用!$D$49,AND(O141="橙色",N141="闪避回血%s"),数据引用!$E$49,AND(O141="红色",N141="闪避回血%s"),数据引用!$F$49,AND(O141="蓝色",N141="命中回血%s"),数据引用!$C$52,AND(O141="紫色",N141="命中回血%s"),数据引用!$D$52,AND(O141="橙色",N141="命中回血%s"),数据引用!$E$52,AND(O141="红色",N141="命中回血%s"),数据引用!$F$52,AND(O141="蓝色",N141="暴击回血%s"),数据引用!$C$55,AND(O141="紫色",N141="暴击回血%s"),数据引用!$D$55,AND(O141="橙色",N141="暴击回血%s"),数据引用!$E$55,AND(O141="红色",N141="暴击回血%s"),数据引用!$F$55,AND(O141="蓝色",N141="混沌回血%s"),数据引用!$C$58,AND(O141="紫色",N141="混沌回血%s"),数据引用!$D$58,AND(O141="橙色",N141="混沌回血%s"),数据引用!$E$58,AND(O141="红色",N141="混沌回血%s"),数据引用!$F$58,AND(O141="蓝色",N141="元素抗性"),数据引用!$C$61,AND(O141="紫色",N141="元素抗性"),数据引用!$D$61,AND(O141="橙色",N141="元素抗性"),数据引用!$E$61,AND(O141="红色",N141="元素抗性"),数据引用!$F$61,AND(O141="蓝色",N141="元素伤害"),数据引用!$C$64,AND(O141="紫色",N141="元素伤害"),数据引用!$D$64,AND(O141="橙色",N141="元素伤害"),数据引用!$E$64,AND(O141="红色",N141="元素伤害"),数据引用!$F$64)</f>
        <v>258</v>
      </c>
      <c r="N141" s="164" t="s">
        <v>141</v>
      </c>
      <c r="O141" s="63" t="s">
        <v>41</v>
      </c>
      <c r="P141" s="141">
        <f t="shared" si="20"/>
        <v>258</v>
      </c>
      <c r="Q141" s="156" t="s">
        <v>130</v>
      </c>
      <c r="R141" s="156">
        <v>80</v>
      </c>
      <c r="S141" s="156" t="s">
        <v>131</v>
      </c>
      <c r="T141" s="156">
        <f>ROUND(P141/R141,1)</f>
        <v>3.2</v>
      </c>
      <c r="U141" s="156" t="s">
        <v>142</v>
      </c>
      <c r="V141" s="126" t="str">
        <f t="shared" si="21"/>
        <v>属性-暴击回血,</v>
      </c>
    </row>
    <row r="142" ht="15.75" spans="10:22">
      <c r="J142" s="6"/>
      <c r="K142" s="6"/>
      <c r="L142" s="63" t="s">
        <v>211</v>
      </c>
      <c r="M142" s="161">
        <f>_xlfn.IFS(AND(O142="蓝色",N142="晶核生命力"),数据引用!$C$19,AND(O142="紫色",N142="晶核生命力"),数据引用!$D$19,AND(O142="橙色",N142="晶核生命力"),数据引用!$E$19,AND(O142="红色",N142="晶核生命力"),数据引用!$F$19,AND(O142="蓝色",N142="晶核攻击力"),数据引用!$C$16,AND(O142="紫色",N142="晶核攻击力"),数据引用!$D$16,AND(O142="橙色",N142="晶核攻击力"),数据引用!$E$16,AND(O142="红色",N142="晶核攻击力"),数据引用!$F$16,AND(O142="蓝色",N142="最大混沌"),数据引用!$C$22,AND(O142="紫色",N142="最大混沌"),数据引用!$D$22,AND(O142="橙色",N142="最大混沌"),数据引用!$E$22,AND(O142="红色",N142="最大混沌"),数据引用!$F$22,AND(O142="蓝色",N142="破甲效果"),数据引用!$C$25,AND(O142="紫色",N142="破甲效果"),数据引用!$D$25,AND(O142="橙色",N142="破甲效果"),数据引用!$E$25,AND(O142="红色",N142="破甲效果"),数据引用!$F$25,AND(O142="蓝色",N142="暴击效果"),数据引用!$C$28,AND(O142="紫色",N142="暴击效果"),数据引用!$D$28,AND(O142="橙色",N142="暴击效果"),数据引用!$E$28,AND(O142="红色",N142="暴击效果"),数据引用!$F$28,AND(O142="蓝色",N142="精准伤害"),数据引用!$C$31,AND(O142="紫色",N142="精准伤害"),数据引用!$D$31,AND(O142="橙色",N142="精准伤害"),数据引用!$E$31,AND(O142="红色",N142="精准伤害"),数据引用!$F$31,AND(O142="蓝色",N142="技能增强"),$C$34,AND(O142="紫色",N142="技能增强"),数据引用!$D$34,AND(O142="橙色",N142="技能增强"),数据引用!$E$34,AND(O142="红色",N142="技能增强"),数据引用!$F$34,AND(O142="蓝色",N142="命中率"),数据引用!$C$37,AND(O142="紫色",N142="命中率"),数据引用!$D$37,AND(O142="橙色",N142="命中率"),数据引用!$E$37,AND(O142="红色",N142="命中率"),数据引用!$F$37,AND(O142="蓝色",N142="闪避率"),数据引用!$C$40,AND(O142="紫色",N142="闪避率"),数据引用!$D$40,AND(O142="橙色",N142="闪避率"),数据引用!$E$40,AND(O142="红色",N142="闪避率"),数据引用!$F$40,AND(O142="蓝色",N142="晶核防御力"),数据引用!$C$43,AND(O142="紫色",N142="晶核防御力"),数据引用!$D$43,AND(O142="橙色",N142="晶核防御力"),数据引用!$E$43,AND(O142="红色",N142="晶核防御力"),数据引用!$F$43,AND(O142="蓝色",N142="精准回血%s"),数据引用!$C$46,AND(O142="紫色",N142="精准回血%s"),数据引用!$D$46,AND(O142="橙色",N142="精准回血%s"),数据引用!$E$46,AND(O142="红色",N142="精准回血%s"),数据引用!$F$46,AND(O142="蓝色",N142="闪避回血%s"),数据引用!$C$49,AND(O142="紫色",N142="闪避回血%s"),数据引用!$D$49,AND(O142="橙色",N142="闪避回血%s"),数据引用!$E$49,AND(O142="红色",N142="闪避回血%s"),数据引用!$F$49,AND(O142="蓝色",N142="命中回血%s"),数据引用!$C$52,AND(O142="紫色",N142="命中回血%s"),数据引用!$D$52,AND(O142="橙色",N142="命中回血%s"),数据引用!$E$52,AND(O142="红色",N142="命中回血%s"),数据引用!$F$52,AND(O142="蓝色",N142="暴击回血%s"),数据引用!$C$55,AND(O142="紫色",N142="暴击回血%s"),数据引用!$D$55,AND(O142="橙色",N142="暴击回血%s"),数据引用!$E$55,AND(O142="红色",N142="暴击回血%s"),数据引用!$F$55,AND(O142="蓝色",N142="混沌回血%s"),数据引用!$C$58,AND(O142="紫色",N142="混沌回血%s"),数据引用!$D$58,AND(O142="橙色",N142="混沌回血%s"),数据引用!$E$58,AND(O142="红色",N142="混沌回血%s"),数据引用!$F$58,AND(O142="蓝色",N142="元素抗性"),数据引用!$C$61,AND(O142="紫色",N142="元素抗性"),数据引用!$D$61,AND(O142="橙色",N142="元素抗性"),数据引用!$E$61,AND(O142="红色",N142="元素抗性"),数据引用!$F$61,AND(O142="蓝色",N142="元素伤害"),数据引用!$C$64,AND(O142="紫色",N142="元素伤害"),数据引用!$D$64,AND(O142="橙色",N142="元素伤害"),数据引用!$E$64,AND(O142="红色",N142="元素伤害"),数据引用!$F$64)</f>
        <v>258</v>
      </c>
      <c r="N142" s="162" t="s">
        <v>141</v>
      </c>
      <c r="O142" s="63" t="s">
        <v>41</v>
      </c>
      <c r="P142" s="141">
        <f t="shared" si="20"/>
        <v>258</v>
      </c>
      <c r="Q142" s="156"/>
      <c r="R142" s="156"/>
      <c r="S142" s="156"/>
      <c r="T142" s="156"/>
      <c r="U142" s="156" t="s">
        <v>142</v>
      </c>
      <c r="V142" s="126" t="str">
        <f t="shared" si="21"/>
        <v>属性-暴击回血,</v>
      </c>
    </row>
    <row r="143" ht="15.75" spans="10:22">
      <c r="J143" s="6"/>
      <c r="K143" s="6"/>
      <c r="L143" s="47" t="s">
        <v>136</v>
      </c>
      <c r="M143" s="161">
        <f>_xlfn.IFS(AND(O143="蓝色",N143="晶核生命力"),数据引用!$C$19,AND(O143="紫色",N143="晶核生命力"),数据引用!$D$19,AND(O143="橙色",N143="晶核生命力"),数据引用!$E$19,AND(O143="红色",N143="晶核生命力"),数据引用!$F$19,AND(O143="蓝色",N143="晶核攻击力"),数据引用!$C$16,AND(O143="紫色",N143="晶核攻击力"),数据引用!$D$16,AND(O143="橙色",N143="晶核攻击力"),数据引用!$E$16,AND(O143="红色",N143="晶核攻击力"),数据引用!$F$16,AND(O143="蓝色",N143="最大混沌"),数据引用!$C$22,AND(O143="紫色",N143="最大混沌"),数据引用!$D$22,AND(O143="橙色",N143="最大混沌"),数据引用!$E$22,AND(O143="红色",N143="最大混沌"),数据引用!$F$22,AND(O143="蓝色",N143="破甲效果"),数据引用!$C$25,AND(O143="紫色",N143="破甲效果"),数据引用!$D$25,AND(O143="橙色",N143="破甲效果"),数据引用!$E$25,AND(O143="红色",N143="破甲效果"),数据引用!$F$25,AND(O143="蓝色",N143="暴击效果"),数据引用!$C$28,AND(O143="紫色",N143="暴击效果"),数据引用!$D$28,AND(O143="橙色",N143="暴击效果"),数据引用!$E$28,AND(O143="红色",N143="暴击效果"),数据引用!$F$28,AND(O143="蓝色",N143="精准伤害"),数据引用!$C$31,AND(O143="紫色",N143="精准伤害"),数据引用!$D$31,AND(O143="橙色",N143="精准伤害"),数据引用!$E$31,AND(O143="红色",N143="精准伤害"),数据引用!$F$31,AND(O143="蓝色",N143="技能增强"),$C$34,AND(O143="紫色",N143="技能增强"),数据引用!$D$34,AND(O143="橙色",N143="技能增强"),数据引用!$E$34,AND(O143="红色",N143="技能增强"),数据引用!$F$34,AND(O143="蓝色",N143="命中率"),数据引用!$C$37,AND(O143="紫色",N143="命中率"),数据引用!$D$37,AND(O143="橙色",N143="命中率"),数据引用!$E$37,AND(O143="红色",N143="命中率"),数据引用!$F$37,AND(O143="蓝色",N143="闪避率"),数据引用!$C$40,AND(O143="紫色",N143="闪避率"),数据引用!$D$40,AND(O143="橙色",N143="闪避率"),数据引用!$E$40,AND(O143="红色",N143="闪避率"),数据引用!$F$40,AND(O143="蓝色",N143="晶核防御力"),数据引用!$C$43,AND(O143="紫色",N143="晶核防御力"),数据引用!$D$43,AND(O143="橙色",N143="晶核防御力"),数据引用!$E$43,AND(O143="红色",N143="晶核防御力"),数据引用!$F$43,AND(O143="蓝色",N143="精准回血%s"),数据引用!$C$46,AND(O143="紫色",N143="精准回血%s"),数据引用!$D$46,AND(O143="橙色",N143="精准回血%s"),数据引用!$E$46,AND(O143="红色",N143="精准回血%s"),数据引用!$F$46,AND(O143="蓝色",N143="闪避回血%s"),数据引用!$C$49,AND(O143="紫色",N143="闪避回血%s"),数据引用!$D$49,AND(O143="橙色",N143="闪避回血%s"),数据引用!$E$49,AND(O143="红色",N143="闪避回血%s"),数据引用!$F$49,AND(O143="蓝色",N143="命中回血%s"),数据引用!$C$52,AND(O143="紫色",N143="命中回血%s"),数据引用!$D$52,AND(O143="橙色",N143="命中回血%s"),数据引用!$E$52,AND(O143="红色",N143="命中回血%s"),数据引用!$F$52,AND(O143="蓝色",N143="暴击回血%s"),数据引用!$C$55,AND(O143="紫色",N143="暴击回血%s"),数据引用!$D$55,AND(O143="橙色",N143="暴击回血%s"),数据引用!$E$55,AND(O143="红色",N143="暴击回血%s"),数据引用!$F$55,AND(O143="蓝色",N143="混沌回血%s"),数据引用!$C$58,AND(O143="紫色",N143="混沌回血%s"),数据引用!$D$58,AND(O143="橙色",N143="混沌回血%s"),数据引用!$E$58,AND(O143="红色",N143="混沌回血%s"),数据引用!$F$58,AND(O143="蓝色",N143="元素抗性"),数据引用!$C$61,AND(O143="紫色",N143="元素抗性"),数据引用!$D$61,AND(O143="橙色",N143="元素抗性"),数据引用!$E$61,AND(O143="红色",N143="元素抗性"),数据引用!$F$61,AND(O143="蓝色",N143="元素伤害"),数据引用!$C$64,AND(O143="紫色",N143="元素伤害"),数据引用!$D$64,AND(O143="橙色",N143="元素伤害"),数据引用!$E$64,AND(O143="红色",N143="元素伤害"),数据引用!$F$64)</f>
        <v>20</v>
      </c>
      <c r="N143" s="162" t="s">
        <v>148</v>
      </c>
      <c r="O143" s="63" t="s">
        <v>41</v>
      </c>
      <c r="P143" s="141">
        <f t="shared" si="20"/>
        <v>20</v>
      </c>
      <c r="Q143" s="156"/>
      <c r="R143" s="156"/>
      <c r="S143" s="156"/>
      <c r="T143" s="156"/>
      <c r="U143" s="156" t="s">
        <v>132</v>
      </c>
      <c r="V143" s="126" t="str">
        <f t="shared" si="21"/>
        <v>属性-防御力,</v>
      </c>
    </row>
    <row r="144" ht="15.75" spans="10:22">
      <c r="J144" s="6"/>
      <c r="K144" s="6"/>
      <c r="L144" s="63" t="s">
        <v>211</v>
      </c>
      <c r="M144" s="161">
        <f>_xlfn.IFS(AND(O144="蓝色",N144="晶核生命力"),数据引用!$C$19,AND(O144="紫色",N144="晶核生命力"),数据引用!$D$19,AND(O144="橙色",N144="晶核生命力"),数据引用!$E$19,AND(O144="红色",N144="晶核生命力"),数据引用!$F$19,AND(O144="蓝色",N144="晶核攻击力"),数据引用!$C$16,AND(O144="紫色",N144="晶核攻击力"),数据引用!$D$16,AND(O144="橙色",N144="晶核攻击力"),数据引用!$E$16,AND(O144="红色",N144="晶核攻击力"),数据引用!$F$16,AND(O144="蓝色",N144="最大混沌"),数据引用!$C$22,AND(O144="紫色",N144="最大混沌"),数据引用!$D$22,AND(O144="橙色",N144="最大混沌"),数据引用!$E$22,AND(O144="红色",N144="最大混沌"),数据引用!$F$22,AND(O144="蓝色",N144="破甲效果"),数据引用!$C$25,AND(O144="紫色",N144="破甲效果"),数据引用!$D$25,AND(O144="橙色",N144="破甲效果"),数据引用!$E$25,AND(O144="红色",N144="破甲效果"),数据引用!$F$25,AND(O144="蓝色",N144="暴击效果"),数据引用!$C$28,AND(O144="紫色",N144="暴击效果"),数据引用!$D$28,AND(O144="橙色",N144="暴击效果"),数据引用!$E$28,AND(O144="红色",N144="暴击效果"),数据引用!$F$28,AND(O144="蓝色",N144="精准伤害"),数据引用!$C$31,AND(O144="紫色",N144="精准伤害"),数据引用!$D$31,AND(O144="橙色",N144="精准伤害"),数据引用!$E$31,AND(O144="红色",N144="精准伤害"),数据引用!$F$31,AND(O144="蓝色",N144="技能增强"),$C$34,AND(O144="紫色",N144="技能增强"),数据引用!$D$34,AND(O144="橙色",N144="技能增强"),数据引用!$E$34,AND(O144="红色",N144="技能增强"),数据引用!$F$34,AND(O144="蓝色",N144="命中率"),数据引用!$C$37,AND(O144="紫色",N144="命中率"),数据引用!$D$37,AND(O144="橙色",N144="命中率"),数据引用!$E$37,AND(O144="红色",N144="命中率"),数据引用!$F$37,AND(O144="蓝色",N144="闪避率"),数据引用!$C$40,AND(O144="紫色",N144="闪避率"),数据引用!$D$40,AND(O144="橙色",N144="闪避率"),数据引用!$E$40,AND(O144="红色",N144="闪避率"),数据引用!$F$40,AND(O144="蓝色",N144="晶核防御力"),数据引用!$C$43,AND(O144="紫色",N144="晶核防御力"),数据引用!$D$43,AND(O144="橙色",N144="晶核防御力"),数据引用!$E$43,AND(O144="红色",N144="晶核防御力"),数据引用!$F$43,AND(O144="蓝色",N144="精准回血%s"),数据引用!$C$46,AND(O144="紫色",N144="精准回血%s"),数据引用!$D$46,AND(O144="橙色",N144="精准回血%s"),数据引用!$E$46,AND(O144="红色",N144="精准回血%s"),数据引用!$F$46,AND(O144="蓝色",N144="闪避回血%s"),数据引用!$C$49,AND(O144="紫色",N144="闪避回血%s"),数据引用!$D$49,AND(O144="橙色",N144="闪避回血%s"),数据引用!$E$49,AND(O144="红色",N144="闪避回血%s"),数据引用!$F$49,AND(O144="蓝色",N144="命中回血%s"),数据引用!$C$52,AND(O144="紫色",N144="命中回血%s"),数据引用!$D$52,AND(O144="橙色",N144="命中回血%s"),数据引用!$E$52,AND(O144="红色",N144="命中回血%s"),数据引用!$F$52,AND(O144="蓝色",N144="暴击回血%s"),数据引用!$C$55,AND(O144="紫色",N144="暴击回血%s"),数据引用!$D$55,AND(O144="橙色",N144="暴击回血%s"),数据引用!$E$55,AND(O144="红色",N144="暴击回血%s"),数据引用!$F$55,AND(O144="蓝色",N144="混沌回血%s"),数据引用!$C$58,AND(O144="紫色",N144="混沌回血%s"),数据引用!$D$58,AND(O144="橙色",N144="混沌回血%s"),数据引用!$E$58,AND(O144="红色",N144="混沌回血%s"),数据引用!$F$58,AND(O144="蓝色",N144="元素抗性"),数据引用!$C$61,AND(O144="紫色",N144="元素抗性"),数据引用!$D$61,AND(O144="橙色",N144="元素抗性"),数据引用!$E$61,AND(O144="红色",N144="元素抗性"),数据引用!$F$61,AND(O144="蓝色",N144="元素伤害"),数据引用!$C$64,AND(O144="紫色",N144="元素伤害"),数据引用!$D$64,AND(O144="橙色",N144="元素伤害"),数据引用!$E$64,AND(O144="红色",N144="元素伤害"),数据引用!$F$64)</f>
        <v>157</v>
      </c>
      <c r="N144" s="162" t="s">
        <v>172</v>
      </c>
      <c r="O144" s="63" t="s">
        <v>41</v>
      </c>
      <c r="P144" s="141">
        <f t="shared" si="20"/>
        <v>157</v>
      </c>
      <c r="Q144" s="156"/>
      <c r="R144" s="156"/>
      <c r="S144" s="156"/>
      <c r="T144" s="156"/>
      <c r="U144" s="156" t="s">
        <v>142</v>
      </c>
      <c r="V144" s="126" t="str">
        <f t="shared" si="21"/>
        <v>属性-闪避回血,</v>
      </c>
    </row>
    <row r="145" ht="15.75" spans="10:22">
      <c r="J145" s="143"/>
      <c r="K145" s="143"/>
      <c r="L145" s="63" t="s">
        <v>211</v>
      </c>
      <c r="M145" s="161">
        <f>_xlfn.IFS(AND(O145="蓝色",N145="晶核生命力"),数据引用!$C$19,AND(O145="紫色",N145="晶核生命力"),数据引用!$D$19,AND(O145="橙色",N145="晶核生命力"),数据引用!$E$19,AND(O145="红色",N145="晶核生命力"),数据引用!$F$19,AND(O145="蓝色",N145="晶核攻击力"),数据引用!$C$16,AND(O145="紫色",N145="晶核攻击力"),数据引用!$D$16,AND(O145="橙色",N145="晶核攻击力"),数据引用!$E$16,AND(O145="红色",N145="晶核攻击力"),数据引用!$F$16,AND(O145="蓝色",N145="最大混沌"),数据引用!$C$22,AND(O145="紫色",N145="最大混沌"),数据引用!$D$22,AND(O145="橙色",N145="最大混沌"),数据引用!$E$22,AND(O145="红色",N145="最大混沌"),数据引用!$F$22,AND(O145="蓝色",N145="破甲效果"),数据引用!$C$25,AND(O145="紫色",N145="破甲效果"),数据引用!$D$25,AND(O145="橙色",N145="破甲效果"),数据引用!$E$25,AND(O145="红色",N145="破甲效果"),数据引用!$F$25,AND(O145="蓝色",N145="暴击效果"),数据引用!$C$28,AND(O145="紫色",N145="暴击效果"),数据引用!$D$28,AND(O145="橙色",N145="暴击效果"),数据引用!$E$28,AND(O145="红色",N145="暴击效果"),数据引用!$F$28,AND(O145="蓝色",N145="精准伤害"),数据引用!$C$31,AND(O145="紫色",N145="精准伤害"),数据引用!$D$31,AND(O145="橙色",N145="精准伤害"),数据引用!$E$31,AND(O145="红色",N145="精准伤害"),数据引用!$F$31,AND(O145="蓝色",N145="技能增强"),$C$34,AND(O145="紫色",N145="技能增强"),数据引用!$D$34,AND(O145="橙色",N145="技能增强"),数据引用!$E$34,AND(O145="红色",N145="技能增强"),数据引用!$F$34,AND(O145="蓝色",N145="命中率"),数据引用!$C$37,AND(O145="紫色",N145="命中率"),数据引用!$D$37,AND(O145="橙色",N145="命中率"),数据引用!$E$37,AND(O145="红色",N145="命中率"),数据引用!$F$37,AND(O145="蓝色",N145="闪避率"),数据引用!$C$40,AND(O145="紫色",N145="闪避率"),数据引用!$D$40,AND(O145="橙色",N145="闪避率"),数据引用!$E$40,AND(O145="红色",N145="闪避率"),数据引用!$F$40,AND(O145="蓝色",N145="晶核防御力"),数据引用!$C$43,AND(O145="紫色",N145="晶核防御力"),数据引用!$D$43,AND(O145="橙色",N145="晶核防御力"),数据引用!$E$43,AND(O145="红色",N145="晶核防御力"),数据引用!$F$43,AND(O145="蓝色",N145="精准回血%s"),数据引用!$C$46,AND(O145="紫色",N145="精准回血%s"),数据引用!$D$46,AND(O145="橙色",N145="精准回血%s"),数据引用!$E$46,AND(O145="红色",N145="精准回血%s"),数据引用!$F$46,AND(O145="蓝色",N145="闪避回血%s"),数据引用!$C$49,AND(O145="紫色",N145="闪避回血%s"),数据引用!$D$49,AND(O145="橙色",N145="闪避回血%s"),数据引用!$E$49,AND(O145="红色",N145="闪避回血%s"),数据引用!$F$49,AND(O145="蓝色",N145="命中回血%s"),数据引用!$C$52,AND(O145="紫色",N145="命中回血%s"),数据引用!$D$52,AND(O145="橙色",N145="命中回血%s"),数据引用!$E$52,AND(O145="红色",N145="命中回血%s"),数据引用!$F$52,AND(O145="蓝色",N145="暴击回血%s"),数据引用!$C$55,AND(O145="紫色",N145="暴击回血%s"),数据引用!$D$55,AND(O145="橙色",N145="暴击回血%s"),数据引用!$E$55,AND(O145="红色",N145="暴击回血%s"),数据引用!$F$55,AND(O145="蓝色",N145="混沌回血%s"),数据引用!$C$58,AND(O145="紫色",N145="混沌回血%s"),数据引用!$D$58,AND(O145="橙色",N145="混沌回血%s"),数据引用!$E$58,AND(O145="红色",N145="混沌回血%s"),数据引用!$F$58,AND(O145="蓝色",N145="元素抗性"),数据引用!$C$61,AND(O145="紫色",N145="元素抗性"),数据引用!$D$61,AND(O145="橙色",N145="元素抗性"),数据引用!$E$61,AND(O145="红色",N145="元素抗性"),数据引用!$F$61,AND(O145="蓝色",N145="元素伤害"),数据引用!$C$64,AND(O145="紫色",N145="元素伤害"),数据引用!$D$64,AND(O145="橙色",N145="元素伤害"),数据引用!$E$64,AND(O145="红色",N145="元素伤害"),数据引用!$F$64)</f>
        <v>0.52</v>
      </c>
      <c r="N145" s="162" t="s">
        <v>156</v>
      </c>
      <c r="O145" s="63" t="s">
        <v>41</v>
      </c>
      <c r="P145" s="141">
        <f t="shared" si="20"/>
        <v>0.52</v>
      </c>
      <c r="Q145" s="156"/>
      <c r="R145" s="156"/>
      <c r="S145" s="156"/>
      <c r="T145" s="156">
        <f>M145</f>
        <v>0.52</v>
      </c>
      <c r="U145" s="156" t="s">
        <v>132</v>
      </c>
      <c r="V145" s="126" t="str">
        <f t="shared" si="21"/>
        <v>属性-破甲效果,</v>
      </c>
    </row>
    <row r="146" ht="15.75" spans="10:22">
      <c r="J146" s="6"/>
      <c r="K146" s="6"/>
      <c r="L146" s="153" t="s">
        <v>211</v>
      </c>
      <c r="M146" s="139">
        <f>_xlfn.IFS(AND(O146="蓝色",N146="晶核生命力"),数据引用!$C$19,AND(O146="紫色",N146="晶核生命力"),数据引用!$D$19,AND(O146="橙色",N146="晶核生命力"),数据引用!$E$19,AND(O146="红色",N146="晶核生命力"),数据引用!$F$19,AND(O146="蓝色",N146="晶核攻击力"),数据引用!$C$16,AND(O146="紫色",N146="晶核攻击力"),数据引用!$D$16,AND(O146="橙色",N146="晶核攻击力"),数据引用!$E$16,AND(O146="红色",N146="晶核攻击力"),数据引用!$F$16,AND(O146="蓝色",N146="最大混沌"),数据引用!$C$22,AND(O146="紫色",N146="最大混沌"),数据引用!$D$22,AND(O146="橙色",N146="最大混沌"),数据引用!$E$22,AND(O146="红色",N146="最大混沌"),数据引用!$F$22,AND(O146="蓝色",N146="破甲效果"),数据引用!$C$25,AND(O146="紫色",N146="破甲效果"),数据引用!$D$25,AND(O146="橙色",N146="破甲效果"),数据引用!$E$25,AND(O146="红色",N146="破甲效果"),数据引用!$F$25,AND(O146="蓝色",N146="暴击效果"),数据引用!$C$28,AND(O146="紫色",N146="暴击效果"),数据引用!$D$28,AND(O146="橙色",N146="暴击效果"),数据引用!$E$28,AND(O146="红色",N146="暴击效果"),数据引用!$F$28,AND(O146="蓝色",N146="精准伤害"),数据引用!$C$31,AND(O146="紫色",N146="精准伤害"),数据引用!$D$31,AND(O146="橙色",N146="精准伤害"),数据引用!$E$31,AND(O146="红色",N146="精准伤害"),数据引用!$F$31,AND(O146="蓝色",N146="技能增强"),$C$34,AND(O146="紫色",N146="技能增强"),数据引用!$D$34,AND(O146="橙色",N146="技能增强"),数据引用!$E$34,AND(O146="红色",N146="技能增强"),数据引用!$F$34,AND(O146="蓝色",N146="命中率"),数据引用!$C$37,AND(O146="紫色",N146="命中率"),数据引用!$D$37,AND(O146="橙色",N146="命中率"),数据引用!$E$37,AND(O146="红色",N146="命中率"),数据引用!$F$37,AND(O146="蓝色",N146="闪避率"),数据引用!$C$40,AND(O146="紫色",N146="闪避率"),数据引用!$D$40,AND(O146="橙色",N146="闪避率"),数据引用!$E$40,AND(O146="红色",N146="闪避率"),数据引用!$F$40,AND(O146="蓝色",N146="晶核防御力"),数据引用!$C$43,AND(O146="紫色",N146="晶核防御力"),数据引用!$D$43,AND(O146="橙色",N146="晶核防御力"),数据引用!$E$43,AND(O146="红色",N146="晶核防御力"),数据引用!$F$43,AND(O146="蓝色",N146="精准回血%s"),数据引用!$C$46,AND(O146="紫色",N146="精准回血%s"),数据引用!$D$46,AND(O146="橙色",N146="精准回血%s"),数据引用!$E$46,AND(O146="红色",N146="精准回血%s"),数据引用!$F$46,AND(O146="蓝色",N146="闪避回血%s"),数据引用!$C$49,AND(O146="紫色",N146="闪避回血%s"),数据引用!$D$49,AND(O146="橙色",N146="闪避回血%s"),数据引用!$E$49,AND(O146="红色",N146="闪避回血%s"),数据引用!$F$49,AND(O146="蓝色",N146="命中回血%s"),数据引用!$C$52,AND(O146="紫色",N146="命中回血%s"),数据引用!$D$52,AND(O146="橙色",N146="命中回血%s"),数据引用!$E$52,AND(O146="红色",N146="命中回血%s"),数据引用!$F$52,AND(O146="蓝色",N146="暴击回血%s"),数据引用!$C$55,AND(O146="紫色",N146="暴击回血%s"),数据引用!$D$55,AND(O146="橙色",N146="暴击回血%s"),数据引用!$E$55,AND(O146="红色",N146="暴击回血%s"),数据引用!$F$55,AND(O146="蓝色",N146="混沌回血%s"),数据引用!$C$58,AND(O146="紫色",N146="混沌回血%s"),数据引用!$D$58,AND(O146="橙色",N146="混沌回血%s"),数据引用!$E$58,AND(O146="红色",N146="混沌回血%s"),数据引用!$F$58,AND(O146="蓝色",N146="元素抗性"),数据引用!$C$61,AND(O146="紫色",N146="元素抗性"),数据引用!$D$61,AND(O146="橙色",N146="元素抗性"),数据引用!$E$61,AND(O146="红色",N146="元素抗性"),数据引用!$F$61,AND(O146="蓝色",N146="元素伤害"),数据引用!$C$64,AND(O146="紫色",N146="元素伤害"),数据引用!$D$64,AND(O146="橙色",N146="元素伤害"),数据引用!$E$64,AND(O146="红色",N146="元素伤害"),数据引用!$F$64)</f>
        <v>2.16</v>
      </c>
      <c r="N146" s="160" t="s">
        <v>152</v>
      </c>
      <c r="O146" s="52" t="s">
        <v>41</v>
      </c>
      <c r="P146" s="141">
        <f t="shared" si="20"/>
        <v>2.16</v>
      </c>
      <c r="Q146" s="156"/>
      <c r="R146" s="156"/>
      <c r="S146" s="156"/>
      <c r="T146" s="156">
        <f>P146/100</f>
        <v>0.0216</v>
      </c>
      <c r="U146" s="156" t="s">
        <v>132</v>
      </c>
      <c r="V146" s="126" t="str">
        <f t="shared" si="21"/>
        <v>属性-命中率,</v>
      </c>
    </row>
    <row r="147" ht="15.75" spans="10:22">
      <c r="J147" s="6"/>
      <c r="K147" s="6"/>
      <c r="L147" s="52" t="s">
        <v>214</v>
      </c>
      <c r="M147" s="139" t="e">
        <f>_xlfn.IFS(AND(O147="蓝色",N147="晶核生命力"),数据引用!$C$19,AND(O147="紫色",N147="晶核生命力"),数据引用!$D$19,AND(O147="橙色",N147="晶核生命力"),数据引用!$E$19,AND(O147="红色",N147="晶核生命力"),数据引用!$F$19,AND(O147="蓝色",N147="晶核攻击力"),数据引用!$C$16,AND(O147="紫色",N147="晶核攻击力"),数据引用!$D$16,AND(O147="橙色",N147="晶核攻击力"),数据引用!$E$16,AND(O147="红色",N147="晶核攻击力"),数据引用!$F$16,AND(O147="蓝色",N147="最大混沌"),数据引用!$C$22,AND(O147="紫色",N147="最大混沌"),数据引用!$D$22,AND(O147="橙色",N147="最大混沌"),数据引用!$E$22,AND(O147="红色",N147="最大混沌"),数据引用!$F$22,AND(O147="蓝色",N147="破甲效果"),数据引用!$C$25,AND(O147="紫色",N147="破甲效果"),数据引用!$D$25,AND(O147="橙色",N147="破甲效果"),数据引用!$E$25,AND(O147="红色",N147="破甲效果"),数据引用!$F$25,AND(O147="蓝色",N147="暴击效果"),数据引用!$C$28,AND(O147="紫色",N147="暴击效果"),数据引用!$D$28,AND(O147="橙色",N147="暴击效果"),数据引用!$E$28,AND(O147="红色",N147="暴击效果"),数据引用!$F$28,AND(O147="蓝色",N147="精准伤害"),数据引用!$C$31,AND(O147="紫色",N147="精准伤害"),数据引用!$D$31,AND(O147="橙色",N147="精准伤害"),数据引用!$E$31,AND(O147="红色",N147="精准伤害"),数据引用!$F$31,AND(O147="蓝色",N147="技能增强"),$C$34,AND(O147="紫色",N147="技能增强"),数据引用!$D$34,AND(O147="橙色",N147="技能增强"),数据引用!$E$34,AND(O147="红色",N147="技能增强"),数据引用!$F$34,AND(O147="蓝色",N147="%命中率"),数据引用!$C$37,AND(O147="紫色",N147="%命中率"),数据引用!$D$37,AND(O147="橙色",N147="%命中率"),数据引用!$E$37,AND(O147="红色",N147="命中率"),数据引用!$F$37,AND(O147="蓝色",N147="%闪避率"),数据引用!$C$40,AND(O147="紫色",N147="%闪避率"),数据引用!$D$40,AND(O147="橙色",N147="%闪避率"),数据引用!$E$40,AND(O147="红色",N147="%闪避率"),数据引用!$F$40,AND(O147="蓝色",N147="晶核防御力"),数据引用!$C$43,AND(O147="紫色",N147="晶核防御力"),数据引用!$D$43,AND(O147="橙色",N147="晶核防御力"),数据引用!$E$43,AND(O147="红色",N147="晶核防御力"),数据引用!$F$43,AND(O147="蓝色",N147="精准回血"),数据引用!$C$46,AND(O147="紫色",N147="精准回血"),数据引用!$D$46,AND(O147="橙色",N147="精准回血"),数据引用!$E$46,AND(O147="红色",N147="精准回血"),数据引用!$F$46,AND(O147="蓝色",N147="闪避回血"),数据引用!$C$49,AND(O147="紫色",N147="闪避回血"),数据引用!$D$49,AND(O147="橙色",N147="闪避回血"),数据引用!$E$49,AND(O147="红色",N147="闪避回血"),数据引用!$F$49,AND(O147="蓝色",N147="命中回血"),数据引用!$C$52,AND(O147="紫色",N147="命中回血"),数据引用!$D$52,AND(O147="橙色",N147="命中回血"),数据引用!$E$52,AND(O147="红色",N147="命中回血"),数据引用!$F$52,AND(O147="蓝色",N147="暴击回血"),数据引用!$C$55,AND(O147="紫色",N147="暴击回血"),数据引用!$D$55,AND(O147="橙色",N147="暴击回血"),数据引用!$E$55,AND(O147="红色",N147="暴击回血"),数据引用!$F$55,AND(O147="蓝色",N147="混沌回血"),数据引用!$C$58,AND(O147="紫色",N147="混沌回血"),数据引用!$D$58,AND(O147="橙色",N147="混沌回血"),数据引用!$E$58,AND(O147="红色",N147="混沌回血"),数据引用!$F$58,AND(O147="蓝色",N147="%元素抗性"),数据引用!$C$61,AND(O147="紫色",N147="%元素抗性"),数据引用!$D$61,AND(O147="橙色",N147="%元素抗性"),数据引用!$E$61,AND(O147="红色",N147="%元素抗性"),数据引用!$F$61,AND(O147="蓝色",N147="%元素伤害"),数据引用!$C$64,AND(O147="紫色",N147="%元素伤害"),数据引用!$D$64,AND(O147="橙色",N147="%元素伤害"),数据引用!$E$64,AND(O147="红色",N147="%元素伤害"),数据引用!$F$64)</f>
        <v>#N/A</v>
      </c>
      <c r="N147" s="160"/>
      <c r="O147" s="52" t="s">
        <v>41</v>
      </c>
      <c r="P147" s="141" t="str">
        <f t="shared" si="20"/>
        <v/>
      </c>
      <c r="Q147" s="156"/>
      <c r="R147" s="156"/>
      <c r="S147" s="156"/>
      <c r="T147" s="156"/>
      <c r="U147" s="156"/>
      <c r="V147" s="126" t="e">
        <f t="shared" si="21"/>
        <v>#N/A</v>
      </c>
    </row>
    <row r="148" ht="15.75" spans="10:22">
      <c r="J148" s="6"/>
      <c r="K148" s="6"/>
      <c r="L148" s="52" t="s">
        <v>192</v>
      </c>
      <c r="M148" s="139" t="e">
        <f>_xlfn.IFS(AND(O148="蓝色",N148="晶核生命力"),数据引用!$C$19,AND(O148="紫色",N148="晶核生命力"),数据引用!$D$19,AND(O148="橙色",N148="晶核生命力"),数据引用!$E$19,AND(O148="红色",N148="晶核生命力"),数据引用!$F$19,AND(O148="蓝色",N148="晶核攻击力"),数据引用!$C$16,AND(O148="紫色",N148="晶核攻击力"),数据引用!$D$16,AND(O148="橙色",N148="晶核攻击力"),数据引用!$E$16,AND(O148="红色",N148="晶核攻击力"),数据引用!$F$16,AND(O148="蓝色",N148="最大混沌"),数据引用!$C$22,AND(O148="紫色",N148="最大混沌"),数据引用!$D$22,AND(O148="橙色",N148="最大混沌"),数据引用!$E$22,AND(O148="红色",N148="最大混沌"),数据引用!$F$22,AND(O148="蓝色",N148="破甲效果"),数据引用!$C$25,AND(O148="紫色",N148="破甲效果"),数据引用!$D$25,AND(O148="橙色",N148="破甲效果"),数据引用!$E$25,AND(O148="红色",N148="破甲效果"),数据引用!$F$25,AND(O148="蓝色",N148="暴击效果"),数据引用!$C$28,AND(O148="紫色",N148="暴击效果"),数据引用!$D$28,AND(O148="橙色",N148="暴击效果"),数据引用!$E$28,AND(O148="红色",N148="暴击效果"),数据引用!$F$28,AND(O148="蓝色",N148="精准伤害"),数据引用!$C$31,AND(O148="紫色",N148="精准伤害"),数据引用!$D$31,AND(O148="橙色",N148="精准伤害"),数据引用!$E$31,AND(O148="红色",N148="精准伤害"),数据引用!$F$31,AND(O148="蓝色",N148="技能增强"),$C$34,AND(O148="紫色",N148="技能增强"),数据引用!$D$34,AND(O148="橙色",N148="技能增强"),数据引用!$E$34,AND(O148="红色",N148="技能增强"),数据引用!$F$34,AND(O148="蓝色",N148="%命中率"),数据引用!$C$37,AND(O148="紫色",N148="%命中率"),数据引用!$D$37,AND(O148="橙色",N148="%命中率"),数据引用!$E$37,AND(O148="红色",N148="命中率"),数据引用!$F$37,AND(O148="蓝色",N148="%闪避率"),数据引用!$C$40,AND(O148="紫色",N148="%闪避率"),数据引用!$D$40,AND(O148="橙色",N148="%闪避率"),数据引用!$E$40,AND(O148="红色",N148="%闪避率"),数据引用!$F$40,AND(O148="蓝色",N148="晶核防御力"),数据引用!$C$43,AND(O148="紫色",N148="晶核防御力"),数据引用!$D$43,AND(O148="橙色",N148="晶核防御力"),数据引用!$E$43,AND(O148="红色",N148="晶核防御力"),数据引用!$F$43,AND(O148="蓝色",N148="精准回血"),数据引用!$C$46,AND(O148="紫色",N148="精准回血"),数据引用!$D$46,AND(O148="橙色",N148="精准回血"),数据引用!$E$46,AND(O148="红色",N148="精准回血"),数据引用!$F$46,AND(O148="蓝色",N148="闪避回血"),数据引用!$C$49,AND(O148="紫色",N148="闪避回血"),数据引用!$D$49,AND(O148="橙色",N148="闪避回血"),数据引用!$E$49,AND(O148="红色",N148="闪避回血"),数据引用!$F$49,AND(O148="蓝色",N148="命中回血"),数据引用!$C$52,AND(O148="紫色",N148="命中回血"),数据引用!$D$52,AND(O148="橙色",N148="命中回血"),数据引用!$E$52,AND(O148="红色",N148="命中回血"),数据引用!$F$52,AND(O148="蓝色",N148="暴击回血"),数据引用!$C$55,AND(O148="紫色",N148="暴击回血"),数据引用!$D$55,AND(O148="橙色",N148="暴击回血"),数据引用!$E$55,AND(O148="红色",N148="暴击回血"),数据引用!$F$55,AND(O148="蓝色",N148="混沌回血"),数据引用!$C$58,AND(O148="紫色",N148="混沌回血"),数据引用!$D$58,AND(O148="橙色",N148="混沌回血"),数据引用!$E$58,AND(O148="红色",N148="混沌回血"),数据引用!$F$58,AND(O148="蓝色",N148="%元素抗性"),数据引用!$C$61,AND(O148="紫色",N148="%元素抗性"),数据引用!$D$61,AND(O148="橙色",N148="%元素抗性"),数据引用!$E$61,AND(O148="红色",N148="%元素抗性"),数据引用!$F$61,AND(O148="蓝色",N148="%元素伤害"),数据引用!$C$64,AND(O148="紫色",N148="%元素伤害"),数据引用!$D$64,AND(O148="橙色",N148="%元素伤害"),数据引用!$E$64,AND(O148="红色",N148="%元素伤害"),数据引用!$F$64)</f>
        <v>#N/A</v>
      </c>
      <c r="N148" s="160"/>
      <c r="O148" s="52" t="s">
        <v>42</v>
      </c>
      <c r="P148" s="141" t="str">
        <f t="shared" si="20"/>
        <v/>
      </c>
      <c r="Q148" s="156"/>
      <c r="R148" s="156"/>
      <c r="S148" s="156"/>
      <c r="T148" s="156"/>
      <c r="U148" s="156"/>
      <c r="V148" s="126" t="e">
        <f t="shared" si="21"/>
        <v>#N/A</v>
      </c>
    </row>
    <row r="149" ht="15.75" spans="10:22">
      <c r="J149" s="6"/>
      <c r="K149" s="126">
        <f>T149*100</f>
        <v>2000</v>
      </c>
      <c r="L149" s="153" t="s">
        <v>136</v>
      </c>
      <c r="M149" s="139">
        <f>_xlfn.IFS(AND(O149="蓝色",N149="晶核生命力"),数据引用!$C$19,AND(O149="紫色",N149="晶核生命力"),数据引用!$D$19,AND(O149="橙色",N149="晶核生命力"),数据引用!$E$19,AND(O149="红色",N149="晶核生命力"),数据引用!$F$19,AND(O149="蓝色",N149="晶核攻击力"),数据引用!$C$16,AND(O149="紫色",N149="晶核攻击力"),数据引用!$D$16,AND(O149="橙色",N149="晶核攻击力"),数据引用!$E$16,AND(O149="红色",N149="晶核攻击力"),数据引用!$F$16,AND(O149="蓝色",N149="最大混沌"),数据引用!$C$22,AND(O149="紫色",N149="最大混沌"),数据引用!$D$22,AND(O149="橙色",N149="最大混沌"),数据引用!$E$22,AND(O149="红色",N149="最大混沌"),数据引用!$F$22,AND(O149="蓝色",N149="破甲效果"),数据引用!$C$25,AND(O149="紫色",N149="破甲效果"),数据引用!$D$25,AND(O149="橙色",N149="破甲效果"),数据引用!$E$25,AND(O149="红色",N149="破甲效果"),数据引用!$F$25,AND(O149="蓝色",N149="暴击效果"),数据引用!$C$28,AND(O149="紫色",N149="暴击效果"),数据引用!$D$28,AND(O149="橙色",N149="暴击效果"),数据引用!$E$28,AND(O149="红色",N149="暴击效果"),数据引用!$F$28,AND(O149="蓝色",N149="精准伤害"),数据引用!$C$31,AND(O149="紫色",N149="精准伤害"),数据引用!$D$31,AND(O149="橙色",N149="精准伤害"),数据引用!$E$31,AND(O149="红色",N149="精准伤害"),数据引用!$F$31,AND(O149="蓝色",N149="技能增强"),$C$34,AND(O149="紫色",N149="技能增强"),数据引用!$D$34,AND(O149="橙色",N149="技能增强"),数据引用!$E$34,AND(O149="红色",N149="技能增强"),数据引用!$F$34,AND(O149="蓝色",N149="命中率"),数据引用!$C$37,AND(O149="紫色",N149="命中率"),数据引用!$D$37,AND(O149="橙色",N149="命中率"),数据引用!$E$37,AND(O149="红色",N149="命中率"),数据引用!$F$37,AND(O149="蓝色",N149="闪避率"),数据引用!$C$40,AND(O149="紫色",N149="闪避率"),数据引用!$D$40,AND(O149="橙色",N149="闪避率"),数据引用!$E$40,AND(O149="红色",N149="闪避率"),数据引用!$F$40,AND(O149="蓝色",N149="晶核防御力"),数据引用!$C$43,AND(O149="紫色",N149="晶核防御力"),数据引用!$D$43,AND(O149="橙色",N149="晶核防御力"),数据引用!$E$43,AND(O149="红色",N149="晶核防御力"),数据引用!$F$43,AND(O149="蓝色",N149="精准回血%s"),数据引用!$C$46,AND(O149="紫色",N149="精准回血%s"),数据引用!$D$46,AND(O149="橙色",N149="精准回血%s"),数据引用!$E$46,AND(O149="红色",N149="精准回血%s"),数据引用!$F$46,AND(O149="蓝色",N149="闪避回血%s"),数据引用!$C$49,AND(O149="紫色",N149="闪避回血%s"),数据引用!$D$49,AND(O149="橙色",N149="闪避回血%s"),数据引用!$E$49,AND(O149="红色",N149="闪避回血%s"),数据引用!$F$49,AND(O149="蓝色",N149="命中回血%s"),数据引用!$C$52,AND(O149="紫色",N149="命中回血%s"),数据引用!$D$52,AND(O149="橙色",N149="命中回血%s"),数据引用!$E$52,AND(O149="红色",N149="命中回血%s"),数据引用!$F$52,AND(O149="蓝色",N149="暴击回血%s"),数据引用!$C$55,AND(O149="紫色",N149="暴击回血%s"),数据引用!$D$55,AND(O149="橙色",N149="暴击回血%s"),数据引用!$E$55,AND(O149="红色",N149="暴击回血%s"),数据引用!$F$55,AND(O149="蓝色",N149="混沌回血%s"),数据引用!$C$58,AND(O149="紫色",N149="混沌回血%s"),数据引用!$D$58,AND(O149="橙色",N149="混沌回血%s"),数据引用!$E$58,AND(O149="红色",N149="混沌回血%s"),数据引用!$F$58,AND(O149="蓝色",N149="元素抗性"),数据引用!$C$61,AND(O149="紫色",N149="元素抗性"),数据引用!$D$61,AND(O149="橙色",N149="元素抗性"),数据引用!$E$61,AND(O149="红色",N149="元素抗性"),数据引用!$F$61,AND(O149="蓝色",N149="元素伤害"),数据引用!$C$64,AND(O149="紫色",N149="元素伤害"),数据引用!$D$64,AND(O149="橙色",N149="元素伤害"),数据引用!$E$64,AND(O149="红色",N149="元素伤害"),数据引用!$F$64)</f>
        <v>20</v>
      </c>
      <c r="N149" s="160" t="s">
        <v>129</v>
      </c>
      <c r="O149" s="52" t="s">
        <v>42</v>
      </c>
      <c r="P149" s="141">
        <f t="shared" si="20"/>
        <v>20</v>
      </c>
      <c r="Q149" s="156"/>
      <c r="R149" s="156"/>
      <c r="S149" s="156"/>
      <c r="T149" s="156">
        <f>M149</f>
        <v>20</v>
      </c>
      <c r="U149" s="156" t="s">
        <v>132</v>
      </c>
      <c r="V149" s="126" t="str">
        <f t="shared" si="21"/>
        <v>属性-最大生命,</v>
      </c>
    </row>
    <row r="150" ht="15.75" spans="10:22">
      <c r="J150" s="6"/>
      <c r="K150" s="6"/>
      <c r="L150" s="52" t="s">
        <v>211</v>
      </c>
      <c r="M150" s="139">
        <f>_xlfn.IFS(AND(O150="蓝色",N150="晶核生命力"),数据引用!$C$19,AND(O150="紫色",N150="晶核生命力"),数据引用!$D$19,AND(O150="橙色",N150="晶核生命力"),数据引用!$E$19,AND(O150="红色",N150="晶核生命力"),数据引用!$F$19,AND(O150="蓝色",N150="晶核攻击力"),数据引用!$C$16,AND(O150="紫色",N150="晶核攻击力"),数据引用!$D$16,AND(O150="橙色",N150="晶核攻击力"),数据引用!$E$16,AND(O150="红色",N150="晶核攻击力"),数据引用!$F$16,AND(O150="蓝色",N150="最大混沌"),数据引用!$C$22,AND(O150="紫色",N150="最大混沌"),数据引用!$D$22,AND(O150="橙色",N150="最大混沌"),数据引用!$E$22,AND(O150="红色",N150="最大混沌"),数据引用!$F$22,AND(O150="蓝色",N150="破甲效果"),数据引用!$C$25,AND(O150="紫色",N150="破甲效果"),数据引用!$D$25,AND(O150="橙色",N150="破甲效果"),数据引用!$E$25,AND(O150="红色",N150="破甲效果"),数据引用!$F$25,AND(O150="蓝色",N150="暴击效果"),数据引用!$C$28,AND(O150="紫色",N150="暴击效果"),数据引用!$D$28,AND(O150="橙色",N150="暴击效果"),数据引用!$E$28,AND(O150="红色",N150="暴击效果"),数据引用!$F$28,AND(O150="蓝色",N150="精准伤害"),数据引用!$C$31,AND(O150="紫色",N150="精准伤害"),数据引用!$D$31,AND(O150="橙色",N150="精准伤害"),数据引用!$E$31,AND(O150="红色",N150="精准伤害"),数据引用!$F$31,AND(O150="蓝色",N150="技能增强"),$C$34,AND(O150="紫色",N150="技能增强"),数据引用!$D$34,AND(O150="橙色",N150="技能增强"),数据引用!$E$34,AND(O150="红色",N150="技能增强"),数据引用!$F$34,AND(O150="蓝色",N150="命中率"),数据引用!$C$37,AND(O150="紫色",N150="命中率"),数据引用!$D$37,AND(O150="橙色",N150="命中率"),数据引用!$E$37,AND(O150="红色",N150="命中率"),数据引用!$F$37,AND(O150="蓝色",N150="闪避率"),数据引用!$C$40,AND(O150="紫色",N150="闪避率"),数据引用!$D$40,AND(O150="橙色",N150="闪避率"),数据引用!$E$40,AND(O150="红色",N150="闪避率"),数据引用!$F$40,AND(O150="蓝色",N150="晶核防御力"),数据引用!$C$43,AND(O150="紫色",N150="晶核防御力"),数据引用!$D$43,AND(O150="橙色",N150="晶核防御力"),数据引用!$E$43,AND(O150="红色",N150="晶核防御力"),数据引用!$F$43,AND(O150="蓝色",N150="精准回血%s"),数据引用!$C$46,AND(O150="紫色",N150="精准回血%s"),数据引用!$D$46,AND(O150="橙色",N150="精准回血%s"),数据引用!$E$46,AND(O150="红色",N150="精准回血%s"),数据引用!$F$46,AND(O150="蓝色",N150="闪避回血%s"),数据引用!$C$49,AND(O150="紫色",N150="闪避回血%s"),数据引用!$D$49,AND(O150="橙色",N150="闪避回血%s"),数据引用!$E$49,AND(O150="红色",N150="闪避回血%s"),数据引用!$F$49,AND(O150="蓝色",N150="命中回血%s"),数据引用!$C$52,AND(O150="紫色",N150="命中回血%s"),数据引用!$D$52,AND(O150="橙色",N150="命中回血%s"),数据引用!$E$52,AND(O150="红色",N150="命中回血%s"),数据引用!$F$52,AND(O150="蓝色",N150="暴击回血%s"),数据引用!$C$55,AND(O150="紫色",N150="暴击回血%s"),数据引用!$D$55,AND(O150="橙色",N150="暴击回血%s"),数据引用!$E$55,AND(O150="红色",N150="暴击回血%s"),数据引用!$F$55,AND(O150="蓝色",N150="混沌回血%s"),数据引用!$C$58,AND(O150="紫色",N150="混沌回血%s"),数据引用!$D$58,AND(O150="橙色",N150="混沌回血%s"),数据引用!$E$58,AND(O150="红色",N150="混沌回血%s"),数据引用!$F$58,AND(O150="蓝色",N150="元素抗性"),数据引用!$C$61,AND(O150="紫色",N150="元素抗性"),数据引用!$D$61,AND(O150="橙色",N150="元素抗性"),数据引用!$E$61,AND(O150="红色",N150="元素抗性"),数据引用!$F$61,AND(O150="蓝色",N150="元素伤害"),数据引用!$C$64,AND(O150="紫色",N150="元素伤害"),数据引用!$D$64,AND(O150="橙色",N150="元素伤害"),数据引用!$E$64,AND(O150="红色",N150="元素伤害"),数据引用!$F$64)</f>
        <v>134</v>
      </c>
      <c r="N150" s="160" t="s">
        <v>190</v>
      </c>
      <c r="O150" s="52" t="s">
        <v>42</v>
      </c>
      <c r="P150" s="141">
        <f t="shared" si="20"/>
        <v>134</v>
      </c>
      <c r="Q150" s="156"/>
      <c r="R150" s="156"/>
      <c r="S150" s="156"/>
      <c r="T150" s="156"/>
      <c r="U150" s="156" t="s">
        <v>142</v>
      </c>
      <c r="V150" s="126" t="str">
        <f t="shared" si="21"/>
        <v>属性-命中回血,</v>
      </c>
    </row>
    <row r="151" ht="15.75" spans="10:22">
      <c r="J151" s="143"/>
      <c r="K151" s="143"/>
      <c r="L151" s="153" t="s">
        <v>211</v>
      </c>
      <c r="M151" s="139">
        <f>_xlfn.IFS(AND(O151="蓝色",N151="晶核生命力"),数据引用!$C$19,AND(O151="紫色",N151="晶核生命力"),数据引用!$D$19,AND(O151="橙色",N151="晶核生命力"),数据引用!$E$19,AND(O151="红色",N151="晶核生命力"),数据引用!$F$19,AND(O151="蓝色",N151="晶核攻击力"),数据引用!$C$16,AND(O151="紫色",N151="晶核攻击力"),数据引用!$D$16,AND(O151="橙色",N151="晶核攻击力"),数据引用!$E$16,AND(O151="红色",N151="晶核攻击力"),数据引用!$F$16,AND(O151="蓝色",N151="最大混沌"),数据引用!$C$22,AND(O151="紫色",N151="最大混沌"),数据引用!$D$22,AND(O151="橙色",N151="最大混沌"),数据引用!$E$22,AND(O151="红色",N151="最大混沌"),数据引用!$F$22,AND(O151="蓝色",N151="破甲效果"),数据引用!$C$25,AND(O151="紫色",N151="破甲效果"),数据引用!$D$25,AND(O151="橙色",N151="破甲效果"),数据引用!$E$25,AND(O151="红色",N151="破甲效果"),数据引用!$F$25,AND(O151="蓝色",N151="暴击效果"),数据引用!$C$28,AND(O151="紫色",N151="暴击效果"),数据引用!$D$28,AND(O151="橙色",N151="暴击效果"),数据引用!$E$28,AND(O151="红色",N151="暴击效果"),数据引用!$F$28,AND(O151="蓝色",N151="精准伤害"),数据引用!$C$31,AND(O151="紫色",N151="精准伤害"),数据引用!$D$31,AND(O151="橙色",N151="精准伤害"),数据引用!$E$31,AND(O151="红色",N151="精准伤害"),数据引用!$F$31,AND(O151="蓝色",N151="技能增强"),$C$34,AND(O151="紫色",N151="技能增强"),数据引用!$D$34,AND(O151="橙色",N151="技能增强"),数据引用!$E$34,AND(O151="红色",N151="技能增强"),数据引用!$F$34,AND(O151="蓝色",N151="命中率"),数据引用!$C$37,AND(O151="紫色",N151="命中率"),数据引用!$D$37,AND(O151="橙色",N151="命中率"),数据引用!$E$37,AND(O151="红色",N151="命中率"),数据引用!$F$37,AND(O151="蓝色",N151="闪避率"),数据引用!$C$40,AND(O151="紫色",N151="闪避率"),数据引用!$D$40,AND(O151="橙色",N151="闪避率"),数据引用!$E$40,AND(O151="红色",N151="闪避率"),数据引用!$F$40,AND(O151="蓝色",N151="晶核防御力"),数据引用!$C$43,AND(O151="紫色",N151="晶核防御力"),数据引用!$D$43,AND(O151="橙色",N151="晶核防御力"),数据引用!$E$43,AND(O151="红色",N151="晶核防御力"),数据引用!$F$43,AND(O151="蓝色",N151="精准回血%s"),数据引用!$C$46,AND(O151="紫色",N151="精准回血%s"),数据引用!$D$46,AND(O151="橙色",N151="精准回血%s"),数据引用!$E$46,AND(O151="红色",N151="精准回血%s"),数据引用!$F$46,AND(O151="蓝色",N151="闪避回血%s"),数据引用!$C$49,AND(O151="紫色",N151="闪避回血%s"),数据引用!$D$49,AND(O151="橙色",N151="闪避回血%s"),数据引用!$E$49,AND(O151="红色",N151="闪避回血%s"),数据引用!$F$49,AND(O151="蓝色",N151="命中回血%s"),数据引用!$C$52,AND(O151="紫色",N151="命中回血%s"),数据引用!$D$52,AND(O151="橙色",N151="命中回血%s"),数据引用!$E$52,AND(O151="红色",N151="命中回血%s"),数据引用!$F$52,AND(O151="蓝色",N151="暴击回血%s"),数据引用!$C$55,AND(O151="紫色",N151="暴击回血%s"),数据引用!$D$55,AND(O151="橙色",N151="暴击回血%s"),数据引用!$E$55,AND(O151="红色",N151="暴击回血%s"),数据引用!$F$55,AND(O151="蓝色",N151="混沌回血%s"),数据引用!$C$58,AND(O151="紫色",N151="混沌回血%s"),数据引用!$D$58,AND(O151="橙色",N151="混沌回血%s"),数据引用!$E$58,AND(O151="红色",N151="混沌回血%s"),数据引用!$F$58,AND(O151="蓝色",N151="元素抗性"),数据引用!$C$61,AND(O151="紫色",N151="元素抗性"),数据引用!$D$61,AND(O151="橙色",N151="元素抗性"),数据引用!$E$61,AND(O151="红色",N151="元素抗性"),数据引用!$F$61,AND(O151="蓝色",N151="元素伤害"),数据引用!$C$64,AND(O151="紫色",N151="元素伤害"),数据引用!$D$64,AND(O151="橙色",N151="元素伤害"),数据引用!$E$64,AND(O151="红色",N151="元素伤害"),数据引用!$F$64)</f>
        <v>1.05</v>
      </c>
      <c r="N151" s="160" t="s">
        <v>169</v>
      </c>
      <c r="O151" s="52" t="s">
        <v>42</v>
      </c>
      <c r="P151" s="141">
        <f t="shared" si="20"/>
        <v>1.05</v>
      </c>
      <c r="Q151" s="156"/>
      <c r="R151" s="156"/>
      <c r="S151" s="156"/>
      <c r="T151" s="156">
        <f>M151</f>
        <v>1.05</v>
      </c>
      <c r="U151" s="156" t="s">
        <v>132</v>
      </c>
      <c r="V151" s="126" t="str">
        <f t="shared" si="21"/>
        <v>属性-暴击效果,</v>
      </c>
    </row>
    <row r="152" ht="15.75" spans="10:22">
      <c r="J152" s="6"/>
      <c r="K152" s="6"/>
      <c r="L152" s="153" t="s">
        <v>211</v>
      </c>
      <c r="M152" s="139">
        <f>_xlfn.IFS(AND(O152="蓝色",N152="晶核生命力"),数据引用!$C$19,AND(O152="紫色",N152="晶核生命力"),数据引用!$D$19,AND(O152="橙色",N152="晶核生命力"),数据引用!$E$19,AND(O152="红色",N152="晶核生命力"),数据引用!$F$19,AND(O152="蓝色",N152="晶核攻击力"),数据引用!$C$16,AND(O152="紫色",N152="晶核攻击力"),数据引用!$D$16,AND(O152="橙色",N152="晶核攻击力"),数据引用!$E$16,AND(O152="红色",N152="晶核攻击力"),数据引用!$F$16,AND(O152="蓝色",N152="最大混沌"),数据引用!$C$22,AND(O152="紫色",N152="最大混沌"),数据引用!$D$22,AND(O152="橙色",N152="最大混沌"),数据引用!$E$22,AND(O152="红色",N152="最大混沌"),数据引用!$F$22,AND(O152="蓝色",N152="破甲效果"),数据引用!$C$25,AND(O152="紫色",N152="破甲效果"),数据引用!$D$25,AND(O152="橙色",N152="破甲效果"),数据引用!$E$25,AND(O152="红色",N152="破甲效果"),数据引用!$F$25,AND(O152="蓝色",N152="暴击效果"),数据引用!$C$28,AND(O152="紫色",N152="暴击效果"),数据引用!$D$28,AND(O152="橙色",N152="暴击效果"),数据引用!$E$28,AND(O152="红色",N152="暴击效果"),数据引用!$F$28,AND(O152="蓝色",N152="精准伤害"),数据引用!$C$31,AND(O152="紫色",N152="精准伤害"),数据引用!$D$31,AND(O152="橙色",N152="精准伤害"),数据引用!$E$31,AND(O152="红色",N152="精准伤害"),数据引用!$F$31,AND(O152="蓝色",N152="技能增强"),$C$34,AND(O152="紫色",N152="技能增强"),数据引用!$D$34,AND(O152="橙色",N152="技能增强"),数据引用!$E$34,AND(O152="红色",N152="技能增强"),数据引用!$F$34,AND(O152="蓝色",N152="命中率"),数据引用!$C$37,AND(O152="紫色",N152="命中率"),数据引用!$D$37,AND(O152="橙色",N152="命中率"),数据引用!$E$37,AND(O152="红色",N152="命中率"),数据引用!$F$37,AND(O152="蓝色",N152="闪避率"),数据引用!$C$40,AND(O152="紫色",N152="闪避率"),数据引用!$D$40,AND(O152="橙色",N152="闪避率"),数据引用!$E$40,AND(O152="红色",N152="闪避率"),数据引用!$F$40,AND(O152="蓝色",N152="晶核防御力"),数据引用!$C$43,AND(O152="紫色",N152="晶核防御力"),数据引用!$D$43,AND(O152="橙色",N152="晶核防御力"),数据引用!$E$43,AND(O152="红色",N152="晶核防御力"),数据引用!$F$43,AND(O152="蓝色",N152="精准回血%s"),数据引用!$C$46,AND(O152="紫色",N152="精准回血%s"),数据引用!$D$46,AND(O152="橙色",N152="精准回血%s"),数据引用!$E$46,AND(O152="红色",N152="精准回血%s"),数据引用!$F$46,AND(O152="蓝色",N152="闪避回血%s"),数据引用!$C$49,AND(O152="紫色",N152="闪避回血%s"),数据引用!$D$49,AND(O152="橙色",N152="闪避回血%s"),数据引用!$E$49,AND(O152="红色",N152="闪避回血%s"),数据引用!$F$49,AND(O152="蓝色",N152="命中回血%s"),数据引用!$C$52,AND(O152="紫色",N152="命中回血%s"),数据引用!$D$52,AND(O152="橙色",N152="命中回血%s"),数据引用!$E$52,AND(O152="红色",N152="命中回血%s"),数据引用!$F$52,AND(O152="蓝色",N152="暴击回血%s"),数据引用!$C$55,AND(O152="紫色",N152="暴击回血%s"),数据引用!$D$55,AND(O152="橙色",N152="暴击回血%s"),数据引用!$E$55,AND(O152="红色",N152="暴击回血%s"),数据引用!$F$55,AND(O152="蓝色",N152="混沌回血%s"),数据引用!$C$58,AND(O152="紫色",N152="混沌回血%s"),数据引用!$D$58,AND(O152="橙色",N152="混沌回血%s"),数据引用!$E$58,AND(O152="红色",N152="混沌回血%s"),数据引用!$F$58,AND(O152="蓝色",N152="元素抗性"),数据引用!$C$61,AND(O152="紫色",N152="元素抗性"),数据引用!$D$61,AND(O152="橙色",N152="元素抗性"),数据引用!$E$61,AND(O152="红色",N152="元素抗性"),数据引用!$F$61,AND(O152="蓝色",N152="元素伤害"),数据引用!$C$64,AND(O152="紫色",N152="元素伤害"),数据引用!$D$64,AND(O152="橙色",N152="元素伤害"),数据引用!$E$64,AND(O152="红色",N152="元素伤害"),数据引用!$F$64)</f>
        <v>1.08</v>
      </c>
      <c r="N152" s="160" t="s">
        <v>168</v>
      </c>
      <c r="O152" s="52" t="s">
        <v>42</v>
      </c>
      <c r="P152" s="141">
        <f t="shared" si="20"/>
        <v>1.08</v>
      </c>
      <c r="Q152" s="156"/>
      <c r="R152" s="156"/>
      <c r="S152" s="156"/>
      <c r="T152" s="156">
        <f>P152/100</f>
        <v>0.0108</v>
      </c>
      <c r="U152" s="156" t="s">
        <v>132</v>
      </c>
      <c r="V152" s="126" t="str">
        <f t="shared" si="21"/>
        <v>属性-闪避率,</v>
      </c>
    </row>
    <row r="153" ht="15.75" spans="10:22">
      <c r="J153" s="6"/>
      <c r="K153" s="6"/>
      <c r="L153" s="52" t="s">
        <v>215</v>
      </c>
      <c r="M153" s="139" t="e">
        <f>_xlfn.IFS(AND(O153="蓝色",N153="晶核生命力"),数据引用!$C$19,AND(O153="紫色",N153="晶核生命力"),数据引用!$D$19,AND(O153="橙色",N153="晶核生命力"),数据引用!$E$19,AND(O153="红色",N153="晶核生命力"),数据引用!$F$19,AND(O153="蓝色",N153="晶核攻击力"),数据引用!$C$16,AND(O153="紫色",N153="晶核攻击力"),数据引用!$D$16,AND(O153="橙色",N153="晶核攻击力"),数据引用!$E$16,AND(O153="红色",N153="晶核攻击力"),数据引用!$F$16,AND(O153="蓝色",N153="最大混沌"),数据引用!$C$22,AND(O153="紫色",N153="最大混沌"),数据引用!$D$22,AND(O153="橙色",N153="最大混沌"),数据引用!$E$22,AND(O153="红色",N153="最大混沌"),数据引用!$F$22,AND(O153="蓝色",N153="破甲效果"),数据引用!$C$25,AND(O153="紫色",N153="破甲效果"),数据引用!$D$25,AND(O153="橙色",N153="破甲效果"),数据引用!$E$25,AND(O153="红色",N153="破甲效果"),数据引用!$F$25,AND(O153="蓝色",N153="暴击效果"),数据引用!$C$28,AND(O153="紫色",N153="暴击效果"),数据引用!$D$28,AND(O153="橙色",N153="暴击效果"),数据引用!$E$28,AND(O153="红色",N153="暴击效果"),数据引用!$F$28,AND(O153="蓝色",N153="精准伤害"),数据引用!$C$31,AND(O153="紫色",N153="精准伤害"),数据引用!$D$31,AND(O153="橙色",N153="精准伤害"),数据引用!$E$31,AND(O153="红色",N153="精准伤害"),数据引用!$F$31,AND(O153="蓝色",N153="技能增强"),$C$34,AND(O153="紫色",N153="技能增强"),数据引用!$D$34,AND(O153="橙色",N153="技能增强"),数据引用!$E$34,AND(O153="红色",N153="技能增强"),数据引用!$F$34,AND(O153="蓝色",N153="%命中率"),数据引用!$C$37,AND(O153="紫色",N153="%命中率"),数据引用!$D$37,AND(O153="橙色",N153="%命中率"),数据引用!$E$37,AND(O153="红色",N153="命中率"),数据引用!$F$37,AND(O153="蓝色",N153="%闪避率"),数据引用!$C$40,AND(O153="紫色",N153="%闪避率"),数据引用!$D$40,AND(O153="橙色",N153="%闪避率"),数据引用!$E$40,AND(O153="红色",N153="%闪避率"),数据引用!$F$40,AND(O153="蓝色",N153="晶核防御力"),数据引用!$C$43,AND(O153="紫色",N153="晶核防御力"),数据引用!$D$43,AND(O153="橙色",N153="晶核防御力"),数据引用!$E$43,AND(O153="红色",N153="晶核防御力"),数据引用!$F$43,AND(O153="蓝色",N153="精准回血"),数据引用!$C$46,AND(O153="紫色",N153="精准回血"),数据引用!$D$46,AND(O153="橙色",N153="精准回血"),数据引用!$E$46,AND(O153="红色",N153="精准回血"),数据引用!$F$46,AND(O153="蓝色",N153="闪避回血"),数据引用!$C$49,AND(O153="紫色",N153="闪避回血"),数据引用!$D$49,AND(O153="橙色",N153="闪避回血"),数据引用!$E$49,AND(O153="红色",N153="闪避回血"),数据引用!$F$49,AND(O153="蓝色",N153="命中回血"),数据引用!$C$52,AND(O153="紫色",N153="命中回血"),数据引用!$D$52,AND(O153="橙色",N153="命中回血"),数据引用!$E$52,AND(O153="红色",N153="命中回血"),数据引用!$F$52,AND(O153="蓝色",N153="暴击回血"),数据引用!$C$55,AND(O153="紫色",N153="暴击回血"),数据引用!$D$55,AND(O153="橙色",N153="暴击回血"),数据引用!$E$55,AND(O153="红色",N153="暴击回血"),数据引用!$F$55,AND(O153="蓝色",N153="混沌回血"),数据引用!$C$58,AND(O153="紫色",N153="混沌回血"),数据引用!$D$58,AND(O153="橙色",N153="混沌回血"),数据引用!$E$58,AND(O153="红色",N153="混沌回血"),数据引用!$F$58,AND(O153="蓝色",N153="%元素抗性"),数据引用!$C$61,AND(O153="紫色",N153="%元素抗性"),数据引用!$D$61,AND(O153="橙色",N153="%元素抗性"),数据引用!$E$61,AND(O153="红色",N153="%元素抗性"),数据引用!$F$61,AND(O153="蓝色",N153="%元素伤害"),数据引用!$C$64,AND(O153="紫色",N153="%元素伤害"),数据引用!$D$64,AND(O153="橙色",N153="%元素伤害"),数据引用!$E$64,AND(O153="红色",N153="%元素伤害"),数据引用!$F$64)</f>
        <v>#N/A</v>
      </c>
      <c r="N153" s="160"/>
      <c r="O153" s="52" t="s">
        <v>42</v>
      </c>
      <c r="P153" s="141" t="str">
        <f t="shared" si="20"/>
        <v/>
      </c>
      <c r="Q153" s="156"/>
      <c r="R153" s="156"/>
      <c r="S153" s="156"/>
      <c r="T153" s="156"/>
      <c r="U153" s="156"/>
      <c r="V153" s="126" t="e">
        <f t="shared" si="21"/>
        <v>#N/A</v>
      </c>
    </row>
    <row r="154" ht="15.75" spans="10:22">
      <c r="J154" s="6"/>
      <c r="K154" s="6"/>
      <c r="L154" s="149" t="s">
        <v>216</v>
      </c>
      <c r="M154" s="161" t="e">
        <f>_xlfn.IFS(AND(O154="蓝色",N154="晶核生命力"),数据引用!$C$19,AND(O154="紫色",N154="晶核生命力"),数据引用!$D$19,AND(O154="橙色",N154="晶核生命力"),数据引用!$E$19,AND(O154="红色",N154="晶核生命力"),数据引用!$F$19,AND(O154="蓝色",N154="晶核攻击力"),数据引用!$C$16,AND(O154="紫色",N154="晶核攻击力"),数据引用!$D$16,AND(O154="橙色",N154="晶核攻击力"),数据引用!$E$16,AND(O154="红色",N154="晶核攻击力"),数据引用!$F$16,AND(O154="蓝色",N154="最大混沌"),数据引用!$C$22,AND(O154="紫色",N154="最大混沌"),数据引用!$D$22,AND(O154="橙色",N154="最大混沌"),数据引用!$E$22,AND(O154="红色",N154="最大混沌"),数据引用!$F$22,AND(O154="蓝色",N154="破甲效果"),数据引用!$C$25,AND(O154="紫色",N154="破甲效果"),数据引用!$D$25,AND(O154="橙色",N154="破甲效果"),数据引用!$E$25,AND(O154="红色",N154="破甲效果"),数据引用!$F$25,AND(O154="蓝色",N154="暴击效果"),数据引用!$C$28,AND(O154="紫色",N154="暴击效果"),数据引用!$D$28,AND(O154="橙色",N154="暴击效果"),数据引用!$E$28,AND(O154="红色",N154="暴击效果"),数据引用!$F$28,AND(O154="蓝色",N154="精准伤害"),数据引用!$C$31,AND(O154="紫色",N154="精准伤害"),数据引用!$D$31,AND(O154="橙色",N154="精准伤害"),数据引用!$E$31,AND(O154="红色",N154="精准伤害"),数据引用!$F$31,AND(O154="蓝色",N154="技能增强"),$C$34,AND(O154="紫色",N154="技能增强"),数据引用!$D$34,AND(O154="橙色",N154="技能增强"),数据引用!$E$34,AND(O154="红色",N154="技能增强"),数据引用!$F$34,AND(O154="蓝色",N154="%命中率"),数据引用!$C$37,AND(O154="紫色",N154="%命中率"),数据引用!$D$37,AND(O154="橙色",N154="%命中率"),数据引用!$E$37,AND(O154="红色",N154="命中率"),数据引用!$F$37,AND(O154="蓝色",N154="%闪避率"),数据引用!$C$40,AND(O154="紫色",N154="%闪避率"),数据引用!$D$40,AND(O154="橙色",N154="%闪避率"),数据引用!$E$40,AND(O154="红色",N154="%闪避率"),数据引用!$F$40,AND(O154="蓝色",N154="晶核防御力"),数据引用!$C$43,AND(O154="紫色",N154="晶核防御力"),数据引用!$D$43,AND(O154="橙色",N154="晶核防御力"),数据引用!$E$43,AND(O154="红色",N154="晶核防御力"),数据引用!$F$43,AND(O154="蓝色",N154="精准回血"),数据引用!$C$46,AND(O154="紫色",N154="精准回血"),数据引用!$D$46,AND(O154="橙色",N154="精准回血"),数据引用!$E$46,AND(O154="红色",N154="精准回血"),数据引用!$F$46,AND(O154="蓝色",N154="闪避回血"),数据引用!$C$49,AND(O154="紫色",N154="闪避回血"),数据引用!$D$49,AND(O154="橙色",N154="闪避回血"),数据引用!$E$49,AND(O154="红色",N154="闪避回血"),数据引用!$F$49,AND(O154="蓝色",N154="命中回血"),数据引用!$C$52,AND(O154="紫色",N154="命中回血"),数据引用!$D$52,AND(O154="橙色",N154="命中回血"),数据引用!$E$52,AND(O154="红色",N154="命中回血"),数据引用!$F$52,AND(O154="蓝色",N154="暴击回血"),数据引用!$C$55,AND(O154="紫色",N154="暴击回血"),数据引用!$D$55,AND(O154="橙色",N154="暴击回血"),数据引用!$E$55,AND(O154="红色",N154="暴击回血"),数据引用!$F$55,AND(O154="蓝色",N154="混沌回血"),数据引用!$C$58,AND(O154="紫色",N154="混沌回血"),数据引用!$D$58,AND(O154="橙色",N154="混沌回血"),数据引用!$E$58,AND(O154="红色",N154="混沌回血"),数据引用!$F$58,AND(O154="蓝色",N154="%元素抗性"),数据引用!$C$61,AND(O154="紫色",N154="%元素抗性"),数据引用!$D$61,AND(O154="橙色",N154="%元素抗性"),数据引用!$E$61,AND(O154="红色",N154="%元素抗性"),数据引用!$F$61,AND(O154="蓝色",N154="%元素伤害"),数据引用!$C$64,AND(O154="紫色",N154="%元素伤害"),数据引用!$D$64,AND(O154="橙色",N154="%元素伤害"),数据引用!$E$64,AND(O154="红色",N154="%元素伤害"),数据引用!$F$64)</f>
        <v>#N/A</v>
      </c>
      <c r="N154" s="148"/>
      <c r="O154" s="63" t="s">
        <v>43</v>
      </c>
      <c r="P154" s="141" t="str">
        <f t="shared" si="20"/>
        <v/>
      </c>
      <c r="R154" s="156"/>
      <c r="S154" s="156"/>
      <c r="T154" s="156"/>
      <c r="U154" s="156"/>
      <c r="V154" s="126" t="e">
        <f t="shared" si="21"/>
        <v>#N/A</v>
      </c>
    </row>
    <row r="155" ht="15.75" spans="6:22">
      <c r="F155"/>
      <c r="G155"/>
      <c r="H155" s="158"/>
      <c r="I155"/>
      <c r="J155"/>
      <c r="K155" s="6"/>
      <c r="L155" s="147" t="s">
        <v>136</v>
      </c>
      <c r="M155" s="161">
        <f>_xlfn.IFS(AND(O155="蓝色",N155="晶核生命力"),数据引用!$C$19,AND(O155="紫色",N155="晶核生命力"),数据引用!$D$19,AND(O155="橙色",N155="晶核生命力"),数据引用!$E$19,AND(O155="红色",N155="晶核生命力"),数据引用!$F$19,AND(O155="蓝色",N155="晶核攻击力"),数据引用!$C$16,AND(O155="紫色",N155="晶核攻击力"),数据引用!$D$16,AND(O155="橙色",N155="晶核攻击力"),数据引用!$E$16,AND(O155="红色",N155="晶核攻击力"),数据引用!$F$16,AND(O155="蓝色",N155="最大混沌"),数据引用!$C$22,AND(O155="紫色",N155="最大混沌"),数据引用!$D$22,AND(O155="橙色",N155="最大混沌"),数据引用!$E$22,AND(O155="红色",N155="最大混沌"),数据引用!$F$22,AND(O155="蓝色",N155="破甲效果"),数据引用!$C$25,AND(O155="紫色",N155="破甲效果"),数据引用!$D$25,AND(O155="橙色",N155="破甲效果"),数据引用!$E$25,AND(O155="红色",N155="破甲效果"),数据引用!$F$25,AND(O155="蓝色",N155="暴击效果"),数据引用!$C$28,AND(O155="紫色",N155="暴击效果"),数据引用!$D$28,AND(O155="橙色",N155="暴击效果"),数据引用!$E$28,AND(O155="红色",N155="暴击效果"),数据引用!$F$28,AND(O155="蓝色",N155="精准伤害"),数据引用!$C$31,AND(O155="紫色",N155="精准伤害"),数据引用!$D$31,AND(O155="橙色",N155="精准伤害"),数据引用!$E$31,AND(O155="红色",N155="精准伤害"),数据引用!$F$31,AND(O155="蓝色",N155="技能增强"),$C$34,AND(O155="紫色",N155="技能增强"),数据引用!$D$34,AND(O155="橙色",N155="技能增强"),数据引用!$E$34,AND(O155="红色",N155="技能增强"),数据引用!$F$34,AND(O155="蓝色",N155="命中率"),数据引用!$C$37,AND(O155="紫色",N155="命中率"),数据引用!$D$37,AND(O155="橙色",N155="命中率"),数据引用!$E$37,AND(O155="红色",N155="命中率"),数据引用!$F$37,AND(O155="蓝色",N155="闪避率"),数据引用!$C$40,AND(O155="紫色",N155="闪避率"),数据引用!$D$40,AND(O155="橙色",N155="闪避率"),数据引用!$E$40,AND(O155="红色",N155="闪避率"),数据引用!$F$40,AND(O155="蓝色",N155="晶核防御力"),数据引用!$C$43,AND(O155="紫色",N155="晶核防御力"),数据引用!$D$43,AND(O155="橙色",N155="晶核防御力"),数据引用!$E$43,AND(O155="红色",N155="晶核防御力"),数据引用!$F$43,AND(O155="蓝色",N155="精准回血%s"),数据引用!$C$46,AND(O155="紫色",N155="精准回血%s"),数据引用!$D$46,AND(O155="橙色",N155="精准回血%s"),数据引用!$E$46,AND(O155="红色",N155="精准回血%s"),数据引用!$F$46,AND(O155="蓝色",N155="闪避回血%s"),数据引用!$C$49,AND(O155="紫色",N155="闪避回血%s"),数据引用!$D$49,AND(O155="橙色",N155="闪避回血%s"),数据引用!$E$49,AND(O155="红色",N155="闪避回血%s"),数据引用!$F$49,AND(O155="蓝色",N155="命中回血%s"),数据引用!$C$52,AND(O155="紫色",N155="命中回血%s"),数据引用!$D$52,AND(O155="橙色",N155="命中回血%s"),数据引用!$E$52,AND(O155="红色",N155="命中回血%s"),数据引用!$F$52,AND(O155="蓝色",N155="暴击回血%s"),数据引用!$C$55,AND(O155="紫色",N155="暴击回血%s"),数据引用!$D$55,AND(O155="橙色",N155="暴击回血%s"),数据引用!$E$55,AND(O155="红色",N155="暴击回血%s"),数据引用!$F$55,AND(O155="蓝色",N155="混沌回血%s"),数据引用!$C$58,AND(O155="紫色",N155="混沌回血%s"),数据引用!$D$58,AND(O155="橙色",N155="混沌回血%s"),数据引用!$E$58,AND(O155="红色",N155="混沌回血%s"),数据引用!$F$58,AND(O155="蓝色",N155="元素抗性"),数据引用!$C$61,AND(O155="紫色",N155="元素抗性"),数据引用!$D$61,AND(O155="橙色",N155="元素抗性"),数据引用!$E$61,AND(O155="红色",N155="元素抗性"),数据引用!$F$61,AND(O155="蓝色",N155="元素伤害"),数据引用!$C$64,AND(O155="紫色",N155="元素伤害"),数据引用!$D$64,AND(O155="橙色",N155="元素伤害"),数据引用!$E$64,AND(O155="红色",N155="元素伤害"),数据引用!$F$64)</f>
        <v>20</v>
      </c>
      <c r="N155" s="148" t="s">
        <v>137</v>
      </c>
      <c r="O155" s="63" t="s">
        <v>43</v>
      </c>
      <c r="P155" s="141">
        <f t="shared" si="20"/>
        <v>20</v>
      </c>
      <c r="Q155" s="156"/>
      <c r="R155" s="156"/>
      <c r="S155" s="156"/>
      <c r="T155" s="156"/>
      <c r="U155" s="156" t="s">
        <v>132</v>
      </c>
      <c r="V155" s="126" t="str">
        <f t="shared" si="21"/>
        <v>属性-攻击力,</v>
      </c>
    </row>
    <row r="156" ht="15.75" spans="6:22">
      <c r="F156"/>
      <c r="G156"/>
      <c r="H156" s="158"/>
      <c r="I156"/>
      <c r="J156"/>
      <c r="K156" s="143" t="s">
        <v>217</v>
      </c>
      <c r="L156" s="149" t="s">
        <v>211</v>
      </c>
      <c r="M156" s="161">
        <f>_xlfn.IFS(AND(O156="蓝色",N156="晶核生命力"),数据引用!$C$19,AND(O156="紫色",N156="晶核生命力"),数据引用!$D$19,AND(O156="橙色",N156="晶核生命力"),数据引用!$E$19,AND(O156="红色",N156="晶核生命力"),数据引用!$F$19,AND(O156="蓝色",N156="晶核攻击力"),数据引用!$C$16,AND(O156="紫色",N156="晶核攻击力"),数据引用!$D$16,AND(O156="橙色",N156="晶核攻击力"),数据引用!$E$16,AND(O156="红色",N156="晶核攻击力"),数据引用!$F$16,AND(O156="蓝色",N156="最大混沌"),数据引用!$C$22,AND(O156="紫色",N156="最大混沌"),数据引用!$D$22,AND(O156="橙色",N156="最大混沌"),数据引用!$E$22,AND(O156="红色",N156="最大混沌"),数据引用!$F$22,AND(O156="蓝色",N156="破甲效果"),数据引用!$C$25,AND(O156="紫色",N156="破甲效果"),数据引用!$D$25,AND(O156="橙色",N156="破甲效果"),数据引用!$E$25,AND(O156="红色",N156="破甲效果"),数据引用!$F$25,AND(O156="蓝色",N156="暴击效果"),数据引用!$C$28,AND(O156="紫色",N156="暴击效果"),数据引用!$D$28,AND(O156="橙色",N156="暴击效果"),数据引用!$E$28,AND(O156="红色",N156="暴击效果"),数据引用!$F$28,AND(O156="蓝色",N156="精准伤害"),数据引用!$C$31,AND(O156="紫色",N156="精准伤害"),数据引用!$D$31,AND(O156="橙色",N156="精准伤害"),数据引用!$E$31,AND(O156="红色",N156="精准伤害"),数据引用!$F$31,AND(O156="蓝色",N156="技能增强"),$C$34,AND(O156="紫色",N156="技能增强"),数据引用!$D$34,AND(O156="橙色",N156="技能增强"),数据引用!$E$34,AND(O156="红色",N156="技能增强"),数据引用!$F$34,AND(O156="蓝色",N156="命中率"),数据引用!$C$37,AND(O156="紫色",N156="命中率"),数据引用!$D$37,AND(O156="橙色",N156="命中率"),数据引用!$E$37,AND(O156="红色",N156="命中率"),数据引用!$F$37,AND(O156="蓝色",N156="闪避率"),数据引用!$C$40,AND(O156="紫色",N156="闪避率"),数据引用!$D$40,AND(O156="橙色",N156="闪避率"),数据引用!$E$40,AND(O156="红色",N156="闪避率"),数据引用!$F$40,AND(O156="蓝色",N156="晶核防御力"),数据引用!$C$43,AND(O156="紫色",N156="晶核防御力"),数据引用!$D$43,AND(O156="橙色",N156="晶核防御力"),数据引用!$E$43,AND(O156="红色",N156="晶核防御力"),数据引用!$F$43,AND(O156="蓝色",N156="精准回血%s"),数据引用!$C$46,AND(O156="紫色",N156="精准回血%s"),数据引用!$D$46,AND(O156="橙色",N156="精准回血%s"),数据引用!$E$46,AND(O156="红色",N156="精准回血%s"),数据引用!$F$46,AND(O156="蓝色",N156="闪避回血%s"),数据引用!$C$49,AND(O156="紫色",N156="闪避回血%s"),数据引用!$D$49,AND(O156="橙色",N156="闪避回血%s"),数据引用!$E$49,AND(O156="红色",N156="闪避回血%s"),数据引用!$F$49,AND(O156="蓝色",N156="命中回血%s"),数据引用!$C$52,AND(O156="紫色",N156="命中回血%s"),数据引用!$D$52,AND(O156="橙色",N156="命中回血%s"),数据引用!$E$52,AND(O156="红色",N156="命中回血%s"),数据引用!$F$52,AND(O156="蓝色",N156="暴击回血%s"),数据引用!$C$55,AND(O156="紫色",N156="暴击回血%s"),数据引用!$D$55,AND(O156="橙色",N156="暴击回血%s"),数据引用!$E$55,AND(O156="红色",N156="暴击回血%s"),数据引用!$F$55,AND(O156="蓝色",N156="混沌回血%s"),数据引用!$C$58,AND(O156="紫色",N156="混沌回血%s"),数据引用!$D$58,AND(O156="橙色",N156="混沌回血%s"),数据引用!$E$58,AND(O156="红色",N156="混沌回血%s"),数据引用!$F$58,AND(O156="蓝色",N156="元素抗性"),数据引用!$C$61,AND(O156="紫色",N156="元素抗性"),数据引用!$D$61,AND(O156="橙色",N156="元素抗性"),数据引用!$E$61,AND(O156="红色",N156="元素抗性"),数据引用!$F$61,AND(O156="蓝色",N156="元素伤害"),数据引用!$C$64,AND(O156="紫色",N156="元素伤害"),数据引用!$D$64,AND(O156="橙色",N156="元素伤害"),数据引用!$E$64,AND(O156="红色",N156="元素伤害"),数据引用!$F$64)</f>
        <v>1.08</v>
      </c>
      <c r="N156" s="150" t="s">
        <v>165</v>
      </c>
      <c r="O156" s="63" t="s">
        <v>43</v>
      </c>
      <c r="P156" s="141">
        <f t="shared" si="20"/>
        <v>1.08</v>
      </c>
      <c r="Q156" s="156"/>
      <c r="R156" s="156"/>
      <c r="S156" s="156"/>
      <c r="T156" s="156">
        <f>P156</f>
        <v>1.08</v>
      </c>
      <c r="U156" s="156" t="s">
        <v>132</v>
      </c>
      <c r="V156" s="126" t="str">
        <f t="shared" si="21"/>
        <v>属性-火伤,#属性-水伤,#属性-风伤,#属性-光伤,#属性-暗伤,</v>
      </c>
    </row>
    <row r="157" ht="15.75" spans="6:22">
      <c r="F157" s="153"/>
      <c r="G157"/>
      <c r="H157" s="158"/>
      <c r="I157"/>
      <c r="J157"/>
      <c r="K157" s="6"/>
      <c r="L157" s="149" t="s">
        <v>211</v>
      </c>
      <c r="M157" s="161">
        <f>_xlfn.IFS(AND(O157="蓝色",N157="晶核生命力"),数据引用!$C$19,AND(O157="紫色",N157="晶核生命力"),数据引用!$D$19,AND(O157="橙色",N157="晶核生命力"),数据引用!$E$19,AND(O157="红色",N157="晶核生命力"),数据引用!$F$19,AND(O157="蓝色",N157="晶核攻击力"),数据引用!$C$16,AND(O157="紫色",N157="晶核攻击力"),数据引用!$D$16,AND(O157="橙色",N157="晶核攻击力"),数据引用!$E$16,AND(O157="红色",N157="晶核攻击力"),数据引用!$F$16,AND(O157="蓝色",N157="最大混沌"),数据引用!$C$22,AND(O157="紫色",N157="最大混沌"),数据引用!$D$22,AND(O157="橙色",N157="最大混沌"),数据引用!$E$22,AND(O157="红色",N157="最大混沌"),数据引用!$F$22,AND(O157="蓝色",N157="破甲效果"),数据引用!$C$25,AND(O157="紫色",N157="破甲效果"),数据引用!$D$25,AND(O157="橙色",N157="破甲效果"),数据引用!$E$25,AND(O157="红色",N157="破甲效果"),数据引用!$F$25,AND(O157="蓝色",N157="暴击效果"),数据引用!$C$28,AND(O157="紫色",N157="暴击效果"),数据引用!$D$28,AND(O157="橙色",N157="暴击效果"),数据引用!$E$28,AND(O157="红色",N157="暴击效果"),数据引用!$F$28,AND(O157="蓝色",N157="精准伤害"),数据引用!$C$31,AND(O157="紫色",N157="精准伤害"),数据引用!$D$31,AND(O157="橙色",N157="精准伤害"),数据引用!$E$31,AND(O157="红色",N157="精准伤害"),数据引用!$F$31,AND(O157="蓝色",N157="技能增强"),$C$34,AND(O157="紫色",N157="技能增强"),数据引用!$D$34,AND(O157="橙色",N157="技能增强"),数据引用!$E$34,AND(O157="红色",N157="技能增强"),数据引用!$F$34,AND(O157="蓝色",N157="命中率"),数据引用!$C$37,AND(O157="紫色",N157="命中率"),数据引用!$D$37,AND(O157="橙色",N157="命中率"),数据引用!$E$37,AND(O157="红色",N157="命中率"),数据引用!$F$37,AND(O157="蓝色",N157="闪避率"),数据引用!$C$40,AND(O157="紫色",N157="闪避率"),数据引用!$D$40,AND(O157="橙色",N157="闪避率"),数据引用!$E$40,AND(O157="红色",N157="闪避率"),数据引用!$F$40,AND(O157="蓝色",N157="晶核防御力"),数据引用!$C$43,AND(O157="紫色",N157="晶核防御力"),数据引用!$D$43,AND(O157="橙色",N157="晶核防御力"),数据引用!$E$43,AND(O157="红色",N157="晶核防御力"),数据引用!$F$43,AND(O157="蓝色",N157="精准回血%s"),数据引用!$C$46,AND(O157="紫色",N157="精准回血%s"),数据引用!$D$46,AND(O157="橙色",N157="精准回血%s"),数据引用!$E$46,AND(O157="红色",N157="精准回血%s"),数据引用!$F$46,AND(O157="蓝色",N157="闪避回血%s"),数据引用!$C$49,AND(O157="紫色",N157="闪避回血%s"),数据引用!$D$49,AND(O157="橙色",N157="闪避回血%s"),数据引用!$E$49,AND(O157="红色",N157="闪避回血%s"),数据引用!$F$49,AND(O157="蓝色",N157="命中回血%s"),数据引用!$C$52,AND(O157="紫色",N157="命中回血%s"),数据引用!$D$52,AND(O157="橙色",N157="命中回血%s"),数据引用!$E$52,AND(O157="红色",N157="命中回血%s"),数据引用!$F$52,AND(O157="蓝色",N157="暴击回血%s"),数据引用!$C$55,AND(O157="紫色",N157="暴击回血%s"),数据引用!$D$55,AND(O157="橙色",N157="暴击回血%s"),数据引用!$E$55,AND(O157="红色",N157="暴击回血%s"),数据引用!$F$55,AND(O157="蓝色",N157="混沌回血%s"),数据引用!$C$58,AND(O157="紫色",N157="混沌回血%s"),数据引用!$D$58,AND(O157="橙色",N157="混沌回血%s"),数据引用!$E$58,AND(O157="红色",N157="混沌回血%s"),数据引用!$F$58,AND(O157="蓝色",N157="元素抗性"),数据引用!$C$61,AND(O157="紫色",N157="元素抗性"),数据引用!$D$61,AND(O157="橙色",N157="元素抗性"),数据引用!$E$61,AND(O157="红色",N157="元素抗性"),数据引用!$F$61,AND(O157="蓝色",N157="元素伤害"),数据引用!$C$64,AND(O157="紫色",N157="元素伤害"),数据引用!$D$64,AND(O157="橙色",N157="元素伤害"),数据引用!$E$64,AND(O157="红色",N157="元素伤害"),数据引用!$F$64)</f>
        <v>0</v>
      </c>
      <c r="N157" s="151" t="s">
        <v>172</v>
      </c>
      <c r="O157" s="63" t="s">
        <v>43</v>
      </c>
      <c r="P157" s="141">
        <f t="shared" si="20"/>
        <v>0</v>
      </c>
      <c r="Q157" s="156"/>
      <c r="R157" s="156"/>
      <c r="S157" s="156"/>
      <c r="T157" s="156"/>
      <c r="U157" s="156" t="s">
        <v>142</v>
      </c>
      <c r="V157" s="126" t="str">
        <f t="shared" si="21"/>
        <v>属性-闪避回血,</v>
      </c>
    </row>
    <row r="158" ht="15.75" spans="6:22">
      <c r="F158"/>
      <c r="G158"/>
      <c r="H158" s="158"/>
      <c r="I158"/>
      <c r="J158" s="143"/>
      <c r="K158" s="143"/>
      <c r="L158" s="63" t="s">
        <v>211</v>
      </c>
      <c r="M158" s="161">
        <f>_xlfn.IFS(AND(O158="蓝色",N158="晶核生命力"),数据引用!$C$19,AND(O158="紫色",N158="晶核生命力"),数据引用!$D$19,AND(O158="橙色",N158="晶核生命力"),数据引用!$E$19,AND(O158="红色",N158="晶核生命力"),数据引用!$F$19,AND(O158="蓝色",N158="晶核攻击力"),数据引用!$C$16,AND(O158="紫色",N158="晶核攻击力"),数据引用!$D$16,AND(O158="橙色",N158="晶核攻击力"),数据引用!$E$16,AND(O158="红色",N158="晶核攻击力"),数据引用!$F$16,AND(O158="蓝色",N158="最大混沌"),数据引用!$C$22,AND(O158="紫色",N158="最大混沌"),数据引用!$D$22,AND(O158="橙色",N158="最大混沌"),数据引用!$E$22,AND(O158="红色",N158="最大混沌"),数据引用!$F$22,AND(O158="蓝色",N158="破甲效果"),数据引用!$C$25,AND(O158="紫色",N158="破甲效果"),数据引用!$D$25,AND(O158="橙色",N158="破甲效果"),数据引用!$E$25,AND(O158="红色",N158="破甲效果"),数据引用!$F$25,AND(O158="蓝色",N158="暴击效果"),数据引用!$C$28,AND(O158="紫色",N158="暴击效果"),数据引用!$D$28,AND(O158="橙色",N158="暴击效果"),数据引用!$E$28,AND(O158="红色",N158="暴击效果"),数据引用!$F$28,AND(O158="蓝色",N158="精准伤害"),数据引用!$C$31,AND(O158="紫色",N158="精准伤害"),数据引用!$D$31,AND(O158="橙色",N158="精准伤害"),数据引用!$E$31,AND(O158="红色",N158="精准伤害"),数据引用!$F$31,AND(O158="蓝色",N158="技能增强"),$C$34,AND(O158="紫色",N158="技能增强"),数据引用!$D$34,AND(O158="橙色",N158="技能增强"),数据引用!$E$34,AND(O158="红色",N158="技能增强"),数据引用!$F$34,AND(O158="蓝色",N158="命中率"),数据引用!$C$37,AND(O158="紫色",N158="命中率"),数据引用!$D$37,AND(O158="橙色",N158="命中率"),数据引用!$E$37,AND(O158="红色",N158="命中率"),数据引用!$F$37,AND(O158="蓝色",N158="闪避率"),数据引用!$C$40,AND(O158="紫色",N158="闪避率"),数据引用!$D$40,AND(O158="橙色",N158="闪避率"),数据引用!$E$40,AND(O158="红色",N158="闪避率"),数据引用!$F$40,AND(O158="蓝色",N158="晶核防御力"),数据引用!$C$43,AND(O158="紫色",N158="晶核防御力"),数据引用!$D$43,AND(O158="橙色",N158="晶核防御力"),数据引用!$E$43,AND(O158="红色",N158="晶核防御力"),数据引用!$F$43,AND(O158="蓝色",N158="精准回血%s"),数据引用!$C$46,AND(O158="紫色",N158="精准回血%s"),数据引用!$D$46,AND(O158="橙色",N158="精准回血%s"),数据引用!$E$46,AND(O158="红色",N158="精准回血%s"),数据引用!$F$46,AND(O158="蓝色",N158="闪避回血%s"),数据引用!$C$49,AND(O158="紫色",N158="闪避回血%s"),数据引用!$D$49,AND(O158="橙色",N158="闪避回血%s"),数据引用!$E$49,AND(O158="红色",N158="闪避回血%s"),数据引用!$F$49,AND(O158="蓝色",N158="命中回血%s"),数据引用!$C$52,AND(O158="紫色",N158="命中回血%s"),数据引用!$D$52,AND(O158="橙色",N158="命中回血%s"),数据引用!$E$52,AND(O158="红色",N158="命中回血%s"),数据引用!$F$52,AND(O158="蓝色",N158="暴击回血%s"),数据引用!$C$55,AND(O158="紫色",N158="暴击回血%s"),数据引用!$D$55,AND(O158="橙色",N158="暴击回血%s"),数据引用!$E$55,AND(O158="红色",N158="暴击回血%s"),数据引用!$F$55,AND(O158="蓝色",N158="混沌回血%s"),数据引用!$C$58,AND(O158="紫色",N158="混沌回血%s"),数据引用!$D$58,AND(O158="橙色",N158="混沌回血%s"),数据引用!$E$58,AND(O158="红色",N158="混沌回血%s"),数据引用!$F$58,AND(O158="蓝色",N158="元素抗性"),数据引用!$C$61,AND(O158="紫色",N158="元素抗性"),数据引用!$D$61,AND(O158="橙色",N158="元素抗性"),数据引用!$E$61,AND(O158="红色",N158="元素抗性"),数据引用!$F$61,AND(O158="蓝色",N158="元素伤害"),数据引用!$C$64,AND(O158="紫色",N158="元素伤害"),数据引用!$D$64,AND(O158="橙色",N158="元素伤害"),数据引用!$E$64,AND(O158="红色",N158="元素伤害"),数据引用!$F$64)</f>
        <v>1.89</v>
      </c>
      <c r="N158" s="148" t="s">
        <v>169</v>
      </c>
      <c r="O158" s="63" t="s">
        <v>43</v>
      </c>
      <c r="P158" s="141">
        <f t="shared" si="20"/>
        <v>1.89</v>
      </c>
      <c r="Q158" s="156"/>
      <c r="R158" s="156"/>
      <c r="S158" s="156"/>
      <c r="T158" s="156">
        <f>M158</f>
        <v>1.89</v>
      </c>
      <c r="U158" s="156" t="s">
        <v>132</v>
      </c>
      <c r="V158" s="126" t="str">
        <f t="shared" si="21"/>
        <v>属性-暴击效果,</v>
      </c>
    </row>
    <row r="159" ht="15.75" spans="10:22">
      <c r="J159" s="6"/>
      <c r="K159" s="6"/>
      <c r="L159" s="63" t="s">
        <v>211</v>
      </c>
      <c r="M159" s="161">
        <f>_xlfn.IFS(AND(O159="蓝色",N159="晶核生命力"),数据引用!$C$19,AND(O159="紫色",N159="晶核生命力"),数据引用!$D$19,AND(O159="橙色",N159="晶核生命力"),数据引用!$E$19,AND(O159="红色",N159="晶核生命力"),数据引用!$F$19,AND(O159="蓝色",N159="晶核攻击力"),数据引用!$C$16,AND(O159="紫色",N159="晶核攻击力"),数据引用!$D$16,AND(O159="橙色",N159="晶核攻击力"),数据引用!$E$16,AND(O159="红色",N159="晶核攻击力"),数据引用!$F$16,AND(O159="蓝色",N159="最大混沌"),数据引用!$C$22,AND(O159="紫色",N159="最大混沌"),数据引用!$D$22,AND(O159="橙色",N159="最大混沌"),数据引用!$E$22,AND(O159="红色",N159="最大混沌"),数据引用!$F$22,AND(O159="蓝色",N159="破甲效果"),数据引用!$C$25,AND(O159="紫色",N159="破甲效果"),数据引用!$D$25,AND(O159="橙色",N159="破甲效果"),数据引用!$E$25,AND(O159="红色",N159="破甲效果"),数据引用!$F$25,AND(O159="蓝色",N159="暴击效果"),数据引用!$C$28,AND(O159="紫色",N159="暴击效果"),数据引用!$D$28,AND(O159="橙色",N159="暴击效果"),数据引用!$E$28,AND(O159="红色",N159="暴击效果"),数据引用!$F$28,AND(O159="蓝色",N159="精准伤害"),数据引用!$C$31,AND(O159="紫色",N159="精准伤害"),数据引用!$D$31,AND(O159="橙色",N159="精准伤害"),数据引用!$E$31,AND(O159="红色",N159="精准伤害"),数据引用!$F$31,AND(O159="蓝色",N159="技能增强"),$C$34,AND(O159="紫色",N159="技能增强"),数据引用!$D$34,AND(O159="橙色",N159="技能增强"),数据引用!$E$34,AND(O159="红色",N159="技能增强"),数据引用!$F$34,AND(O159="蓝色",N159="命中率"),数据引用!$C$37,AND(O159="紫色",N159="命中率"),数据引用!$D$37,AND(O159="橙色",N159="命中率"),数据引用!$E$37,AND(O159="红色",N159="命中率"),数据引用!$F$37,AND(O159="蓝色",N159="闪避率"),数据引用!$C$40,AND(O159="紫色",N159="闪避率"),数据引用!$D$40,AND(O159="橙色",N159="闪避率"),数据引用!$E$40,AND(O159="红色",N159="闪避率"),数据引用!$F$40,AND(O159="蓝色",N159="晶核防御力"),数据引用!$C$43,AND(O159="紫色",N159="晶核防御力"),数据引用!$D$43,AND(O159="橙色",N159="晶核防御力"),数据引用!$E$43,AND(O159="红色",N159="晶核防御力"),数据引用!$F$43,AND(O159="蓝色",N159="精准回血%s"),数据引用!$C$46,AND(O159="紫色",N159="精准回血%s"),数据引用!$D$46,AND(O159="橙色",N159="精准回血%s"),数据引用!$E$46,AND(O159="红色",N159="精准回血%s"),数据引用!$F$46,AND(O159="蓝色",N159="闪避回血%s"),数据引用!$C$49,AND(O159="紫色",N159="闪避回血%s"),数据引用!$D$49,AND(O159="橙色",N159="闪避回血%s"),数据引用!$E$49,AND(O159="红色",N159="闪避回血%s"),数据引用!$F$49,AND(O159="蓝色",N159="命中回血%s"),数据引用!$C$52,AND(O159="紫色",N159="命中回血%s"),数据引用!$D$52,AND(O159="橙色",N159="命中回血%s"),数据引用!$E$52,AND(O159="红色",N159="命中回血%s"),数据引用!$F$52,AND(O159="蓝色",N159="暴击回血%s"),数据引用!$C$55,AND(O159="紫色",N159="暴击回血%s"),数据引用!$D$55,AND(O159="橙色",N159="暴击回血%s"),数据引用!$E$55,AND(O159="红色",N159="暴击回血%s"),数据引用!$F$55,AND(O159="蓝色",N159="混沌回血%s"),数据引用!$C$58,AND(O159="紫色",N159="混沌回血%s"),数据引用!$D$58,AND(O159="橙色",N159="混沌回血%s"),数据引用!$E$58,AND(O159="红色",N159="混沌回血%s"),数据引用!$F$58,AND(O159="蓝色",N159="元素抗性"),数据引用!$C$61,AND(O159="紫色",N159="元素抗性"),数据引用!$D$61,AND(O159="橙色",N159="元素抗性"),数据引用!$E$61,AND(O159="红色",N159="元素抗性"),数据引用!$F$61,AND(O159="蓝色",N159="元素伤害"),数据引用!$C$64,AND(O159="紫色",N159="元素伤害"),数据引用!$D$64,AND(O159="橙色",N159="元素伤害"),数据引用!$E$64,AND(O159="红色",N159="元素伤害"),数据引用!$F$64)</f>
        <v>0</v>
      </c>
      <c r="N159" s="148" t="s">
        <v>168</v>
      </c>
      <c r="O159" s="63" t="s">
        <v>43</v>
      </c>
      <c r="P159" s="141">
        <f t="shared" si="20"/>
        <v>0</v>
      </c>
      <c r="Q159" s="156"/>
      <c r="R159" s="156"/>
      <c r="S159" s="156"/>
      <c r="T159" s="156">
        <f>P159/100</f>
        <v>0</v>
      </c>
      <c r="U159" s="156" t="s">
        <v>132</v>
      </c>
      <c r="V159" s="126" t="str">
        <f t="shared" si="21"/>
        <v>属性-闪避率,</v>
      </c>
    </row>
    <row r="160" ht="15.75" spans="10:22">
      <c r="J160" s="6"/>
      <c r="K160" s="6"/>
      <c r="L160" s="63" t="s">
        <v>211</v>
      </c>
      <c r="M160" s="161">
        <f>_xlfn.IFS(AND(O160="蓝色",N160="晶核生命力"),数据引用!$C$19,AND(O160="紫色",N160="晶核生命力"),数据引用!$D$19,AND(O160="橙色",N160="晶核生命力"),数据引用!$E$19,AND(O160="红色",N160="晶核生命力"),数据引用!$F$19,AND(O160="蓝色",N160="晶核攻击力"),数据引用!$C$16,AND(O160="紫色",N160="晶核攻击力"),数据引用!$D$16,AND(O160="橙色",N160="晶核攻击力"),数据引用!$E$16,AND(O160="红色",N160="晶核攻击力"),数据引用!$F$16,AND(O160="蓝色",N160="最大混沌"),数据引用!$C$22,AND(O160="紫色",N160="最大混沌"),数据引用!$D$22,AND(O160="橙色",N160="最大混沌"),数据引用!$E$22,AND(O160="红色",N160="最大混沌"),数据引用!$F$22,AND(O160="蓝色",N160="破甲效果"),数据引用!$C$25,AND(O160="紫色",N160="破甲效果"),数据引用!$D$25,AND(O160="橙色",N160="破甲效果"),数据引用!$E$25,AND(O160="红色",N160="破甲效果"),数据引用!$F$25,AND(O160="蓝色",N160="暴击效果"),数据引用!$C$28,AND(O160="紫色",N160="暴击效果"),数据引用!$D$28,AND(O160="橙色",N160="暴击效果"),数据引用!$E$28,AND(O160="红色",N160="暴击效果"),数据引用!$F$28,AND(O160="蓝色",N160="精准伤害"),数据引用!$C$31,AND(O160="紫色",N160="精准伤害"),数据引用!$D$31,AND(O160="橙色",N160="精准伤害"),数据引用!$E$31,AND(O160="红色",N160="精准伤害"),数据引用!$F$31,AND(O160="蓝色",N160="技能增强"),$C$34,AND(O160="紫色",N160="技能增强"),数据引用!$D$34,AND(O160="橙色",N160="技能增强"),数据引用!$E$34,AND(O160="红色",N160="技能增强"),数据引用!$F$34,AND(O160="蓝色",N160="命中率"),数据引用!$C$37,AND(O160="紫色",N160="命中率"),数据引用!$D$37,AND(O160="橙色",N160="命中率"),数据引用!$E$37,AND(O160="红色",N160="命中率"),数据引用!$F$37,AND(O160="蓝色",N160="闪避率"),数据引用!$C$40,AND(O160="紫色",N160="闪避率"),数据引用!$D$40,AND(O160="橙色",N160="闪避率"),数据引用!$E$40,AND(O160="红色",N160="闪避率"),数据引用!$F$40,AND(O160="蓝色",N160="晶核防御力"),数据引用!$C$43,AND(O160="紫色",N160="晶核防御力"),数据引用!$D$43,AND(O160="橙色",N160="晶核防御力"),数据引用!$E$43,AND(O160="红色",N160="晶核防御力"),数据引用!$F$43,AND(O160="蓝色",N160="精准回血%s"),数据引用!$C$46,AND(O160="紫色",N160="精准回血%s"),数据引用!$D$46,AND(O160="橙色",N160="精准回血%s"),数据引用!$E$46,AND(O160="红色",N160="精准回血%s"),数据引用!$F$46,AND(O160="蓝色",N160="闪避回血%s"),数据引用!$C$49,AND(O160="紫色",N160="闪避回血%s"),数据引用!$D$49,AND(O160="橙色",N160="闪避回血%s"),数据引用!$E$49,AND(O160="红色",N160="闪避回血%s"),数据引用!$F$49,AND(O160="蓝色",N160="命中回血%s"),数据引用!$C$52,AND(O160="紫色",N160="命中回血%s"),数据引用!$D$52,AND(O160="橙色",N160="命中回血%s"),数据引用!$E$52,AND(O160="红色",N160="命中回血%s"),数据引用!$F$52,AND(O160="蓝色",N160="暴击回血%s"),数据引用!$C$55,AND(O160="紫色",N160="暴击回血%s"),数据引用!$D$55,AND(O160="橙色",N160="暴击回血%s"),数据引用!$E$55,AND(O160="红色",N160="暴击回血%s"),数据引用!$F$55,AND(O160="蓝色",N160="混沌回血%s"),数据引用!$C$58,AND(O160="紫色",N160="混沌回血%s"),数据引用!$D$58,AND(O160="橙色",N160="混沌回血%s"),数据引用!$E$58,AND(O160="红色",N160="混沌回血%s"),数据引用!$F$58,AND(O160="蓝色",N160="元素抗性"),数据引用!$C$61,AND(O160="紫色",N160="元素抗性"),数据引用!$D$61,AND(O160="橙色",N160="元素抗性"),数据引用!$E$61,AND(O160="红色",N160="元素抗性"),数据引用!$F$61,AND(O160="蓝色",N160="元素伤害"),数据引用!$C$64,AND(O160="紫色",N160="元素伤害"),数据引用!$D$64,AND(O160="橙色",N160="元素伤害"),数据引用!$E$64,AND(O160="红色",N160="元素伤害"),数据引用!$F$64)</f>
        <v>5.03</v>
      </c>
      <c r="N160" s="148" t="s">
        <v>161</v>
      </c>
      <c r="O160" s="63" t="s">
        <v>43</v>
      </c>
      <c r="P160" s="141">
        <f t="shared" si="20"/>
        <v>5.03</v>
      </c>
      <c r="Q160" s="156"/>
      <c r="R160" s="156"/>
      <c r="S160" s="156"/>
      <c r="T160" s="156"/>
      <c r="U160" s="156" t="s">
        <v>132</v>
      </c>
      <c r="V160" s="126" t="str">
        <f t="shared" si="21"/>
        <v>属性-技能增强,</v>
      </c>
    </row>
    <row r="161" ht="15.75" spans="10:22">
      <c r="J161" s="6"/>
      <c r="K161" s="126">
        <f>T161*100</f>
        <v>2000</v>
      </c>
      <c r="L161" s="63" t="s">
        <v>136</v>
      </c>
      <c r="M161" s="161">
        <f>_xlfn.IFS(AND(O161="蓝色",N161="晶核生命力"),数据引用!$C$19,AND(O161="紫色",N161="晶核生命力"),数据引用!$D$19,AND(O161="橙色",N161="晶核生命力"),数据引用!$E$19,AND(O161="红色",N161="晶核生命力"),数据引用!$F$19,AND(O161="蓝色",N161="晶核攻击力"),数据引用!$C$16,AND(O161="紫色",N161="晶核攻击力"),数据引用!$D$16,AND(O161="橙色",N161="晶核攻击力"),数据引用!$E$16,AND(O161="红色",N161="晶核攻击力"),数据引用!$F$16,AND(O161="蓝色",N161="最大混沌"),数据引用!$C$22,AND(O161="紫色",N161="最大混沌"),数据引用!$D$22,AND(O161="橙色",N161="最大混沌"),数据引用!$E$22,AND(O161="红色",N161="最大混沌"),数据引用!$F$22,AND(O161="蓝色",N161="破甲效果"),数据引用!$C$25,AND(O161="紫色",N161="破甲效果"),数据引用!$D$25,AND(O161="橙色",N161="破甲效果"),数据引用!$E$25,AND(O161="红色",N161="破甲效果"),数据引用!$F$25,AND(O161="蓝色",N161="暴击效果"),数据引用!$C$28,AND(O161="紫色",N161="暴击效果"),数据引用!$D$28,AND(O161="橙色",N161="暴击效果"),数据引用!$E$28,AND(O161="红色",N161="暴击效果"),数据引用!$F$28,AND(O161="蓝色",N161="精准伤害"),数据引用!$C$31,AND(O161="紫色",N161="精准伤害"),数据引用!$D$31,AND(O161="橙色",N161="精准伤害"),数据引用!$E$31,AND(O161="红色",N161="精准伤害"),数据引用!$F$31,AND(O161="蓝色",N161="技能增强"),$C$34,AND(O161="紫色",N161="技能增强"),数据引用!$D$34,AND(O161="橙色",N161="技能增强"),数据引用!$E$34,AND(O161="红色",N161="技能增强"),数据引用!$F$34,AND(O161="蓝色",N161="命中率"),数据引用!$C$37,AND(O161="紫色",N161="命中率"),数据引用!$D$37,AND(O161="橙色",N161="命中率"),数据引用!$E$37,AND(O161="红色",N161="命中率"),数据引用!$F$37,AND(O161="蓝色",N161="闪避率"),数据引用!$C$40,AND(O161="紫色",N161="闪避率"),数据引用!$D$40,AND(O161="橙色",N161="闪避率"),数据引用!$E$40,AND(O161="红色",N161="闪避率"),数据引用!$F$40,AND(O161="蓝色",N161="晶核防御力"),数据引用!$C$43,AND(O161="紫色",N161="晶核防御力"),数据引用!$D$43,AND(O161="橙色",N161="晶核防御力"),数据引用!$E$43,AND(O161="红色",N161="晶核防御力"),数据引用!$F$43,AND(O161="蓝色",N161="精准回血%s"),数据引用!$C$46,AND(O161="紫色",N161="精准回血%s"),数据引用!$D$46,AND(O161="橙色",N161="精准回血%s"),数据引用!$E$46,AND(O161="红色",N161="精准回血%s"),数据引用!$F$46,AND(O161="蓝色",N161="闪避回血%s"),数据引用!$C$49,AND(O161="紫色",N161="闪避回血%s"),数据引用!$D$49,AND(O161="橙色",N161="闪避回血%s"),数据引用!$E$49,AND(O161="红色",N161="闪避回血%s"),数据引用!$F$49,AND(O161="蓝色",N161="命中回血%s"),数据引用!$C$52,AND(O161="紫色",N161="命中回血%s"),数据引用!$D$52,AND(O161="橙色",N161="命中回血%s"),数据引用!$E$52,AND(O161="红色",N161="命中回血%s"),数据引用!$F$52,AND(O161="蓝色",N161="暴击回血%s"),数据引用!$C$55,AND(O161="紫色",N161="暴击回血%s"),数据引用!$D$55,AND(O161="橙色",N161="暴击回血%s"),数据引用!$E$55,AND(O161="红色",N161="暴击回血%s"),数据引用!$F$55,AND(O161="蓝色",N161="混沌回血%s"),数据引用!$C$58,AND(O161="紫色",N161="混沌回血%s"),数据引用!$D$58,AND(O161="橙色",N161="混沌回血%s"),数据引用!$E$58,AND(O161="红色",N161="混沌回血%s"),数据引用!$F$58,AND(O161="蓝色",N161="元素抗性"),数据引用!$C$61,AND(O161="紫色",N161="元素抗性"),数据引用!$D$61,AND(O161="橙色",N161="元素抗性"),数据引用!$E$61,AND(O161="红色",N161="元素抗性"),数据引用!$F$61,AND(O161="蓝色",N161="元素伤害"),数据引用!$C$64,AND(O161="紫色",N161="元素伤害"),数据引用!$D$64,AND(O161="橙色",N161="元素伤害"),数据引用!$E$64,AND(O161="红色",N161="元素伤害"),数据引用!$F$64)</f>
        <v>20</v>
      </c>
      <c r="N161" s="148" t="s">
        <v>129</v>
      </c>
      <c r="O161" s="63" t="s">
        <v>43</v>
      </c>
      <c r="P161" s="141">
        <f t="shared" si="20"/>
        <v>20</v>
      </c>
      <c r="Q161" s="156"/>
      <c r="R161" s="156"/>
      <c r="S161" s="156"/>
      <c r="T161" s="156">
        <f>M161</f>
        <v>20</v>
      </c>
      <c r="U161" s="156" t="s">
        <v>132</v>
      </c>
      <c r="V161" s="126" t="str">
        <f t="shared" si="21"/>
        <v>属性-最大生命,</v>
      </c>
    </row>
    <row r="162" ht="15.75" spans="10:22">
      <c r="J162" s="6"/>
      <c r="K162" s="126">
        <f>T162*100</f>
        <v>2000</v>
      </c>
      <c r="L162" s="153" t="s">
        <v>136</v>
      </c>
      <c r="M162" s="139">
        <f>_xlfn.IFS(AND(O162="蓝色",N162="晶核生命力"),数据引用!$C$19,AND(O162="紫色",N162="晶核生命力"),数据引用!$D$19,AND(O162="橙色",N162="晶核生命力"),数据引用!$E$19,AND(O162="红色",N162="晶核生命力"),数据引用!$F$19,AND(O162="蓝色",N162="晶核攻击力"),数据引用!$C$16,AND(O162="紫色",N162="晶核攻击力"),数据引用!$D$16,AND(O162="橙色",N162="晶核攻击力"),数据引用!$E$16,AND(O162="红色",N162="晶核攻击力"),数据引用!$F$16,AND(O162="蓝色",N162="最大混沌"),数据引用!$C$22,AND(O162="紫色",N162="最大混沌"),数据引用!$D$22,AND(O162="橙色",N162="最大混沌"),数据引用!$E$22,AND(O162="红色",N162="最大混沌"),数据引用!$F$22,AND(O162="蓝色",N162="破甲效果"),数据引用!$C$25,AND(O162="紫色",N162="破甲效果"),数据引用!$D$25,AND(O162="橙色",N162="破甲效果"),数据引用!$E$25,AND(O162="红色",N162="破甲效果"),数据引用!$F$25,AND(O162="蓝色",N162="暴击效果"),数据引用!$C$28,AND(O162="紫色",N162="暴击效果"),数据引用!$D$28,AND(O162="橙色",N162="暴击效果"),数据引用!$E$28,AND(O162="红色",N162="暴击效果"),数据引用!$F$28,AND(O162="蓝色",N162="精准伤害"),数据引用!$C$31,AND(O162="紫色",N162="精准伤害"),数据引用!$D$31,AND(O162="橙色",N162="精准伤害"),数据引用!$E$31,AND(O162="红色",N162="精准伤害"),数据引用!$F$31,AND(O162="蓝色",N162="技能增强"),$C$34,AND(O162="紫色",N162="技能增强"),数据引用!$D$34,AND(O162="橙色",N162="技能增强"),数据引用!$E$34,AND(O162="红色",N162="技能增强"),数据引用!$F$34,AND(O162="蓝色",N162="命中率"),数据引用!$C$37,AND(O162="紫色",N162="命中率"),数据引用!$D$37,AND(O162="橙色",N162="命中率"),数据引用!$E$37,AND(O162="红色",N162="命中率"),数据引用!$F$37,AND(O162="蓝色",N162="闪避率"),数据引用!$C$40,AND(O162="紫色",N162="闪避率"),数据引用!$D$40,AND(O162="橙色",N162="闪避率"),数据引用!$E$40,AND(O162="红色",N162="闪避率"),数据引用!$F$40,AND(O162="蓝色",N162="晶核防御力"),数据引用!$C$43,AND(O162="紫色",N162="晶核防御力"),数据引用!$D$43,AND(O162="橙色",N162="晶核防御力"),数据引用!$E$43,AND(O162="红色",N162="晶核防御力"),数据引用!$F$43,AND(O162="蓝色",N162="精准回血%s"),数据引用!$C$46,AND(O162="紫色",N162="精准回血%s"),数据引用!$D$46,AND(O162="橙色",N162="精准回血%s"),数据引用!$E$46,AND(O162="红色",N162="精准回血%s"),数据引用!$F$46,AND(O162="蓝色",N162="闪避回血%s"),数据引用!$C$49,AND(O162="紫色",N162="闪避回血%s"),数据引用!$D$49,AND(O162="橙色",N162="闪避回血%s"),数据引用!$E$49,AND(O162="红色",N162="闪避回血%s"),数据引用!$F$49,AND(O162="蓝色",N162="命中回血%s"),数据引用!$C$52,AND(O162="紫色",N162="命中回血%s"),数据引用!$D$52,AND(O162="橙色",N162="命中回血%s"),数据引用!$E$52,AND(O162="红色",N162="命中回血%s"),数据引用!$F$52,AND(O162="蓝色",N162="暴击回血%s"),数据引用!$C$55,AND(O162="紫色",N162="暴击回血%s"),数据引用!$D$55,AND(O162="橙色",N162="暴击回血%s"),数据引用!$E$55,AND(O162="红色",N162="暴击回血%s"),数据引用!$F$55,AND(O162="蓝色",N162="混沌回血%s"),数据引用!$C$58,AND(O162="紫色",N162="混沌回血%s"),数据引用!$D$58,AND(O162="橙色",N162="混沌回血%s"),数据引用!$E$58,AND(O162="红色",N162="混沌回血%s"),数据引用!$F$58,AND(O162="蓝色",N162="元素抗性"),数据引用!$C$61,AND(O162="紫色",N162="元素抗性"),数据引用!$D$61,AND(O162="橙色",N162="元素抗性"),数据引用!$E$61,AND(O162="红色",N162="元素抗性"),数据引用!$F$61,AND(O162="蓝色",N162="元素伤害"),数据引用!$C$64,AND(O162="紫色",N162="元素伤害"),数据引用!$D$64,AND(O162="橙色",N162="元素伤害"),数据引用!$E$64,AND(O162="红色",N162="元素伤害"),数据引用!$F$64)</f>
        <v>20</v>
      </c>
      <c r="N162" s="160" t="s">
        <v>129</v>
      </c>
      <c r="O162" s="52" t="s">
        <v>38</v>
      </c>
      <c r="P162" s="141">
        <f t="shared" si="20"/>
        <v>20</v>
      </c>
      <c r="Q162" s="156"/>
      <c r="R162" s="156"/>
      <c r="S162" s="156"/>
      <c r="T162" s="156">
        <f>M162</f>
        <v>20</v>
      </c>
      <c r="U162" s="156" t="s">
        <v>132</v>
      </c>
      <c r="V162" s="126" t="str">
        <f t="shared" si="21"/>
        <v>属性-最大生命,</v>
      </c>
    </row>
    <row r="163" ht="15.75" spans="10:22">
      <c r="J163" s="143"/>
      <c r="K163" s="143"/>
      <c r="L163" s="52" t="s">
        <v>211</v>
      </c>
      <c r="M163" s="139">
        <f>_xlfn.IFS(AND(O163="蓝色",N163="晶核生命力"),数据引用!$C$19,AND(O163="紫色",N163="晶核生命力"),数据引用!$D$19,AND(O163="橙色",N163="晶核生命力"),数据引用!$E$19,AND(O163="红色",N163="晶核生命力"),数据引用!$F$19,AND(O163="蓝色",N163="晶核攻击力"),数据引用!$C$16,AND(O163="紫色",N163="晶核攻击力"),数据引用!$D$16,AND(O163="橙色",N163="晶核攻击力"),数据引用!$E$16,AND(O163="红色",N163="晶核攻击力"),数据引用!$F$16,AND(O163="蓝色",N163="最大混沌"),数据引用!$C$22,AND(O163="紫色",N163="最大混沌"),数据引用!$D$22,AND(O163="橙色",N163="最大混沌"),数据引用!$E$22,AND(O163="红色",N163="最大混沌"),数据引用!$F$22,AND(O163="蓝色",N163="破甲效果"),数据引用!$C$25,AND(O163="紫色",N163="破甲效果"),数据引用!$D$25,AND(O163="橙色",N163="破甲效果"),数据引用!$E$25,AND(O163="红色",N163="破甲效果"),数据引用!$F$25,AND(O163="蓝色",N163="暴击效果"),数据引用!$C$28,AND(O163="紫色",N163="暴击效果"),数据引用!$D$28,AND(O163="橙色",N163="暴击效果"),数据引用!$E$28,AND(O163="红色",N163="暴击效果"),数据引用!$F$28,AND(O163="蓝色",N163="精准伤害"),数据引用!$C$31,AND(O163="紫色",N163="精准伤害"),数据引用!$D$31,AND(O163="橙色",N163="精准伤害"),数据引用!$E$31,AND(O163="红色",N163="精准伤害"),数据引用!$F$31,AND(O163="蓝色",N163="技能增强"),$C$34,AND(O163="紫色",N163="技能增强"),数据引用!$D$34,AND(O163="橙色",N163="技能增强"),数据引用!$E$34,AND(O163="红色",N163="技能增强"),数据引用!$F$34,AND(O163="蓝色",N163="命中率"),数据引用!$C$37,AND(O163="紫色",N163="命中率"),数据引用!$D$37,AND(O163="橙色",N163="命中率"),数据引用!$E$37,AND(O163="红色",N163="命中率"),数据引用!$F$37,AND(O163="蓝色",N163="闪避率"),数据引用!$C$40,AND(O163="紫色",N163="闪避率"),数据引用!$D$40,AND(O163="橙色",N163="闪避率"),数据引用!$E$40,AND(O163="红色",N163="闪避率"),数据引用!$F$40,AND(O163="蓝色",N163="晶核防御力"),数据引用!$C$43,AND(O163="紫色",N163="晶核防御力"),数据引用!$D$43,AND(O163="橙色",N163="晶核防御力"),数据引用!$E$43,AND(O163="红色",N163="晶核防御力"),数据引用!$F$43,AND(O163="蓝色",N163="精准回血%s"),数据引用!$C$46,AND(O163="紫色",N163="精准回血%s"),数据引用!$D$46,AND(O163="橙色",N163="精准回血%s"),数据引用!$E$46,AND(O163="红色",N163="精准回血%s"),数据引用!$F$46,AND(O163="蓝色",N163="闪避回血%s"),数据引用!$C$49,AND(O163="紫色",N163="闪避回血%s"),数据引用!$D$49,AND(O163="橙色",N163="闪避回血%s"),数据引用!$E$49,AND(O163="红色",N163="闪避回血%s"),数据引用!$F$49,AND(O163="蓝色",N163="命中回血%s"),数据引用!$C$52,AND(O163="紫色",N163="命中回血%s"),数据引用!$D$52,AND(O163="橙色",N163="命中回血%s"),数据引用!$E$52,AND(O163="红色",N163="命中回血%s"),数据引用!$F$52,AND(O163="蓝色",N163="暴击回血%s"),数据引用!$C$55,AND(O163="紫色",N163="暴击回血%s"),数据引用!$D$55,AND(O163="橙色",N163="暴击回血%s"),数据引用!$E$55,AND(O163="红色",N163="暴击回血%s"),数据引用!$F$55,AND(O163="蓝色",N163="混沌回血%s"),数据引用!$C$58,AND(O163="紫色",N163="混沌回血%s"),数据引用!$D$58,AND(O163="橙色",N163="混沌回血%s"),数据引用!$E$58,AND(O163="红色",N163="混沌回血%s"),数据引用!$F$58,AND(O163="蓝色",N163="元素抗性"),数据引用!$C$61,AND(O163="紫色",N163="元素抗性"),数据引用!$D$61,AND(O163="橙色",N163="元素抗性"),数据引用!$E$61,AND(O163="红色",N163="元素抗性"),数据引用!$F$61,AND(O163="蓝色",N163="元素伤害"),数据引用!$C$64,AND(O163="紫色",N163="元素伤害"),数据引用!$D$64,AND(O163="橙色",N163="元素伤害"),数据引用!$E$64,AND(O163="红色",N163="元素伤害"),数据引用!$F$64)</f>
        <v>0</v>
      </c>
      <c r="N163" s="160" t="s">
        <v>171</v>
      </c>
      <c r="O163" s="52" t="s">
        <v>38</v>
      </c>
      <c r="P163" s="141">
        <f t="shared" si="20"/>
        <v>0</v>
      </c>
      <c r="Q163" s="156"/>
      <c r="R163" s="156"/>
      <c r="S163" s="156"/>
      <c r="T163" s="156">
        <f>M163*100</f>
        <v>0</v>
      </c>
      <c r="U163" s="156" t="s">
        <v>132</v>
      </c>
      <c r="V163" s="126" t="str">
        <f t="shared" si="21"/>
        <v>属性-精准伤害,</v>
      </c>
    </row>
    <row r="164" ht="15.75" spans="10:22">
      <c r="J164" s="6"/>
      <c r="K164" s="126">
        <f>T164*100</f>
        <v>2000</v>
      </c>
      <c r="L164" s="52" t="s">
        <v>136</v>
      </c>
      <c r="M164" s="139">
        <f>_xlfn.IFS(AND(O164="蓝色",N164="晶核生命力"),数据引用!$C$19,AND(O164="紫色",N164="晶核生命力"),数据引用!$D$19,AND(O164="橙色",N164="晶核生命力"),数据引用!$E$19,AND(O164="红色",N164="晶核生命力"),数据引用!$F$19,AND(O164="蓝色",N164="晶核攻击力"),数据引用!$C$16,AND(O164="紫色",N164="晶核攻击力"),数据引用!$D$16,AND(O164="橙色",N164="晶核攻击力"),数据引用!$E$16,AND(O164="红色",N164="晶核攻击力"),数据引用!$F$16,AND(O164="蓝色",N164="最大混沌"),数据引用!$C$22,AND(O164="紫色",N164="最大混沌"),数据引用!$D$22,AND(O164="橙色",N164="最大混沌"),数据引用!$E$22,AND(O164="红色",N164="最大混沌"),数据引用!$F$22,AND(O164="蓝色",N164="破甲效果"),数据引用!$C$25,AND(O164="紫色",N164="破甲效果"),数据引用!$D$25,AND(O164="橙色",N164="破甲效果"),数据引用!$E$25,AND(O164="红色",N164="破甲效果"),数据引用!$F$25,AND(O164="蓝色",N164="暴击效果"),数据引用!$C$28,AND(O164="紫色",N164="暴击效果"),数据引用!$D$28,AND(O164="橙色",N164="暴击效果"),数据引用!$E$28,AND(O164="红色",N164="暴击效果"),数据引用!$F$28,AND(O164="蓝色",N164="精准伤害"),数据引用!$C$31,AND(O164="紫色",N164="精准伤害"),数据引用!$D$31,AND(O164="橙色",N164="精准伤害"),数据引用!$E$31,AND(O164="红色",N164="精准伤害"),数据引用!$F$31,AND(O164="蓝色",N164="技能增强"),$C$34,AND(O164="紫色",N164="技能增强"),数据引用!$D$34,AND(O164="橙色",N164="技能增强"),数据引用!$E$34,AND(O164="红色",N164="技能增强"),数据引用!$F$34,AND(O164="蓝色",N164="命中率"),数据引用!$C$37,AND(O164="紫色",N164="命中率"),数据引用!$D$37,AND(O164="橙色",N164="命中率"),数据引用!$E$37,AND(O164="红色",N164="命中率"),数据引用!$F$37,AND(O164="蓝色",N164="闪避率"),数据引用!$C$40,AND(O164="紫色",N164="闪避率"),数据引用!$D$40,AND(O164="橙色",N164="闪避率"),数据引用!$E$40,AND(O164="红色",N164="闪避率"),数据引用!$F$40,AND(O164="蓝色",N164="晶核防御力"),数据引用!$C$43,AND(O164="紫色",N164="晶核防御力"),数据引用!$D$43,AND(O164="橙色",N164="晶核防御力"),数据引用!$E$43,AND(O164="红色",N164="晶核防御力"),数据引用!$F$43,AND(O164="蓝色",N164="精准回血%s"),数据引用!$C$46,AND(O164="紫色",N164="精准回血%s"),数据引用!$D$46,AND(O164="橙色",N164="精准回血%s"),数据引用!$E$46,AND(O164="红色",N164="精准回血%s"),数据引用!$F$46,AND(O164="蓝色",N164="闪避回血%s"),数据引用!$C$49,AND(O164="紫色",N164="闪避回血%s"),数据引用!$D$49,AND(O164="橙色",N164="闪避回血%s"),数据引用!$E$49,AND(O164="红色",N164="闪避回血%s"),数据引用!$F$49,AND(O164="蓝色",N164="命中回血%s"),数据引用!$C$52,AND(O164="紫色",N164="命中回血%s"),数据引用!$D$52,AND(O164="橙色",N164="命中回血%s"),数据引用!$E$52,AND(O164="红色",N164="命中回血%s"),数据引用!$F$52,AND(O164="蓝色",N164="暴击回血%s"),数据引用!$C$55,AND(O164="紫色",N164="暴击回血%s"),数据引用!$D$55,AND(O164="橙色",N164="暴击回血%s"),数据引用!$E$55,AND(O164="红色",N164="暴击回血%s"),数据引用!$F$55,AND(O164="蓝色",N164="混沌回血%s"),数据引用!$C$58,AND(O164="紫色",N164="混沌回血%s"),数据引用!$D$58,AND(O164="橙色",N164="混沌回血%s"),数据引用!$E$58,AND(O164="红色",N164="混沌回血%s"),数据引用!$F$58,AND(O164="蓝色",N164="元素抗性"),数据引用!$C$61,AND(O164="紫色",N164="元素抗性"),数据引用!$D$61,AND(O164="橙色",N164="元素抗性"),数据引用!$E$61,AND(O164="红色",N164="元素抗性"),数据引用!$F$61,AND(O164="蓝色",N164="元素伤害"),数据引用!$C$64,AND(O164="紫色",N164="元素伤害"),数据引用!$D$64,AND(O164="橙色",N164="元素伤害"),数据引用!$E$64,AND(O164="红色",N164="元素伤害"),数据引用!$F$64)</f>
        <v>20</v>
      </c>
      <c r="N164" s="160" t="s">
        <v>129</v>
      </c>
      <c r="O164" s="52" t="s">
        <v>38</v>
      </c>
      <c r="P164" s="141">
        <f t="shared" si="20"/>
        <v>20</v>
      </c>
      <c r="Q164" s="156"/>
      <c r="R164" s="156"/>
      <c r="S164" s="156"/>
      <c r="T164" s="156">
        <f>M164</f>
        <v>20</v>
      </c>
      <c r="U164" s="156" t="s">
        <v>132</v>
      </c>
      <c r="V164" s="126" t="str">
        <f t="shared" si="21"/>
        <v>属性-最大生命,</v>
      </c>
    </row>
    <row r="165" ht="15.75" spans="10:22">
      <c r="J165" s="6"/>
      <c r="K165" s="6"/>
      <c r="L165" s="153" t="s">
        <v>136</v>
      </c>
      <c r="M165" s="139">
        <f>_xlfn.IFS(AND(O165="蓝色",N165="晶核生命力"),数据引用!$C$19,AND(O165="紫色",N165="晶核生命力"),数据引用!$D$19,AND(O165="橙色",N165="晶核生命力"),数据引用!$E$19,AND(O165="红色",N165="晶核生命力"),数据引用!$F$19,AND(O165="蓝色",N165="晶核攻击力"),数据引用!$C$16,AND(O165="紫色",N165="晶核攻击力"),数据引用!$D$16,AND(O165="橙色",N165="晶核攻击力"),数据引用!$E$16,AND(O165="红色",N165="晶核攻击力"),数据引用!$F$16,AND(O165="蓝色",N165="最大混沌"),数据引用!$C$22,AND(O165="紫色",N165="最大混沌"),数据引用!$D$22,AND(O165="橙色",N165="最大混沌"),数据引用!$E$22,AND(O165="红色",N165="最大混沌"),数据引用!$F$22,AND(O165="蓝色",N165="破甲效果"),数据引用!$C$25,AND(O165="紫色",N165="破甲效果"),数据引用!$D$25,AND(O165="橙色",N165="破甲效果"),数据引用!$E$25,AND(O165="红色",N165="破甲效果"),数据引用!$F$25,AND(O165="蓝色",N165="暴击效果"),数据引用!$C$28,AND(O165="紫色",N165="暴击效果"),数据引用!$D$28,AND(O165="橙色",N165="暴击效果"),数据引用!$E$28,AND(O165="红色",N165="暴击效果"),数据引用!$F$28,AND(O165="蓝色",N165="精准伤害"),数据引用!$C$31,AND(O165="紫色",N165="精准伤害"),数据引用!$D$31,AND(O165="橙色",N165="精准伤害"),数据引用!$E$31,AND(O165="红色",N165="精准伤害"),数据引用!$F$31,AND(O165="蓝色",N165="技能增强"),$C$34,AND(O165="紫色",N165="技能增强"),数据引用!$D$34,AND(O165="橙色",N165="技能增强"),数据引用!$E$34,AND(O165="红色",N165="技能增强"),数据引用!$F$34,AND(O165="蓝色",N165="命中率"),数据引用!$C$37,AND(O165="紫色",N165="命中率"),数据引用!$D$37,AND(O165="橙色",N165="命中率"),数据引用!$E$37,AND(O165="红色",N165="命中率"),数据引用!$F$37,AND(O165="蓝色",N165="闪避率"),数据引用!$C$40,AND(O165="紫色",N165="闪避率"),数据引用!$D$40,AND(O165="橙色",N165="闪避率"),数据引用!$E$40,AND(O165="红色",N165="闪避率"),数据引用!$F$40,AND(O165="蓝色",N165="晶核防御力"),数据引用!$C$43,AND(O165="紫色",N165="晶核防御力"),数据引用!$D$43,AND(O165="橙色",N165="晶核防御力"),数据引用!$E$43,AND(O165="红色",N165="晶核防御力"),数据引用!$F$43,AND(O165="蓝色",N165="精准回血%s"),数据引用!$C$46,AND(O165="紫色",N165="精准回血%s"),数据引用!$D$46,AND(O165="橙色",N165="精准回血%s"),数据引用!$E$46,AND(O165="红色",N165="精准回血%s"),数据引用!$F$46,AND(O165="蓝色",N165="闪避回血%s"),数据引用!$C$49,AND(O165="紫色",N165="闪避回血%s"),数据引用!$D$49,AND(O165="橙色",N165="闪避回血%s"),数据引用!$E$49,AND(O165="红色",N165="闪避回血%s"),数据引用!$F$49,AND(O165="蓝色",N165="命中回血%s"),数据引用!$C$52,AND(O165="紫色",N165="命中回血%s"),数据引用!$D$52,AND(O165="橙色",N165="命中回血%s"),数据引用!$E$52,AND(O165="红色",N165="命中回血%s"),数据引用!$F$52,AND(O165="蓝色",N165="暴击回血%s"),数据引用!$C$55,AND(O165="紫色",N165="暴击回血%s"),数据引用!$D$55,AND(O165="橙色",N165="暴击回血%s"),数据引用!$E$55,AND(O165="红色",N165="暴击回血%s"),数据引用!$F$55,AND(O165="蓝色",N165="混沌回血%s"),数据引用!$C$58,AND(O165="紫色",N165="混沌回血%s"),数据引用!$D$58,AND(O165="橙色",N165="混沌回血%s"),数据引用!$E$58,AND(O165="红色",N165="混沌回血%s"),数据引用!$F$58,AND(O165="蓝色",N165="元素抗性"),数据引用!$C$61,AND(O165="紫色",N165="元素抗性"),数据引用!$D$61,AND(O165="橙色",N165="元素抗性"),数据引用!$E$61,AND(O165="红色",N165="元素抗性"),数据引用!$F$61,AND(O165="蓝色",N165="元素伤害"),数据引用!$C$64,AND(O165="紫色",N165="元素伤害"),数据引用!$D$64,AND(O165="橙色",N165="元素伤害"),数据引用!$E$64,AND(O165="红色",N165="元素伤害"),数据引用!$F$64)</f>
        <v>20</v>
      </c>
      <c r="N165" s="160" t="s">
        <v>137</v>
      </c>
      <c r="O165" s="52" t="s">
        <v>38</v>
      </c>
      <c r="P165" s="141">
        <f t="shared" si="20"/>
        <v>20</v>
      </c>
      <c r="Q165" s="156"/>
      <c r="R165" s="156"/>
      <c r="S165" s="156"/>
      <c r="T165" s="156"/>
      <c r="U165" s="156" t="s">
        <v>132</v>
      </c>
      <c r="V165" s="126" t="str">
        <f t="shared" si="21"/>
        <v>属性-攻击力,</v>
      </c>
    </row>
    <row r="166" ht="15.75" spans="10:22">
      <c r="J166" s="6"/>
      <c r="K166" s="6"/>
      <c r="L166" s="52" t="s">
        <v>218</v>
      </c>
      <c r="M166" s="139">
        <f>_xlfn.IFS(AND(O166="蓝色",N166="晶核生命力"),数据引用!$C$19,AND(O166="紫色",N166="晶核生命力"),数据引用!$D$19,AND(O166="橙色",N166="晶核生命力"),数据引用!$E$19,AND(O166="红色",N166="晶核生命力"),数据引用!$F$19,AND(O166="蓝色",N166="晶核攻击力"),数据引用!$C$16,AND(O166="紫色",N166="晶核攻击力"),数据引用!$D$16,AND(O166="橙色",N166="晶核攻击力"),数据引用!$E$16,AND(O166="红色",N166="晶核攻击力"),数据引用!$F$16,AND(O166="蓝色",N166="最大混沌"),数据引用!$C$22,AND(O166="紫色",N166="最大混沌"),数据引用!$D$22,AND(O166="橙色",N166="最大混沌"),数据引用!$E$22,AND(O166="红色",N166="最大混沌"),数据引用!$F$22,AND(O166="蓝色",N166="破甲效果"),数据引用!$C$25,AND(O166="紫色",N166="破甲效果"),数据引用!$D$25,AND(O166="橙色",N166="破甲效果"),数据引用!$E$25,AND(O166="红色",N166="破甲效果"),数据引用!$F$25,AND(O166="蓝色",N166="暴击效果"),数据引用!$C$28,AND(O166="紫色",N166="暴击效果"),数据引用!$D$28,AND(O166="橙色",N166="暴击效果"),数据引用!$E$28,AND(O166="红色",N166="暴击效果"),数据引用!$F$28,AND(O166="蓝色",N166="精准伤害"),数据引用!$C$31,AND(O166="紫色",N166="精准伤害"),数据引用!$D$31,AND(O166="橙色",N166="精准伤害"),数据引用!$E$31,AND(O166="红色",N166="精准伤害"),数据引用!$F$31,AND(O166="蓝色",N166="技能增强"),$C$34,AND(O166="紫色",N166="技能增强"),数据引用!$D$34,AND(O166="橙色",N166="技能增强"),数据引用!$E$34,AND(O166="红色",N166="技能增强"),数据引用!$F$34,AND(O166="蓝色",N166="命中率"),数据引用!$C$37,AND(O166="紫色",N166="命中率"),数据引用!$D$37,AND(O166="橙色",N166="命中率"),数据引用!$E$37,AND(O166="红色",N166="命中率"),数据引用!$F$37,AND(O166="蓝色",N166="闪避率"),数据引用!$C$40,AND(O166="紫色",N166="闪避率"),数据引用!$D$40,AND(O166="橙色",N166="闪避率"),数据引用!$E$40,AND(O166="红色",N166="闪避率"),数据引用!$F$40,AND(O166="蓝色",N166="晶核防御力"),数据引用!$C$43,AND(O166="紫色",N166="晶核防御力"),数据引用!$D$43,AND(O166="橙色",N166="晶核防御力"),数据引用!$E$43,AND(O166="红色",N166="晶核防御力"),数据引用!$F$43,AND(O166="蓝色",N166="精准回血%s"),数据引用!$C$46,AND(O166="紫色",N166="精准回血%s"),数据引用!$D$46,AND(O166="橙色",N166="精准回血%s"),数据引用!$E$46,AND(O166="红色",N166="精准回血%s"),数据引用!$F$46,AND(O166="蓝色",N166="闪避回血%s"),数据引用!$C$49,AND(O166="紫色",N166="闪避回血%s"),数据引用!$D$49,AND(O166="橙色",N166="闪避回血%s"),数据引用!$E$49,AND(O166="红色",N166="闪避回血%s"),数据引用!$F$49,AND(O166="蓝色",N166="命中回血%s"),数据引用!$C$52,AND(O166="紫色",N166="命中回血%s"),数据引用!$D$52,AND(O166="橙色",N166="命中回血%s"),数据引用!$E$52,AND(O166="红色",N166="命中回血%s"),数据引用!$F$52,AND(O166="蓝色",N166="暴击回血%s"),数据引用!$C$55,AND(O166="紫色",N166="暴击回血%s"),数据引用!$D$55,AND(O166="橙色",N166="暴击回血%s"),数据引用!$E$55,AND(O166="红色",N166="暴击回血%s"),数据引用!$F$55,AND(O166="蓝色",N166="混沌回血%s"),数据引用!$C$58,AND(O166="紫色",N166="混沌回血%s"),数据引用!$D$58,AND(O166="橙色",N166="混沌回血%s"),数据引用!$E$58,AND(O166="红色",N166="混沌回血%s"),数据引用!$F$58,AND(O166="蓝色",N166="元素抗性"),数据引用!$C$61,AND(O166="紫色",N166="元素抗性"),数据引用!$D$61,AND(O166="橙色",N166="元素抗性"),数据引用!$E$61,AND(O166="红色",N166="元素抗性"),数据引用!$F$61,AND(O166="蓝色",N166="元素伤害"),数据引用!$C$64,AND(O166="紫色",N166="元素伤害"),数据引用!$D$64,AND(O166="橙色",N166="元素伤害"),数据引用!$E$64,AND(O166="红色",N166="元素伤害"),数据引用!$F$64)</f>
        <v>20</v>
      </c>
      <c r="N166" s="160" t="s">
        <v>137</v>
      </c>
      <c r="O166" s="52" t="s">
        <v>38</v>
      </c>
      <c r="P166" s="141">
        <f t="shared" si="20"/>
        <v>20</v>
      </c>
      <c r="Q166" s="156" t="s">
        <v>130</v>
      </c>
      <c r="R166" s="156">
        <v>80</v>
      </c>
      <c r="S166" s="156" t="s">
        <v>131</v>
      </c>
      <c r="T166" s="156">
        <f>ROUND(P166/R166,2)</f>
        <v>0.25</v>
      </c>
      <c r="U166" s="156" t="s">
        <v>132</v>
      </c>
      <c r="V166" s="126" t="str">
        <f t="shared" si="21"/>
        <v>属性-攻击力,</v>
      </c>
    </row>
    <row r="167" ht="15.75" spans="10:22">
      <c r="J167" s="6"/>
      <c r="K167" s="6"/>
      <c r="L167" s="153" t="s">
        <v>211</v>
      </c>
      <c r="M167" s="139">
        <f>_xlfn.IFS(AND(O167="蓝色",N167="晶核生命力"),数据引用!$C$19,AND(O167="紫色",N167="晶核生命力"),数据引用!$D$19,AND(O167="橙色",N167="晶核生命力"),数据引用!$E$19,AND(O167="红色",N167="晶核生命力"),数据引用!$F$19,AND(O167="蓝色",N167="晶核攻击力"),数据引用!$C$16,AND(O167="紫色",N167="晶核攻击力"),数据引用!$D$16,AND(O167="橙色",N167="晶核攻击力"),数据引用!$E$16,AND(O167="红色",N167="晶核攻击力"),数据引用!$F$16,AND(O167="蓝色",N167="最大混沌"),数据引用!$C$22,AND(O167="紫色",N167="最大混沌"),数据引用!$D$22,AND(O167="橙色",N167="最大混沌"),数据引用!$E$22,AND(O167="红色",N167="最大混沌"),数据引用!$F$22,AND(O167="蓝色",N167="破甲效果"),数据引用!$C$25,AND(O167="紫色",N167="破甲效果"),数据引用!$D$25,AND(O167="橙色",N167="破甲效果"),数据引用!$E$25,AND(O167="红色",N167="破甲效果"),数据引用!$F$25,AND(O167="蓝色",N167="暴击效果"),数据引用!$C$28,AND(O167="紫色",N167="暴击效果"),数据引用!$D$28,AND(O167="橙色",N167="暴击效果"),数据引用!$E$28,AND(O167="红色",N167="暴击效果"),数据引用!$F$28,AND(O167="蓝色",N167="精准伤害"),数据引用!$C$31,AND(O167="紫色",N167="精准伤害"),数据引用!$D$31,AND(O167="橙色",N167="精准伤害"),数据引用!$E$31,AND(O167="红色",N167="精准伤害"),数据引用!$F$31,AND(O167="蓝色",N167="技能增强"),$C$34,AND(O167="紫色",N167="技能增强"),数据引用!$D$34,AND(O167="橙色",N167="技能增强"),数据引用!$E$34,AND(O167="红色",N167="技能增强"),数据引用!$F$34,AND(O167="蓝色",N167="命中率"),数据引用!$C$37,AND(O167="紫色",N167="命中率"),数据引用!$D$37,AND(O167="橙色",N167="命中率"),数据引用!$E$37,AND(O167="红色",N167="命中率"),数据引用!$F$37,AND(O167="蓝色",N167="闪避率"),数据引用!$C$40,AND(O167="紫色",N167="闪避率"),数据引用!$D$40,AND(O167="橙色",N167="闪避率"),数据引用!$E$40,AND(O167="红色",N167="闪避率"),数据引用!$F$40,AND(O167="蓝色",N167="晶核防御力"),数据引用!$C$43,AND(O167="紫色",N167="晶核防御力"),数据引用!$D$43,AND(O167="橙色",N167="晶核防御力"),数据引用!$E$43,AND(O167="红色",N167="晶核防御力"),数据引用!$F$43,AND(O167="蓝色",N167="精准回血%s"),数据引用!$C$46,AND(O167="紫色",N167="精准回血%s"),数据引用!$D$46,AND(O167="橙色",N167="精准回血%s"),数据引用!$E$46,AND(O167="红色",N167="精准回血%s"),数据引用!$F$46,AND(O167="蓝色",N167="闪避回血%s"),数据引用!$C$49,AND(O167="紫色",N167="闪避回血%s"),数据引用!$D$49,AND(O167="橙色",N167="闪避回血%s"),数据引用!$E$49,AND(O167="红色",N167="闪避回血%s"),数据引用!$F$49,AND(O167="蓝色",N167="命中回血%s"),数据引用!$C$52,AND(O167="紫色",N167="命中回血%s"),数据引用!$D$52,AND(O167="橙色",N167="命中回血%s"),数据引用!$E$52,AND(O167="红色",N167="命中回血%s"),数据引用!$F$52,AND(O167="蓝色",N167="暴击回血%s"),数据引用!$C$55,AND(O167="紫色",N167="暴击回血%s"),数据引用!$D$55,AND(O167="橙色",N167="暴击回血%s"),数据引用!$E$55,AND(O167="红色",N167="暴击回血%s"),数据引用!$F$55,AND(O167="蓝色",N167="混沌回血%s"),数据引用!$C$58,AND(O167="紫色",N167="混沌回血%s"),数据引用!$D$58,AND(O167="橙色",N167="混沌回血%s"),数据引用!$E$58,AND(O167="红色",N167="混沌回血%s"),数据引用!$F$58,AND(O167="蓝色",N167="元素抗性"),数据引用!$C$61,AND(O167="紫色",N167="元素抗性"),数据引用!$D$61,AND(O167="橙色",N167="元素抗性"),数据引用!$E$61,AND(O167="红色",N167="元素抗性"),数据引用!$F$61,AND(O167="蓝色",N167="元素伤害"),数据引用!$C$64,AND(O167="紫色",N167="元素伤害"),数据引用!$D$64,AND(O167="橙色",N167="元素伤害"),数据引用!$E$64,AND(O167="红色",N167="元素伤害"),数据引用!$F$64)</f>
        <v>258</v>
      </c>
      <c r="N167" s="160" t="s">
        <v>141</v>
      </c>
      <c r="O167" s="52" t="s">
        <v>41</v>
      </c>
      <c r="P167" s="141">
        <f t="shared" si="20"/>
        <v>258</v>
      </c>
      <c r="Q167" s="156"/>
      <c r="R167" s="156"/>
      <c r="S167" s="156"/>
      <c r="T167" s="156"/>
      <c r="U167" s="156" t="s">
        <v>142</v>
      </c>
      <c r="V167" s="126" t="str">
        <f t="shared" si="21"/>
        <v>属性-暴击回血,</v>
      </c>
    </row>
    <row r="168" ht="15.75" spans="10:22">
      <c r="J168" s="6"/>
      <c r="K168" s="126">
        <f>T168*100</f>
        <v>2000</v>
      </c>
      <c r="L168" s="153" t="s">
        <v>136</v>
      </c>
      <c r="M168" s="139">
        <f>_xlfn.IFS(AND(O168="蓝色",N168="晶核生命力"),数据引用!$C$19,AND(O168="紫色",N168="晶核生命力"),数据引用!$D$19,AND(O168="橙色",N168="晶核生命力"),数据引用!$E$19,AND(O168="红色",N168="晶核生命力"),数据引用!$F$19,AND(O168="蓝色",N168="晶核攻击力"),数据引用!$C$16,AND(O168="紫色",N168="晶核攻击力"),数据引用!$D$16,AND(O168="橙色",N168="晶核攻击力"),数据引用!$E$16,AND(O168="红色",N168="晶核攻击力"),数据引用!$F$16,AND(O168="蓝色",N168="最大混沌"),数据引用!$C$22,AND(O168="紫色",N168="最大混沌"),数据引用!$D$22,AND(O168="橙色",N168="最大混沌"),数据引用!$E$22,AND(O168="红色",N168="最大混沌"),数据引用!$F$22,AND(O168="蓝色",N168="破甲效果"),数据引用!$C$25,AND(O168="紫色",N168="破甲效果"),数据引用!$D$25,AND(O168="橙色",N168="破甲效果"),数据引用!$E$25,AND(O168="红色",N168="破甲效果"),数据引用!$F$25,AND(O168="蓝色",N168="暴击效果"),数据引用!$C$28,AND(O168="紫色",N168="暴击效果"),数据引用!$D$28,AND(O168="橙色",N168="暴击效果"),数据引用!$E$28,AND(O168="红色",N168="暴击效果"),数据引用!$F$28,AND(O168="蓝色",N168="精准伤害"),数据引用!$C$31,AND(O168="紫色",N168="精准伤害"),数据引用!$D$31,AND(O168="橙色",N168="精准伤害"),数据引用!$E$31,AND(O168="红色",N168="精准伤害"),数据引用!$F$31,AND(O168="蓝色",N168="技能增强"),$C$34,AND(O168="紫色",N168="技能增强"),数据引用!$D$34,AND(O168="橙色",N168="技能增强"),数据引用!$E$34,AND(O168="红色",N168="技能增强"),数据引用!$F$34,AND(O168="蓝色",N168="命中率"),数据引用!$C$37,AND(O168="紫色",N168="命中率"),数据引用!$D$37,AND(O168="橙色",N168="命中率"),数据引用!$E$37,AND(O168="红色",N168="命中率"),数据引用!$F$37,AND(O168="蓝色",N168="闪避率"),数据引用!$C$40,AND(O168="紫色",N168="闪避率"),数据引用!$D$40,AND(O168="橙色",N168="闪避率"),数据引用!$E$40,AND(O168="红色",N168="闪避率"),数据引用!$F$40,AND(O168="蓝色",N168="晶核防御力"),数据引用!$C$43,AND(O168="紫色",N168="晶核防御力"),数据引用!$D$43,AND(O168="橙色",N168="晶核防御力"),数据引用!$E$43,AND(O168="红色",N168="晶核防御力"),数据引用!$F$43,AND(O168="蓝色",N168="精准回血%s"),数据引用!$C$46,AND(O168="紫色",N168="精准回血%s"),数据引用!$D$46,AND(O168="橙色",N168="精准回血%s"),数据引用!$E$46,AND(O168="红色",N168="精准回血%s"),数据引用!$F$46,AND(O168="蓝色",N168="闪避回血%s"),数据引用!$C$49,AND(O168="紫色",N168="闪避回血%s"),数据引用!$D$49,AND(O168="橙色",N168="闪避回血%s"),数据引用!$E$49,AND(O168="红色",N168="闪避回血%s"),数据引用!$F$49,AND(O168="蓝色",N168="命中回血%s"),数据引用!$C$52,AND(O168="紫色",N168="命中回血%s"),数据引用!$D$52,AND(O168="橙色",N168="命中回血%s"),数据引用!$E$52,AND(O168="红色",N168="命中回血%s"),数据引用!$F$52,AND(O168="蓝色",N168="暴击回血%s"),数据引用!$C$55,AND(O168="紫色",N168="暴击回血%s"),数据引用!$D$55,AND(O168="橙色",N168="暴击回血%s"),数据引用!$E$55,AND(O168="红色",N168="暴击回血%s"),数据引用!$F$55,AND(O168="蓝色",N168="混沌回血%s"),数据引用!$C$58,AND(O168="紫色",N168="混沌回血%s"),数据引用!$D$58,AND(O168="橙色",N168="混沌回血%s"),数据引用!$E$58,AND(O168="红色",N168="混沌回血%s"),数据引用!$F$58,AND(O168="蓝色",N168="元素抗性"),数据引用!$C$61,AND(O168="紫色",N168="元素抗性"),数据引用!$D$61,AND(O168="橙色",N168="元素抗性"),数据引用!$E$61,AND(O168="红色",N168="元素抗性"),数据引用!$F$61,AND(O168="蓝色",N168="元素伤害"),数据引用!$C$64,AND(O168="紫色",N168="元素伤害"),数据引用!$D$64,AND(O168="橙色",N168="元素伤害"),数据引用!$E$64,AND(O168="红色",N168="元素伤害"),数据引用!$F$64)</f>
        <v>20</v>
      </c>
      <c r="N168" s="160" t="s">
        <v>129</v>
      </c>
      <c r="O168" s="52" t="s">
        <v>38</v>
      </c>
      <c r="P168" s="141">
        <f t="shared" si="20"/>
        <v>20</v>
      </c>
      <c r="Q168" s="156"/>
      <c r="R168" s="156"/>
      <c r="S168" s="156"/>
      <c r="T168" s="156">
        <f>M168</f>
        <v>20</v>
      </c>
      <c r="U168" s="156" t="s">
        <v>132</v>
      </c>
      <c r="V168" s="126" t="str">
        <f t="shared" si="21"/>
        <v>属性-最大生命,</v>
      </c>
    </row>
    <row r="169" ht="15.75" spans="12:22">
      <c r="L169" s="52" t="s">
        <v>211</v>
      </c>
      <c r="M169" s="139">
        <f>_xlfn.IFS(AND(O169="蓝色",N169="晶核生命力"),数据引用!$C$19,AND(O169="紫色",N169="晶核生命力"),数据引用!$D$19,AND(O169="橙色",N169="晶核生命力"),数据引用!$E$19,AND(O169="红色",N169="晶核生命力"),数据引用!$F$19,AND(O169="蓝色",N169="晶核攻击力"),数据引用!$C$16,AND(O169="紫色",N169="晶核攻击力"),数据引用!$D$16,AND(O169="橙色",N169="晶核攻击力"),数据引用!$E$16,AND(O169="红色",N169="晶核攻击力"),数据引用!$F$16,AND(O169="蓝色",N169="最大混沌"),数据引用!$C$22,AND(O169="紫色",N169="最大混沌"),数据引用!$D$22,AND(O169="橙色",N169="最大混沌"),数据引用!$E$22,AND(O169="红色",N169="最大混沌"),数据引用!$F$22,AND(O169="蓝色",N169="破甲效果"),数据引用!$C$25,AND(O169="紫色",N169="破甲效果"),数据引用!$D$25,AND(O169="橙色",N169="破甲效果"),数据引用!$E$25,AND(O169="红色",N169="破甲效果"),数据引用!$F$25,AND(O169="蓝色",N169="暴击效果"),数据引用!$C$28,AND(O169="紫色",N169="暴击效果"),数据引用!$D$28,AND(O169="橙色",N169="暴击效果"),数据引用!$E$28,AND(O169="红色",N169="暴击效果"),数据引用!$F$28,AND(O169="蓝色",N169="精准伤害"),数据引用!$C$31,AND(O169="紫色",N169="精准伤害"),数据引用!$D$31,AND(O169="橙色",N169="精准伤害"),数据引用!$E$31,AND(O169="红色",N169="精准伤害"),数据引用!$F$31,AND(O169="蓝色",N169="技能增强"),$C$34,AND(O169="紫色",N169="技能增强"),数据引用!$D$34,AND(O169="橙色",N169="技能增强"),数据引用!$E$34,AND(O169="红色",N169="技能增强"),数据引用!$F$34,AND(O169="蓝色",N169="命中率"),数据引用!$C$37,AND(O169="紫色",N169="命中率"),数据引用!$D$37,AND(O169="橙色",N169="命中率"),数据引用!$E$37,AND(O169="红色",N169="命中率"),数据引用!$F$37,AND(O169="蓝色",N169="闪避率"),数据引用!$C$40,AND(O169="紫色",N169="闪避率"),数据引用!$D$40,AND(O169="橙色",N169="闪避率"),数据引用!$E$40,AND(O169="红色",N169="闪避率"),数据引用!$F$40,AND(O169="蓝色",N169="晶核防御力"),数据引用!$C$43,AND(O169="紫色",N169="晶核防御力"),数据引用!$D$43,AND(O169="橙色",N169="晶核防御力"),数据引用!$E$43,AND(O169="红色",N169="晶核防御力"),数据引用!$F$43,AND(O169="蓝色",N169="精准回血%s"),数据引用!$C$46,AND(O169="紫色",N169="精准回血%s"),数据引用!$D$46,AND(O169="橙色",N169="精准回血%s"),数据引用!$E$46,AND(O169="红色",N169="精准回血%s"),数据引用!$F$46,AND(O169="蓝色",N169="闪避回血%s"),数据引用!$C$49,AND(O169="紫色",N169="闪避回血%s"),数据引用!$D$49,AND(O169="橙色",N169="闪避回血%s"),数据引用!$E$49,AND(O169="红色",N169="闪避回血%s"),数据引用!$F$49,AND(O169="蓝色",N169="命中回血%s"),数据引用!$C$52,AND(O169="紫色",N169="命中回血%s"),数据引用!$D$52,AND(O169="橙色",N169="命中回血%s"),数据引用!$E$52,AND(O169="红色",N169="命中回血%s"),数据引用!$F$52,AND(O169="蓝色",N169="暴击回血%s"),数据引用!$C$55,AND(O169="紫色",N169="暴击回血%s"),数据引用!$D$55,AND(O169="橙色",N169="暴击回血%s"),数据引用!$E$55,AND(O169="红色",N169="暴击回血%s"),数据引用!$F$55,AND(O169="蓝色",N169="混沌回血%s"),数据引用!$C$58,AND(O169="紫色",N169="混沌回血%s"),数据引用!$D$58,AND(O169="橙色",N169="混沌回血%s"),数据引用!$E$58,AND(O169="红色",N169="混沌回血%s"),数据引用!$F$58,AND(O169="蓝色",N169="元素抗性"),数据引用!$C$61,AND(O169="紫色",N169="元素抗性"),数据引用!$D$61,AND(O169="橙色",N169="元素抗性"),数据引用!$E$61,AND(O169="红色",N169="元素抗性"),数据引用!$F$61,AND(O169="蓝色",N169="元素伤害"),数据引用!$C$64,AND(O169="紫色",N169="元素伤害"),数据引用!$D$64,AND(O169="橙色",N169="元素伤害"),数据引用!$E$64,AND(O169="红色",N169="元素伤害"),数据引用!$F$64)</f>
        <v>0</v>
      </c>
      <c r="N169" s="160" t="s">
        <v>161</v>
      </c>
      <c r="O169" s="52" t="s">
        <v>38</v>
      </c>
      <c r="P169" s="141">
        <f t="shared" si="20"/>
        <v>0</v>
      </c>
      <c r="Q169" s="156"/>
      <c r="R169" s="156"/>
      <c r="S169" s="156"/>
      <c r="T169" s="156"/>
      <c r="U169" s="156" t="s">
        <v>132</v>
      </c>
      <c r="V169" s="126" t="str">
        <f t="shared" si="21"/>
        <v>属性-技能增强,</v>
      </c>
    </row>
    <row r="170" ht="15.75" spans="10:22">
      <c r="J170" s="6"/>
      <c r="K170" s="6"/>
      <c r="L170" s="147" t="s">
        <v>219</v>
      </c>
      <c r="M170" s="161" t="e">
        <f>_xlfn.IFS(AND(O170="蓝色",N170="晶核生命力"),数据引用!$C$19,AND(O170="紫色",N170="晶核生命力"),数据引用!$D$19,AND(O170="橙色",N170="晶核生命力"),数据引用!$E$19,AND(O170="红色",N170="晶核生命力"),数据引用!$F$19,AND(O170="蓝色",N170="晶核攻击力"),数据引用!$C$16,AND(O170="紫色",N170="晶核攻击力"),数据引用!$D$16,AND(O170="橙色",N170="晶核攻击力"),数据引用!$E$16,AND(O170="红色",N170="晶核攻击力"),数据引用!$F$16,AND(O170="蓝色",N170="最大混沌"),数据引用!$C$22,AND(O170="紫色",N170="最大混沌"),数据引用!$D$22,AND(O170="橙色",N170="最大混沌"),数据引用!$E$22,AND(O170="红色",N170="最大混沌"),数据引用!$F$22,AND(O170="蓝色",N170="破甲效果"),数据引用!$C$25,AND(O170="紫色",N170="破甲效果"),数据引用!$D$25,AND(O170="橙色",N170="破甲效果"),数据引用!$E$25,AND(O170="红色",N170="破甲效果"),数据引用!$F$25,AND(O170="蓝色",N170="暴击效果"),数据引用!$C$28,AND(O170="紫色",N170="暴击效果"),数据引用!$D$28,AND(O170="橙色",N170="暴击效果"),数据引用!$E$28,AND(O170="红色",N170="暴击效果"),数据引用!$F$28,AND(O170="蓝色",N170="精准伤害"),数据引用!$C$31,AND(O170="紫色",N170="精准伤害"),数据引用!$D$31,AND(O170="橙色",N170="精准伤害"),数据引用!$E$31,AND(O170="红色",N170="精准伤害"),数据引用!$F$31,AND(O170="蓝色",N170="技能增强"),$C$34,AND(O170="紫色",N170="技能增强"),数据引用!$D$34,AND(O170="橙色",N170="技能增强"),数据引用!$E$34,AND(O170="红色",N170="技能增强"),数据引用!$F$34,AND(O170="蓝色",N170="%命中率"),数据引用!$C$37,AND(O170="紫色",N170="%命中率"),数据引用!$D$37,AND(O170="橙色",N170="%命中率"),数据引用!$E$37,AND(O170="红色",N170="命中率"),数据引用!$F$37,AND(O170="蓝色",N170="%闪避率"),数据引用!$C$40,AND(O170="紫色",N170="%闪避率"),数据引用!$D$40,AND(O170="橙色",N170="%闪避率"),数据引用!$E$40,AND(O170="红色",N170="%闪避率"),数据引用!$F$40,AND(O170="蓝色",N170="晶核防御力"),数据引用!$C$43,AND(O170="紫色",N170="晶核防御力"),数据引用!$D$43,AND(O170="橙色",N170="晶核防御力"),数据引用!$E$43,AND(O170="红色",N170="晶核防御力"),数据引用!$F$43,AND(O170="蓝色",N170="精准回血"),数据引用!$C$46,AND(O170="紫色",N170="精准回血"),数据引用!$D$46,AND(O170="橙色",N170="精准回血"),数据引用!$E$46,AND(O170="红色",N170="精准回血"),数据引用!$F$46,AND(O170="蓝色",N170="闪避回血"),数据引用!$C$49,AND(O170="紫色",N170="闪避回血"),数据引用!$D$49,AND(O170="橙色",N170="闪避回血"),数据引用!$E$49,AND(O170="红色",N170="闪避回血"),数据引用!$F$49,AND(O170="蓝色",N170="命中回血"),数据引用!$C$52,AND(O170="紫色",N170="命中回血"),数据引用!$D$52,AND(O170="橙色",N170="命中回血"),数据引用!$E$52,AND(O170="红色",N170="命中回血"),数据引用!$F$52,AND(O170="蓝色",N170="暴击回血"),数据引用!$C$55,AND(O170="紫色",N170="暴击回血"),数据引用!$D$55,AND(O170="橙色",N170="暴击回血"),数据引用!$E$55,AND(O170="红色",N170="暴击回血"),数据引用!$F$55,AND(O170="蓝色",N170="混沌回血"),数据引用!$C$58,AND(O170="紫色",N170="混沌回血"),数据引用!$D$58,AND(O170="橙色",N170="混沌回血"),数据引用!$E$58,AND(O170="红色",N170="混沌回血"),数据引用!$F$58,AND(O170="蓝色",N170="%元素抗性"),数据引用!$C$61,AND(O170="紫色",N170="%元素抗性"),数据引用!$D$61,AND(O170="橙色",N170="%元素抗性"),数据引用!$E$61,AND(O170="红色",N170="%元素抗性"),数据引用!$F$61,AND(O170="蓝色",N170="%元素伤害"),数据引用!$C$64,AND(O170="紫色",N170="%元素伤害"),数据引用!$D$64,AND(O170="橙色",N170="%元素伤害"),数据引用!$E$64,AND(O170="红色",N170="%元素伤害"),数据引用!$F$64)</f>
        <v>#N/A</v>
      </c>
      <c r="N170" s="162"/>
      <c r="O170" s="63" t="s">
        <v>41</v>
      </c>
      <c r="P170" s="141" t="str">
        <f t="shared" si="20"/>
        <v/>
      </c>
      <c r="Q170" s="156"/>
      <c r="R170" s="156"/>
      <c r="S170" s="156"/>
      <c r="T170" s="156"/>
      <c r="U170" s="156"/>
      <c r="V170" s="126" t="e">
        <f t="shared" si="21"/>
        <v>#N/A</v>
      </c>
    </row>
    <row r="171" ht="15.75" spans="10:22">
      <c r="J171" s="143"/>
      <c r="K171" s="143"/>
      <c r="L171" s="149" t="s">
        <v>211</v>
      </c>
      <c r="M171" s="161">
        <f>_xlfn.IFS(AND(O171="蓝色",N171="晶核生命力"),数据引用!$C$19,AND(O171="紫色",N171="晶核生命力"),数据引用!$D$19,AND(O171="橙色",N171="晶核生命力"),数据引用!$E$19,AND(O171="红色",N171="晶核生命力"),数据引用!$F$19,AND(O171="蓝色",N171="晶核攻击力"),数据引用!$C$16,AND(O171="紫色",N171="晶核攻击力"),数据引用!$D$16,AND(O171="橙色",N171="晶核攻击力"),数据引用!$E$16,AND(O171="红色",N171="晶核攻击力"),数据引用!$F$16,AND(O171="蓝色",N171="最大混沌"),数据引用!$C$22,AND(O171="紫色",N171="最大混沌"),数据引用!$D$22,AND(O171="橙色",N171="最大混沌"),数据引用!$E$22,AND(O171="红色",N171="最大混沌"),数据引用!$F$22,AND(O171="蓝色",N171="破甲效果"),数据引用!$C$25,AND(O171="紫色",N171="破甲效果"),数据引用!$D$25,AND(O171="橙色",N171="破甲效果"),数据引用!$E$25,AND(O171="红色",N171="破甲效果"),数据引用!$F$25,AND(O171="蓝色",N171="暴击效果"),数据引用!$C$28,AND(O171="紫色",N171="暴击效果"),数据引用!$D$28,AND(O171="橙色",N171="暴击效果"),数据引用!$E$28,AND(O171="红色",N171="暴击效果"),数据引用!$F$28,AND(O171="蓝色",N171="精准伤害"),数据引用!$C$31,AND(O171="紫色",N171="精准伤害"),数据引用!$D$31,AND(O171="橙色",N171="精准伤害"),数据引用!$E$31,AND(O171="红色",N171="精准伤害"),数据引用!$F$31,AND(O171="蓝色",N171="技能增强"),$C$34,AND(O171="紫色",N171="技能增强"),数据引用!$D$34,AND(O171="橙色",N171="技能增强"),数据引用!$E$34,AND(O171="红色",N171="技能增强"),数据引用!$F$34,AND(O171="蓝色",N171="命中率"),数据引用!$C$37,AND(O171="紫色",N171="命中率"),数据引用!$D$37,AND(O171="橙色",N171="命中率"),数据引用!$E$37,AND(O171="红色",N171="命中率"),数据引用!$F$37,AND(O171="蓝色",N171="闪避率"),数据引用!$C$40,AND(O171="紫色",N171="闪避率"),数据引用!$D$40,AND(O171="橙色",N171="闪避率"),数据引用!$E$40,AND(O171="红色",N171="闪避率"),数据引用!$F$40,AND(O171="蓝色",N171="晶核防御力"),数据引用!$C$43,AND(O171="紫色",N171="晶核防御力"),数据引用!$D$43,AND(O171="橙色",N171="晶核防御力"),数据引用!$E$43,AND(O171="红色",N171="晶核防御力"),数据引用!$F$43,AND(O171="蓝色",N171="精准回血%s"),数据引用!$C$46,AND(O171="紫色",N171="精准回血%s"),数据引用!$D$46,AND(O171="橙色",N171="精准回血%s"),数据引用!$E$46,AND(O171="红色",N171="精准回血%s"),数据引用!$F$46,AND(O171="蓝色",N171="闪避回血%s"),数据引用!$C$49,AND(O171="紫色",N171="闪避回血%s"),数据引用!$D$49,AND(O171="橙色",N171="闪避回血%s"),数据引用!$E$49,AND(O171="红色",N171="闪避回血%s"),数据引用!$F$49,AND(O171="蓝色",N171="命中回血%s"),数据引用!$C$52,AND(O171="紫色",N171="命中回血%s"),数据引用!$D$52,AND(O171="橙色",N171="命中回血%s"),数据引用!$E$52,AND(O171="红色",N171="命中回血%s"),数据引用!$F$52,AND(O171="蓝色",N171="暴击回血%s"),数据引用!$C$55,AND(O171="紫色",N171="暴击回血%s"),数据引用!$D$55,AND(O171="橙色",N171="暴击回血%s"),数据引用!$E$55,AND(O171="红色",N171="暴击回血%s"),数据引用!$F$55,AND(O171="蓝色",N171="混沌回血%s"),数据引用!$C$58,AND(O171="紫色",N171="混沌回血%s"),数据引用!$D$58,AND(O171="橙色",N171="混沌回血%s"),数据引用!$E$58,AND(O171="红色",N171="混沌回血%s"),数据引用!$F$58,AND(O171="蓝色",N171="元素抗性"),数据引用!$C$61,AND(O171="紫色",N171="元素抗性"),数据引用!$D$61,AND(O171="橙色",N171="元素抗性"),数据引用!$E$61,AND(O171="红色",N171="元素抗性"),数据引用!$F$61,AND(O171="蓝色",N171="元素伤害"),数据引用!$C$64,AND(O171="紫色",N171="元素伤害"),数据引用!$D$64,AND(O171="橙色",N171="元素伤害"),数据引用!$E$64,AND(O171="红色",N171="元素伤害"),数据引用!$F$64)</f>
        <v>0</v>
      </c>
      <c r="N171" s="163" t="s">
        <v>153</v>
      </c>
      <c r="O171" s="63" t="s">
        <v>41</v>
      </c>
      <c r="P171" s="141">
        <f t="shared" si="20"/>
        <v>0</v>
      </c>
      <c r="Q171" s="156"/>
      <c r="R171" s="156"/>
      <c r="S171" s="156"/>
      <c r="T171" s="156">
        <f>M171</f>
        <v>0</v>
      </c>
      <c r="U171" s="156" t="s">
        <v>132</v>
      </c>
      <c r="V171" s="126" t="str">
        <f t="shared" si="21"/>
        <v>属性-最大混沌,</v>
      </c>
    </row>
    <row r="172" ht="15.75" spans="10:22">
      <c r="J172" s="6"/>
      <c r="K172" s="126">
        <f>T172*100</f>
        <v>2000</v>
      </c>
      <c r="L172" s="149" t="s">
        <v>136</v>
      </c>
      <c r="M172" s="161">
        <f>_xlfn.IFS(AND(O172="蓝色",N172="晶核生命力"),数据引用!$C$19,AND(O172="紫色",N172="晶核生命力"),数据引用!$D$19,AND(O172="橙色",N172="晶核生命力"),数据引用!$E$19,AND(O172="红色",N172="晶核生命力"),数据引用!$F$19,AND(O172="蓝色",N172="晶核攻击力"),数据引用!$C$16,AND(O172="紫色",N172="晶核攻击力"),数据引用!$D$16,AND(O172="橙色",N172="晶核攻击力"),数据引用!$E$16,AND(O172="红色",N172="晶核攻击力"),数据引用!$F$16,AND(O172="蓝色",N172="最大混沌"),数据引用!$C$22,AND(O172="紫色",N172="最大混沌"),数据引用!$D$22,AND(O172="橙色",N172="最大混沌"),数据引用!$E$22,AND(O172="红色",N172="最大混沌"),数据引用!$F$22,AND(O172="蓝色",N172="破甲效果"),数据引用!$C$25,AND(O172="紫色",N172="破甲效果"),数据引用!$D$25,AND(O172="橙色",N172="破甲效果"),数据引用!$E$25,AND(O172="红色",N172="破甲效果"),数据引用!$F$25,AND(O172="蓝色",N172="暴击效果"),数据引用!$C$28,AND(O172="紫色",N172="暴击效果"),数据引用!$D$28,AND(O172="橙色",N172="暴击效果"),数据引用!$E$28,AND(O172="红色",N172="暴击效果"),数据引用!$F$28,AND(O172="蓝色",N172="精准伤害"),数据引用!$C$31,AND(O172="紫色",N172="精准伤害"),数据引用!$D$31,AND(O172="橙色",N172="精准伤害"),数据引用!$E$31,AND(O172="红色",N172="精准伤害"),数据引用!$F$31,AND(O172="蓝色",N172="技能增强"),$C$34,AND(O172="紫色",N172="技能增强"),数据引用!$D$34,AND(O172="橙色",N172="技能增强"),数据引用!$E$34,AND(O172="红色",N172="技能增强"),数据引用!$F$34,AND(O172="蓝色",N172="命中率"),数据引用!$C$37,AND(O172="紫色",N172="命中率"),数据引用!$D$37,AND(O172="橙色",N172="命中率"),数据引用!$E$37,AND(O172="红色",N172="命中率"),数据引用!$F$37,AND(O172="蓝色",N172="闪避率"),数据引用!$C$40,AND(O172="紫色",N172="闪避率"),数据引用!$D$40,AND(O172="橙色",N172="闪避率"),数据引用!$E$40,AND(O172="红色",N172="闪避率"),数据引用!$F$40,AND(O172="蓝色",N172="晶核防御力"),数据引用!$C$43,AND(O172="紫色",N172="晶核防御力"),数据引用!$D$43,AND(O172="橙色",N172="晶核防御力"),数据引用!$E$43,AND(O172="红色",N172="晶核防御力"),数据引用!$F$43,AND(O172="蓝色",N172="精准回血%s"),数据引用!$C$46,AND(O172="紫色",N172="精准回血%s"),数据引用!$D$46,AND(O172="橙色",N172="精准回血%s"),数据引用!$E$46,AND(O172="红色",N172="精准回血%s"),数据引用!$F$46,AND(O172="蓝色",N172="闪避回血%s"),数据引用!$C$49,AND(O172="紫色",N172="闪避回血%s"),数据引用!$D$49,AND(O172="橙色",N172="闪避回血%s"),数据引用!$E$49,AND(O172="红色",N172="闪避回血%s"),数据引用!$F$49,AND(O172="蓝色",N172="命中回血%s"),数据引用!$C$52,AND(O172="紫色",N172="命中回血%s"),数据引用!$D$52,AND(O172="橙色",N172="命中回血%s"),数据引用!$E$52,AND(O172="红色",N172="命中回血%s"),数据引用!$F$52,AND(O172="蓝色",N172="暴击回血%s"),数据引用!$C$55,AND(O172="紫色",N172="暴击回血%s"),数据引用!$D$55,AND(O172="橙色",N172="暴击回血%s"),数据引用!$E$55,AND(O172="红色",N172="暴击回血%s"),数据引用!$F$55,AND(O172="蓝色",N172="混沌回血%s"),数据引用!$C$58,AND(O172="紫色",N172="混沌回血%s"),数据引用!$D$58,AND(O172="橙色",N172="混沌回血%s"),数据引用!$E$58,AND(O172="红色",N172="混沌回血%s"),数据引用!$F$58,AND(O172="蓝色",N172="元素抗性"),数据引用!$C$61,AND(O172="紫色",N172="元素抗性"),数据引用!$D$61,AND(O172="橙色",N172="元素抗性"),数据引用!$E$61,AND(O172="红色",N172="元素抗性"),数据引用!$F$61,AND(O172="蓝色",N172="元素伤害"),数据引用!$C$64,AND(O172="紫色",N172="元素伤害"),数据引用!$D$64,AND(O172="橙色",N172="元素伤害"),数据引用!$E$64,AND(O172="红色",N172="元素伤害"),数据引用!$F$64)</f>
        <v>20</v>
      </c>
      <c r="N172" s="163" t="s">
        <v>129</v>
      </c>
      <c r="O172" s="63" t="s">
        <v>41</v>
      </c>
      <c r="P172" s="141">
        <f t="shared" si="20"/>
        <v>20</v>
      </c>
      <c r="Q172" s="156"/>
      <c r="R172" s="156"/>
      <c r="S172" s="156"/>
      <c r="T172" s="156">
        <f>M172</f>
        <v>20</v>
      </c>
      <c r="U172" s="156" t="s">
        <v>132</v>
      </c>
      <c r="V172" s="126" t="str">
        <f t="shared" si="21"/>
        <v>属性-最大生命,</v>
      </c>
    </row>
    <row r="173" ht="15.75" spans="10:22">
      <c r="J173" s="6"/>
      <c r="K173" s="6"/>
      <c r="L173" s="149" t="s">
        <v>220</v>
      </c>
      <c r="M173" s="161">
        <f>_xlfn.IFS(AND(O173="蓝色",N173="晶核生命力"),数据引用!$C$19,AND(O173="紫色",N173="晶核生命力"),数据引用!$D$19,AND(O173="橙色",N173="晶核生命力"),数据引用!$E$19,AND(O173="红色",N173="晶核生命力"),数据引用!$F$19,AND(O173="蓝色",N173="晶核攻击力"),数据引用!$C$16,AND(O173="紫色",N173="晶核攻击力"),数据引用!$D$16,AND(O173="橙色",N173="晶核攻击力"),数据引用!$E$16,AND(O173="红色",N173="晶核攻击力"),数据引用!$F$16,AND(O173="蓝色",N173="最大混沌"),数据引用!$C$22,AND(O173="紫色",N173="最大混沌"),数据引用!$D$22,AND(O173="橙色",N173="最大混沌"),数据引用!$E$22,AND(O173="红色",N173="最大混沌"),数据引用!$F$22,AND(O173="蓝色",N173="破甲效果"),数据引用!$C$25,AND(O173="紫色",N173="破甲效果"),数据引用!$D$25,AND(O173="橙色",N173="破甲效果"),数据引用!$E$25,AND(O173="红色",N173="破甲效果"),数据引用!$F$25,AND(O173="蓝色",N173="暴击效果"),数据引用!$C$28,AND(O173="紫色",N173="暴击效果"),数据引用!$D$28,AND(O173="橙色",N173="暴击效果"),数据引用!$E$28,AND(O173="红色",N173="暴击效果"),数据引用!$F$28,AND(O173="蓝色",N173="精准伤害"),数据引用!$C$31,AND(O173="紫色",N173="精准伤害"),数据引用!$D$31,AND(O173="橙色",N173="精准伤害"),数据引用!$E$31,AND(O173="红色",N173="精准伤害"),数据引用!$F$31,AND(O173="蓝色",N173="技能增强"),$C$34,AND(O173="紫色",N173="技能增强"),数据引用!$D$34,AND(O173="橙色",N173="技能增强"),数据引用!$E$34,AND(O173="红色",N173="技能增强"),数据引用!$F$34,AND(O173="蓝色",N173="命中率"),数据引用!$C$37,AND(O173="紫色",N173="命中率"),数据引用!$D$37,AND(O173="橙色",N173="命中率"),数据引用!$E$37,AND(O173="红色",N173="命中率"),数据引用!$F$37,AND(O173="蓝色",N173="闪避率"),数据引用!$C$40,AND(O173="紫色",N173="闪避率"),数据引用!$D$40,AND(O173="橙色",N173="闪避率"),数据引用!$E$40,AND(O173="红色",N173="闪避率"),数据引用!$F$40,AND(O173="蓝色",N173="晶核防御力"),数据引用!$C$43,AND(O173="紫色",N173="晶核防御力"),数据引用!$D$43,AND(O173="橙色",N173="晶核防御力"),数据引用!$E$43,AND(O173="红色",N173="晶核防御力"),数据引用!$F$43,AND(O173="蓝色",N173="精准回血%s"),数据引用!$C$46,AND(O173="紫色",N173="精准回血%s"),数据引用!$D$46,AND(O173="橙色",N173="精准回血%s"),数据引用!$E$46,AND(O173="红色",N173="精准回血%s"),数据引用!$F$46,AND(O173="蓝色",N173="闪避回血%s"),数据引用!$C$49,AND(O173="紫色",N173="闪避回血%s"),数据引用!$D$49,AND(O173="橙色",N173="闪避回血%s"),数据引用!$E$49,AND(O173="红色",N173="闪避回血%s"),数据引用!$F$49,AND(O173="蓝色",N173="命中回血%s"),数据引用!$C$52,AND(O173="紫色",N173="命中回血%s"),数据引用!$D$52,AND(O173="橙色",N173="命中回血%s"),数据引用!$E$52,AND(O173="红色",N173="命中回血%s"),数据引用!$F$52,AND(O173="蓝色",N173="暴击回血%s"),数据引用!$C$55,AND(O173="紫色",N173="暴击回血%s"),数据引用!$D$55,AND(O173="橙色",N173="暴击回血%s"),数据引用!$E$55,AND(O173="红色",N173="暴击回血%s"),数据引用!$F$55,AND(O173="蓝色",N173="混沌回血%s"),数据引用!$C$58,AND(O173="紫色",N173="混沌回血%s"),数据引用!$D$58,AND(O173="橙色",N173="混沌回血%s"),数据引用!$E$58,AND(O173="红色",N173="混沌回血%s"),数据引用!$F$58,AND(O173="蓝色",N173="元素抗性"),数据引用!$C$61,AND(O173="紫色",N173="元素抗性"),数据引用!$D$61,AND(O173="橙色",N173="元素抗性"),数据引用!$E$61,AND(O173="红色",N173="元素抗性"),数据引用!$F$61,AND(O173="蓝色",N173="元素伤害"),数据引用!$C$64,AND(O173="紫色",N173="元素伤害"),数据引用!$D$64,AND(O173="橙色",N173="元素伤害"),数据引用!$E$64,AND(O173="红色",N173="元素伤害"),数据引用!$F$64)</f>
        <v>20</v>
      </c>
      <c r="N173" s="164" t="s">
        <v>137</v>
      </c>
      <c r="O173" s="63" t="s">
        <v>41</v>
      </c>
      <c r="P173" s="141">
        <f t="shared" si="20"/>
        <v>20</v>
      </c>
      <c r="Q173" s="156" t="s">
        <v>130</v>
      </c>
      <c r="R173" s="156">
        <v>70</v>
      </c>
      <c r="S173" s="156" t="s">
        <v>131</v>
      </c>
      <c r="T173" s="156">
        <f>ROUND(P173/R173,2)</f>
        <v>0.29</v>
      </c>
      <c r="U173" s="156" t="s">
        <v>132</v>
      </c>
      <c r="V173" s="126" t="str">
        <f t="shared" si="21"/>
        <v>属性-攻击力,</v>
      </c>
    </row>
    <row r="174" ht="15.75" spans="10:22">
      <c r="J174" s="6"/>
      <c r="K174" s="6"/>
      <c r="L174" s="63" t="s">
        <v>183</v>
      </c>
      <c r="M174" s="161" t="e">
        <f>_xlfn.IFS(AND(O174="蓝色",N174="晶核生命力"),数据引用!$C$19,AND(O174="紫色",N174="晶核生命力"),数据引用!$D$19,AND(O174="橙色",N174="晶核生命力"),数据引用!$E$19,AND(O174="红色",N174="晶核生命力"),数据引用!$F$19,AND(O174="蓝色",N174="晶核攻击力"),数据引用!$C$16,AND(O174="紫色",N174="晶核攻击力"),数据引用!$D$16,AND(O174="橙色",N174="晶核攻击力"),数据引用!$E$16,AND(O174="红色",N174="晶核攻击力"),数据引用!$F$16,AND(O174="蓝色",N174="最大混沌"),数据引用!$C$22,AND(O174="紫色",N174="最大混沌"),数据引用!$D$22,AND(O174="橙色",N174="最大混沌"),数据引用!$E$22,AND(O174="红色",N174="最大混沌"),数据引用!$F$22,AND(O174="蓝色",N174="破甲效果"),数据引用!$C$25,AND(O174="紫色",N174="破甲效果"),数据引用!$D$25,AND(O174="橙色",N174="破甲效果"),数据引用!$E$25,AND(O174="红色",N174="破甲效果"),数据引用!$F$25,AND(O174="蓝色",N174="暴击效果"),数据引用!$C$28,AND(O174="紫色",N174="暴击效果"),数据引用!$D$28,AND(O174="橙色",N174="暴击效果"),数据引用!$E$28,AND(O174="红色",N174="暴击效果"),数据引用!$F$28,AND(O174="蓝色",N174="精准伤害"),数据引用!$C$31,AND(O174="紫色",N174="精准伤害"),数据引用!$D$31,AND(O174="橙色",N174="精准伤害"),数据引用!$E$31,AND(O174="红色",N174="精准伤害"),数据引用!$F$31,AND(O174="蓝色",N174="技能增强"),$C$34,AND(O174="紫色",N174="技能增强"),数据引用!$D$34,AND(O174="橙色",N174="技能增强"),数据引用!$E$34,AND(O174="红色",N174="技能增强"),数据引用!$F$34,AND(O174="蓝色",N174="%命中率"),数据引用!$C$37,AND(O174="紫色",N174="%命中率"),数据引用!$D$37,AND(O174="橙色",N174="%命中率"),数据引用!$E$37,AND(O174="红色",N174="命中率"),数据引用!$F$37,AND(O174="蓝色",N174="%闪避率"),数据引用!$C$40,AND(O174="紫色",N174="%闪避率"),数据引用!$D$40,AND(O174="橙色",N174="%闪避率"),数据引用!$E$40,AND(O174="红色",N174="%闪避率"),数据引用!$F$40,AND(O174="蓝色",N174="晶核防御力"),数据引用!$C$43,AND(O174="紫色",N174="晶核防御力"),数据引用!$D$43,AND(O174="橙色",N174="晶核防御力"),数据引用!$E$43,AND(O174="红色",N174="晶核防御力"),数据引用!$F$43,AND(O174="蓝色",N174="精准回血"),数据引用!$C$46,AND(O174="紫色",N174="精准回血"),数据引用!$D$46,AND(O174="橙色",N174="精准回血"),数据引用!$E$46,AND(O174="红色",N174="精准回血"),数据引用!$F$46,AND(O174="蓝色",N174="闪避回血"),数据引用!$C$49,AND(O174="紫色",N174="闪避回血"),数据引用!$D$49,AND(O174="橙色",N174="闪避回血"),数据引用!$E$49,AND(O174="红色",N174="闪避回血"),数据引用!$F$49,AND(O174="蓝色",N174="命中回血"),数据引用!$C$52,AND(O174="紫色",N174="命中回血"),数据引用!$D$52,AND(O174="橙色",N174="命中回血"),数据引用!$E$52,AND(O174="红色",N174="命中回血"),数据引用!$F$52,AND(O174="蓝色",N174="暴击回血"),数据引用!$C$55,AND(O174="紫色",N174="暴击回血"),数据引用!$D$55,AND(O174="橙色",N174="暴击回血"),数据引用!$E$55,AND(O174="红色",N174="暴击回血"),数据引用!$F$55,AND(O174="蓝色",N174="混沌回血"),数据引用!$C$58,AND(O174="紫色",N174="混沌回血"),数据引用!$D$58,AND(O174="橙色",N174="混沌回血"),数据引用!$E$58,AND(O174="红色",N174="混沌回血"),数据引用!$F$58,AND(O174="蓝色",N174="%元素抗性"),数据引用!$C$61,AND(O174="紫色",N174="%元素抗性"),数据引用!$D$61,AND(O174="橙色",N174="%元素抗性"),数据引用!$E$61,AND(O174="红色",N174="%元素抗性"),数据引用!$F$61,AND(O174="蓝色",N174="%元素伤害"),数据引用!$C$64,AND(O174="紫色",N174="%元素伤害"),数据引用!$D$64,AND(O174="橙色",N174="%元素伤害"),数据引用!$E$64,AND(O174="红色",N174="%元素伤害"),数据引用!$F$64)</f>
        <v>#N/A</v>
      </c>
      <c r="N174" s="162"/>
      <c r="O174" s="63" t="s">
        <v>41</v>
      </c>
      <c r="P174" s="141" t="str">
        <f t="shared" si="20"/>
        <v/>
      </c>
      <c r="Q174" s="156"/>
      <c r="R174" s="156"/>
      <c r="S174" s="156"/>
      <c r="T174" s="156"/>
      <c r="U174" s="156"/>
      <c r="V174" s="126" t="e">
        <f t="shared" si="21"/>
        <v>#N/A</v>
      </c>
    </row>
    <row r="175" ht="15.75" spans="10:22">
      <c r="J175" s="6"/>
      <c r="K175" s="6"/>
      <c r="L175" s="147" t="s">
        <v>221</v>
      </c>
      <c r="M175" s="161" t="e">
        <f>_xlfn.IFS(AND(O175="蓝色",N175="晶核生命力"),数据引用!$C$19,AND(O175="紫色",N175="晶核生命力"),数据引用!$D$19,AND(O175="橙色",N175="晶核生命力"),数据引用!$E$19,AND(O175="红色",N175="晶核生命力"),数据引用!$F$19,AND(O175="蓝色",N175="晶核攻击力"),数据引用!$C$16,AND(O175="紫色",N175="晶核攻击力"),数据引用!$D$16,AND(O175="橙色",N175="晶核攻击力"),数据引用!$E$16,AND(O175="红色",N175="晶核攻击力"),数据引用!$F$16,AND(O175="蓝色",N175="最大混沌"),数据引用!$C$22,AND(O175="紫色",N175="最大混沌"),数据引用!$D$22,AND(O175="橙色",N175="最大混沌"),数据引用!$E$22,AND(O175="红色",N175="最大混沌"),数据引用!$F$22,AND(O175="蓝色",N175="破甲效果"),数据引用!$C$25,AND(O175="紫色",N175="破甲效果"),数据引用!$D$25,AND(O175="橙色",N175="破甲效果"),数据引用!$E$25,AND(O175="红色",N175="破甲效果"),数据引用!$F$25,AND(O175="蓝色",N175="暴击效果"),数据引用!$C$28,AND(O175="紫色",N175="暴击效果"),数据引用!$D$28,AND(O175="橙色",N175="暴击效果"),数据引用!$E$28,AND(O175="红色",N175="暴击效果"),数据引用!$F$28,AND(O175="蓝色",N175="精准伤害"),数据引用!$C$31,AND(O175="紫色",N175="精准伤害"),数据引用!$D$31,AND(O175="橙色",N175="精准伤害"),数据引用!$E$31,AND(O175="红色",N175="精准伤害"),数据引用!$F$31,AND(O175="蓝色",N175="技能增强"),$C$34,AND(O175="紫色",N175="技能增强"),数据引用!$D$34,AND(O175="橙色",N175="技能增强"),数据引用!$E$34,AND(O175="红色",N175="技能增强"),数据引用!$F$34,AND(O175="蓝色",N175="%命中率"),数据引用!$C$37,AND(O175="紫色",N175="%命中率"),数据引用!$D$37,AND(O175="橙色",N175="%命中率"),数据引用!$E$37,AND(O175="红色",N175="命中率"),数据引用!$F$37,AND(O175="蓝色",N175="%闪避率"),数据引用!$C$40,AND(O175="紫色",N175="%闪避率"),数据引用!$D$40,AND(O175="橙色",N175="%闪避率"),数据引用!$E$40,AND(O175="红色",N175="%闪避率"),数据引用!$F$40,AND(O175="蓝色",N175="晶核防御力"),数据引用!$C$43,AND(O175="紫色",N175="晶核防御力"),数据引用!$D$43,AND(O175="橙色",N175="晶核防御力"),数据引用!$E$43,AND(O175="红色",N175="晶核防御力"),数据引用!$F$43,AND(O175="蓝色",N175="精准回血"),数据引用!$C$46,AND(O175="紫色",N175="精准回血"),数据引用!$D$46,AND(O175="橙色",N175="精准回血"),数据引用!$E$46,AND(O175="红色",N175="精准回血"),数据引用!$F$46,AND(O175="蓝色",N175="闪避回血"),数据引用!$C$49,AND(O175="紫色",N175="闪避回血"),数据引用!$D$49,AND(O175="橙色",N175="闪避回血"),数据引用!$E$49,AND(O175="红色",N175="闪避回血"),数据引用!$F$49,AND(O175="蓝色",N175="命中回血"),数据引用!$C$52,AND(O175="紫色",N175="命中回血"),数据引用!$D$52,AND(O175="橙色",N175="命中回血"),数据引用!$E$52,AND(O175="红色",N175="命中回血"),数据引用!$F$52,AND(O175="蓝色",N175="暴击回血"),数据引用!$C$55,AND(O175="紫色",N175="暴击回血"),数据引用!$D$55,AND(O175="橙色",N175="暴击回血"),数据引用!$E$55,AND(O175="红色",N175="暴击回血"),数据引用!$F$55,AND(O175="蓝色",N175="混沌回血"),数据引用!$C$58,AND(O175="紫色",N175="混沌回血"),数据引用!$D$58,AND(O175="橙色",N175="混沌回血"),数据引用!$E$58,AND(O175="红色",N175="混沌回血"),数据引用!$F$58,AND(O175="蓝色",N175="%元素抗性"),数据引用!$C$61,AND(O175="紫色",N175="%元素抗性"),数据引用!$D$61,AND(O175="橙色",N175="%元素抗性"),数据引用!$E$61,AND(O175="红色",N175="%元素抗性"),数据引用!$F$61,AND(O175="蓝色",N175="%元素伤害"),数据引用!$C$64,AND(O175="紫色",N175="%元素伤害"),数据引用!$D$64,AND(O175="橙色",N175="%元素伤害"),数据引用!$E$64,AND(O175="红色",N175="%元素伤害"),数据引用!$F$64)</f>
        <v>#N/A</v>
      </c>
      <c r="N175" s="162"/>
      <c r="O175" s="63" t="s">
        <v>41</v>
      </c>
      <c r="P175" s="141" t="str">
        <f t="shared" si="20"/>
        <v/>
      </c>
      <c r="Q175" s="156"/>
      <c r="R175" s="156"/>
      <c r="S175" s="156"/>
      <c r="T175" s="156"/>
      <c r="U175" s="156"/>
      <c r="V175" s="126" t="e">
        <f t="shared" si="21"/>
        <v>#N/A</v>
      </c>
    </row>
    <row r="176" ht="15.75" spans="4:22">
      <c r="D176"/>
      <c r="E176"/>
      <c r="F176"/>
      <c r="G176"/>
      <c r="H176" s="158"/>
      <c r="I176"/>
      <c r="J176"/>
      <c r="K176" s="6"/>
      <c r="L176" s="63" t="s">
        <v>167</v>
      </c>
      <c r="M176" s="161" t="e">
        <f>_xlfn.IFS(AND(O176="蓝色",N176="晶核生命力"),数据引用!$C$19,AND(O176="紫色",N176="晶核生命力"),数据引用!$D$19,AND(O176="橙色",N176="晶核生命力"),数据引用!$E$19,AND(O176="红色",N176="晶核生命力"),数据引用!$F$19,AND(O176="蓝色",N176="晶核攻击力"),数据引用!$C$16,AND(O176="紫色",N176="晶核攻击力"),数据引用!$D$16,AND(O176="橙色",N176="晶核攻击力"),数据引用!$E$16,AND(O176="红色",N176="晶核攻击力"),数据引用!$F$16,AND(O176="蓝色",N176="最大混沌"),数据引用!$C$22,AND(O176="紫色",N176="最大混沌"),数据引用!$D$22,AND(O176="橙色",N176="最大混沌"),数据引用!$E$22,AND(O176="红色",N176="最大混沌"),数据引用!$F$22,AND(O176="蓝色",N176="破甲效果"),数据引用!$C$25,AND(O176="紫色",N176="破甲效果"),数据引用!$D$25,AND(O176="橙色",N176="破甲效果"),数据引用!$E$25,AND(O176="红色",N176="破甲效果"),数据引用!$F$25,AND(O176="蓝色",N176="暴击效果"),数据引用!$C$28,AND(O176="紫色",N176="暴击效果"),数据引用!$D$28,AND(O176="橙色",N176="暴击效果"),数据引用!$E$28,AND(O176="红色",N176="暴击效果"),数据引用!$F$28,AND(O176="蓝色",N176="精准伤害"),数据引用!$C$31,AND(O176="紫色",N176="精准伤害"),数据引用!$D$31,AND(O176="橙色",N176="精准伤害"),数据引用!$E$31,AND(O176="红色",N176="精准伤害"),数据引用!$F$31,AND(O176="蓝色",N176="技能增强"),$C$34,AND(O176="紫色",N176="技能增强"),数据引用!$D$34,AND(O176="橙色",N176="技能增强"),数据引用!$E$34,AND(O176="红色",N176="技能增强"),数据引用!$F$34,AND(O176="蓝色",N176="%命中率"),数据引用!$C$37,AND(O176="紫色",N176="%命中率"),数据引用!$D$37,AND(O176="橙色",N176="%命中率"),数据引用!$E$37,AND(O176="红色",N176="命中率"),数据引用!$F$37,AND(O176="蓝色",N176="%闪避率"),数据引用!$C$40,AND(O176="紫色",N176="%闪避率"),数据引用!$D$40,AND(O176="橙色",N176="%闪避率"),数据引用!$E$40,AND(O176="红色",N176="%闪避率"),数据引用!$F$40,AND(O176="蓝色",N176="晶核防御力"),数据引用!$C$43,AND(O176="紫色",N176="晶核防御力"),数据引用!$D$43,AND(O176="橙色",N176="晶核防御力"),数据引用!$E$43,AND(O176="红色",N176="晶核防御力"),数据引用!$F$43,AND(O176="蓝色",N176="精准回血"),数据引用!$C$46,AND(O176="紫色",N176="精准回血"),数据引用!$D$46,AND(O176="橙色",N176="精准回血"),数据引用!$E$46,AND(O176="红色",N176="精准回血"),数据引用!$F$46,AND(O176="蓝色",N176="闪避回血"),数据引用!$C$49,AND(O176="紫色",N176="闪避回血"),数据引用!$D$49,AND(O176="橙色",N176="闪避回血"),数据引用!$E$49,AND(O176="红色",N176="闪避回血"),数据引用!$F$49,AND(O176="蓝色",N176="命中回血"),数据引用!$C$52,AND(O176="紫色",N176="命中回血"),数据引用!$D$52,AND(O176="橙色",N176="命中回血"),数据引用!$E$52,AND(O176="红色",N176="命中回血"),数据引用!$F$52,AND(O176="蓝色",N176="暴击回血"),数据引用!$C$55,AND(O176="紫色",N176="暴击回血"),数据引用!$D$55,AND(O176="橙色",N176="暴击回血"),数据引用!$E$55,AND(O176="红色",N176="暴击回血"),数据引用!$F$55,AND(O176="蓝色",N176="混沌回血"),数据引用!$C$58,AND(O176="紫色",N176="混沌回血"),数据引用!$D$58,AND(O176="橙色",N176="混沌回血"),数据引用!$E$58,AND(O176="红色",N176="混沌回血"),数据引用!$F$58,AND(O176="蓝色",N176="%元素抗性"),数据引用!$C$61,AND(O176="紫色",N176="%元素抗性"),数据引用!$D$61,AND(O176="橙色",N176="%元素抗性"),数据引用!$E$61,AND(O176="红色",N176="%元素抗性"),数据引用!$F$61,AND(O176="蓝色",N176="%元素伤害"),数据引用!$C$64,AND(O176="紫色",N176="%元素伤害"),数据引用!$D$64,AND(O176="橙色",N176="%元素伤害"),数据引用!$E$64,AND(O176="红色",N176="%元素伤害"),数据引用!$F$64)</f>
        <v>#N/A</v>
      </c>
      <c r="N176" s="162"/>
      <c r="O176" s="63" t="s">
        <v>41</v>
      </c>
      <c r="P176" s="141" t="str">
        <f t="shared" si="20"/>
        <v/>
      </c>
      <c r="Q176" s="156"/>
      <c r="R176" s="156"/>
      <c r="S176" s="156"/>
      <c r="T176" s="156"/>
      <c r="U176" s="156"/>
      <c r="V176" s="126" t="e">
        <f t="shared" si="21"/>
        <v>#N/A</v>
      </c>
    </row>
    <row r="177" ht="15.75" spans="4:22">
      <c r="D177"/>
      <c r="E177"/>
      <c r="F177"/>
      <c r="G177"/>
      <c r="H177" s="158"/>
      <c r="I177"/>
      <c r="J177"/>
      <c r="K177" s="6"/>
      <c r="L177" s="63" t="s">
        <v>136</v>
      </c>
      <c r="M177" s="161">
        <f>_xlfn.IFS(AND(O177="蓝色",N177="晶核生命力"),数据引用!$C$19,AND(O177="紫色",N177="晶核生命力"),数据引用!$D$19,AND(O177="橙色",N177="晶核生命力"),数据引用!$E$19,AND(O177="红色",N177="晶核生命力"),数据引用!$F$19,AND(O177="蓝色",N177="晶核攻击力"),数据引用!$C$16,AND(O177="紫色",N177="晶核攻击力"),数据引用!$D$16,AND(O177="橙色",N177="晶核攻击力"),数据引用!$E$16,AND(O177="红色",N177="晶核攻击力"),数据引用!$F$16,AND(O177="蓝色",N177="最大混沌"),数据引用!$C$22,AND(O177="紫色",N177="最大混沌"),数据引用!$D$22,AND(O177="橙色",N177="最大混沌"),数据引用!$E$22,AND(O177="红色",N177="最大混沌"),数据引用!$F$22,AND(O177="蓝色",N177="破甲效果"),数据引用!$C$25,AND(O177="紫色",N177="破甲效果"),数据引用!$D$25,AND(O177="橙色",N177="破甲效果"),数据引用!$E$25,AND(O177="红色",N177="破甲效果"),数据引用!$F$25,AND(O177="蓝色",N177="暴击效果"),数据引用!$C$28,AND(O177="紫色",N177="暴击效果"),数据引用!$D$28,AND(O177="橙色",N177="暴击效果"),数据引用!$E$28,AND(O177="红色",N177="暴击效果"),数据引用!$F$28,AND(O177="蓝色",N177="精准伤害"),数据引用!$C$31,AND(O177="紫色",N177="精准伤害"),数据引用!$D$31,AND(O177="橙色",N177="精准伤害"),数据引用!$E$31,AND(O177="红色",N177="精准伤害"),数据引用!$F$31,AND(O177="蓝色",N177="技能增强"),$C$34,AND(O177="紫色",N177="技能增强"),数据引用!$D$34,AND(O177="橙色",N177="技能增强"),数据引用!$E$34,AND(O177="红色",N177="技能增强"),数据引用!$F$34,AND(O177="蓝色",N177="命中率"),数据引用!$C$37,AND(O177="紫色",N177="命中率"),数据引用!$D$37,AND(O177="橙色",N177="命中率"),数据引用!$E$37,AND(O177="红色",N177="命中率"),数据引用!$F$37,AND(O177="蓝色",N177="闪避率"),数据引用!$C$40,AND(O177="紫色",N177="闪避率"),数据引用!$D$40,AND(O177="橙色",N177="闪避率"),数据引用!$E$40,AND(O177="红色",N177="闪避率"),数据引用!$F$40,AND(O177="蓝色",N177="晶核防御力"),数据引用!$C$43,AND(O177="紫色",N177="晶核防御力"),数据引用!$D$43,AND(O177="橙色",N177="晶核防御力"),数据引用!$E$43,AND(O177="红色",N177="晶核防御力"),数据引用!$F$43,AND(O177="蓝色",N177="精准回血%s"),数据引用!$C$46,AND(O177="紫色",N177="精准回血%s"),数据引用!$D$46,AND(O177="橙色",N177="精准回血%s"),数据引用!$E$46,AND(O177="红色",N177="精准回血%s"),数据引用!$F$46,AND(O177="蓝色",N177="闪避回血%s"),数据引用!$C$49,AND(O177="紫色",N177="闪避回血%s"),数据引用!$D$49,AND(O177="橙色",N177="闪避回血%s"),数据引用!$E$49,AND(O177="红色",N177="闪避回血%s"),数据引用!$F$49,AND(O177="蓝色",N177="命中回血%s"),数据引用!$C$52,AND(O177="紫色",N177="命中回血%s"),数据引用!$D$52,AND(O177="橙色",N177="命中回血%s"),数据引用!$E$52,AND(O177="红色",N177="命中回血%s"),数据引用!$F$52,AND(O177="蓝色",N177="暴击回血%s"),数据引用!$C$55,AND(O177="紫色",N177="暴击回血%s"),数据引用!$D$55,AND(O177="橙色",N177="暴击回血%s"),数据引用!$E$55,AND(O177="红色",N177="暴击回血%s"),数据引用!$F$55,AND(O177="蓝色",N177="混沌回血%s"),数据引用!$C$58,AND(O177="紫色",N177="混沌回血%s"),数据引用!$D$58,AND(O177="橙色",N177="混沌回血%s"),数据引用!$E$58,AND(O177="红色",N177="混沌回血%s"),数据引用!$F$58,AND(O177="蓝色",N177="元素抗性"),数据引用!$C$61,AND(O177="紫色",N177="元素抗性"),数据引用!$D$61,AND(O177="橙色",N177="元素抗性"),数据引用!$E$61,AND(O177="红色",N177="元素抗性"),数据引用!$F$61,AND(O177="蓝色",N177="元素伤害"),数据引用!$C$64,AND(O177="紫色",N177="元素伤害"),数据引用!$D$64,AND(O177="橙色",N177="元素伤害"),数据引用!$E$64,AND(O177="红色",N177="元素伤害"),数据引用!$F$64)</f>
        <v>20</v>
      </c>
      <c r="N177" s="162" t="s">
        <v>137</v>
      </c>
      <c r="O177" s="63" t="s">
        <v>41</v>
      </c>
      <c r="P177" s="141">
        <f t="shared" si="20"/>
        <v>20</v>
      </c>
      <c r="Q177" s="156"/>
      <c r="R177" s="156"/>
      <c r="S177" s="156"/>
      <c r="T177" s="156"/>
      <c r="U177" s="156" t="s">
        <v>132</v>
      </c>
      <c r="V177" s="126" t="str">
        <f t="shared" si="21"/>
        <v>属性-攻击力,</v>
      </c>
    </row>
    <row r="178" ht="15.75" spans="4:22">
      <c r="D178"/>
      <c r="E178"/>
      <c r="F178"/>
      <c r="G178"/>
      <c r="H178" s="158"/>
      <c r="I178"/>
      <c r="J178" s="143"/>
      <c r="K178" s="143"/>
      <c r="L178" s="153" t="s">
        <v>211</v>
      </c>
      <c r="M178" s="139">
        <f>_xlfn.IFS(AND(O178="蓝色",N178="晶核生命力"),数据引用!$C$19,AND(O178="紫色",N178="晶核生命力"),数据引用!$D$19,AND(O178="橙色",N178="晶核生命力"),数据引用!$E$19,AND(O178="红色",N178="晶核生命力"),数据引用!$F$19,AND(O178="蓝色",N178="晶核攻击力"),数据引用!$C$16,AND(O178="紫色",N178="晶核攻击力"),数据引用!$D$16,AND(O178="橙色",N178="晶核攻击力"),数据引用!$E$16,AND(O178="红色",N178="晶核攻击力"),数据引用!$F$16,AND(O178="蓝色",N178="最大混沌"),数据引用!$C$22,AND(O178="紫色",N178="最大混沌"),数据引用!$D$22,AND(O178="橙色",N178="最大混沌"),数据引用!$E$22,AND(O178="红色",N178="最大混沌"),数据引用!$F$22,AND(O178="蓝色",N178="破甲效果"),数据引用!$C$25,AND(O178="紫色",N178="破甲效果"),数据引用!$D$25,AND(O178="橙色",N178="破甲效果"),数据引用!$E$25,AND(O178="红色",N178="破甲效果"),数据引用!$F$25,AND(O178="蓝色",N178="暴击效果"),数据引用!$C$28,AND(O178="紫色",N178="暴击效果"),数据引用!$D$28,AND(O178="橙色",N178="暴击效果"),数据引用!$E$28,AND(O178="红色",N178="暴击效果"),数据引用!$F$28,AND(O178="蓝色",N178="精准伤害"),数据引用!$C$31,AND(O178="紫色",N178="精准伤害"),数据引用!$D$31,AND(O178="橙色",N178="精准伤害"),数据引用!$E$31,AND(O178="红色",N178="精准伤害"),数据引用!$F$31,AND(O178="蓝色",N178="技能增强"),$C$34,AND(O178="紫色",N178="技能增强"),数据引用!$D$34,AND(O178="橙色",N178="技能增强"),数据引用!$E$34,AND(O178="红色",N178="技能增强"),数据引用!$F$34,AND(O178="蓝色",N178="命中率"),数据引用!$C$37,AND(O178="紫色",N178="命中率"),数据引用!$D$37,AND(O178="橙色",N178="命中率"),数据引用!$E$37,AND(O178="红色",N178="命中率"),数据引用!$F$37,AND(O178="蓝色",N178="闪避率"),数据引用!$C$40,AND(O178="紫色",N178="闪避率"),数据引用!$D$40,AND(O178="橙色",N178="闪避率"),数据引用!$E$40,AND(O178="红色",N178="闪避率"),数据引用!$F$40,AND(O178="蓝色",N178="晶核防御力"),数据引用!$C$43,AND(O178="紫色",N178="晶核防御力"),数据引用!$D$43,AND(O178="橙色",N178="晶核防御力"),数据引用!$E$43,AND(O178="红色",N178="晶核防御力"),数据引用!$F$43,AND(O178="蓝色",N178="精准回血%s"),数据引用!$C$46,AND(O178="紫色",N178="精准回血%s"),数据引用!$D$46,AND(O178="橙色",N178="精准回血%s"),数据引用!$E$46,AND(O178="红色",N178="精准回血%s"),数据引用!$F$46,AND(O178="蓝色",N178="闪避回血%s"),数据引用!$C$49,AND(O178="紫色",N178="闪避回血%s"),数据引用!$D$49,AND(O178="橙色",N178="闪避回血%s"),数据引用!$E$49,AND(O178="红色",N178="闪避回血%s"),数据引用!$F$49,AND(O178="蓝色",N178="命中回血%s"),数据引用!$C$52,AND(O178="紫色",N178="命中回血%s"),数据引用!$D$52,AND(O178="橙色",N178="命中回血%s"),数据引用!$E$52,AND(O178="红色",N178="命中回血%s"),数据引用!$F$52,AND(O178="蓝色",N178="暴击回血%s"),数据引用!$C$55,AND(O178="紫色",N178="暴击回血%s"),数据引用!$D$55,AND(O178="橙色",N178="暴击回血%s"),数据引用!$E$55,AND(O178="红色",N178="暴击回血%s"),数据引用!$F$55,AND(O178="蓝色",N178="混沌回血%s"),数据引用!$C$58,AND(O178="紫色",N178="混沌回血%s"),数据引用!$D$58,AND(O178="橙色",N178="混沌回血%s"),数据引用!$E$58,AND(O178="红色",N178="混沌回血%s"),数据引用!$F$58,AND(O178="蓝色",N178="元素抗性"),数据引用!$C$61,AND(O178="紫色",N178="元素抗性"),数据引用!$D$61,AND(O178="橙色",N178="元素抗性"),数据引用!$E$61,AND(O178="红色",N178="元素抗性"),数据引用!$F$61,AND(O178="蓝色",N178="元素伤害"),数据引用!$C$64,AND(O178="紫色",N178="元素伤害"),数据引用!$D$64,AND(O178="橙色",N178="元素伤害"),数据引用!$E$64,AND(O178="红色",N178="元素伤害"),数据引用!$F$64)</f>
        <v>0</v>
      </c>
      <c r="N178" s="160" t="s">
        <v>171</v>
      </c>
      <c r="O178" s="52" t="s">
        <v>41</v>
      </c>
      <c r="P178" s="141">
        <f t="shared" si="20"/>
        <v>0</v>
      </c>
      <c r="Q178" s="156"/>
      <c r="R178" s="156"/>
      <c r="S178" s="156"/>
      <c r="T178" s="156">
        <f>M178*100</f>
        <v>0</v>
      </c>
      <c r="U178" s="156" t="s">
        <v>132</v>
      </c>
      <c r="V178" s="126" t="str">
        <f t="shared" si="21"/>
        <v>属性-精准伤害,</v>
      </c>
    </row>
    <row r="179" ht="15.75" spans="10:22">
      <c r="J179" s="6"/>
      <c r="K179" s="6"/>
      <c r="L179" s="47" t="s">
        <v>136</v>
      </c>
      <c r="M179" s="139">
        <f>_xlfn.IFS(AND(O179="蓝色",N179="晶核生命力"),数据引用!$C$19,AND(O179="紫色",N179="晶核生命力"),数据引用!$D$19,AND(O179="橙色",N179="晶核生命力"),数据引用!$E$19,AND(O179="红色",N179="晶核生命力"),数据引用!$F$19,AND(O179="蓝色",N179="晶核攻击力"),数据引用!$C$16,AND(O179="紫色",N179="晶核攻击力"),数据引用!$D$16,AND(O179="橙色",N179="晶核攻击力"),数据引用!$E$16,AND(O179="红色",N179="晶核攻击力"),数据引用!$F$16,AND(O179="蓝色",N179="最大混沌"),数据引用!$C$22,AND(O179="紫色",N179="最大混沌"),数据引用!$D$22,AND(O179="橙色",N179="最大混沌"),数据引用!$E$22,AND(O179="红色",N179="最大混沌"),数据引用!$F$22,AND(O179="蓝色",N179="破甲效果"),数据引用!$C$25,AND(O179="紫色",N179="破甲效果"),数据引用!$D$25,AND(O179="橙色",N179="破甲效果"),数据引用!$E$25,AND(O179="红色",N179="破甲效果"),数据引用!$F$25,AND(O179="蓝色",N179="暴击效果"),数据引用!$C$28,AND(O179="紫色",N179="暴击效果"),数据引用!$D$28,AND(O179="橙色",N179="暴击效果"),数据引用!$E$28,AND(O179="红色",N179="暴击效果"),数据引用!$F$28,AND(O179="蓝色",N179="精准伤害"),数据引用!$C$31,AND(O179="紫色",N179="精准伤害"),数据引用!$D$31,AND(O179="橙色",N179="精准伤害"),数据引用!$E$31,AND(O179="红色",N179="精准伤害"),数据引用!$F$31,AND(O179="蓝色",N179="技能增强"),$C$34,AND(O179="紫色",N179="技能增强"),数据引用!$D$34,AND(O179="橙色",N179="技能增强"),数据引用!$E$34,AND(O179="红色",N179="技能增强"),数据引用!$F$34,AND(O179="蓝色",N179="命中率"),数据引用!$C$37,AND(O179="紫色",N179="命中率"),数据引用!$D$37,AND(O179="橙色",N179="命中率"),数据引用!$E$37,AND(O179="红色",N179="命中率"),数据引用!$F$37,AND(O179="蓝色",N179="闪避率"),数据引用!$C$40,AND(O179="紫色",N179="闪避率"),数据引用!$D$40,AND(O179="橙色",N179="闪避率"),数据引用!$E$40,AND(O179="红色",N179="闪避率"),数据引用!$F$40,AND(O179="蓝色",N179="晶核防御力"),数据引用!$C$43,AND(O179="紫色",N179="晶核防御力"),数据引用!$D$43,AND(O179="橙色",N179="晶核防御力"),数据引用!$E$43,AND(O179="红色",N179="晶核防御力"),数据引用!$F$43,AND(O179="蓝色",N179="精准回血%s"),数据引用!$C$46,AND(O179="紫色",N179="精准回血%s"),数据引用!$D$46,AND(O179="橙色",N179="精准回血%s"),数据引用!$E$46,AND(O179="红色",N179="精准回血%s"),数据引用!$F$46,AND(O179="蓝色",N179="闪避回血%s"),数据引用!$C$49,AND(O179="紫色",N179="闪避回血%s"),数据引用!$D$49,AND(O179="橙色",N179="闪避回血%s"),数据引用!$E$49,AND(O179="红色",N179="闪避回血%s"),数据引用!$F$49,AND(O179="蓝色",N179="命中回血%s"),数据引用!$C$52,AND(O179="紫色",N179="命中回血%s"),数据引用!$D$52,AND(O179="橙色",N179="命中回血%s"),数据引用!$E$52,AND(O179="红色",N179="命中回血%s"),数据引用!$F$52,AND(O179="蓝色",N179="暴击回血%s"),数据引用!$C$55,AND(O179="紫色",N179="暴击回血%s"),数据引用!$D$55,AND(O179="橙色",N179="暴击回血%s"),数据引用!$E$55,AND(O179="红色",N179="暴击回血%s"),数据引用!$F$55,AND(O179="蓝色",N179="混沌回血%s"),数据引用!$C$58,AND(O179="紫色",N179="混沌回血%s"),数据引用!$D$58,AND(O179="橙色",N179="混沌回血%s"),数据引用!$E$58,AND(O179="红色",N179="混沌回血%s"),数据引用!$F$58,AND(O179="蓝色",N179="元素抗性"),数据引用!$C$61,AND(O179="紫色",N179="元素抗性"),数据引用!$D$61,AND(O179="橙色",N179="元素抗性"),数据引用!$E$61,AND(O179="红色",N179="元素抗性"),数据引用!$F$61,AND(O179="蓝色",N179="元素伤害"),数据引用!$C$64,AND(O179="紫色",N179="元素伤害"),数据引用!$D$64,AND(O179="橙色",N179="元素伤害"),数据引用!$E$64,AND(O179="红色",N179="元素伤害"),数据引用!$F$64)</f>
        <v>20</v>
      </c>
      <c r="N179" s="160" t="s">
        <v>148</v>
      </c>
      <c r="O179" s="52" t="s">
        <v>41</v>
      </c>
      <c r="P179" s="141">
        <f t="shared" si="20"/>
        <v>20</v>
      </c>
      <c r="Q179" s="156"/>
      <c r="R179" s="156"/>
      <c r="S179" s="156"/>
      <c r="T179" s="156"/>
      <c r="U179" s="156" t="s">
        <v>132</v>
      </c>
      <c r="V179" s="126" t="str">
        <f t="shared" si="21"/>
        <v>属性-防御力,</v>
      </c>
    </row>
    <row r="180" ht="15.75" spans="4:22">
      <c r="D180"/>
      <c r="E180"/>
      <c r="F180"/>
      <c r="G180"/>
      <c r="H180" s="158"/>
      <c r="I180"/>
      <c r="J180"/>
      <c r="K180"/>
      <c r="L180" s="52" t="s">
        <v>222</v>
      </c>
      <c r="M180" s="139">
        <f>_xlfn.IFS(AND(O180="蓝色",N180="晶核生命力"),数据引用!$C$19,AND(O180="紫色",N180="晶核生命力"),数据引用!$D$19,AND(O180="橙色",N180="晶核生命力"),数据引用!$E$19,AND(O180="红色",N180="晶核生命力"),数据引用!$F$19,AND(O180="蓝色",N180="晶核攻击力"),数据引用!$C$16,AND(O180="紫色",N180="晶核攻击力"),数据引用!$D$16,AND(O180="橙色",N180="晶核攻击力"),数据引用!$E$16,AND(O180="红色",N180="晶核攻击力"),数据引用!$F$16,AND(O180="蓝色",N180="最大混沌"),数据引用!$C$22,AND(O180="紫色",N180="最大混沌"),数据引用!$D$22,AND(O180="橙色",N180="最大混沌"),数据引用!$E$22,AND(O180="红色",N180="最大混沌"),数据引用!$F$22,AND(O180="蓝色",N180="破甲效果"),数据引用!$C$25,AND(O180="紫色",N180="破甲效果"),数据引用!$D$25,AND(O180="橙色",N180="破甲效果"),数据引用!$E$25,AND(O180="红色",N180="破甲效果"),数据引用!$F$25,AND(O180="蓝色",N180="暴击效果"),数据引用!$C$28,AND(O180="紫色",N180="暴击效果"),数据引用!$D$28,AND(O180="橙色",N180="暴击效果"),数据引用!$E$28,AND(O180="红色",N180="暴击效果"),数据引用!$F$28,AND(O180="蓝色",N180="精准伤害"),数据引用!$C$31,AND(O180="紫色",N180="精准伤害"),数据引用!$D$31,AND(O180="橙色",N180="精准伤害"),数据引用!$E$31,AND(O180="红色",N180="精准伤害"),数据引用!$F$31,AND(O180="蓝色",N180="技能增强"),$C$34,AND(O180="紫色",N180="技能增强"),数据引用!$D$34,AND(O180="橙色",N180="技能增强"),数据引用!$E$34,AND(O180="红色",N180="技能增强"),数据引用!$F$34,AND(O180="蓝色",N180="命中率"),数据引用!$C$37,AND(O180="紫色",N180="命中率"),数据引用!$D$37,AND(O180="橙色",N180="命中率"),数据引用!$E$37,AND(O180="红色",N180="命中率"),数据引用!$F$37,AND(O180="蓝色",N180="闪避率"),数据引用!$C$40,AND(O180="紫色",N180="闪避率"),数据引用!$D$40,AND(O180="橙色",N180="闪避率"),数据引用!$E$40,AND(O180="红色",N180="闪避率"),数据引用!$F$40,AND(O180="蓝色",N180="晶核防御力"),数据引用!$C$43,AND(O180="紫色",N180="晶核防御力"),数据引用!$D$43,AND(O180="橙色",N180="晶核防御力"),数据引用!$E$43,AND(O180="红色",N180="晶核防御力"),数据引用!$F$43,AND(O180="蓝色",N180="精准回血%s"),数据引用!$C$46,AND(O180="紫色",N180="精准回血%s"),数据引用!$D$46,AND(O180="橙色",N180="精准回血%s"),数据引用!$E$46,AND(O180="红色",N180="精准回血%s"),数据引用!$F$46,AND(O180="蓝色",N180="闪避回血%s"),数据引用!$C$49,AND(O180="紫色",N180="闪避回血%s"),数据引用!$D$49,AND(O180="橙色",N180="闪避回血%s"),数据引用!$E$49,AND(O180="红色",N180="闪避回血%s"),数据引用!$F$49,AND(O180="蓝色",N180="命中回血%s"),数据引用!$C$52,AND(O180="紫色",N180="命中回血%s"),数据引用!$D$52,AND(O180="橙色",N180="命中回血%s"),数据引用!$E$52,AND(O180="红色",N180="命中回血%s"),数据引用!$F$52,AND(O180="蓝色",N180="暴击回血%s"),数据引用!$C$55,AND(O180="紫色",N180="暴击回血%s"),数据引用!$D$55,AND(O180="橙色",N180="暴击回血%s"),数据引用!$E$55,AND(O180="红色",N180="暴击回血%s"),数据引用!$F$55,AND(O180="蓝色",N180="混沌回血%s"),数据引用!$C$58,AND(O180="紫色",N180="混沌回血%s"),数据引用!$D$58,AND(O180="橙色",N180="混沌回血%s"),数据引用!$E$58,AND(O180="红色",N180="混沌回血%s"),数据引用!$F$58,AND(O180="蓝色",N180="元素抗性"),数据引用!$C$61,AND(O180="紫色",N180="元素抗性"),数据引用!$D$61,AND(O180="橙色",N180="元素抗性"),数据引用!$E$61,AND(O180="红色",N180="元素抗性"),数据引用!$F$61,AND(O180="蓝色",N180="元素伤害"),数据引用!$C$64,AND(O180="紫色",N180="元素伤害"),数据引用!$D$64,AND(O180="橙色",N180="元素伤害"),数据引用!$E$64,AND(O180="红色",N180="元素伤害"),数据引用!$F$64)</f>
        <v>20</v>
      </c>
      <c r="N180" s="160" t="s">
        <v>137</v>
      </c>
      <c r="O180" s="52" t="s">
        <v>42</v>
      </c>
      <c r="P180" s="141">
        <f t="shared" si="20"/>
        <v>20</v>
      </c>
      <c r="Q180" s="156" t="s">
        <v>130</v>
      </c>
      <c r="R180" s="156">
        <v>50</v>
      </c>
      <c r="S180" s="156" t="s">
        <v>131</v>
      </c>
      <c r="T180" s="156">
        <f>ROUND(P180/R180,2)</f>
        <v>0.4</v>
      </c>
      <c r="U180" s="156" t="s">
        <v>132</v>
      </c>
      <c r="V180" s="126" t="str">
        <f t="shared" si="21"/>
        <v>属性-攻击力,</v>
      </c>
    </row>
    <row r="181" ht="15.75" spans="10:22">
      <c r="J181" s="6"/>
      <c r="K181" s="6"/>
      <c r="L181" s="47" t="s">
        <v>136</v>
      </c>
      <c r="M181" s="139">
        <f>_xlfn.IFS(AND(O181="蓝色",N181="晶核生命力"),数据引用!$C$19,AND(O181="紫色",N181="晶核生命力"),数据引用!$D$19,AND(O181="橙色",N181="晶核生命力"),数据引用!$E$19,AND(O181="红色",N181="晶核生命力"),数据引用!$F$19,AND(O181="蓝色",N181="晶核攻击力"),数据引用!$C$16,AND(O181="紫色",N181="晶核攻击力"),数据引用!$D$16,AND(O181="橙色",N181="晶核攻击力"),数据引用!$E$16,AND(O181="红色",N181="晶核攻击力"),数据引用!$F$16,AND(O181="蓝色",N181="最大混沌"),数据引用!$C$22,AND(O181="紫色",N181="最大混沌"),数据引用!$D$22,AND(O181="橙色",N181="最大混沌"),数据引用!$E$22,AND(O181="红色",N181="最大混沌"),数据引用!$F$22,AND(O181="蓝色",N181="破甲效果"),数据引用!$C$25,AND(O181="紫色",N181="破甲效果"),数据引用!$D$25,AND(O181="橙色",N181="破甲效果"),数据引用!$E$25,AND(O181="红色",N181="破甲效果"),数据引用!$F$25,AND(O181="蓝色",N181="暴击效果"),数据引用!$C$28,AND(O181="紫色",N181="暴击效果"),数据引用!$D$28,AND(O181="橙色",N181="暴击效果"),数据引用!$E$28,AND(O181="红色",N181="暴击效果"),数据引用!$F$28,AND(O181="蓝色",N181="精准伤害"),数据引用!$C$31,AND(O181="紫色",N181="精准伤害"),数据引用!$D$31,AND(O181="橙色",N181="精准伤害"),数据引用!$E$31,AND(O181="红色",N181="精准伤害"),数据引用!$F$31,AND(O181="蓝色",N181="技能增强"),$C$34,AND(O181="紫色",N181="技能增强"),数据引用!$D$34,AND(O181="橙色",N181="技能增强"),数据引用!$E$34,AND(O181="红色",N181="技能增强"),数据引用!$F$34,AND(O181="蓝色",N181="命中率"),数据引用!$C$37,AND(O181="紫色",N181="命中率"),数据引用!$D$37,AND(O181="橙色",N181="命中率"),数据引用!$E$37,AND(O181="红色",N181="命中率"),数据引用!$F$37,AND(O181="蓝色",N181="闪避率"),数据引用!$C$40,AND(O181="紫色",N181="闪避率"),数据引用!$D$40,AND(O181="橙色",N181="闪避率"),数据引用!$E$40,AND(O181="红色",N181="闪避率"),数据引用!$F$40,AND(O181="蓝色",N181="晶核防御力"),数据引用!$C$43,AND(O181="紫色",N181="晶核防御力"),数据引用!$D$43,AND(O181="橙色",N181="晶核防御力"),数据引用!$E$43,AND(O181="红色",N181="晶核防御力"),数据引用!$F$43,AND(O181="蓝色",N181="精准回血%s"),数据引用!$C$46,AND(O181="紫色",N181="精准回血%s"),数据引用!$D$46,AND(O181="橙色",N181="精准回血%s"),数据引用!$E$46,AND(O181="红色",N181="精准回血%s"),数据引用!$F$46,AND(O181="蓝色",N181="闪避回血%s"),数据引用!$C$49,AND(O181="紫色",N181="闪避回血%s"),数据引用!$D$49,AND(O181="橙色",N181="闪避回血%s"),数据引用!$E$49,AND(O181="红色",N181="闪避回血%s"),数据引用!$F$49,AND(O181="蓝色",N181="命中回血%s"),数据引用!$C$52,AND(O181="紫色",N181="命中回血%s"),数据引用!$D$52,AND(O181="橙色",N181="命中回血%s"),数据引用!$E$52,AND(O181="红色",N181="命中回血%s"),数据引用!$F$52,AND(O181="蓝色",N181="暴击回血%s"),数据引用!$C$55,AND(O181="紫色",N181="暴击回血%s"),数据引用!$D$55,AND(O181="橙色",N181="暴击回血%s"),数据引用!$E$55,AND(O181="红色",N181="暴击回血%s"),数据引用!$F$55,AND(O181="蓝色",N181="混沌回血%s"),数据引用!$C$58,AND(O181="紫色",N181="混沌回血%s"),数据引用!$D$58,AND(O181="橙色",N181="混沌回血%s"),数据引用!$E$58,AND(O181="红色",N181="混沌回血%s"),数据引用!$F$58,AND(O181="蓝色",N181="元素抗性"),数据引用!$C$61,AND(O181="紫色",N181="元素抗性"),数据引用!$D$61,AND(O181="橙色",N181="元素抗性"),数据引用!$E$61,AND(O181="红色",N181="元素抗性"),数据引用!$F$61,AND(O181="蓝色",N181="元素伤害"),数据引用!$C$64,AND(O181="紫色",N181="元素伤害"),数据引用!$D$64,AND(O181="橙色",N181="元素伤害"),数据引用!$E$64,AND(O181="红色",N181="元素伤害"),数据引用!$F$64)</f>
        <v>20</v>
      </c>
      <c r="N181" s="160" t="s">
        <v>148</v>
      </c>
      <c r="O181" s="52" t="s">
        <v>42</v>
      </c>
      <c r="P181" s="141">
        <f t="shared" si="20"/>
        <v>20</v>
      </c>
      <c r="Q181" s="156"/>
      <c r="R181" s="156"/>
      <c r="S181" s="156"/>
      <c r="T181" s="156"/>
      <c r="U181" s="156" t="s">
        <v>132</v>
      </c>
      <c r="V181" s="126" t="str">
        <f t="shared" si="21"/>
        <v>属性-防御力,</v>
      </c>
    </row>
    <row r="182" ht="15.75" spans="10:22">
      <c r="J182" s="6"/>
      <c r="K182" s="6"/>
      <c r="L182" s="52" t="s">
        <v>223</v>
      </c>
      <c r="M182" s="139">
        <f>_xlfn.IFS(AND(O182="蓝色",N182="晶核生命力"),数据引用!$C$19,AND(O182="紫色",N182="晶核生命力"),数据引用!$D$19,AND(O182="橙色",N182="晶核生命力"),数据引用!$E$19,AND(O182="红色",N182="晶核生命力"),数据引用!$F$19,AND(O182="蓝色",N182="晶核攻击力"),数据引用!$C$16,AND(O182="紫色",N182="晶核攻击力"),数据引用!$D$16,AND(O182="橙色",N182="晶核攻击力"),数据引用!$E$16,AND(O182="红色",N182="晶核攻击力"),数据引用!$F$16,AND(O182="蓝色",N182="最大混沌"),数据引用!$C$22,AND(O182="紫色",N182="最大混沌"),数据引用!$D$22,AND(O182="橙色",N182="最大混沌"),数据引用!$E$22,AND(O182="红色",N182="最大混沌"),数据引用!$F$22,AND(O182="蓝色",N182="破甲效果"),数据引用!$C$25,AND(O182="紫色",N182="破甲效果"),数据引用!$D$25,AND(O182="橙色",N182="破甲效果"),数据引用!$E$25,AND(O182="红色",N182="破甲效果"),数据引用!$F$25,AND(O182="蓝色",N182="暴击效果"),数据引用!$C$28,AND(O182="紫色",N182="暴击效果"),数据引用!$D$28,AND(O182="橙色",N182="暴击效果"),数据引用!$E$28,AND(O182="红色",N182="暴击效果"),数据引用!$F$28,AND(O182="蓝色",N182="精准伤害"),数据引用!$C$31,AND(O182="紫色",N182="精准伤害"),数据引用!$D$31,AND(O182="橙色",N182="精准伤害"),数据引用!$E$31,AND(O182="红色",N182="精准伤害"),数据引用!$F$31,AND(O182="蓝色",N182="技能增强"),$C$34,AND(O182="紫色",N182="技能增强"),数据引用!$D$34,AND(O182="橙色",N182="技能增强"),数据引用!$E$34,AND(O182="红色",N182="技能增强"),数据引用!$F$34,AND(O182="蓝色",N182="命中率"),数据引用!$C$37,AND(O182="紫色",N182="命中率"),数据引用!$D$37,AND(O182="橙色",N182="命中率"),数据引用!$E$37,AND(O182="红色",N182="命中率"),数据引用!$F$37,AND(O182="蓝色",N182="闪避率"),数据引用!$C$40,AND(O182="紫色",N182="闪避率"),数据引用!$D$40,AND(O182="橙色",N182="闪避率"),数据引用!$E$40,AND(O182="红色",N182="闪避率"),数据引用!$F$40,AND(O182="蓝色",N182="晶核防御力"),数据引用!$C$43,AND(O182="紫色",N182="晶核防御力"),数据引用!$D$43,AND(O182="橙色",N182="晶核防御力"),数据引用!$E$43,AND(O182="红色",N182="晶核防御力"),数据引用!$F$43,AND(O182="蓝色",N182="精准回血%s"),数据引用!$C$46,AND(O182="紫色",N182="精准回血%s"),数据引用!$D$46,AND(O182="橙色",N182="精准回血%s"),数据引用!$E$46,AND(O182="红色",N182="精准回血%s"),数据引用!$F$46,AND(O182="蓝色",N182="闪避回血%s"),数据引用!$C$49,AND(O182="紫色",N182="闪避回血%s"),数据引用!$D$49,AND(O182="橙色",N182="闪避回血%s"),数据引用!$E$49,AND(O182="红色",N182="闪避回血%s"),数据引用!$F$49,AND(O182="蓝色",N182="命中回血%s"),数据引用!$C$52,AND(O182="紫色",N182="命中回血%s"),数据引用!$D$52,AND(O182="橙色",N182="命中回血%s"),数据引用!$E$52,AND(O182="红色",N182="命中回血%s"),数据引用!$F$52,AND(O182="蓝色",N182="暴击回血%s"),数据引用!$C$55,AND(O182="紫色",N182="暴击回血%s"),数据引用!$D$55,AND(O182="橙色",N182="暴击回血%s"),数据引用!$E$55,AND(O182="红色",N182="暴击回血%s"),数据引用!$F$55,AND(O182="蓝色",N182="混沌回血%s"),数据引用!$C$58,AND(O182="紫色",N182="混沌回血%s"),数据引用!$D$58,AND(O182="橙色",N182="混沌回血%s"),数据引用!$E$58,AND(O182="红色",N182="混沌回血%s"),数据引用!$F$58,AND(O182="蓝色",N182="元素抗性"),数据引用!$C$61,AND(O182="紫色",N182="元素抗性"),数据引用!$D$61,AND(O182="橙色",N182="元素抗性"),数据引用!$E$61,AND(O182="红色",N182="元素抗性"),数据引用!$F$61,AND(O182="蓝色",N182="元素伤害"),数据引用!$C$64,AND(O182="紫色",N182="元素伤害"),数据引用!$D$64,AND(O182="橙色",N182="元素伤害"),数据引用!$E$64,AND(O182="红色",N182="元素伤害"),数据引用!$F$64)</f>
        <v>20</v>
      </c>
      <c r="N182" s="160" t="s">
        <v>137</v>
      </c>
      <c r="O182" s="52" t="s">
        <v>42</v>
      </c>
      <c r="P182" s="141">
        <f t="shared" si="20"/>
        <v>20</v>
      </c>
      <c r="Q182" s="156" t="s">
        <v>130</v>
      </c>
      <c r="R182" s="156">
        <v>50</v>
      </c>
      <c r="S182" s="156" t="s">
        <v>131</v>
      </c>
      <c r="T182" s="156">
        <f>ROUND(P182/R182,2)</f>
        <v>0.4</v>
      </c>
      <c r="U182" s="156" t="s">
        <v>132</v>
      </c>
      <c r="V182" s="126" t="str">
        <f t="shared" si="21"/>
        <v>属性-攻击力,</v>
      </c>
    </row>
    <row r="183" ht="15.75" spans="10:22">
      <c r="J183" s="143"/>
      <c r="K183" s="143"/>
      <c r="L183" s="153" t="s">
        <v>211</v>
      </c>
      <c r="M183" s="139">
        <f>_xlfn.IFS(AND(O183="蓝色",N183="晶核生命力"),数据引用!$C$19,AND(O183="紫色",N183="晶核生命力"),数据引用!$D$19,AND(O183="橙色",N183="晶核生命力"),数据引用!$E$19,AND(O183="红色",N183="晶核生命力"),数据引用!$F$19,AND(O183="蓝色",N183="晶核攻击力"),数据引用!$C$16,AND(O183="紫色",N183="晶核攻击力"),数据引用!$D$16,AND(O183="橙色",N183="晶核攻击力"),数据引用!$E$16,AND(O183="红色",N183="晶核攻击力"),数据引用!$F$16,AND(O183="蓝色",N183="最大混沌"),数据引用!$C$22,AND(O183="紫色",N183="最大混沌"),数据引用!$D$22,AND(O183="橙色",N183="最大混沌"),数据引用!$E$22,AND(O183="红色",N183="最大混沌"),数据引用!$F$22,AND(O183="蓝色",N183="破甲效果"),数据引用!$C$25,AND(O183="紫色",N183="破甲效果"),数据引用!$D$25,AND(O183="橙色",N183="破甲效果"),数据引用!$E$25,AND(O183="红色",N183="破甲效果"),数据引用!$F$25,AND(O183="蓝色",N183="暴击效果"),数据引用!$C$28,AND(O183="紫色",N183="暴击效果"),数据引用!$D$28,AND(O183="橙色",N183="暴击效果"),数据引用!$E$28,AND(O183="红色",N183="暴击效果"),数据引用!$F$28,AND(O183="蓝色",N183="精准伤害"),数据引用!$C$31,AND(O183="紫色",N183="精准伤害"),数据引用!$D$31,AND(O183="橙色",N183="精准伤害"),数据引用!$E$31,AND(O183="红色",N183="精准伤害"),数据引用!$F$31,AND(O183="蓝色",N183="技能增强"),$C$34,AND(O183="紫色",N183="技能增强"),数据引用!$D$34,AND(O183="橙色",N183="技能增强"),数据引用!$E$34,AND(O183="红色",N183="技能增强"),数据引用!$F$34,AND(O183="蓝色",N183="命中率"),数据引用!$C$37,AND(O183="紫色",N183="命中率"),数据引用!$D$37,AND(O183="橙色",N183="命中率"),数据引用!$E$37,AND(O183="红色",N183="命中率"),数据引用!$F$37,AND(O183="蓝色",N183="闪避率"),数据引用!$C$40,AND(O183="紫色",N183="闪避率"),数据引用!$D$40,AND(O183="橙色",N183="闪避率"),数据引用!$E$40,AND(O183="红色",N183="闪避率"),数据引用!$F$40,AND(O183="蓝色",N183="晶核防御力"),数据引用!$C$43,AND(O183="紫色",N183="晶核防御力"),数据引用!$D$43,AND(O183="橙色",N183="晶核防御力"),数据引用!$E$43,AND(O183="红色",N183="晶核防御力"),数据引用!$F$43,AND(O183="蓝色",N183="精准回血%s"),数据引用!$C$46,AND(O183="紫色",N183="精准回血%s"),数据引用!$D$46,AND(O183="橙色",N183="精准回血%s"),数据引用!$E$46,AND(O183="红色",N183="精准回血%s"),数据引用!$F$46,AND(O183="蓝色",N183="闪避回血%s"),数据引用!$C$49,AND(O183="紫色",N183="闪避回血%s"),数据引用!$D$49,AND(O183="橙色",N183="闪避回血%s"),数据引用!$E$49,AND(O183="红色",N183="闪避回血%s"),数据引用!$F$49,AND(O183="蓝色",N183="命中回血%s"),数据引用!$C$52,AND(O183="紫色",N183="命中回血%s"),数据引用!$D$52,AND(O183="橙色",N183="命中回血%s"),数据引用!$E$52,AND(O183="红色",N183="命中回血%s"),数据引用!$F$52,AND(O183="蓝色",N183="暴击回血%s"),数据引用!$C$55,AND(O183="紫色",N183="暴击回血%s"),数据引用!$D$55,AND(O183="橙色",N183="暴击回血%s"),数据引用!$E$55,AND(O183="红色",N183="暴击回血%s"),数据引用!$F$55,AND(O183="蓝色",N183="混沌回血%s"),数据引用!$C$58,AND(O183="紫色",N183="混沌回血%s"),数据引用!$D$58,AND(O183="橙色",N183="混沌回血%s"),数据引用!$E$58,AND(O183="红色",N183="混沌回血%s"),数据引用!$F$58,AND(O183="蓝色",N183="元素抗性"),数据引用!$C$61,AND(O183="紫色",N183="元素抗性"),数据引用!$D$61,AND(O183="橙色",N183="元素抗性"),数据引用!$E$61,AND(O183="红色",N183="元素抗性"),数据引用!$F$61,AND(O183="蓝色",N183="元素伤害"),数据引用!$C$64,AND(O183="紫色",N183="元素伤害"),数据引用!$D$64,AND(O183="橙色",N183="元素伤害"),数据引用!$E$64,AND(O183="红色",N183="元素伤害"),数据引用!$F$64)</f>
        <v>0.81</v>
      </c>
      <c r="N183" s="160" t="s">
        <v>171</v>
      </c>
      <c r="O183" s="52" t="s">
        <v>42</v>
      </c>
      <c r="P183" s="141">
        <f t="shared" si="20"/>
        <v>0.81</v>
      </c>
      <c r="Q183" s="156"/>
      <c r="R183" s="156"/>
      <c r="S183" s="156"/>
      <c r="T183" s="156">
        <f>M183*100</f>
        <v>81</v>
      </c>
      <c r="U183" s="156" t="s">
        <v>132</v>
      </c>
      <c r="V183" s="126" t="str">
        <f t="shared" si="21"/>
        <v>属性-精准伤害,</v>
      </c>
    </row>
    <row r="184" ht="15.75" spans="10:22">
      <c r="J184" s="6"/>
      <c r="K184" s="6"/>
      <c r="L184" s="153" t="s">
        <v>211</v>
      </c>
      <c r="M184" s="139">
        <f>_xlfn.IFS(AND(O184="蓝色",N184="晶核生命力"),数据引用!$C$19,AND(O184="紫色",N184="晶核生命力"),数据引用!$D$19,AND(O184="橙色",N184="晶核生命力"),数据引用!$E$19,AND(O184="红色",N184="晶核生命力"),数据引用!$F$19,AND(O184="蓝色",N184="晶核攻击力"),数据引用!$C$16,AND(O184="紫色",N184="晶核攻击力"),数据引用!$D$16,AND(O184="橙色",N184="晶核攻击力"),数据引用!$E$16,AND(O184="红色",N184="晶核攻击力"),数据引用!$F$16,AND(O184="蓝色",N184="最大混沌"),数据引用!$C$22,AND(O184="紫色",N184="最大混沌"),数据引用!$D$22,AND(O184="橙色",N184="最大混沌"),数据引用!$E$22,AND(O184="红色",N184="最大混沌"),数据引用!$F$22,AND(O184="蓝色",N184="破甲效果"),数据引用!$C$25,AND(O184="紫色",N184="破甲效果"),数据引用!$D$25,AND(O184="橙色",N184="破甲效果"),数据引用!$E$25,AND(O184="红色",N184="破甲效果"),数据引用!$F$25,AND(O184="蓝色",N184="暴击效果"),数据引用!$C$28,AND(O184="紫色",N184="暴击效果"),数据引用!$D$28,AND(O184="橙色",N184="暴击效果"),数据引用!$E$28,AND(O184="红色",N184="暴击效果"),数据引用!$F$28,AND(O184="蓝色",N184="精准伤害"),数据引用!$C$31,AND(O184="紫色",N184="精准伤害"),数据引用!$D$31,AND(O184="橙色",N184="精准伤害"),数据引用!$E$31,AND(O184="红色",N184="精准伤害"),数据引用!$F$31,AND(O184="蓝色",N184="技能增强"),$C$34,AND(O184="紫色",N184="技能增强"),数据引用!$D$34,AND(O184="橙色",N184="技能增强"),数据引用!$E$34,AND(O184="红色",N184="技能增强"),数据引用!$F$34,AND(O184="蓝色",N184="命中率"),数据引用!$C$37,AND(O184="紫色",N184="命中率"),数据引用!$D$37,AND(O184="橙色",N184="命中率"),数据引用!$E$37,AND(O184="红色",N184="命中率"),数据引用!$F$37,AND(O184="蓝色",N184="闪避率"),数据引用!$C$40,AND(O184="紫色",N184="闪避率"),数据引用!$D$40,AND(O184="橙色",N184="闪避率"),数据引用!$E$40,AND(O184="红色",N184="闪避率"),数据引用!$F$40,AND(O184="蓝色",N184="晶核防御力"),数据引用!$C$43,AND(O184="紫色",N184="晶核防御力"),数据引用!$D$43,AND(O184="橙色",N184="晶核防御力"),数据引用!$E$43,AND(O184="红色",N184="晶核防御力"),数据引用!$F$43,AND(O184="蓝色",N184="精准回血%s"),数据引用!$C$46,AND(O184="紫色",N184="精准回血%s"),数据引用!$D$46,AND(O184="橙色",N184="精准回血%s"),数据引用!$E$46,AND(O184="红色",N184="精准回血%s"),数据引用!$F$46,AND(O184="蓝色",N184="闪避回血%s"),数据引用!$C$49,AND(O184="紫色",N184="闪避回血%s"),数据引用!$D$49,AND(O184="橙色",N184="闪避回血%s"),数据引用!$E$49,AND(O184="红色",N184="闪避回血%s"),数据引用!$F$49,AND(O184="蓝色",N184="命中回血%s"),数据引用!$C$52,AND(O184="紫色",N184="命中回血%s"),数据引用!$D$52,AND(O184="橙色",N184="命中回血%s"),数据引用!$E$52,AND(O184="红色",N184="命中回血%s"),数据引用!$F$52,AND(O184="蓝色",N184="暴击回血%s"),数据引用!$C$55,AND(O184="紫色",N184="暴击回血%s"),数据引用!$D$55,AND(O184="橙色",N184="暴击回血%s"),数据引用!$E$55,AND(O184="红色",N184="暴击回血%s"),数据引用!$F$55,AND(O184="蓝色",N184="混沌回血%s"),数据引用!$C$58,AND(O184="紫色",N184="混沌回血%s"),数据引用!$D$58,AND(O184="橙色",N184="混沌回血%s"),数据引用!$E$58,AND(O184="红色",N184="混沌回血%s"),数据引用!$F$58,AND(O184="蓝色",N184="元素抗性"),数据引用!$C$61,AND(O184="紫色",N184="元素抗性"),数据引用!$D$61,AND(O184="橙色",N184="元素抗性"),数据引用!$E$61,AND(O184="红色",N184="元素抗性"),数据引用!$F$61,AND(O184="蓝色",N184="元素伤害"),数据引用!$C$64,AND(O184="紫色",N184="元素伤害"),数据引用!$D$64,AND(O184="橙色",N184="元素伤害"),数据引用!$E$64,AND(O184="红色",N184="元素伤害"),数据引用!$F$64)</f>
        <v>0</v>
      </c>
      <c r="N184" s="160" t="s">
        <v>161</v>
      </c>
      <c r="O184" s="52" t="s">
        <v>42</v>
      </c>
      <c r="P184" s="141">
        <f t="shared" si="20"/>
        <v>0</v>
      </c>
      <c r="Q184" s="156"/>
      <c r="R184" s="156"/>
      <c r="S184" s="156"/>
      <c r="T184" s="156"/>
      <c r="U184" s="156" t="s">
        <v>132</v>
      </c>
      <c r="V184" s="126" t="str">
        <f t="shared" si="21"/>
        <v>属性-技能增强,</v>
      </c>
    </row>
    <row r="185" ht="15.75" spans="10:22">
      <c r="J185" s="6"/>
      <c r="K185" s="143" t="s">
        <v>217</v>
      </c>
      <c r="L185" s="52" t="s">
        <v>211</v>
      </c>
      <c r="M185" s="139">
        <f>_xlfn.IFS(AND(O185="蓝色",N185="晶核生命力"),数据引用!$C$19,AND(O185="紫色",N185="晶核生命力"),数据引用!$D$19,AND(O185="橙色",N185="晶核生命力"),数据引用!$E$19,AND(O185="红色",N185="晶核生命力"),数据引用!$F$19,AND(O185="蓝色",N185="晶核攻击力"),数据引用!$C$16,AND(O185="紫色",N185="晶核攻击力"),数据引用!$D$16,AND(O185="橙色",N185="晶核攻击力"),数据引用!$E$16,AND(O185="红色",N185="晶核攻击力"),数据引用!$F$16,AND(O185="蓝色",N185="最大混沌"),数据引用!$C$22,AND(O185="紫色",N185="最大混沌"),数据引用!$D$22,AND(O185="橙色",N185="最大混沌"),数据引用!$E$22,AND(O185="红色",N185="最大混沌"),数据引用!$F$22,AND(O185="蓝色",N185="破甲效果"),数据引用!$C$25,AND(O185="紫色",N185="破甲效果"),数据引用!$D$25,AND(O185="橙色",N185="破甲效果"),数据引用!$E$25,AND(O185="红色",N185="破甲效果"),数据引用!$F$25,AND(O185="蓝色",N185="暴击效果"),数据引用!$C$28,AND(O185="紫色",N185="暴击效果"),数据引用!$D$28,AND(O185="橙色",N185="暴击效果"),数据引用!$E$28,AND(O185="红色",N185="暴击效果"),数据引用!$F$28,AND(O185="蓝色",N185="精准伤害"),数据引用!$C$31,AND(O185="紫色",N185="精准伤害"),数据引用!$D$31,AND(O185="橙色",N185="精准伤害"),数据引用!$E$31,AND(O185="红色",N185="精准伤害"),数据引用!$F$31,AND(O185="蓝色",N185="技能增强"),$C$34,AND(O185="紫色",N185="技能增强"),数据引用!$D$34,AND(O185="橙色",N185="技能增强"),数据引用!$E$34,AND(O185="红色",N185="技能增强"),数据引用!$F$34,AND(O185="蓝色",N185="命中率"),数据引用!$C$37,AND(O185="紫色",N185="命中率"),数据引用!$D$37,AND(O185="橙色",N185="命中率"),数据引用!$E$37,AND(O185="红色",N185="命中率"),数据引用!$F$37,AND(O185="蓝色",N185="闪避率"),数据引用!$C$40,AND(O185="紫色",N185="闪避率"),数据引用!$D$40,AND(O185="橙色",N185="闪避率"),数据引用!$E$40,AND(O185="红色",N185="闪避率"),数据引用!$F$40,AND(O185="蓝色",N185="晶核防御力"),数据引用!$C$43,AND(O185="紫色",N185="晶核防御力"),数据引用!$D$43,AND(O185="橙色",N185="晶核防御力"),数据引用!$E$43,AND(O185="红色",N185="晶核防御力"),数据引用!$F$43,AND(O185="蓝色",N185="精准回血%s"),数据引用!$C$46,AND(O185="紫色",N185="精准回血%s"),数据引用!$D$46,AND(O185="橙色",N185="精准回血%s"),数据引用!$E$46,AND(O185="红色",N185="精准回血%s"),数据引用!$F$46,AND(O185="蓝色",N185="闪避回血%s"),数据引用!$C$49,AND(O185="紫色",N185="闪避回血%s"),数据引用!$D$49,AND(O185="橙色",N185="闪避回血%s"),数据引用!$E$49,AND(O185="红色",N185="闪避回血%s"),数据引用!$F$49,AND(O185="蓝色",N185="命中回血%s"),数据引用!$C$52,AND(O185="紫色",N185="命中回血%s"),数据引用!$D$52,AND(O185="橙色",N185="命中回血%s"),数据引用!$E$52,AND(O185="红色",N185="命中回血%s"),数据引用!$F$52,AND(O185="蓝色",N185="暴击回血%s"),数据引用!$C$55,AND(O185="紫色",N185="暴击回血%s"),数据引用!$D$55,AND(O185="橙色",N185="暴击回血%s"),数据引用!$E$55,AND(O185="红色",N185="暴击回血%s"),数据引用!$F$55,AND(O185="蓝色",N185="混沌回血%s"),数据引用!$C$58,AND(O185="紫色",N185="混沌回血%s"),数据引用!$D$58,AND(O185="橙色",N185="混沌回血%s"),数据引用!$E$58,AND(O185="红色",N185="混沌回血%s"),数据引用!$F$58,AND(O185="蓝色",N185="元素抗性"),数据引用!$C$61,AND(O185="紫色",N185="元素抗性"),数据引用!$D$61,AND(O185="橙色",N185="元素抗性"),数据引用!$E$61,AND(O185="红色",N185="元素抗性"),数据引用!$F$61,AND(O185="蓝色",N185="元素伤害"),数据引用!$C$64,AND(O185="紫色",N185="元素伤害"),数据引用!$D$64,AND(O185="橙色",N185="元素伤害"),数据引用!$E$64,AND(O185="红色",N185="元素伤害"),数据引用!$F$64)</f>
        <v>0</v>
      </c>
      <c r="N185" s="160" t="s">
        <v>165</v>
      </c>
      <c r="O185" s="52" t="s">
        <v>42</v>
      </c>
      <c r="P185" s="141">
        <f t="shared" si="20"/>
        <v>0</v>
      </c>
      <c r="Q185" s="156"/>
      <c r="R185" s="156"/>
      <c r="S185" s="156"/>
      <c r="T185" s="156">
        <f>P185</f>
        <v>0</v>
      </c>
      <c r="U185" s="156" t="s">
        <v>132</v>
      </c>
      <c r="V185" s="126" t="str">
        <f t="shared" si="21"/>
        <v>属性-火伤,#属性-水伤,#属性-风伤,#属性-光伤,#属性-暗伤,</v>
      </c>
    </row>
    <row r="186" ht="15.75" spans="10:22">
      <c r="J186" s="6"/>
      <c r="K186" s="6"/>
      <c r="L186" s="165" t="s">
        <v>224</v>
      </c>
      <c r="M186" s="139" t="e">
        <f>_xlfn.IFS(AND(O186="蓝色",N186="晶核生命力"),数据引用!$C$19,AND(O186="紫色",N186="晶核生命力"),数据引用!$D$19,AND(O186="橙色",N186="晶核生命力"),数据引用!$E$19,AND(O186="红色",N186="晶核生命力"),数据引用!$F$19,AND(O186="蓝色",N186="晶核攻击力"),数据引用!$C$16,AND(O186="紫色",N186="晶核攻击力"),数据引用!$D$16,AND(O186="橙色",N186="晶核攻击力"),数据引用!$E$16,AND(O186="红色",N186="晶核攻击力"),数据引用!$F$16,AND(O186="蓝色",N186="最大混沌"),数据引用!$C$22,AND(O186="紫色",N186="最大混沌"),数据引用!$D$22,AND(O186="橙色",N186="最大混沌"),数据引用!$E$22,AND(O186="红色",N186="最大混沌"),数据引用!$F$22,AND(O186="蓝色",N186="破甲效果"),数据引用!$C$25,AND(O186="紫色",N186="破甲效果"),数据引用!$D$25,AND(O186="橙色",N186="破甲效果"),数据引用!$E$25,AND(O186="红色",N186="破甲效果"),数据引用!$F$25,AND(O186="蓝色",N186="暴击效果"),数据引用!$C$28,AND(O186="紫色",N186="暴击效果"),数据引用!$D$28,AND(O186="橙色",N186="暴击效果"),数据引用!$E$28,AND(O186="红色",N186="暴击效果"),数据引用!$F$28,AND(O186="蓝色",N186="精准伤害"),数据引用!$C$31,AND(O186="紫色",N186="精准伤害"),数据引用!$D$31,AND(O186="橙色",N186="精准伤害"),数据引用!$E$31,AND(O186="红色",N186="精准伤害"),数据引用!$F$31,AND(O186="蓝色",N186="技能增强"),$C$34,AND(O186="紫色",N186="技能增强"),数据引用!$D$34,AND(O186="橙色",N186="技能增强"),数据引用!$E$34,AND(O186="红色",N186="技能增强"),数据引用!$F$34,AND(O186="蓝色",N186="%命中率"),数据引用!$C$37,AND(O186="紫色",N186="%命中率"),数据引用!$D$37,AND(O186="橙色",N186="%命中率"),数据引用!$E$37,AND(O186="红色",N186="命中率"),数据引用!$F$37,AND(O186="蓝色",N186="%闪避率"),数据引用!$C$40,AND(O186="紫色",N186="%闪避率"),数据引用!$D$40,AND(O186="橙色",N186="%闪避率"),数据引用!$E$40,AND(O186="红色",N186="%闪避率"),数据引用!$F$40,AND(O186="蓝色",N186="晶核防御力"),数据引用!$C$43,AND(O186="紫色",N186="晶核防御力"),数据引用!$D$43,AND(O186="橙色",N186="晶核防御力"),数据引用!$E$43,AND(O186="红色",N186="晶核防御力"),数据引用!$F$43,AND(O186="蓝色",N186="精准回血"),数据引用!$C$46,AND(O186="紫色",N186="精准回血"),数据引用!$D$46,AND(O186="橙色",N186="精准回血"),数据引用!$E$46,AND(O186="红色",N186="精准回血"),数据引用!$F$46,AND(O186="蓝色",N186="闪避回血"),数据引用!$C$49,AND(O186="紫色",N186="闪避回血"),数据引用!$D$49,AND(O186="橙色",N186="闪避回血"),数据引用!$E$49,AND(O186="红色",N186="闪避回血"),数据引用!$F$49,AND(O186="蓝色",N186="命中回血"),数据引用!$C$52,AND(O186="紫色",N186="命中回血"),数据引用!$D$52,AND(O186="橙色",N186="命中回血"),数据引用!$E$52,AND(O186="红色",N186="命中回血"),数据引用!$F$52,AND(O186="蓝色",N186="暴击回血"),数据引用!$C$55,AND(O186="紫色",N186="暴击回血"),数据引用!$D$55,AND(O186="橙色",N186="暴击回血"),数据引用!$E$55,AND(O186="红色",N186="暴击回血"),数据引用!$F$55,AND(O186="蓝色",N186="混沌回血"),数据引用!$C$58,AND(O186="紫色",N186="混沌回血"),数据引用!$D$58,AND(O186="橙色",N186="混沌回血"),数据引用!$E$58,AND(O186="红色",N186="混沌回血"),数据引用!$F$58,AND(O186="蓝色",N186="%元素抗性"),数据引用!$C$61,AND(O186="紫色",N186="%元素抗性"),数据引用!$D$61,AND(O186="橙色",N186="%元素抗性"),数据引用!$E$61,AND(O186="红色",N186="%元素抗性"),数据引用!$F$61,AND(O186="蓝色",N186="%元素伤害"),数据引用!$C$64,AND(O186="紫色",N186="%元素伤害"),数据引用!$D$64,AND(O186="橙色",N186="%元素伤害"),数据引用!$E$64,AND(O186="红色",N186="%元素伤害"),数据引用!$F$64)</f>
        <v>#N/A</v>
      </c>
      <c r="N186" s="168"/>
      <c r="O186" s="52" t="s">
        <v>43</v>
      </c>
      <c r="P186" s="167" t="str">
        <f t="shared" si="20"/>
        <v/>
      </c>
      <c r="Q186" s="169"/>
      <c r="R186" s="156"/>
      <c r="S186" s="156"/>
      <c r="T186" s="156"/>
      <c r="U186" s="156"/>
      <c r="V186" s="126" t="e">
        <f t="shared" si="21"/>
        <v>#N/A</v>
      </c>
    </row>
    <row r="187" ht="15.75" spans="10:22">
      <c r="J187" s="6"/>
      <c r="K187" s="6"/>
      <c r="L187" s="165" t="s">
        <v>136</v>
      </c>
      <c r="M187" s="139">
        <f>_xlfn.IFS(AND(O187="蓝色",N187="晶核生命力"),数据引用!$C$19,AND(O187="紫色",N187="晶核生命力"),数据引用!$D$19,AND(O187="橙色",N187="晶核生命力"),数据引用!$E$19,AND(O187="红色",N187="晶核生命力"),数据引用!$F$19,AND(O187="蓝色",N187="晶核攻击力"),数据引用!$C$16,AND(O187="紫色",N187="晶核攻击力"),数据引用!$D$16,AND(O187="橙色",N187="晶核攻击力"),数据引用!$E$16,AND(O187="红色",N187="晶核攻击力"),数据引用!$F$16,AND(O187="蓝色",N187="最大混沌"),数据引用!$C$22,AND(O187="紫色",N187="最大混沌"),数据引用!$D$22,AND(O187="橙色",N187="最大混沌"),数据引用!$E$22,AND(O187="红色",N187="最大混沌"),数据引用!$F$22,AND(O187="蓝色",N187="破甲效果"),数据引用!$C$25,AND(O187="紫色",N187="破甲效果"),数据引用!$D$25,AND(O187="橙色",N187="破甲效果"),数据引用!$E$25,AND(O187="红色",N187="破甲效果"),数据引用!$F$25,AND(O187="蓝色",N187="暴击效果"),数据引用!$C$28,AND(O187="紫色",N187="暴击效果"),数据引用!$D$28,AND(O187="橙色",N187="暴击效果"),数据引用!$E$28,AND(O187="红色",N187="暴击效果"),数据引用!$F$28,AND(O187="蓝色",N187="精准伤害"),数据引用!$C$31,AND(O187="紫色",N187="精准伤害"),数据引用!$D$31,AND(O187="橙色",N187="精准伤害"),数据引用!$E$31,AND(O187="红色",N187="精准伤害"),数据引用!$F$31,AND(O187="蓝色",N187="技能增强"),$C$34,AND(O187="紫色",N187="技能增强"),数据引用!$D$34,AND(O187="橙色",N187="技能增强"),数据引用!$E$34,AND(O187="红色",N187="技能增强"),数据引用!$F$34,AND(O187="蓝色",N187="命中率"),数据引用!$C$37,AND(O187="紫色",N187="命中率"),数据引用!$D$37,AND(O187="橙色",N187="命中率"),数据引用!$E$37,AND(O187="红色",N187="命中率"),数据引用!$F$37,AND(O187="蓝色",N187="闪避率"),数据引用!$C$40,AND(O187="紫色",N187="闪避率"),数据引用!$D$40,AND(O187="橙色",N187="闪避率"),数据引用!$E$40,AND(O187="红色",N187="闪避率"),数据引用!$F$40,AND(O187="蓝色",N187="晶核防御力"),数据引用!$C$43,AND(O187="紫色",N187="晶核防御力"),数据引用!$D$43,AND(O187="橙色",N187="晶核防御力"),数据引用!$E$43,AND(O187="红色",N187="晶核防御力"),数据引用!$F$43,AND(O187="蓝色",N187="精准回血%s"),数据引用!$C$46,AND(O187="紫色",N187="精准回血%s"),数据引用!$D$46,AND(O187="橙色",N187="精准回血%s"),数据引用!$E$46,AND(O187="红色",N187="精准回血%s"),数据引用!$F$46,AND(O187="蓝色",N187="闪避回血%s"),数据引用!$C$49,AND(O187="紫色",N187="闪避回血%s"),数据引用!$D$49,AND(O187="橙色",N187="闪避回血%s"),数据引用!$E$49,AND(O187="红色",N187="闪避回血%s"),数据引用!$F$49,AND(O187="蓝色",N187="命中回血%s"),数据引用!$C$52,AND(O187="紫色",N187="命中回血%s"),数据引用!$D$52,AND(O187="橙色",N187="命中回血%s"),数据引用!$E$52,AND(O187="红色",N187="命中回血%s"),数据引用!$F$52,AND(O187="蓝色",N187="暴击回血%s"),数据引用!$C$55,AND(O187="紫色",N187="暴击回血%s"),数据引用!$D$55,AND(O187="橙色",N187="暴击回血%s"),数据引用!$E$55,AND(O187="红色",N187="暴击回血%s"),数据引用!$F$55,AND(O187="蓝色",N187="混沌回血%s"),数据引用!$C$58,AND(O187="紫色",N187="混沌回血%s"),数据引用!$D$58,AND(O187="橙色",N187="混沌回血%s"),数据引用!$E$58,AND(O187="红色",N187="混沌回血%s"),数据引用!$F$58,AND(O187="蓝色",N187="元素抗性"),数据引用!$C$61,AND(O187="紫色",N187="元素抗性"),数据引用!$D$61,AND(O187="橙色",N187="元素抗性"),数据引用!$E$61,AND(O187="红色",N187="元素抗性"),数据引用!$F$61,AND(O187="蓝色",N187="元素伤害"),数据引用!$C$64,AND(O187="紫色",N187="元素伤害"),数据引用!$D$64,AND(O187="橙色",N187="元素伤害"),数据引用!$E$64,AND(O187="红色",N187="元素伤害"),数据引用!$F$64)</f>
        <v>20</v>
      </c>
      <c r="N187" s="166" t="s">
        <v>137</v>
      </c>
      <c r="O187" s="52" t="s">
        <v>43</v>
      </c>
      <c r="P187" s="167">
        <f t="shared" si="20"/>
        <v>20</v>
      </c>
      <c r="Q187" s="169"/>
      <c r="R187" s="156"/>
      <c r="S187" s="156"/>
      <c r="T187" s="156"/>
      <c r="U187" s="156" t="s">
        <v>132</v>
      </c>
      <c r="V187" s="126" t="str">
        <f t="shared" si="21"/>
        <v>属性-攻击力,</v>
      </c>
    </row>
    <row r="188" ht="15.75" spans="10:22">
      <c r="J188" s="6"/>
      <c r="K188" s="6"/>
      <c r="L188" s="47" t="s">
        <v>136</v>
      </c>
      <c r="M188" s="139">
        <f>_xlfn.IFS(AND(O188="蓝色",N188="晶核生命力"),数据引用!$C$19,AND(O188="紫色",N188="晶核生命力"),数据引用!$D$19,AND(O188="橙色",N188="晶核生命力"),数据引用!$E$19,AND(O188="红色",N188="晶核生命力"),数据引用!$F$19,AND(O188="蓝色",N188="晶核攻击力"),数据引用!$C$16,AND(O188="紫色",N188="晶核攻击力"),数据引用!$D$16,AND(O188="橙色",N188="晶核攻击力"),数据引用!$E$16,AND(O188="红色",N188="晶核攻击力"),数据引用!$F$16,AND(O188="蓝色",N188="最大混沌"),数据引用!$C$22,AND(O188="紫色",N188="最大混沌"),数据引用!$D$22,AND(O188="橙色",N188="最大混沌"),数据引用!$E$22,AND(O188="红色",N188="最大混沌"),数据引用!$F$22,AND(O188="蓝色",N188="破甲效果"),数据引用!$C$25,AND(O188="紫色",N188="破甲效果"),数据引用!$D$25,AND(O188="橙色",N188="破甲效果"),数据引用!$E$25,AND(O188="红色",N188="破甲效果"),数据引用!$F$25,AND(O188="蓝色",N188="暴击效果"),数据引用!$C$28,AND(O188="紫色",N188="暴击效果"),数据引用!$D$28,AND(O188="橙色",N188="暴击效果"),数据引用!$E$28,AND(O188="红色",N188="暴击效果"),数据引用!$F$28,AND(O188="蓝色",N188="精准伤害"),数据引用!$C$31,AND(O188="紫色",N188="精准伤害"),数据引用!$D$31,AND(O188="橙色",N188="精准伤害"),数据引用!$E$31,AND(O188="红色",N188="精准伤害"),数据引用!$F$31,AND(O188="蓝色",N188="技能增强"),$C$34,AND(O188="紫色",N188="技能增强"),数据引用!$D$34,AND(O188="橙色",N188="技能增强"),数据引用!$E$34,AND(O188="红色",N188="技能增强"),数据引用!$F$34,AND(O188="蓝色",N188="命中率"),数据引用!$C$37,AND(O188="紫色",N188="命中率"),数据引用!$D$37,AND(O188="橙色",N188="命中率"),数据引用!$E$37,AND(O188="红色",N188="命中率"),数据引用!$F$37,AND(O188="蓝色",N188="闪避率"),数据引用!$C$40,AND(O188="紫色",N188="闪避率"),数据引用!$D$40,AND(O188="橙色",N188="闪避率"),数据引用!$E$40,AND(O188="红色",N188="闪避率"),数据引用!$F$40,AND(O188="蓝色",N188="晶核防御力"),数据引用!$C$43,AND(O188="紫色",N188="晶核防御力"),数据引用!$D$43,AND(O188="橙色",N188="晶核防御力"),数据引用!$E$43,AND(O188="红色",N188="晶核防御力"),数据引用!$F$43,AND(O188="蓝色",N188="精准回血%s"),数据引用!$C$46,AND(O188="紫色",N188="精准回血%s"),数据引用!$D$46,AND(O188="橙色",N188="精准回血%s"),数据引用!$E$46,AND(O188="红色",N188="精准回血%s"),数据引用!$F$46,AND(O188="蓝色",N188="闪避回血%s"),数据引用!$C$49,AND(O188="紫色",N188="闪避回血%s"),数据引用!$D$49,AND(O188="橙色",N188="闪避回血%s"),数据引用!$E$49,AND(O188="红色",N188="闪避回血%s"),数据引用!$F$49,AND(O188="蓝色",N188="命中回血%s"),数据引用!$C$52,AND(O188="紫色",N188="命中回血%s"),数据引用!$D$52,AND(O188="橙色",N188="命中回血%s"),数据引用!$E$52,AND(O188="红色",N188="命中回血%s"),数据引用!$F$52,AND(O188="蓝色",N188="暴击回血%s"),数据引用!$C$55,AND(O188="紫色",N188="暴击回血%s"),数据引用!$D$55,AND(O188="橙色",N188="暴击回血%s"),数据引用!$E$55,AND(O188="红色",N188="暴击回血%s"),数据引用!$F$55,AND(O188="蓝色",N188="混沌回血%s"),数据引用!$C$58,AND(O188="紫色",N188="混沌回血%s"),数据引用!$D$58,AND(O188="橙色",N188="混沌回血%s"),数据引用!$E$58,AND(O188="红色",N188="混沌回血%s"),数据引用!$F$58,AND(O188="蓝色",N188="元素抗性"),数据引用!$C$61,AND(O188="紫色",N188="元素抗性"),数据引用!$D$61,AND(O188="橙色",N188="元素抗性"),数据引用!$E$61,AND(O188="红色",N188="元素抗性"),数据引用!$F$61,AND(O188="蓝色",N188="元素伤害"),数据引用!$C$64,AND(O188="紫色",N188="元素伤害"),数据引用!$D$64,AND(O188="橙色",N188="元素伤害"),数据引用!$E$64,AND(O188="红色",N188="元素伤害"),数据引用!$F$64)</f>
        <v>20</v>
      </c>
      <c r="N188" s="166" t="s">
        <v>148</v>
      </c>
      <c r="O188" s="52" t="s">
        <v>43</v>
      </c>
      <c r="P188" s="167">
        <f t="shared" si="20"/>
        <v>20</v>
      </c>
      <c r="Q188" s="169"/>
      <c r="R188" s="156"/>
      <c r="S188" s="156"/>
      <c r="T188" s="156"/>
      <c r="U188" s="156" t="s">
        <v>132</v>
      </c>
      <c r="V188" s="126" t="str">
        <f t="shared" si="21"/>
        <v>属性-防御力,</v>
      </c>
    </row>
    <row r="189" ht="15.75" spans="10:22">
      <c r="J189" s="6"/>
      <c r="K189" s="6"/>
      <c r="L189" s="153" t="s">
        <v>225</v>
      </c>
      <c r="M189" s="139" t="e">
        <f>_xlfn.IFS(AND(O189="蓝色",N189="晶核生命力"),数据引用!$C$19,AND(O189="紫色",N189="晶核生命力"),数据引用!$D$19,AND(O189="橙色",N189="晶核生命力"),数据引用!$E$19,AND(O189="红色",N189="晶核生命力"),数据引用!$F$19,AND(O189="蓝色",N189="晶核攻击力"),数据引用!$C$16,AND(O189="紫色",N189="晶核攻击力"),数据引用!$D$16,AND(O189="橙色",N189="晶核攻击力"),数据引用!$E$16,AND(O189="红色",N189="晶核攻击力"),数据引用!$F$16,AND(O189="蓝色",N189="最大混沌"),数据引用!$C$22,AND(O189="紫色",N189="最大混沌"),数据引用!$D$22,AND(O189="橙色",N189="最大混沌"),数据引用!$E$22,AND(O189="红色",N189="最大混沌"),数据引用!$F$22,AND(O189="蓝色",N189="破甲效果"),数据引用!$C$25,AND(O189="紫色",N189="破甲效果"),数据引用!$D$25,AND(O189="橙色",N189="破甲效果"),数据引用!$E$25,AND(O189="红色",N189="破甲效果"),数据引用!$F$25,AND(O189="蓝色",N189="暴击效果"),数据引用!$C$28,AND(O189="紫色",N189="暴击效果"),数据引用!$D$28,AND(O189="橙色",N189="暴击效果"),数据引用!$E$28,AND(O189="红色",N189="暴击效果"),数据引用!$F$28,AND(O189="蓝色",N189="精准伤害"),数据引用!$C$31,AND(O189="紫色",N189="精准伤害"),数据引用!$D$31,AND(O189="橙色",N189="精准伤害"),数据引用!$E$31,AND(O189="红色",N189="精准伤害"),数据引用!$F$31,AND(O189="蓝色",N189="技能增强"),$C$34,AND(O189="紫色",N189="技能增强"),数据引用!$D$34,AND(O189="橙色",N189="技能增强"),数据引用!$E$34,AND(O189="红色",N189="技能增强"),数据引用!$F$34,AND(O189="蓝色",N189="%命中率"),数据引用!$C$37,AND(O189="紫色",N189="%命中率"),数据引用!$D$37,AND(O189="橙色",N189="%命中率"),数据引用!$E$37,AND(O189="红色",N189="命中率"),数据引用!$F$37,AND(O189="蓝色",N189="%闪避率"),数据引用!$C$40,AND(O189="紫色",N189="%闪避率"),数据引用!$D$40,AND(O189="橙色",N189="%闪避率"),数据引用!$E$40,AND(O189="红色",N189="%闪避率"),数据引用!$F$40,AND(O189="蓝色",N189="晶核防御力"),数据引用!$C$43,AND(O189="紫色",N189="晶核防御力"),数据引用!$D$43,AND(O189="橙色",N189="晶核防御力"),数据引用!$E$43,AND(O189="红色",N189="晶核防御力"),数据引用!$F$43,AND(O189="蓝色",N189="精准回血"),数据引用!$C$46,AND(O189="紫色",N189="精准回血"),数据引用!$D$46,AND(O189="橙色",N189="精准回血"),数据引用!$E$46,AND(O189="红色",N189="精准回血"),数据引用!$F$46,AND(O189="蓝色",N189="闪避回血"),数据引用!$C$49,AND(O189="紫色",N189="闪避回血"),数据引用!$D$49,AND(O189="橙色",N189="闪避回血"),数据引用!$E$49,AND(O189="红色",N189="闪避回血"),数据引用!$F$49,AND(O189="蓝色",N189="命中回血"),数据引用!$C$52,AND(O189="紫色",N189="命中回血"),数据引用!$D$52,AND(O189="橙色",N189="命中回血"),数据引用!$E$52,AND(O189="红色",N189="命中回血"),数据引用!$F$52,AND(O189="蓝色",N189="暴击回血"),数据引用!$C$55,AND(O189="紫色",N189="暴击回血"),数据引用!$D$55,AND(O189="橙色",N189="暴击回血"),数据引用!$E$55,AND(O189="红色",N189="暴击回血"),数据引用!$F$55,AND(O189="蓝色",N189="混沌回血"),数据引用!$C$58,AND(O189="紫色",N189="混沌回血"),数据引用!$D$58,AND(O189="橙色",N189="混沌回血"),数据引用!$E$58,AND(O189="红色",N189="混沌回血"),数据引用!$F$58,AND(O189="蓝色",N189="%元素抗性"),数据引用!$C$61,AND(O189="紫色",N189="%元素抗性"),数据引用!$D$61,AND(O189="橙色",N189="%元素抗性"),数据引用!$E$61,AND(O189="红色",N189="%元素抗性"),数据引用!$F$61,AND(O189="蓝色",N189="%元素伤害"),数据引用!$C$64,AND(O189="紫色",N189="%元素伤害"),数据引用!$D$64,AND(O189="橙色",N189="%元素伤害"),数据引用!$E$64,AND(O189="红色",N189="%元素伤害"),数据引用!$F$64)</f>
        <v>#N/A</v>
      </c>
      <c r="N189" s="154"/>
      <c r="O189" s="52" t="s">
        <v>43</v>
      </c>
      <c r="P189" s="167" t="str">
        <f t="shared" si="20"/>
        <v/>
      </c>
      <c r="Q189" s="169"/>
      <c r="R189" s="156"/>
      <c r="S189" s="156"/>
      <c r="T189" s="156"/>
      <c r="U189" s="156"/>
      <c r="V189" s="126" t="e">
        <f t="shared" si="21"/>
        <v>#N/A</v>
      </c>
    </row>
    <row r="190" ht="15.75" spans="10:22">
      <c r="J190" s="6"/>
      <c r="K190" s="6"/>
      <c r="L190" s="52" t="s">
        <v>211</v>
      </c>
      <c r="M190" s="139">
        <f>_xlfn.IFS(AND(O190="蓝色",N190="晶核生命力"),数据引用!$C$19,AND(O190="紫色",N190="晶核生命力"),数据引用!$D$19,AND(O190="橙色",N190="晶核生命力"),数据引用!$E$19,AND(O190="红色",N190="晶核生命力"),数据引用!$F$19,AND(O190="蓝色",N190="晶核攻击力"),数据引用!$C$16,AND(O190="紫色",N190="晶核攻击力"),数据引用!$D$16,AND(O190="橙色",N190="晶核攻击力"),数据引用!$E$16,AND(O190="红色",N190="晶核攻击力"),数据引用!$F$16,AND(O190="蓝色",N190="最大混沌"),数据引用!$C$22,AND(O190="紫色",N190="最大混沌"),数据引用!$D$22,AND(O190="橙色",N190="最大混沌"),数据引用!$E$22,AND(O190="红色",N190="最大混沌"),数据引用!$F$22,AND(O190="蓝色",N190="破甲效果"),数据引用!$C$25,AND(O190="紫色",N190="破甲效果"),数据引用!$D$25,AND(O190="橙色",N190="破甲效果"),数据引用!$E$25,AND(O190="红色",N190="破甲效果"),数据引用!$F$25,AND(O190="蓝色",N190="暴击效果"),数据引用!$C$28,AND(O190="紫色",N190="暴击效果"),数据引用!$D$28,AND(O190="橙色",N190="暴击效果"),数据引用!$E$28,AND(O190="红色",N190="暴击效果"),数据引用!$F$28,AND(O190="蓝色",N190="精准伤害"),数据引用!$C$31,AND(O190="紫色",N190="精准伤害"),数据引用!$D$31,AND(O190="橙色",N190="精准伤害"),数据引用!$E$31,AND(O190="红色",N190="精准伤害"),数据引用!$F$31,AND(O190="蓝色",N190="技能增强"),$C$34,AND(O190="紫色",N190="技能增强"),数据引用!$D$34,AND(O190="橙色",N190="技能增强"),数据引用!$E$34,AND(O190="红色",N190="技能增强"),数据引用!$F$34,AND(O190="蓝色",N190="命中率"),数据引用!$C$37,AND(O190="紫色",N190="命中率"),数据引用!$D$37,AND(O190="橙色",N190="命中率"),数据引用!$E$37,AND(O190="红色",N190="命中率"),数据引用!$F$37,AND(O190="蓝色",N190="闪避率"),数据引用!$C$40,AND(O190="紫色",N190="闪避率"),数据引用!$D$40,AND(O190="橙色",N190="闪避率"),数据引用!$E$40,AND(O190="红色",N190="闪避率"),数据引用!$F$40,AND(O190="蓝色",N190="晶核防御力"),数据引用!$C$43,AND(O190="紫色",N190="晶核防御力"),数据引用!$D$43,AND(O190="橙色",N190="晶核防御力"),数据引用!$E$43,AND(O190="红色",N190="晶核防御力"),数据引用!$F$43,AND(O190="蓝色",N190="精准回血%s"),数据引用!$C$46,AND(O190="紫色",N190="精准回血%s"),数据引用!$D$46,AND(O190="橙色",N190="精准回血%s"),数据引用!$E$46,AND(O190="红色",N190="精准回血%s"),数据引用!$F$46,AND(O190="蓝色",N190="闪避回血%s"),数据引用!$C$49,AND(O190="紫色",N190="闪避回血%s"),数据引用!$D$49,AND(O190="橙色",N190="闪避回血%s"),数据引用!$E$49,AND(O190="红色",N190="闪避回血%s"),数据引用!$F$49,AND(O190="蓝色",N190="命中回血%s"),数据引用!$C$52,AND(O190="紫色",N190="命中回血%s"),数据引用!$D$52,AND(O190="橙色",N190="命中回血%s"),数据引用!$E$52,AND(O190="红色",N190="命中回血%s"),数据引用!$F$52,AND(O190="蓝色",N190="暴击回血%s"),数据引用!$C$55,AND(O190="紫色",N190="暴击回血%s"),数据引用!$D$55,AND(O190="橙色",N190="暴击回血%s"),数据引用!$E$55,AND(O190="红色",N190="暴击回血%s"),数据引用!$F$55,AND(O190="蓝色",N190="混沌回血%s"),数据引用!$C$58,AND(O190="紫色",N190="混沌回血%s"),数据引用!$D$58,AND(O190="橙色",N190="混沌回血%s"),数据引用!$E$58,AND(O190="红色",N190="混沌回血%s"),数据引用!$F$58,AND(O190="蓝色",N190="元素抗性"),数据引用!$C$61,AND(O190="紫色",N190="元素抗性"),数据引用!$D$61,AND(O190="橙色",N190="元素抗性"),数据引用!$E$61,AND(O190="红色",N190="元素抗性"),数据引用!$F$61,AND(O190="蓝色",N190="元素伤害"),数据引用!$C$64,AND(O190="紫色",N190="元素伤害"),数据引用!$D$64,AND(O190="橙色",N190="元素伤害"),数据引用!$E$64,AND(O190="红色",N190="元素伤害"),数据引用!$F$64)</f>
        <v>0</v>
      </c>
      <c r="N190" s="154" t="s">
        <v>190</v>
      </c>
      <c r="O190" s="52" t="s">
        <v>43</v>
      </c>
      <c r="P190" s="167">
        <f t="shared" si="20"/>
        <v>0</v>
      </c>
      <c r="Q190" s="169"/>
      <c r="R190" s="156"/>
      <c r="S190" s="156"/>
      <c r="T190" s="156"/>
      <c r="U190" s="156" t="s">
        <v>142</v>
      </c>
      <c r="V190" s="126" t="str">
        <f t="shared" si="21"/>
        <v>属性-命中回血,</v>
      </c>
    </row>
    <row r="191" ht="15.75" spans="10:22">
      <c r="J191" s="6"/>
      <c r="K191" s="6"/>
      <c r="L191" s="153" t="s">
        <v>211</v>
      </c>
      <c r="M191" s="139">
        <f>_xlfn.IFS(AND(O191="蓝色",N191="晶核生命力"),数据引用!$C$19,AND(O191="紫色",N191="晶核生命力"),数据引用!$D$19,AND(O191="橙色",N191="晶核生命力"),数据引用!$E$19,AND(O191="红色",N191="晶核生命力"),数据引用!$F$19,AND(O191="蓝色",N191="晶核攻击力"),数据引用!$C$16,AND(O191="紫色",N191="晶核攻击力"),数据引用!$D$16,AND(O191="橙色",N191="晶核攻击力"),数据引用!$E$16,AND(O191="红色",N191="晶核攻击力"),数据引用!$F$16,AND(O191="蓝色",N191="最大混沌"),数据引用!$C$22,AND(O191="紫色",N191="最大混沌"),数据引用!$D$22,AND(O191="橙色",N191="最大混沌"),数据引用!$E$22,AND(O191="红色",N191="最大混沌"),数据引用!$F$22,AND(O191="蓝色",N191="破甲效果"),数据引用!$C$25,AND(O191="紫色",N191="破甲效果"),数据引用!$D$25,AND(O191="橙色",N191="破甲效果"),数据引用!$E$25,AND(O191="红色",N191="破甲效果"),数据引用!$F$25,AND(O191="蓝色",N191="暴击效果"),数据引用!$C$28,AND(O191="紫色",N191="暴击效果"),数据引用!$D$28,AND(O191="橙色",N191="暴击效果"),数据引用!$E$28,AND(O191="红色",N191="暴击效果"),数据引用!$F$28,AND(O191="蓝色",N191="精准伤害"),数据引用!$C$31,AND(O191="紫色",N191="精准伤害"),数据引用!$D$31,AND(O191="橙色",N191="精准伤害"),数据引用!$E$31,AND(O191="红色",N191="精准伤害"),数据引用!$F$31,AND(O191="蓝色",N191="技能增强"),$C$34,AND(O191="紫色",N191="技能增强"),数据引用!$D$34,AND(O191="橙色",N191="技能增强"),数据引用!$E$34,AND(O191="红色",N191="技能增强"),数据引用!$F$34,AND(O191="蓝色",N191="命中率"),数据引用!$C$37,AND(O191="紫色",N191="命中率"),数据引用!$D$37,AND(O191="橙色",N191="命中率"),数据引用!$E$37,AND(O191="红色",N191="命中率"),数据引用!$F$37,AND(O191="蓝色",N191="闪避率"),数据引用!$C$40,AND(O191="紫色",N191="闪避率"),数据引用!$D$40,AND(O191="橙色",N191="闪避率"),数据引用!$E$40,AND(O191="红色",N191="闪避率"),数据引用!$F$40,AND(O191="蓝色",N191="晶核防御力"),数据引用!$C$43,AND(O191="紫色",N191="晶核防御力"),数据引用!$D$43,AND(O191="橙色",N191="晶核防御力"),数据引用!$E$43,AND(O191="红色",N191="晶核防御力"),数据引用!$F$43,AND(O191="蓝色",N191="精准回血%s"),数据引用!$C$46,AND(O191="紫色",N191="精准回血%s"),数据引用!$D$46,AND(O191="橙色",N191="精准回血%s"),数据引用!$E$46,AND(O191="红色",N191="精准回血%s"),数据引用!$F$46,AND(O191="蓝色",N191="闪避回血%s"),数据引用!$C$49,AND(O191="紫色",N191="闪避回血%s"),数据引用!$D$49,AND(O191="橙色",N191="闪避回血%s"),数据引用!$E$49,AND(O191="红色",N191="闪避回血%s"),数据引用!$F$49,AND(O191="蓝色",N191="命中回血%s"),数据引用!$C$52,AND(O191="紫色",N191="命中回血%s"),数据引用!$D$52,AND(O191="橙色",N191="命中回血%s"),数据引用!$E$52,AND(O191="红色",N191="命中回血%s"),数据引用!$F$52,AND(O191="蓝色",N191="暴击回血%s"),数据引用!$C$55,AND(O191="紫色",N191="暴击回血%s"),数据引用!$D$55,AND(O191="橙色",N191="暴击回血%s"),数据引用!$E$55,AND(O191="红色",N191="暴击回血%s"),数据引用!$F$55,AND(O191="蓝色",N191="混沌回血%s"),数据引用!$C$58,AND(O191="紫色",N191="混沌回血%s"),数据引用!$D$58,AND(O191="橙色",N191="混沌回血%s"),数据引用!$E$58,AND(O191="红色",N191="混沌回血%s"),数据引用!$F$58,AND(O191="蓝色",N191="元素抗性"),数据引用!$C$61,AND(O191="紫色",N191="元素抗性"),数据引用!$D$61,AND(O191="橙色",N191="元素抗性"),数据引用!$E$61,AND(O191="红色",N191="元素抗性"),数据引用!$F$61,AND(O191="蓝色",N191="元素伤害"),数据引用!$C$64,AND(O191="紫色",N191="元素伤害"),数据引用!$D$64,AND(O191="橙色",N191="元素伤害"),数据引用!$E$64,AND(O191="红色",N191="元素伤害"),数据引用!$F$64)</f>
        <v>1.08</v>
      </c>
      <c r="N191" s="154" t="s">
        <v>194</v>
      </c>
      <c r="O191" s="52" t="s">
        <v>43</v>
      </c>
      <c r="P191" s="167">
        <f t="shared" si="20"/>
        <v>1.08</v>
      </c>
      <c r="Q191" s="169"/>
      <c r="R191" s="156"/>
      <c r="S191" s="156"/>
      <c r="T191" s="156"/>
      <c r="U191" s="156" t="s">
        <v>132</v>
      </c>
      <c r="V191" s="126" t="str">
        <f t="shared" si="21"/>
        <v>属性-火抗,400#属性-水抗,400#属性-风抗,400#属性-光抗,400#属性-暗抗,400</v>
      </c>
    </row>
    <row r="192" ht="15.75" spans="10:22">
      <c r="J192" s="143"/>
      <c r="K192" s="143"/>
      <c r="L192" s="52" t="s">
        <v>211</v>
      </c>
      <c r="M192" s="139">
        <f>_xlfn.IFS(AND(O192="蓝色",N192="晶核生命力"),数据引用!$C$19,AND(O192="紫色",N192="晶核生命力"),数据引用!$D$19,AND(O192="橙色",N192="晶核生命力"),数据引用!$E$19,AND(O192="红色",N192="晶核生命力"),数据引用!$F$19,AND(O192="蓝色",N192="晶核攻击力"),数据引用!$C$16,AND(O192="紫色",N192="晶核攻击力"),数据引用!$D$16,AND(O192="橙色",N192="晶核攻击力"),数据引用!$E$16,AND(O192="红色",N192="晶核攻击力"),数据引用!$F$16,AND(O192="蓝色",N192="最大混沌"),数据引用!$C$22,AND(O192="紫色",N192="最大混沌"),数据引用!$D$22,AND(O192="橙色",N192="最大混沌"),数据引用!$E$22,AND(O192="红色",N192="最大混沌"),数据引用!$F$22,AND(O192="蓝色",N192="破甲效果"),数据引用!$C$25,AND(O192="紫色",N192="破甲效果"),数据引用!$D$25,AND(O192="橙色",N192="破甲效果"),数据引用!$E$25,AND(O192="红色",N192="破甲效果"),数据引用!$F$25,AND(O192="蓝色",N192="暴击效果"),数据引用!$C$28,AND(O192="紫色",N192="暴击效果"),数据引用!$D$28,AND(O192="橙色",N192="暴击效果"),数据引用!$E$28,AND(O192="红色",N192="暴击效果"),数据引用!$F$28,AND(O192="蓝色",N192="精准伤害"),数据引用!$C$31,AND(O192="紫色",N192="精准伤害"),数据引用!$D$31,AND(O192="橙色",N192="精准伤害"),数据引用!$E$31,AND(O192="红色",N192="精准伤害"),数据引用!$F$31,AND(O192="蓝色",N192="技能增强"),$C$34,AND(O192="紫色",N192="技能增强"),数据引用!$D$34,AND(O192="橙色",N192="技能增强"),数据引用!$E$34,AND(O192="红色",N192="技能增强"),数据引用!$F$34,AND(O192="蓝色",N192="命中率"),数据引用!$C$37,AND(O192="紫色",N192="命中率"),数据引用!$D$37,AND(O192="橙色",N192="命中率"),数据引用!$E$37,AND(O192="红色",N192="命中率"),数据引用!$F$37,AND(O192="蓝色",N192="闪避率"),数据引用!$C$40,AND(O192="紫色",N192="闪避率"),数据引用!$D$40,AND(O192="橙色",N192="闪避率"),数据引用!$E$40,AND(O192="红色",N192="闪避率"),数据引用!$F$40,AND(O192="蓝色",N192="晶核防御力"),数据引用!$C$43,AND(O192="紫色",N192="晶核防御力"),数据引用!$D$43,AND(O192="橙色",N192="晶核防御力"),数据引用!$E$43,AND(O192="红色",N192="晶核防御力"),数据引用!$F$43,AND(O192="蓝色",N192="精准回血%s"),数据引用!$C$46,AND(O192="紫色",N192="精准回血%s"),数据引用!$D$46,AND(O192="橙色",N192="精准回血%s"),数据引用!$E$46,AND(O192="红色",N192="精准回血%s"),数据引用!$F$46,AND(O192="蓝色",N192="闪避回血%s"),数据引用!$C$49,AND(O192="紫色",N192="闪避回血%s"),数据引用!$D$49,AND(O192="橙色",N192="闪避回血%s"),数据引用!$E$49,AND(O192="红色",N192="闪避回血%s"),数据引用!$F$49,AND(O192="蓝色",N192="命中回血%s"),数据引用!$C$52,AND(O192="紫色",N192="命中回血%s"),数据引用!$D$52,AND(O192="橙色",N192="命中回血%s"),数据引用!$E$52,AND(O192="红色",N192="命中回血%s"),数据引用!$F$52,AND(O192="蓝色",N192="暴击回血%s"),数据引用!$C$55,AND(O192="紫色",N192="暴击回血%s"),数据引用!$D$55,AND(O192="橙色",N192="暴击回血%s"),数据引用!$E$55,AND(O192="红色",N192="暴击回血%s"),数据引用!$F$55,AND(O192="蓝色",N192="混沌回血%s"),数据引用!$C$58,AND(O192="紫色",N192="混沌回血%s"),数据引用!$D$58,AND(O192="橙色",N192="混沌回血%s"),数据引用!$E$58,AND(O192="红色",N192="混沌回血%s"),数据引用!$F$58,AND(O192="蓝色",N192="元素抗性"),数据引用!$C$61,AND(O192="紫色",N192="元素抗性"),数据引用!$D$61,AND(O192="橙色",N192="元素抗性"),数据引用!$E$61,AND(O192="红色",N192="元素抗性"),数据引用!$F$61,AND(O192="蓝色",N192="元素伤害"),数据引用!$C$64,AND(O192="紫色",N192="元素伤害"),数据引用!$D$64,AND(O192="橙色",N192="元素伤害"),数据引用!$E$64,AND(O192="红色",N192="元素伤害"),数据引用!$F$64)</f>
        <v>6.95</v>
      </c>
      <c r="N192" s="154" t="s">
        <v>153</v>
      </c>
      <c r="O192" s="52" t="s">
        <v>43</v>
      </c>
      <c r="P192" s="167">
        <f t="shared" si="20"/>
        <v>6.95</v>
      </c>
      <c r="Q192" s="169"/>
      <c r="R192" s="156"/>
      <c r="S192" s="156"/>
      <c r="T192" s="156">
        <f>M192</f>
        <v>6.95</v>
      </c>
      <c r="U192" s="156" t="s">
        <v>132</v>
      </c>
      <c r="V192" s="126" t="str">
        <f t="shared" si="21"/>
        <v>属性-最大混沌,</v>
      </c>
    </row>
    <row r="193" ht="15.75" spans="10:22">
      <c r="J193" s="6"/>
      <c r="K193" s="6"/>
      <c r="L193" s="52" t="s">
        <v>211</v>
      </c>
      <c r="M193" s="139">
        <f>_xlfn.IFS(AND(O193="蓝色",N193="晶核生命力"),数据引用!$C$19,AND(O193="紫色",N193="晶核生命力"),数据引用!$D$19,AND(O193="橙色",N193="晶核生命力"),数据引用!$E$19,AND(O193="红色",N193="晶核生命力"),数据引用!$F$19,AND(O193="蓝色",N193="晶核攻击力"),数据引用!$C$16,AND(O193="紫色",N193="晶核攻击力"),数据引用!$D$16,AND(O193="橙色",N193="晶核攻击力"),数据引用!$E$16,AND(O193="红色",N193="晶核攻击力"),数据引用!$F$16,AND(O193="蓝色",N193="最大混沌"),数据引用!$C$22,AND(O193="紫色",N193="最大混沌"),数据引用!$D$22,AND(O193="橙色",N193="最大混沌"),数据引用!$E$22,AND(O193="红色",N193="最大混沌"),数据引用!$F$22,AND(O193="蓝色",N193="破甲效果"),数据引用!$C$25,AND(O193="紫色",N193="破甲效果"),数据引用!$D$25,AND(O193="橙色",N193="破甲效果"),数据引用!$E$25,AND(O193="红色",N193="破甲效果"),数据引用!$F$25,AND(O193="蓝色",N193="暴击效果"),数据引用!$C$28,AND(O193="紫色",N193="暴击效果"),数据引用!$D$28,AND(O193="橙色",N193="暴击效果"),数据引用!$E$28,AND(O193="红色",N193="暴击效果"),数据引用!$F$28,AND(O193="蓝色",N193="精准伤害"),数据引用!$C$31,AND(O193="紫色",N193="精准伤害"),数据引用!$D$31,AND(O193="橙色",N193="精准伤害"),数据引用!$E$31,AND(O193="红色",N193="精准伤害"),数据引用!$F$31,AND(O193="蓝色",N193="技能增强"),$C$34,AND(O193="紫色",N193="技能增强"),数据引用!$D$34,AND(O193="橙色",N193="技能增强"),数据引用!$E$34,AND(O193="红色",N193="技能增强"),数据引用!$F$34,AND(O193="蓝色",N193="命中率"),数据引用!$C$37,AND(O193="紫色",N193="命中率"),数据引用!$D$37,AND(O193="橙色",N193="命中率"),数据引用!$E$37,AND(O193="红色",N193="命中率"),数据引用!$F$37,AND(O193="蓝色",N193="闪避率"),数据引用!$C$40,AND(O193="紫色",N193="闪避率"),数据引用!$D$40,AND(O193="橙色",N193="闪避率"),数据引用!$E$40,AND(O193="红色",N193="闪避率"),数据引用!$F$40,AND(O193="蓝色",N193="晶核防御力"),数据引用!$C$43,AND(O193="紫色",N193="晶核防御力"),数据引用!$D$43,AND(O193="橙色",N193="晶核防御力"),数据引用!$E$43,AND(O193="红色",N193="晶核防御力"),数据引用!$F$43,AND(O193="蓝色",N193="精准回血%s"),数据引用!$C$46,AND(O193="紫色",N193="精准回血%s"),数据引用!$D$46,AND(O193="橙色",N193="精准回血%s"),数据引用!$E$46,AND(O193="红色",N193="精准回血%s"),数据引用!$F$46,AND(O193="蓝色",N193="闪避回血%s"),数据引用!$C$49,AND(O193="紫色",N193="闪避回血%s"),数据引用!$D$49,AND(O193="橙色",N193="闪避回血%s"),数据引用!$E$49,AND(O193="红色",N193="闪避回血%s"),数据引用!$F$49,AND(O193="蓝色",N193="命中回血%s"),数据引用!$C$52,AND(O193="紫色",N193="命中回血%s"),数据引用!$D$52,AND(O193="橙色",N193="命中回血%s"),数据引用!$E$52,AND(O193="红色",N193="命中回血%s"),数据引用!$F$52,AND(O193="蓝色",N193="暴击回血%s"),数据引用!$C$55,AND(O193="紫色",N193="暴击回血%s"),数据引用!$D$55,AND(O193="橙色",N193="暴击回血%s"),数据引用!$E$55,AND(O193="红色",N193="暴击回血%s"),数据引用!$F$55,AND(O193="蓝色",N193="混沌回血%s"),数据引用!$C$58,AND(O193="紫色",N193="混沌回血%s"),数据引用!$D$58,AND(O193="橙色",N193="混沌回血%s"),数据引用!$E$58,AND(O193="红色",N193="混沌回血%s"),数据引用!$F$58,AND(O193="蓝色",N193="元素抗性"),数据引用!$C$61,AND(O193="紫色",N193="元素抗性"),数据引用!$D$61,AND(O193="橙色",N193="元素抗性"),数据引用!$E$61,AND(O193="红色",N193="元素抗性"),数据引用!$F$61,AND(O193="蓝色",N193="元素伤害"),数据引用!$C$64,AND(O193="紫色",N193="元素伤害"),数据引用!$D$64,AND(O193="橙色",N193="元素伤害"),数据引用!$E$64,AND(O193="红色",N193="元素伤害"),数据引用!$F$64)</f>
        <v>1.45</v>
      </c>
      <c r="N193" s="154" t="s">
        <v>171</v>
      </c>
      <c r="O193" s="52" t="s">
        <v>43</v>
      </c>
      <c r="P193" s="167">
        <f t="shared" si="20"/>
        <v>1.45</v>
      </c>
      <c r="Q193" s="169"/>
      <c r="R193" s="156"/>
      <c r="S193" s="156"/>
      <c r="T193" s="156">
        <f>M193*100</f>
        <v>145</v>
      </c>
      <c r="U193" s="156" t="s">
        <v>132</v>
      </c>
      <c r="V193" s="126" t="str">
        <f t="shared" si="21"/>
        <v>属性-精准伤害,</v>
      </c>
    </row>
    <row r="194" ht="15.75" spans="10:22">
      <c r="J194" s="6"/>
      <c r="K194" s="6"/>
      <c r="L194" s="153" t="s">
        <v>136</v>
      </c>
      <c r="M194" s="139">
        <f>_xlfn.IFS(AND(O194="蓝色",N194="晶核生命力"),数据引用!$C$19,AND(O194="紫色",N194="晶核生命力"),数据引用!$D$19,AND(O194="橙色",N194="晶核生命力"),数据引用!$E$19,AND(O194="红色",N194="晶核生命力"),数据引用!$F$19,AND(O194="蓝色",N194="晶核攻击力"),数据引用!$C$16,AND(O194="紫色",N194="晶核攻击力"),数据引用!$D$16,AND(O194="橙色",N194="晶核攻击力"),数据引用!$E$16,AND(O194="红色",N194="晶核攻击力"),数据引用!$F$16,AND(O194="蓝色",N194="最大混沌"),数据引用!$C$22,AND(O194="紫色",N194="最大混沌"),数据引用!$D$22,AND(O194="橙色",N194="最大混沌"),数据引用!$E$22,AND(O194="红色",N194="最大混沌"),数据引用!$F$22,AND(O194="蓝色",N194="破甲效果"),数据引用!$C$25,AND(O194="紫色",N194="破甲效果"),数据引用!$D$25,AND(O194="橙色",N194="破甲效果"),数据引用!$E$25,AND(O194="红色",N194="破甲效果"),数据引用!$F$25,AND(O194="蓝色",N194="暴击效果"),数据引用!$C$28,AND(O194="紫色",N194="暴击效果"),数据引用!$D$28,AND(O194="橙色",N194="暴击效果"),数据引用!$E$28,AND(O194="红色",N194="暴击效果"),数据引用!$F$28,AND(O194="蓝色",N194="精准伤害"),数据引用!$C$31,AND(O194="紫色",N194="精准伤害"),数据引用!$D$31,AND(O194="橙色",N194="精准伤害"),数据引用!$E$31,AND(O194="红色",N194="精准伤害"),数据引用!$F$31,AND(O194="蓝色",N194="技能增强"),$C$34,AND(O194="紫色",N194="技能增强"),数据引用!$D$34,AND(O194="橙色",N194="技能增强"),数据引用!$E$34,AND(O194="红色",N194="技能增强"),数据引用!$F$34,AND(O194="蓝色",N194="命中率"),数据引用!$C$37,AND(O194="紫色",N194="命中率"),数据引用!$D$37,AND(O194="橙色",N194="命中率"),数据引用!$E$37,AND(O194="红色",N194="命中率"),数据引用!$F$37,AND(O194="蓝色",N194="闪避率"),数据引用!$C$40,AND(O194="紫色",N194="闪避率"),数据引用!$D$40,AND(O194="橙色",N194="闪避率"),数据引用!$E$40,AND(O194="红色",N194="闪避率"),数据引用!$F$40,AND(O194="蓝色",N194="晶核防御力"),数据引用!$C$43,AND(O194="紫色",N194="晶核防御力"),数据引用!$D$43,AND(O194="橙色",N194="晶核防御力"),数据引用!$E$43,AND(O194="红色",N194="晶核防御力"),数据引用!$F$43,AND(O194="蓝色",N194="精准回血%s"),数据引用!$C$46,AND(O194="紫色",N194="精准回血%s"),数据引用!$D$46,AND(O194="橙色",N194="精准回血%s"),数据引用!$E$46,AND(O194="红色",N194="精准回血%s"),数据引用!$F$46,AND(O194="蓝色",N194="闪避回血%s"),数据引用!$C$49,AND(O194="紫色",N194="闪避回血%s"),数据引用!$D$49,AND(O194="橙色",N194="闪避回血%s"),数据引用!$E$49,AND(O194="红色",N194="闪避回血%s"),数据引用!$F$49,AND(O194="蓝色",N194="命中回血%s"),数据引用!$C$52,AND(O194="紫色",N194="命中回血%s"),数据引用!$D$52,AND(O194="橙色",N194="命中回血%s"),数据引用!$E$52,AND(O194="红色",N194="命中回血%s"),数据引用!$F$52,AND(O194="蓝色",N194="暴击回血%s"),数据引用!$C$55,AND(O194="紫色",N194="暴击回血%s"),数据引用!$D$55,AND(O194="橙色",N194="暴击回血%s"),数据引用!$E$55,AND(O194="红色",N194="暴击回血%s"),数据引用!$F$55,AND(O194="蓝色",N194="混沌回血%s"),数据引用!$C$58,AND(O194="紫色",N194="混沌回血%s"),数据引用!$D$58,AND(O194="橙色",N194="混沌回血%s"),数据引用!$E$58,AND(O194="红色",N194="混沌回血%s"),数据引用!$F$58,AND(O194="蓝色",N194="元素抗性"),数据引用!$C$61,AND(O194="紫色",N194="元素抗性"),数据引用!$D$61,AND(O194="橙色",N194="元素抗性"),数据引用!$E$61,AND(O194="红色",N194="元素抗性"),数据引用!$F$61,AND(O194="蓝色",N194="元素伤害"),数据引用!$C$64,AND(O194="紫色",N194="元素伤害"),数据引用!$D$64,AND(O194="橙色",N194="元素伤害"),数据引用!$E$64,AND(O194="红色",N194="元素伤害"),数据引用!$F$64)</f>
        <v>20</v>
      </c>
      <c r="N194" s="160" t="s">
        <v>137</v>
      </c>
      <c r="O194" s="52" t="s">
        <v>38</v>
      </c>
      <c r="P194" s="141">
        <f t="shared" ref="P194:P257" si="22">_xlfn.IFNA(M194,"")</f>
        <v>20</v>
      </c>
      <c r="Q194" s="156"/>
      <c r="R194" s="156"/>
      <c r="S194" s="156"/>
      <c r="T194" s="156"/>
      <c r="U194" s="156" t="s">
        <v>132</v>
      </c>
      <c r="V194" s="126" t="str">
        <f t="shared" si="21"/>
        <v>属性-攻击力,</v>
      </c>
    </row>
    <row r="195" ht="15.75" spans="10:22">
      <c r="J195" s="6"/>
      <c r="K195" s="126">
        <f>T195*100</f>
        <v>50</v>
      </c>
      <c r="L195" s="52" t="s">
        <v>226</v>
      </c>
      <c r="M195" s="139">
        <f>_xlfn.IFS(AND(O195="蓝色",N195="晶核生命力"),数据引用!$C$19,AND(O195="紫色",N195="晶核生命力"),数据引用!$D$19,AND(O195="橙色",N195="晶核生命力"),数据引用!$E$19,AND(O195="红色",N195="晶核生命力"),数据引用!$F$19,AND(O195="蓝色",N195="晶核攻击力"),数据引用!$C$16,AND(O195="紫色",N195="晶核攻击力"),数据引用!$D$16,AND(O195="橙色",N195="晶核攻击力"),数据引用!$E$16,AND(O195="红色",N195="晶核攻击力"),数据引用!$F$16,AND(O195="蓝色",N195="最大混沌"),数据引用!$C$22,AND(O195="紫色",N195="最大混沌"),数据引用!$D$22,AND(O195="橙色",N195="最大混沌"),数据引用!$E$22,AND(O195="红色",N195="最大混沌"),数据引用!$F$22,AND(O195="蓝色",N195="破甲效果"),数据引用!$C$25,AND(O195="紫色",N195="破甲效果"),数据引用!$D$25,AND(O195="橙色",N195="破甲效果"),数据引用!$E$25,AND(O195="红色",N195="破甲效果"),数据引用!$F$25,AND(O195="蓝色",N195="暴击效果"),数据引用!$C$28,AND(O195="紫色",N195="暴击效果"),数据引用!$D$28,AND(O195="橙色",N195="暴击效果"),数据引用!$E$28,AND(O195="红色",N195="暴击效果"),数据引用!$F$28,AND(O195="蓝色",N195="精准伤害"),数据引用!$C$31,AND(O195="紫色",N195="精准伤害"),数据引用!$D$31,AND(O195="橙色",N195="精准伤害"),数据引用!$E$31,AND(O195="红色",N195="精准伤害"),数据引用!$F$31,AND(O195="蓝色",N195="技能增强"),$C$34,AND(O195="紫色",N195="技能增强"),数据引用!$D$34,AND(O195="橙色",N195="技能增强"),数据引用!$E$34,AND(O195="红色",N195="技能增强"),数据引用!$F$34,AND(O195="蓝色",N195="命中率"),数据引用!$C$37,AND(O195="紫色",N195="命中率"),数据引用!$D$37,AND(O195="橙色",N195="命中率"),数据引用!$E$37,AND(O195="红色",N195="命中率"),数据引用!$F$37,AND(O195="蓝色",N195="闪避率"),数据引用!$C$40,AND(O195="紫色",N195="闪避率"),数据引用!$D$40,AND(O195="橙色",N195="闪避率"),数据引用!$E$40,AND(O195="红色",N195="闪避率"),数据引用!$F$40,AND(O195="蓝色",N195="晶核防御力"),数据引用!$C$43,AND(O195="紫色",N195="晶核防御力"),数据引用!$D$43,AND(O195="橙色",N195="晶核防御力"),数据引用!$E$43,AND(O195="红色",N195="晶核防御力"),数据引用!$F$43,AND(O195="蓝色",N195="精准回血%s"),数据引用!$C$46,AND(O195="紫色",N195="精准回血%s"),数据引用!$D$46,AND(O195="橙色",N195="精准回血%s"),数据引用!$E$46,AND(O195="红色",N195="精准回血%s"),数据引用!$F$46,AND(O195="蓝色",N195="闪避回血%s"),数据引用!$C$49,AND(O195="紫色",N195="闪避回血%s"),数据引用!$D$49,AND(O195="橙色",N195="闪避回血%s"),数据引用!$E$49,AND(O195="红色",N195="闪避回血%s"),数据引用!$F$49,AND(O195="蓝色",N195="命中回血%s"),数据引用!$C$52,AND(O195="紫色",N195="命中回血%s"),数据引用!$D$52,AND(O195="橙色",N195="命中回血%s"),数据引用!$E$52,AND(O195="红色",N195="命中回血%s"),数据引用!$F$52,AND(O195="蓝色",N195="暴击回血%s"),数据引用!$C$55,AND(O195="紫色",N195="暴击回血%s"),数据引用!$D$55,AND(O195="橙色",N195="暴击回血%s"),数据引用!$E$55,AND(O195="红色",N195="暴击回血%s"),数据引用!$F$55,AND(O195="蓝色",N195="混沌回血%s"),数据引用!$C$58,AND(O195="紫色",N195="混沌回血%s"),数据引用!$D$58,AND(O195="橙色",N195="混沌回血%s"),数据引用!$E$58,AND(O195="红色",N195="混沌回血%s"),数据引用!$F$58,AND(O195="蓝色",N195="元素抗性"),数据引用!$C$61,AND(O195="紫色",N195="元素抗性"),数据引用!$D$61,AND(O195="橙色",N195="元素抗性"),数据引用!$E$61,AND(O195="红色",N195="元素抗性"),数据引用!$F$61,AND(O195="蓝色",N195="元素伤害"),数据引用!$C$64,AND(O195="紫色",N195="元素伤害"),数据引用!$D$64,AND(O195="橙色",N195="元素伤害"),数据引用!$E$64,AND(O195="红色",N195="元素伤害"),数据引用!$F$64)</f>
        <v>20</v>
      </c>
      <c r="N195" s="160" t="s">
        <v>129</v>
      </c>
      <c r="O195" s="52" t="s">
        <v>38</v>
      </c>
      <c r="P195" s="141">
        <f t="shared" si="22"/>
        <v>20</v>
      </c>
      <c r="Q195" s="156" t="s">
        <v>130</v>
      </c>
      <c r="R195" s="156">
        <v>40</v>
      </c>
      <c r="S195" s="156" t="s">
        <v>131</v>
      </c>
      <c r="T195" s="156">
        <f>ROUND(P195/R195,2)</f>
        <v>0.5</v>
      </c>
      <c r="U195" s="156" t="s">
        <v>132</v>
      </c>
      <c r="V195" s="126" t="str">
        <f t="shared" ref="V195:V258" si="23">_xlfn.IFS(AND(N195="晶核生命力"),"属性-最大生命,",AND(N195="最大混沌"),"属性-最大混沌,",AND(N195="技能增强"),"属性-技能增强,",AND(N195="精准伤害"),"属性-精准伤害,",AND(N195="暴击效果"),"属性-暴击效果,",AND(N195="破甲效果"),"属性-破甲效果,",AND(N195="闪避率"),"属性-闪避率,",AND(N195="晶核攻击力"),"属性-攻击力,",AND(N195="命中率"),"属性-命中率,",AND(N195="暴击回血%s"),"属性-暴击回血,",AND(N195="命中回血%s"),"属性-命中回血,",AND(N195="闪避回血%s"),"属性-闪避回血,",AND(N195="混沌回血%s"),"属性-混沌回血,",AND(N195="元素伤害"),"属性-火伤,#属性-水伤,#属性-风伤,#属性-光伤,#属性-暗伤,",AND(N195="晶核防御力"),"属性-防御力,",AND(N195="元素抗性"),"属性-火抗,400#属性-水抗,400#属性-风抗,400#属性-光抗,400#属性-暗抗,400",AND(N195="精准回血%s"),"属性-精准回血,")</f>
        <v>属性-最大生命,</v>
      </c>
    </row>
    <row r="196" ht="15.75" spans="10:22">
      <c r="J196" s="6"/>
      <c r="K196" s="126">
        <f>T196*100</f>
        <v>2000</v>
      </c>
      <c r="L196" s="52" t="s">
        <v>136</v>
      </c>
      <c r="M196" s="139">
        <f>_xlfn.IFS(AND(O196="蓝色",N196="晶核生命力"),数据引用!$C$19,AND(O196="紫色",N196="晶核生命力"),数据引用!$D$19,AND(O196="橙色",N196="晶核生命力"),数据引用!$E$19,AND(O196="红色",N196="晶核生命力"),数据引用!$F$19,AND(O196="蓝色",N196="晶核攻击力"),数据引用!$C$16,AND(O196="紫色",N196="晶核攻击力"),数据引用!$D$16,AND(O196="橙色",N196="晶核攻击力"),数据引用!$E$16,AND(O196="红色",N196="晶核攻击力"),数据引用!$F$16,AND(O196="蓝色",N196="最大混沌"),数据引用!$C$22,AND(O196="紫色",N196="最大混沌"),数据引用!$D$22,AND(O196="橙色",N196="最大混沌"),数据引用!$E$22,AND(O196="红色",N196="最大混沌"),数据引用!$F$22,AND(O196="蓝色",N196="破甲效果"),数据引用!$C$25,AND(O196="紫色",N196="破甲效果"),数据引用!$D$25,AND(O196="橙色",N196="破甲效果"),数据引用!$E$25,AND(O196="红色",N196="破甲效果"),数据引用!$F$25,AND(O196="蓝色",N196="暴击效果"),数据引用!$C$28,AND(O196="紫色",N196="暴击效果"),数据引用!$D$28,AND(O196="橙色",N196="暴击效果"),数据引用!$E$28,AND(O196="红色",N196="暴击效果"),数据引用!$F$28,AND(O196="蓝色",N196="精准伤害"),数据引用!$C$31,AND(O196="紫色",N196="精准伤害"),数据引用!$D$31,AND(O196="橙色",N196="精准伤害"),数据引用!$E$31,AND(O196="红色",N196="精准伤害"),数据引用!$F$31,AND(O196="蓝色",N196="技能增强"),$C$34,AND(O196="紫色",N196="技能增强"),数据引用!$D$34,AND(O196="橙色",N196="技能增强"),数据引用!$E$34,AND(O196="红色",N196="技能增强"),数据引用!$F$34,AND(O196="蓝色",N196="命中率"),数据引用!$C$37,AND(O196="紫色",N196="命中率"),数据引用!$D$37,AND(O196="橙色",N196="命中率"),数据引用!$E$37,AND(O196="红色",N196="命中率"),数据引用!$F$37,AND(O196="蓝色",N196="闪避率"),数据引用!$C$40,AND(O196="紫色",N196="闪避率"),数据引用!$D$40,AND(O196="橙色",N196="闪避率"),数据引用!$E$40,AND(O196="红色",N196="闪避率"),数据引用!$F$40,AND(O196="蓝色",N196="晶核防御力"),数据引用!$C$43,AND(O196="紫色",N196="晶核防御力"),数据引用!$D$43,AND(O196="橙色",N196="晶核防御力"),数据引用!$E$43,AND(O196="红色",N196="晶核防御力"),数据引用!$F$43,AND(O196="蓝色",N196="精准回血%s"),数据引用!$C$46,AND(O196="紫色",N196="精准回血%s"),数据引用!$D$46,AND(O196="橙色",N196="精准回血%s"),数据引用!$E$46,AND(O196="红色",N196="精准回血%s"),数据引用!$F$46,AND(O196="蓝色",N196="闪避回血%s"),数据引用!$C$49,AND(O196="紫色",N196="闪避回血%s"),数据引用!$D$49,AND(O196="橙色",N196="闪避回血%s"),数据引用!$E$49,AND(O196="红色",N196="闪避回血%s"),数据引用!$F$49,AND(O196="蓝色",N196="命中回血%s"),数据引用!$C$52,AND(O196="紫色",N196="命中回血%s"),数据引用!$D$52,AND(O196="橙色",N196="命中回血%s"),数据引用!$E$52,AND(O196="红色",N196="命中回血%s"),数据引用!$F$52,AND(O196="蓝色",N196="暴击回血%s"),数据引用!$C$55,AND(O196="紫色",N196="暴击回血%s"),数据引用!$D$55,AND(O196="橙色",N196="暴击回血%s"),数据引用!$E$55,AND(O196="红色",N196="暴击回血%s"),数据引用!$F$55,AND(O196="蓝色",N196="混沌回血%s"),数据引用!$C$58,AND(O196="紫色",N196="混沌回血%s"),数据引用!$D$58,AND(O196="橙色",N196="混沌回血%s"),数据引用!$E$58,AND(O196="红色",N196="混沌回血%s"),数据引用!$F$58,AND(O196="蓝色",N196="元素抗性"),数据引用!$C$61,AND(O196="紫色",N196="元素抗性"),数据引用!$D$61,AND(O196="橙色",N196="元素抗性"),数据引用!$E$61,AND(O196="红色",N196="元素抗性"),数据引用!$F$61,AND(O196="蓝色",N196="元素伤害"),数据引用!$C$64,AND(O196="紫色",N196="元素伤害"),数据引用!$D$64,AND(O196="橙色",N196="元素伤害"),数据引用!$E$64,AND(O196="红色",N196="元素伤害"),数据引用!$F$64)</f>
        <v>20</v>
      </c>
      <c r="N196" s="160" t="s">
        <v>129</v>
      </c>
      <c r="O196" s="52" t="s">
        <v>38</v>
      </c>
      <c r="P196" s="141">
        <f t="shared" si="22"/>
        <v>20</v>
      </c>
      <c r="Q196" s="156"/>
      <c r="R196" s="156"/>
      <c r="S196" s="156"/>
      <c r="T196" s="156">
        <f>M196</f>
        <v>20</v>
      </c>
      <c r="U196" s="156" t="s">
        <v>132</v>
      </c>
      <c r="V196" s="126" t="str">
        <f t="shared" si="23"/>
        <v>属性-最大生命,</v>
      </c>
    </row>
    <row r="197" ht="15.75" spans="12:22">
      <c r="L197" s="153" t="s">
        <v>227</v>
      </c>
      <c r="M197" s="139">
        <f>_xlfn.IFS(AND(O197="蓝色",N197="晶核生命力"),数据引用!$C$19,AND(O197="紫色",N197="晶核生命力"),数据引用!$D$19,AND(O197="橙色",N197="晶核生命力"),数据引用!$E$19,AND(O197="红色",N197="晶核生命力"),数据引用!$F$19,AND(O197="蓝色",N197="晶核攻击力"),数据引用!$C$16,AND(O197="紫色",N197="晶核攻击力"),数据引用!$D$16,AND(O197="橙色",N197="晶核攻击力"),数据引用!$E$16,AND(O197="红色",N197="晶核攻击力"),数据引用!$F$16,AND(O197="蓝色",N197="最大混沌"),数据引用!$C$22,AND(O197="紫色",N197="最大混沌"),数据引用!$D$22,AND(O197="橙色",N197="最大混沌"),数据引用!$E$22,AND(O197="红色",N197="最大混沌"),数据引用!$F$22,AND(O197="蓝色",N197="破甲效果"),数据引用!$C$25,AND(O197="紫色",N197="破甲效果"),数据引用!$D$25,AND(O197="橙色",N197="破甲效果"),数据引用!$E$25,AND(O197="红色",N197="破甲效果"),数据引用!$F$25,AND(O197="蓝色",N197="暴击效果"),数据引用!$C$28,AND(O197="紫色",N197="暴击效果"),数据引用!$D$28,AND(O197="橙色",N197="暴击效果"),数据引用!$E$28,AND(O197="红色",N197="暴击效果"),数据引用!$F$28,AND(O197="蓝色",N197="精准伤害"),数据引用!$C$31,AND(O197="紫色",N197="精准伤害"),数据引用!$D$31,AND(O197="橙色",N197="精准伤害"),数据引用!$E$31,AND(O197="红色",N197="精准伤害"),数据引用!$F$31,AND(O197="蓝色",N197="技能增强"),$C$34,AND(O197="紫色",N197="技能增强"),数据引用!$D$34,AND(O197="橙色",N197="技能增强"),数据引用!$E$34,AND(O197="红色",N197="技能增强"),数据引用!$F$34,AND(O197="蓝色",N197="命中率"),数据引用!$C$37,AND(O197="紫色",N197="命中率"),数据引用!$D$37,AND(O197="橙色",N197="命中率"),数据引用!$E$37,AND(O197="红色",N197="命中率"),数据引用!$F$37,AND(O197="蓝色",N197="闪避率"),数据引用!$C$40,AND(O197="紫色",N197="闪避率"),数据引用!$D$40,AND(O197="橙色",N197="闪避率"),数据引用!$E$40,AND(O197="红色",N197="闪避率"),数据引用!$F$40,AND(O197="蓝色",N197="晶核防御力"),数据引用!$C$43,AND(O197="紫色",N197="晶核防御力"),数据引用!$D$43,AND(O197="橙色",N197="晶核防御力"),数据引用!$E$43,AND(O197="红色",N197="晶核防御力"),数据引用!$F$43,AND(O197="蓝色",N197="精准回血%s"),数据引用!$C$46,AND(O197="紫色",N197="精准回血%s"),数据引用!$D$46,AND(O197="橙色",N197="精准回血%s"),数据引用!$E$46,AND(O197="红色",N197="精准回血%s"),数据引用!$F$46,AND(O197="蓝色",N197="闪避回血%s"),数据引用!$C$49,AND(O197="紫色",N197="闪避回血%s"),数据引用!$D$49,AND(O197="橙色",N197="闪避回血%s"),数据引用!$E$49,AND(O197="红色",N197="闪避回血%s"),数据引用!$F$49,AND(O197="蓝色",N197="命中回血%s"),数据引用!$C$52,AND(O197="紫色",N197="命中回血%s"),数据引用!$D$52,AND(O197="橙色",N197="命中回血%s"),数据引用!$E$52,AND(O197="红色",N197="命中回血%s"),数据引用!$F$52,AND(O197="蓝色",N197="暴击回血%s"),数据引用!$C$55,AND(O197="紫色",N197="暴击回血%s"),数据引用!$D$55,AND(O197="橙色",N197="暴击回血%s"),数据引用!$E$55,AND(O197="红色",N197="暴击回血%s"),数据引用!$F$55,AND(O197="蓝色",N197="混沌回血%s"),数据引用!$C$58,AND(O197="紫色",N197="混沌回血%s"),数据引用!$D$58,AND(O197="橙色",N197="混沌回血%s"),数据引用!$E$58,AND(O197="红色",N197="混沌回血%s"),数据引用!$F$58,AND(O197="蓝色",N197="元素抗性"),数据引用!$C$61,AND(O197="紫色",N197="元素抗性"),数据引用!$D$61,AND(O197="橙色",N197="元素抗性"),数据引用!$E$61,AND(O197="红色",N197="元素抗性"),数据引用!$F$61,AND(O197="蓝色",N197="元素伤害"),数据引用!$C$64,AND(O197="紫色",N197="元素伤害"),数据引用!$D$64,AND(O197="橙色",N197="元素伤害"),数据引用!$E$64,AND(O197="红色",N197="元素伤害"),数据引用!$F$64)</f>
        <v>0</v>
      </c>
      <c r="N197" s="160" t="s">
        <v>153</v>
      </c>
      <c r="O197" s="52" t="s">
        <v>38</v>
      </c>
      <c r="P197" s="141">
        <f t="shared" si="22"/>
        <v>0</v>
      </c>
      <c r="Q197" s="156"/>
      <c r="R197" s="156"/>
      <c r="S197" s="156"/>
      <c r="T197" s="156">
        <f>M197</f>
        <v>0</v>
      </c>
      <c r="U197" s="156" t="s">
        <v>132</v>
      </c>
      <c r="V197" s="126" t="str">
        <f t="shared" si="23"/>
        <v>属性-最大混沌,</v>
      </c>
    </row>
    <row r="198" ht="15.75" spans="10:22">
      <c r="J198" s="6"/>
      <c r="K198" s="6"/>
      <c r="L198" s="52" t="s">
        <v>227</v>
      </c>
      <c r="M198" s="139">
        <f>_xlfn.IFS(AND(O198="蓝色",N198="晶核生命力"),数据引用!$C$19,AND(O198="紫色",N198="晶核生命力"),数据引用!$D$19,AND(O198="橙色",N198="晶核生命力"),数据引用!$E$19,AND(O198="红色",N198="晶核生命力"),数据引用!$F$19,AND(O198="蓝色",N198="晶核攻击力"),数据引用!$C$16,AND(O198="紫色",N198="晶核攻击力"),数据引用!$D$16,AND(O198="橙色",N198="晶核攻击力"),数据引用!$E$16,AND(O198="红色",N198="晶核攻击力"),数据引用!$F$16,AND(O198="蓝色",N198="最大混沌"),数据引用!$C$22,AND(O198="紫色",N198="最大混沌"),数据引用!$D$22,AND(O198="橙色",N198="最大混沌"),数据引用!$E$22,AND(O198="红色",N198="最大混沌"),数据引用!$F$22,AND(O198="蓝色",N198="破甲效果"),数据引用!$C$25,AND(O198="紫色",N198="破甲效果"),数据引用!$D$25,AND(O198="橙色",N198="破甲效果"),数据引用!$E$25,AND(O198="红色",N198="破甲效果"),数据引用!$F$25,AND(O198="蓝色",N198="暴击效果"),数据引用!$C$28,AND(O198="紫色",N198="暴击效果"),数据引用!$D$28,AND(O198="橙色",N198="暴击效果"),数据引用!$E$28,AND(O198="红色",N198="暴击效果"),数据引用!$F$28,AND(O198="蓝色",N198="精准伤害"),数据引用!$C$31,AND(O198="紫色",N198="精准伤害"),数据引用!$D$31,AND(O198="橙色",N198="精准伤害"),数据引用!$E$31,AND(O198="红色",N198="精准伤害"),数据引用!$F$31,AND(O198="蓝色",N198="技能增强"),$C$34,AND(O198="紫色",N198="技能增强"),数据引用!$D$34,AND(O198="橙色",N198="技能增强"),数据引用!$E$34,AND(O198="红色",N198="技能增强"),数据引用!$F$34,AND(O198="蓝色",N198="命中率"),数据引用!$C$37,AND(O198="紫色",N198="命中率"),数据引用!$D$37,AND(O198="橙色",N198="命中率"),数据引用!$E$37,AND(O198="红色",N198="命中率"),数据引用!$F$37,AND(O198="蓝色",N198="闪避率"),数据引用!$C$40,AND(O198="紫色",N198="闪避率"),数据引用!$D$40,AND(O198="橙色",N198="闪避率"),数据引用!$E$40,AND(O198="红色",N198="闪避率"),数据引用!$F$40,AND(O198="蓝色",N198="晶核防御力"),数据引用!$C$43,AND(O198="紫色",N198="晶核防御力"),数据引用!$D$43,AND(O198="橙色",N198="晶核防御力"),数据引用!$E$43,AND(O198="红色",N198="晶核防御力"),数据引用!$F$43,AND(O198="蓝色",N198="精准回血%s"),数据引用!$C$46,AND(O198="紫色",N198="精准回血%s"),数据引用!$D$46,AND(O198="橙色",N198="精准回血%s"),数据引用!$E$46,AND(O198="红色",N198="精准回血%s"),数据引用!$F$46,AND(O198="蓝色",N198="闪避回血%s"),数据引用!$C$49,AND(O198="紫色",N198="闪避回血%s"),数据引用!$D$49,AND(O198="橙色",N198="闪避回血%s"),数据引用!$E$49,AND(O198="红色",N198="闪避回血%s"),数据引用!$F$49,AND(O198="蓝色",N198="命中回血%s"),数据引用!$C$52,AND(O198="紫色",N198="命中回血%s"),数据引用!$D$52,AND(O198="橙色",N198="命中回血%s"),数据引用!$E$52,AND(O198="红色",N198="命中回血%s"),数据引用!$F$52,AND(O198="蓝色",N198="暴击回血%s"),数据引用!$C$55,AND(O198="紫色",N198="暴击回血%s"),数据引用!$D$55,AND(O198="橙色",N198="暴击回血%s"),数据引用!$E$55,AND(O198="红色",N198="暴击回血%s"),数据引用!$F$55,AND(O198="蓝色",N198="混沌回血%s"),数据引用!$C$58,AND(O198="紫色",N198="混沌回血%s"),数据引用!$D$58,AND(O198="橙色",N198="混沌回血%s"),数据引用!$E$58,AND(O198="红色",N198="混沌回血%s"),数据引用!$F$58,AND(O198="蓝色",N198="元素抗性"),数据引用!$C$61,AND(O198="紫色",N198="元素抗性"),数据引用!$D$61,AND(O198="橙色",N198="元素抗性"),数据引用!$E$61,AND(O198="红色",N198="元素抗性"),数据引用!$F$61,AND(O198="蓝色",N198="元素伤害"),数据引用!$C$64,AND(O198="紫色",N198="元素伤害"),数据引用!$D$64,AND(O198="橙色",N198="元素伤害"),数据引用!$E$64,AND(O198="红色",N198="元素伤害"),数据引用!$F$64)</f>
        <v>231</v>
      </c>
      <c r="N198" s="160" t="s">
        <v>150</v>
      </c>
      <c r="O198" s="52" t="s">
        <v>38</v>
      </c>
      <c r="P198" s="141">
        <f t="shared" si="22"/>
        <v>231</v>
      </c>
      <c r="Q198" s="156"/>
      <c r="R198" s="156"/>
      <c r="S198" s="156"/>
      <c r="T198" s="156"/>
      <c r="U198" s="156" t="s">
        <v>142</v>
      </c>
      <c r="V198" s="126" t="str">
        <f t="shared" si="23"/>
        <v>属性-混沌回血,</v>
      </c>
    </row>
    <row r="199" ht="15.75" spans="10:22">
      <c r="J199" s="143"/>
      <c r="K199" s="143"/>
      <c r="L199" s="153" t="s">
        <v>228</v>
      </c>
      <c r="M199" s="139">
        <f>_xlfn.IFS(AND(O199="蓝色",N199="晶核生命力"),数据引用!$C$19,AND(O199="紫色",N199="晶核生命力"),数据引用!$D$19,AND(O199="橙色",N199="晶核生命力"),数据引用!$E$19,AND(O199="红色",N199="晶核生命力"),数据引用!$F$19,AND(O199="蓝色",N199="晶核攻击力"),数据引用!$C$16,AND(O199="紫色",N199="晶核攻击力"),数据引用!$D$16,AND(O199="橙色",N199="晶核攻击力"),数据引用!$E$16,AND(O199="红色",N199="晶核攻击力"),数据引用!$F$16,AND(O199="蓝色",N199="最大混沌"),数据引用!$C$22,AND(O199="紫色",N199="最大混沌"),数据引用!$D$22,AND(O199="橙色",N199="最大混沌"),数据引用!$E$22,AND(O199="红色",N199="最大混沌"),数据引用!$F$22,AND(O199="蓝色",N199="破甲效果"),数据引用!$C$25,AND(O199="紫色",N199="破甲效果"),数据引用!$D$25,AND(O199="橙色",N199="破甲效果"),数据引用!$E$25,AND(O199="红色",N199="破甲效果"),数据引用!$F$25,AND(O199="蓝色",N199="暴击效果"),数据引用!$C$28,AND(O199="紫色",N199="暴击效果"),数据引用!$D$28,AND(O199="橙色",N199="暴击效果"),数据引用!$E$28,AND(O199="红色",N199="暴击效果"),数据引用!$F$28,AND(O199="蓝色",N199="精准伤害"),数据引用!$C$31,AND(O199="紫色",N199="精准伤害"),数据引用!$D$31,AND(O199="橙色",N199="精准伤害"),数据引用!$E$31,AND(O199="红色",N199="精准伤害"),数据引用!$F$31,AND(O199="蓝色",N199="技能增强"),$C$34,AND(O199="紫色",N199="技能增强"),数据引用!$D$34,AND(O199="橙色",N199="技能增强"),数据引用!$E$34,AND(O199="红色",N199="技能增强"),数据引用!$F$34,AND(O199="蓝色",N199="命中率"),数据引用!$C$37,AND(O199="紫色",N199="命中率"),数据引用!$D$37,AND(O199="橙色",N199="命中率"),数据引用!$E$37,AND(O199="红色",N199="命中率"),数据引用!$F$37,AND(O199="蓝色",N199="闪避率"),数据引用!$C$40,AND(O199="紫色",N199="闪避率"),数据引用!$D$40,AND(O199="橙色",N199="闪避率"),数据引用!$E$40,AND(O199="红色",N199="闪避率"),数据引用!$F$40,AND(O199="蓝色",N199="晶核防御力"),数据引用!$C$43,AND(O199="紫色",N199="晶核防御力"),数据引用!$D$43,AND(O199="橙色",N199="晶核防御力"),数据引用!$E$43,AND(O199="红色",N199="晶核防御力"),数据引用!$F$43,AND(O199="蓝色",N199="精准回血%s"),数据引用!$C$46,AND(O199="紫色",N199="精准回血%s"),数据引用!$D$46,AND(O199="橙色",N199="精准回血%s"),数据引用!$E$46,AND(O199="红色",N199="精准回血%s"),数据引用!$F$46,AND(O199="蓝色",N199="闪避回血%s"),数据引用!$C$49,AND(O199="紫色",N199="闪避回血%s"),数据引用!$D$49,AND(O199="橙色",N199="闪避回血%s"),数据引用!$E$49,AND(O199="红色",N199="闪避回血%s"),数据引用!$F$49,AND(O199="蓝色",N199="命中回血%s"),数据引用!$C$52,AND(O199="紫色",N199="命中回血%s"),数据引用!$D$52,AND(O199="橙色",N199="命中回血%s"),数据引用!$E$52,AND(O199="红色",N199="命中回血%s"),数据引用!$F$52,AND(O199="蓝色",N199="暴击回血%s"),数据引用!$C$55,AND(O199="紫色",N199="暴击回血%s"),数据引用!$D$55,AND(O199="橙色",N199="暴击回血%s"),数据引用!$E$55,AND(O199="红色",N199="暴击回血%s"),数据引用!$F$55,AND(O199="蓝色",N199="混沌回血%s"),数据引用!$C$58,AND(O199="紫色",N199="混沌回血%s"),数据引用!$D$58,AND(O199="橙色",N199="混沌回血%s"),数据引用!$E$58,AND(O199="红色",N199="混沌回血%s"),数据引用!$F$58,AND(O199="蓝色",N199="元素抗性"),数据引用!$C$61,AND(O199="紫色",N199="元素抗性"),数据引用!$D$61,AND(O199="橙色",N199="元素抗性"),数据引用!$E$61,AND(O199="红色",N199="元素抗性"),数据引用!$F$61,AND(O199="蓝色",N199="元素伤害"),数据引用!$C$64,AND(O199="紫色",N199="元素伤害"),数据引用!$D$64,AND(O199="橙色",N199="元素伤害"),数据引用!$E$64,AND(O199="红色",N199="元素伤害"),数据引用!$F$64)</f>
        <v>0</v>
      </c>
      <c r="N199" s="160" t="s">
        <v>161</v>
      </c>
      <c r="O199" s="52" t="s">
        <v>38</v>
      </c>
      <c r="P199" s="141">
        <f t="shared" si="22"/>
        <v>0</v>
      </c>
      <c r="Q199" s="156" t="s">
        <v>130</v>
      </c>
      <c r="R199" s="156">
        <v>30</v>
      </c>
      <c r="S199" s="156" t="s">
        <v>131</v>
      </c>
      <c r="T199" s="156">
        <f>ROUND(P199/R199,2)</f>
        <v>0</v>
      </c>
      <c r="U199" s="156" t="s">
        <v>132</v>
      </c>
      <c r="V199" s="126" t="str">
        <f t="shared" si="23"/>
        <v>属性-技能增强,</v>
      </c>
    </row>
    <row r="200" ht="15.75" spans="10:22">
      <c r="J200" s="6"/>
      <c r="K200" s="126">
        <f>T200*100</f>
        <v>2000</v>
      </c>
      <c r="L200" s="153" t="s">
        <v>136</v>
      </c>
      <c r="M200" s="139">
        <f>_xlfn.IFS(AND(O200="蓝色",N200="晶核生命力"),数据引用!$C$19,AND(O200="紫色",N200="晶核生命力"),数据引用!$D$19,AND(O200="橙色",N200="晶核生命力"),数据引用!$E$19,AND(O200="红色",N200="晶核生命力"),数据引用!$F$19,AND(O200="蓝色",N200="晶核攻击力"),数据引用!$C$16,AND(O200="紫色",N200="晶核攻击力"),数据引用!$D$16,AND(O200="橙色",N200="晶核攻击力"),数据引用!$E$16,AND(O200="红色",N200="晶核攻击力"),数据引用!$F$16,AND(O200="蓝色",N200="最大混沌"),数据引用!$C$22,AND(O200="紫色",N200="最大混沌"),数据引用!$D$22,AND(O200="橙色",N200="最大混沌"),数据引用!$E$22,AND(O200="红色",N200="最大混沌"),数据引用!$F$22,AND(O200="蓝色",N200="破甲效果"),数据引用!$C$25,AND(O200="紫色",N200="破甲效果"),数据引用!$D$25,AND(O200="橙色",N200="破甲效果"),数据引用!$E$25,AND(O200="红色",N200="破甲效果"),数据引用!$F$25,AND(O200="蓝色",N200="暴击效果"),数据引用!$C$28,AND(O200="紫色",N200="暴击效果"),数据引用!$D$28,AND(O200="橙色",N200="暴击效果"),数据引用!$E$28,AND(O200="红色",N200="暴击效果"),数据引用!$F$28,AND(O200="蓝色",N200="精准伤害"),数据引用!$C$31,AND(O200="紫色",N200="精准伤害"),数据引用!$D$31,AND(O200="橙色",N200="精准伤害"),数据引用!$E$31,AND(O200="红色",N200="精准伤害"),数据引用!$F$31,AND(O200="蓝色",N200="技能增强"),$C$34,AND(O200="紫色",N200="技能增强"),数据引用!$D$34,AND(O200="橙色",N200="技能增强"),数据引用!$E$34,AND(O200="红色",N200="技能增强"),数据引用!$F$34,AND(O200="蓝色",N200="命中率"),数据引用!$C$37,AND(O200="紫色",N200="命中率"),数据引用!$D$37,AND(O200="橙色",N200="命中率"),数据引用!$E$37,AND(O200="红色",N200="命中率"),数据引用!$F$37,AND(O200="蓝色",N200="闪避率"),数据引用!$C$40,AND(O200="紫色",N200="闪避率"),数据引用!$D$40,AND(O200="橙色",N200="闪避率"),数据引用!$E$40,AND(O200="红色",N200="闪避率"),数据引用!$F$40,AND(O200="蓝色",N200="晶核防御力"),数据引用!$C$43,AND(O200="紫色",N200="晶核防御力"),数据引用!$D$43,AND(O200="橙色",N200="晶核防御力"),数据引用!$E$43,AND(O200="红色",N200="晶核防御力"),数据引用!$F$43,AND(O200="蓝色",N200="精准回血%s"),数据引用!$C$46,AND(O200="紫色",N200="精准回血%s"),数据引用!$D$46,AND(O200="橙色",N200="精准回血%s"),数据引用!$E$46,AND(O200="红色",N200="精准回血%s"),数据引用!$F$46,AND(O200="蓝色",N200="闪避回血%s"),数据引用!$C$49,AND(O200="紫色",N200="闪避回血%s"),数据引用!$D$49,AND(O200="橙色",N200="闪避回血%s"),数据引用!$E$49,AND(O200="红色",N200="闪避回血%s"),数据引用!$F$49,AND(O200="蓝色",N200="命中回血%s"),数据引用!$C$52,AND(O200="紫色",N200="命中回血%s"),数据引用!$D$52,AND(O200="橙色",N200="命中回血%s"),数据引用!$E$52,AND(O200="红色",N200="命中回血%s"),数据引用!$F$52,AND(O200="蓝色",N200="暴击回血%s"),数据引用!$C$55,AND(O200="紫色",N200="暴击回血%s"),数据引用!$D$55,AND(O200="橙色",N200="暴击回血%s"),数据引用!$E$55,AND(O200="红色",N200="暴击回血%s"),数据引用!$F$55,AND(O200="蓝色",N200="混沌回血%s"),数据引用!$C$58,AND(O200="紫色",N200="混沌回血%s"),数据引用!$D$58,AND(O200="橙色",N200="混沌回血%s"),数据引用!$E$58,AND(O200="红色",N200="混沌回血%s"),数据引用!$F$58,AND(O200="蓝色",N200="元素抗性"),数据引用!$C$61,AND(O200="紫色",N200="元素抗性"),数据引用!$D$61,AND(O200="橙色",N200="元素抗性"),数据引用!$E$61,AND(O200="红色",N200="元素抗性"),数据引用!$F$61,AND(O200="蓝色",N200="元素伤害"),数据引用!$C$64,AND(O200="紫色",N200="元素伤害"),数据引用!$D$64,AND(O200="橙色",N200="元素伤害"),数据引用!$E$64,AND(O200="红色",N200="元素伤害"),数据引用!$F$64)</f>
        <v>20</v>
      </c>
      <c r="N200" s="160" t="s">
        <v>129</v>
      </c>
      <c r="O200" s="52" t="s">
        <v>38</v>
      </c>
      <c r="P200" s="141">
        <f t="shared" si="22"/>
        <v>20</v>
      </c>
      <c r="Q200" s="156"/>
      <c r="R200" s="156"/>
      <c r="S200" s="156"/>
      <c r="T200" s="156">
        <f>M200</f>
        <v>20</v>
      </c>
      <c r="U200" s="156" t="s">
        <v>132</v>
      </c>
      <c r="V200" s="126" t="str">
        <f t="shared" si="23"/>
        <v>属性-最大生命,</v>
      </c>
    </row>
    <row r="201" ht="15.75" spans="10:22">
      <c r="J201" s="6"/>
      <c r="K201" s="6"/>
      <c r="L201" s="52" t="s">
        <v>136</v>
      </c>
      <c r="M201" s="139">
        <f>_xlfn.IFS(AND(O201="蓝色",N201="晶核生命力"),数据引用!$C$19,AND(O201="紫色",N201="晶核生命力"),数据引用!$D$19,AND(O201="橙色",N201="晶核生命力"),数据引用!$E$19,AND(O201="红色",N201="晶核生命力"),数据引用!$F$19,AND(O201="蓝色",N201="晶核攻击力"),数据引用!$C$16,AND(O201="紫色",N201="晶核攻击力"),数据引用!$D$16,AND(O201="橙色",N201="晶核攻击力"),数据引用!$E$16,AND(O201="红色",N201="晶核攻击力"),数据引用!$F$16,AND(O201="蓝色",N201="最大混沌"),数据引用!$C$22,AND(O201="紫色",N201="最大混沌"),数据引用!$D$22,AND(O201="橙色",N201="最大混沌"),数据引用!$E$22,AND(O201="红色",N201="最大混沌"),数据引用!$F$22,AND(O201="蓝色",N201="破甲效果"),数据引用!$C$25,AND(O201="紫色",N201="破甲效果"),数据引用!$D$25,AND(O201="橙色",N201="破甲效果"),数据引用!$E$25,AND(O201="红色",N201="破甲效果"),数据引用!$F$25,AND(O201="蓝色",N201="暴击效果"),数据引用!$C$28,AND(O201="紫色",N201="暴击效果"),数据引用!$D$28,AND(O201="橙色",N201="暴击效果"),数据引用!$E$28,AND(O201="红色",N201="暴击效果"),数据引用!$F$28,AND(O201="蓝色",N201="精准伤害"),数据引用!$C$31,AND(O201="紫色",N201="精准伤害"),数据引用!$D$31,AND(O201="橙色",N201="精准伤害"),数据引用!$E$31,AND(O201="红色",N201="精准伤害"),数据引用!$F$31,AND(O201="蓝色",N201="技能增强"),$C$34,AND(O201="紫色",N201="技能增强"),数据引用!$D$34,AND(O201="橙色",N201="技能增强"),数据引用!$E$34,AND(O201="红色",N201="技能增强"),数据引用!$F$34,AND(O201="蓝色",N201="命中率"),数据引用!$C$37,AND(O201="紫色",N201="命中率"),数据引用!$D$37,AND(O201="橙色",N201="命中率"),数据引用!$E$37,AND(O201="红色",N201="命中率"),数据引用!$F$37,AND(O201="蓝色",N201="闪避率"),数据引用!$C$40,AND(O201="紫色",N201="闪避率"),数据引用!$D$40,AND(O201="橙色",N201="闪避率"),数据引用!$E$40,AND(O201="红色",N201="闪避率"),数据引用!$F$40,AND(O201="蓝色",N201="晶核防御力"),数据引用!$C$43,AND(O201="紫色",N201="晶核防御力"),数据引用!$D$43,AND(O201="橙色",N201="晶核防御力"),数据引用!$E$43,AND(O201="红色",N201="晶核防御力"),数据引用!$F$43,AND(O201="蓝色",N201="精准回血%s"),数据引用!$C$46,AND(O201="紫色",N201="精准回血%s"),数据引用!$D$46,AND(O201="橙色",N201="精准回血%s"),数据引用!$E$46,AND(O201="红色",N201="精准回血%s"),数据引用!$F$46,AND(O201="蓝色",N201="闪避回血%s"),数据引用!$C$49,AND(O201="紫色",N201="闪避回血%s"),数据引用!$D$49,AND(O201="橙色",N201="闪避回血%s"),数据引用!$E$49,AND(O201="红色",N201="闪避回血%s"),数据引用!$F$49,AND(O201="蓝色",N201="命中回血%s"),数据引用!$C$52,AND(O201="紫色",N201="命中回血%s"),数据引用!$D$52,AND(O201="橙色",N201="命中回血%s"),数据引用!$E$52,AND(O201="红色",N201="命中回血%s"),数据引用!$F$52,AND(O201="蓝色",N201="暴击回血%s"),数据引用!$C$55,AND(O201="紫色",N201="暴击回血%s"),数据引用!$D$55,AND(O201="橙色",N201="暴击回血%s"),数据引用!$E$55,AND(O201="红色",N201="暴击回血%s"),数据引用!$F$55,AND(O201="蓝色",N201="混沌回血%s"),数据引用!$C$58,AND(O201="紫色",N201="混沌回血%s"),数据引用!$D$58,AND(O201="橙色",N201="混沌回血%s"),数据引用!$E$58,AND(O201="红色",N201="混沌回血%s"),数据引用!$F$58,AND(O201="蓝色",N201="元素抗性"),数据引用!$C$61,AND(O201="紫色",N201="元素抗性"),数据引用!$D$61,AND(O201="橙色",N201="元素抗性"),数据引用!$E$61,AND(O201="红色",N201="元素抗性"),数据引用!$F$61,AND(O201="蓝色",N201="元素伤害"),数据引用!$C$64,AND(O201="紫色",N201="元素伤害"),数据引用!$D$64,AND(O201="橙色",N201="元素伤害"),数据引用!$E$64,AND(O201="红色",N201="元素伤害"),数据引用!$F$64)</f>
        <v>20</v>
      </c>
      <c r="N201" s="160" t="s">
        <v>137</v>
      </c>
      <c r="O201" s="52" t="s">
        <v>38</v>
      </c>
      <c r="P201" s="141">
        <f t="shared" si="22"/>
        <v>20</v>
      </c>
      <c r="Q201" s="156"/>
      <c r="R201" s="156"/>
      <c r="S201" s="156"/>
      <c r="T201" s="156"/>
      <c r="U201" s="156" t="s">
        <v>132</v>
      </c>
      <c r="V201" s="126" t="str">
        <f t="shared" si="23"/>
        <v>属性-攻击力,</v>
      </c>
    </row>
    <row r="202" ht="15.75" spans="10:22">
      <c r="J202" s="6"/>
      <c r="K202" s="6"/>
      <c r="L202" s="147" t="s">
        <v>229</v>
      </c>
      <c r="M202" s="161">
        <f>_xlfn.IFS(AND(O202="蓝色",N202="晶核生命力"),数据引用!$C$19,AND(O202="紫色",N202="晶核生命力"),数据引用!$D$19,AND(O202="橙色",N202="晶核生命力"),数据引用!$E$19,AND(O202="红色",N202="晶核生命力"),数据引用!$F$19,AND(O202="蓝色",N202="晶核攻击力"),数据引用!$C$16,AND(O202="紫色",N202="晶核攻击力"),数据引用!$D$16,AND(O202="橙色",N202="晶核攻击力"),数据引用!$E$16,AND(O202="红色",N202="晶核攻击力"),数据引用!$F$16,AND(O202="蓝色",N202="最大混沌"),数据引用!$C$22,AND(O202="紫色",N202="最大混沌"),数据引用!$D$22,AND(O202="橙色",N202="最大混沌"),数据引用!$E$22,AND(O202="红色",N202="最大混沌"),数据引用!$F$22,AND(O202="蓝色",N202="破甲效果"),数据引用!$C$25,AND(O202="紫色",N202="破甲效果"),数据引用!$D$25,AND(O202="橙色",N202="破甲效果"),数据引用!$E$25,AND(O202="红色",N202="破甲效果"),数据引用!$F$25,AND(O202="蓝色",N202="暴击效果"),数据引用!$C$28,AND(O202="紫色",N202="暴击效果"),数据引用!$D$28,AND(O202="橙色",N202="暴击效果"),数据引用!$E$28,AND(O202="红色",N202="暴击效果"),数据引用!$F$28,AND(O202="蓝色",N202="精准伤害"),数据引用!$C$31,AND(O202="紫色",N202="精准伤害"),数据引用!$D$31,AND(O202="橙色",N202="精准伤害"),数据引用!$E$31,AND(O202="红色",N202="精准伤害"),数据引用!$F$31,AND(O202="蓝色",N202="技能增强"),$C$34,AND(O202="紫色",N202="技能增强"),数据引用!$D$34,AND(O202="橙色",N202="技能增强"),数据引用!$E$34,AND(O202="红色",N202="技能增强"),数据引用!$F$34,AND(O202="蓝色",N202="命中率"),数据引用!$C$37,AND(O202="紫色",N202="命中率"),数据引用!$D$37,AND(O202="橙色",N202="命中率"),数据引用!$E$37,AND(O202="红色",N202="命中率"),数据引用!$F$37,AND(O202="蓝色",N202="闪避率"),数据引用!$C$40,AND(O202="紫色",N202="闪避率"),数据引用!$D$40,AND(O202="橙色",N202="闪避率"),数据引用!$E$40,AND(O202="红色",N202="闪避率"),数据引用!$F$40,AND(O202="蓝色",N202="晶核防御力"),数据引用!$C$43,AND(O202="紫色",N202="晶核防御力"),数据引用!$D$43,AND(O202="橙色",N202="晶核防御力"),数据引用!$E$43,AND(O202="红色",N202="晶核防御力"),数据引用!$F$43,AND(O202="蓝色",N202="精准回血%s"),数据引用!$C$46,AND(O202="紫色",N202="精准回血%s"),数据引用!$D$46,AND(O202="橙色",N202="精准回血%s"),数据引用!$E$46,AND(O202="红色",N202="精准回血%s"),数据引用!$F$46,AND(O202="蓝色",N202="闪避回血%s"),数据引用!$C$49,AND(O202="紫色",N202="闪避回血%s"),数据引用!$D$49,AND(O202="橙色",N202="闪避回血%s"),数据引用!$E$49,AND(O202="红色",N202="闪避回血%s"),数据引用!$F$49,AND(O202="蓝色",N202="命中回血%s"),数据引用!$C$52,AND(O202="紫色",N202="命中回血%s"),数据引用!$D$52,AND(O202="橙色",N202="命中回血%s"),数据引用!$E$52,AND(O202="红色",N202="命中回血%s"),数据引用!$F$52,AND(O202="蓝色",N202="暴击回血%s"),数据引用!$C$55,AND(O202="紫色",N202="暴击回血%s"),数据引用!$D$55,AND(O202="橙色",N202="暴击回血%s"),数据引用!$E$55,AND(O202="红色",N202="暴击回血%s"),数据引用!$F$55,AND(O202="蓝色",N202="混沌回血%s"),数据引用!$C$58,AND(O202="紫色",N202="混沌回血%s"),数据引用!$D$58,AND(O202="橙色",N202="混沌回血%s"),数据引用!$E$58,AND(O202="红色",N202="混沌回血%s"),数据引用!$F$58,AND(O202="蓝色",N202="元素抗性"),数据引用!$C$61,AND(O202="紫色",N202="元素抗性"),数据引用!$D$61,AND(O202="橙色",N202="元素抗性"),数据引用!$E$61,AND(O202="红色",N202="元素抗性"),数据引用!$F$61,AND(O202="蓝色",N202="元素伤害"),数据引用!$C$64,AND(O202="紫色",N202="元素伤害"),数据引用!$D$64,AND(O202="橙色",N202="元素伤害"),数据引用!$E$64,AND(O202="红色",N202="元素伤害"),数据引用!$F$64)</f>
        <v>20</v>
      </c>
      <c r="N202" s="162" t="s">
        <v>137</v>
      </c>
      <c r="O202" s="63" t="s">
        <v>38</v>
      </c>
      <c r="P202" s="141">
        <f t="shared" si="22"/>
        <v>20</v>
      </c>
      <c r="Q202" s="156" t="s">
        <v>130</v>
      </c>
      <c r="R202" s="156">
        <v>40</v>
      </c>
      <c r="S202" s="156" t="s">
        <v>131</v>
      </c>
      <c r="T202" s="156">
        <f>ROUND(P202/R202,2)</f>
        <v>0.5</v>
      </c>
      <c r="U202" s="156" t="s">
        <v>132</v>
      </c>
      <c r="V202" s="126" t="str">
        <f t="shared" si="23"/>
        <v>属性-攻击力,</v>
      </c>
    </row>
    <row r="203" ht="15.75" spans="10:22">
      <c r="J203" s="143"/>
      <c r="K203" s="143"/>
      <c r="L203" s="149" t="s">
        <v>227</v>
      </c>
      <c r="M203" s="161">
        <f>_xlfn.IFS(AND(O203="蓝色",N203="晶核生命力"),数据引用!$C$19,AND(O203="紫色",N203="晶核生命力"),数据引用!$D$19,AND(O203="橙色",N203="晶核生命力"),数据引用!$E$19,AND(O203="红色",N203="晶核生命力"),数据引用!$F$19,AND(O203="蓝色",N203="晶核攻击力"),数据引用!$C$16,AND(O203="紫色",N203="晶核攻击力"),数据引用!$D$16,AND(O203="橙色",N203="晶核攻击力"),数据引用!$E$16,AND(O203="红色",N203="晶核攻击力"),数据引用!$F$16,AND(O203="蓝色",N203="最大混沌"),数据引用!$C$22,AND(O203="紫色",N203="最大混沌"),数据引用!$D$22,AND(O203="橙色",N203="最大混沌"),数据引用!$E$22,AND(O203="红色",N203="最大混沌"),数据引用!$F$22,AND(O203="蓝色",N203="破甲效果"),数据引用!$C$25,AND(O203="紫色",N203="破甲效果"),数据引用!$D$25,AND(O203="橙色",N203="破甲效果"),数据引用!$E$25,AND(O203="红色",N203="破甲效果"),数据引用!$F$25,AND(O203="蓝色",N203="暴击效果"),数据引用!$C$28,AND(O203="紫色",N203="暴击效果"),数据引用!$D$28,AND(O203="橙色",N203="暴击效果"),数据引用!$E$28,AND(O203="红色",N203="暴击效果"),数据引用!$F$28,AND(O203="蓝色",N203="精准伤害"),数据引用!$C$31,AND(O203="紫色",N203="精准伤害"),数据引用!$D$31,AND(O203="橙色",N203="精准伤害"),数据引用!$E$31,AND(O203="红色",N203="精准伤害"),数据引用!$F$31,AND(O203="蓝色",N203="技能增强"),$C$34,AND(O203="紫色",N203="技能增强"),数据引用!$D$34,AND(O203="橙色",N203="技能增强"),数据引用!$E$34,AND(O203="红色",N203="技能增强"),数据引用!$F$34,AND(O203="蓝色",N203="命中率"),数据引用!$C$37,AND(O203="紫色",N203="命中率"),数据引用!$D$37,AND(O203="橙色",N203="命中率"),数据引用!$E$37,AND(O203="红色",N203="命中率"),数据引用!$F$37,AND(O203="蓝色",N203="闪避率"),数据引用!$C$40,AND(O203="紫色",N203="闪避率"),数据引用!$D$40,AND(O203="橙色",N203="闪避率"),数据引用!$E$40,AND(O203="红色",N203="闪避率"),数据引用!$F$40,AND(O203="蓝色",N203="晶核防御力"),数据引用!$C$43,AND(O203="紫色",N203="晶核防御力"),数据引用!$D$43,AND(O203="橙色",N203="晶核防御力"),数据引用!$E$43,AND(O203="红色",N203="晶核防御力"),数据引用!$F$43,AND(O203="蓝色",N203="精准回血%s"),数据引用!$C$46,AND(O203="紫色",N203="精准回血%s"),数据引用!$D$46,AND(O203="橙色",N203="精准回血%s"),数据引用!$E$46,AND(O203="红色",N203="精准回血%s"),数据引用!$F$46,AND(O203="蓝色",N203="闪避回血%s"),数据引用!$C$49,AND(O203="紫色",N203="闪避回血%s"),数据引用!$D$49,AND(O203="橙色",N203="闪避回血%s"),数据引用!$E$49,AND(O203="红色",N203="闪避回血%s"),数据引用!$F$49,AND(O203="蓝色",N203="命中回血%s"),数据引用!$C$52,AND(O203="紫色",N203="命中回血%s"),数据引用!$D$52,AND(O203="橙色",N203="命中回血%s"),数据引用!$E$52,AND(O203="红色",N203="命中回血%s"),数据引用!$F$52,AND(O203="蓝色",N203="暴击回血%s"),数据引用!$C$55,AND(O203="紫色",N203="暴击回血%s"),数据引用!$D$55,AND(O203="橙色",N203="暴击回血%s"),数据引用!$E$55,AND(O203="红色",N203="暴击回血%s"),数据引用!$F$55,AND(O203="蓝色",N203="混沌回血%s"),数据引用!$C$58,AND(O203="紫色",N203="混沌回血%s"),数据引用!$D$58,AND(O203="橙色",N203="混沌回血%s"),数据引用!$E$58,AND(O203="红色",N203="混沌回血%s"),数据引用!$F$58,AND(O203="蓝色",N203="元素抗性"),数据引用!$C$61,AND(O203="紫色",N203="元素抗性"),数据引用!$D$61,AND(O203="橙色",N203="元素抗性"),数据引用!$E$61,AND(O203="红色",N203="元素抗性"),数据引用!$F$61,AND(O203="蓝色",N203="元素伤害"),数据引用!$C$64,AND(O203="紫色",N203="元素伤害"),数据引用!$D$64,AND(O203="橙色",N203="元素伤害"),数据引用!$E$64,AND(O203="红色",N203="元素伤害"),数据引用!$F$64)</f>
        <v>0</v>
      </c>
      <c r="N203" s="163" t="s">
        <v>161</v>
      </c>
      <c r="O203" s="63" t="s">
        <v>38</v>
      </c>
      <c r="P203" s="141">
        <f t="shared" si="22"/>
        <v>0</v>
      </c>
      <c r="Q203" s="156"/>
      <c r="R203" s="156"/>
      <c r="S203" s="156"/>
      <c r="T203" s="156"/>
      <c r="U203" s="156" t="s">
        <v>132</v>
      </c>
      <c r="V203" s="126" t="str">
        <f t="shared" si="23"/>
        <v>属性-技能增强,</v>
      </c>
    </row>
    <row r="204" ht="15.75" spans="10:22">
      <c r="J204" s="6"/>
      <c r="K204" s="126">
        <f>T204*100</f>
        <v>2000</v>
      </c>
      <c r="L204" s="149" t="s">
        <v>136</v>
      </c>
      <c r="M204" s="161">
        <f>_xlfn.IFS(AND(O204="蓝色",N204="晶核生命力"),数据引用!$C$19,AND(O204="紫色",N204="晶核生命力"),数据引用!$D$19,AND(O204="橙色",N204="晶核生命力"),数据引用!$E$19,AND(O204="红色",N204="晶核生命力"),数据引用!$F$19,AND(O204="蓝色",N204="晶核攻击力"),数据引用!$C$16,AND(O204="紫色",N204="晶核攻击力"),数据引用!$D$16,AND(O204="橙色",N204="晶核攻击力"),数据引用!$E$16,AND(O204="红色",N204="晶核攻击力"),数据引用!$F$16,AND(O204="蓝色",N204="最大混沌"),数据引用!$C$22,AND(O204="紫色",N204="最大混沌"),数据引用!$D$22,AND(O204="橙色",N204="最大混沌"),数据引用!$E$22,AND(O204="红色",N204="最大混沌"),数据引用!$F$22,AND(O204="蓝色",N204="破甲效果"),数据引用!$C$25,AND(O204="紫色",N204="破甲效果"),数据引用!$D$25,AND(O204="橙色",N204="破甲效果"),数据引用!$E$25,AND(O204="红色",N204="破甲效果"),数据引用!$F$25,AND(O204="蓝色",N204="暴击效果"),数据引用!$C$28,AND(O204="紫色",N204="暴击效果"),数据引用!$D$28,AND(O204="橙色",N204="暴击效果"),数据引用!$E$28,AND(O204="红色",N204="暴击效果"),数据引用!$F$28,AND(O204="蓝色",N204="精准伤害"),数据引用!$C$31,AND(O204="紫色",N204="精准伤害"),数据引用!$D$31,AND(O204="橙色",N204="精准伤害"),数据引用!$E$31,AND(O204="红色",N204="精准伤害"),数据引用!$F$31,AND(O204="蓝色",N204="技能增强"),$C$34,AND(O204="紫色",N204="技能增强"),数据引用!$D$34,AND(O204="橙色",N204="技能增强"),数据引用!$E$34,AND(O204="红色",N204="技能增强"),数据引用!$F$34,AND(O204="蓝色",N204="命中率"),数据引用!$C$37,AND(O204="紫色",N204="命中率"),数据引用!$D$37,AND(O204="橙色",N204="命中率"),数据引用!$E$37,AND(O204="红色",N204="命中率"),数据引用!$F$37,AND(O204="蓝色",N204="闪避率"),数据引用!$C$40,AND(O204="紫色",N204="闪避率"),数据引用!$D$40,AND(O204="橙色",N204="闪避率"),数据引用!$E$40,AND(O204="红色",N204="闪避率"),数据引用!$F$40,AND(O204="蓝色",N204="晶核防御力"),数据引用!$C$43,AND(O204="紫色",N204="晶核防御力"),数据引用!$D$43,AND(O204="橙色",N204="晶核防御力"),数据引用!$E$43,AND(O204="红色",N204="晶核防御力"),数据引用!$F$43,AND(O204="蓝色",N204="精准回血%s"),数据引用!$C$46,AND(O204="紫色",N204="精准回血%s"),数据引用!$D$46,AND(O204="橙色",N204="精准回血%s"),数据引用!$E$46,AND(O204="红色",N204="精准回血%s"),数据引用!$F$46,AND(O204="蓝色",N204="闪避回血%s"),数据引用!$C$49,AND(O204="紫色",N204="闪避回血%s"),数据引用!$D$49,AND(O204="橙色",N204="闪避回血%s"),数据引用!$E$49,AND(O204="红色",N204="闪避回血%s"),数据引用!$F$49,AND(O204="蓝色",N204="命中回血%s"),数据引用!$C$52,AND(O204="紫色",N204="命中回血%s"),数据引用!$D$52,AND(O204="橙色",N204="命中回血%s"),数据引用!$E$52,AND(O204="红色",N204="命中回血%s"),数据引用!$F$52,AND(O204="蓝色",N204="暴击回血%s"),数据引用!$C$55,AND(O204="紫色",N204="暴击回血%s"),数据引用!$D$55,AND(O204="橙色",N204="暴击回血%s"),数据引用!$E$55,AND(O204="红色",N204="暴击回血%s"),数据引用!$F$55,AND(O204="蓝色",N204="混沌回血%s"),数据引用!$C$58,AND(O204="紫色",N204="混沌回血%s"),数据引用!$D$58,AND(O204="橙色",N204="混沌回血%s"),数据引用!$E$58,AND(O204="红色",N204="混沌回血%s"),数据引用!$F$58,AND(O204="蓝色",N204="元素抗性"),数据引用!$C$61,AND(O204="紫色",N204="元素抗性"),数据引用!$D$61,AND(O204="橙色",N204="元素抗性"),数据引用!$E$61,AND(O204="红色",N204="元素抗性"),数据引用!$F$61,AND(O204="蓝色",N204="元素伤害"),数据引用!$C$64,AND(O204="紫色",N204="元素伤害"),数据引用!$D$64,AND(O204="橙色",N204="元素伤害"),数据引用!$E$64,AND(O204="红色",N204="元素伤害"),数据引用!$F$64)</f>
        <v>20</v>
      </c>
      <c r="N204" s="163" t="s">
        <v>129</v>
      </c>
      <c r="O204" s="63" t="s">
        <v>38</v>
      </c>
      <c r="P204" s="141">
        <f t="shared" si="22"/>
        <v>20</v>
      </c>
      <c r="Q204" s="156"/>
      <c r="R204" s="156"/>
      <c r="S204" s="156"/>
      <c r="T204" s="156">
        <f>M204</f>
        <v>20</v>
      </c>
      <c r="U204" s="156" t="s">
        <v>132</v>
      </c>
      <c r="V204" s="126" t="str">
        <f t="shared" si="23"/>
        <v>属性-最大生命,</v>
      </c>
    </row>
    <row r="205" ht="15.75" spans="10:22">
      <c r="J205" s="6"/>
      <c r="K205" s="6"/>
      <c r="L205" s="149" t="s">
        <v>230</v>
      </c>
      <c r="M205" s="161" t="e">
        <f>_xlfn.IFS(AND(O205="蓝色",N205="晶核生命力"),数据引用!$C$19,AND(O205="紫色",N205="晶核生命力"),数据引用!$D$19,AND(O205="橙色",N205="晶核生命力"),数据引用!$E$19,AND(O205="红色",N205="晶核生命力"),数据引用!$F$19,AND(O205="蓝色",N205="晶核攻击力"),数据引用!$C$16,AND(O205="紫色",N205="晶核攻击力"),数据引用!$D$16,AND(O205="橙色",N205="晶核攻击力"),数据引用!$E$16,AND(O205="红色",N205="晶核攻击力"),数据引用!$F$16,AND(O205="蓝色",N205="最大混沌"),数据引用!$C$22,AND(O205="紫色",N205="最大混沌"),数据引用!$D$22,AND(O205="橙色",N205="最大混沌"),数据引用!$E$22,AND(O205="红色",N205="最大混沌"),数据引用!$F$22,AND(O205="蓝色",N205="破甲效果"),数据引用!$C$25,AND(O205="紫色",N205="破甲效果"),数据引用!$D$25,AND(O205="橙色",N205="破甲效果"),数据引用!$E$25,AND(O205="红色",N205="破甲效果"),数据引用!$F$25,AND(O205="蓝色",N205="暴击效果"),数据引用!$C$28,AND(O205="紫色",N205="暴击效果"),数据引用!$D$28,AND(O205="橙色",N205="暴击效果"),数据引用!$E$28,AND(O205="红色",N205="暴击效果"),数据引用!$F$28,AND(O205="蓝色",N205="精准伤害"),数据引用!$C$31,AND(O205="紫色",N205="精准伤害"),数据引用!$D$31,AND(O205="橙色",N205="精准伤害"),数据引用!$E$31,AND(O205="红色",N205="精准伤害"),数据引用!$F$31,AND(O205="蓝色",N205="技能增强"),$C$34,AND(O205="紫色",N205="技能增强"),数据引用!$D$34,AND(O205="橙色",N205="技能增强"),数据引用!$E$34,AND(O205="红色",N205="技能增强"),数据引用!$F$34,AND(O205="蓝色",N205="%命中率"),数据引用!$C$37,AND(O205="紫色",N205="%命中率"),数据引用!$D$37,AND(O205="橙色",N205="%命中率"),数据引用!$E$37,AND(O205="红色",N205="命中率"),数据引用!$F$37,AND(O205="蓝色",N205="%闪避率"),数据引用!$C$40,AND(O205="紫色",N205="%闪避率"),数据引用!$D$40,AND(O205="橙色",N205="%闪避率"),数据引用!$E$40,AND(O205="红色",N205="%闪避率"),数据引用!$F$40,AND(O205="蓝色",N205="晶核防御力"),数据引用!$C$43,AND(O205="紫色",N205="晶核防御力"),数据引用!$D$43,AND(O205="橙色",N205="晶核防御力"),数据引用!$E$43,AND(O205="红色",N205="晶核防御力"),数据引用!$F$43,AND(O205="蓝色",N205="精准回血"),数据引用!$C$46,AND(O205="紫色",N205="精准回血"),数据引用!$D$46,AND(O205="橙色",N205="精准回血"),数据引用!$E$46,AND(O205="红色",N205="精准回血"),数据引用!$F$46,AND(O205="蓝色",N205="闪避回血"),数据引用!$C$49,AND(O205="紫色",N205="闪避回血"),数据引用!$D$49,AND(O205="橙色",N205="闪避回血"),数据引用!$E$49,AND(O205="红色",N205="闪避回血"),数据引用!$F$49,AND(O205="蓝色",N205="命中回血"),数据引用!$C$52,AND(O205="紫色",N205="命中回血"),数据引用!$D$52,AND(O205="橙色",N205="命中回血"),数据引用!$E$52,AND(O205="红色",N205="命中回血"),数据引用!$F$52,AND(O205="蓝色",N205="暴击回血"),数据引用!$C$55,AND(O205="紫色",N205="暴击回血"),数据引用!$D$55,AND(O205="橙色",N205="暴击回血"),数据引用!$E$55,AND(O205="红色",N205="暴击回血"),数据引用!$F$55,AND(O205="蓝色",N205="混沌回血"),数据引用!$C$58,AND(O205="紫色",N205="混沌回血"),数据引用!$D$58,AND(O205="橙色",N205="混沌回血"),数据引用!$E$58,AND(O205="红色",N205="混沌回血"),数据引用!$F$58,AND(O205="蓝色",N205="%元素抗性"),数据引用!$C$61,AND(O205="紫色",N205="%元素抗性"),数据引用!$D$61,AND(O205="橙色",N205="%元素抗性"),数据引用!$E$61,AND(O205="红色",N205="%元素抗性"),数据引用!$F$61,AND(O205="蓝色",N205="%元素伤害"),数据引用!$C$64,AND(O205="紫色",N205="%元素伤害"),数据引用!$D$64,AND(O205="橙色",N205="%元素伤害"),数据引用!$E$64,AND(O205="红色",N205="%元素伤害"),数据引用!$F$64)</f>
        <v>#N/A</v>
      </c>
      <c r="N205" s="164"/>
      <c r="O205" s="63" t="s">
        <v>38</v>
      </c>
      <c r="P205" s="141" t="str">
        <f t="shared" si="22"/>
        <v/>
      </c>
      <c r="Q205" s="156"/>
      <c r="R205" s="156"/>
      <c r="S205" s="156"/>
      <c r="T205" s="156"/>
      <c r="U205" s="156"/>
      <c r="V205" s="126" t="e">
        <f t="shared" si="23"/>
        <v>#N/A</v>
      </c>
    </row>
    <row r="206" ht="15.75" spans="10:22">
      <c r="J206" s="6"/>
      <c r="K206" s="6"/>
      <c r="L206" s="63" t="s">
        <v>227</v>
      </c>
      <c r="M206" s="161">
        <f>_xlfn.IFS(AND(O206="蓝色",N206="晶核生命力"),数据引用!$C$19,AND(O206="紫色",N206="晶核生命力"),数据引用!$D$19,AND(O206="橙色",N206="晶核生命力"),数据引用!$E$19,AND(O206="红色",N206="晶核生命力"),数据引用!$F$19,AND(O206="蓝色",N206="晶核攻击力"),数据引用!$C$16,AND(O206="紫色",N206="晶核攻击力"),数据引用!$D$16,AND(O206="橙色",N206="晶核攻击力"),数据引用!$E$16,AND(O206="红色",N206="晶核攻击力"),数据引用!$F$16,AND(O206="蓝色",N206="最大混沌"),数据引用!$C$22,AND(O206="紫色",N206="最大混沌"),数据引用!$D$22,AND(O206="橙色",N206="最大混沌"),数据引用!$E$22,AND(O206="红色",N206="最大混沌"),数据引用!$F$22,AND(O206="蓝色",N206="破甲效果"),数据引用!$C$25,AND(O206="紫色",N206="破甲效果"),数据引用!$D$25,AND(O206="橙色",N206="破甲效果"),数据引用!$E$25,AND(O206="红色",N206="破甲效果"),数据引用!$F$25,AND(O206="蓝色",N206="暴击效果"),数据引用!$C$28,AND(O206="紫色",N206="暴击效果"),数据引用!$D$28,AND(O206="橙色",N206="暴击效果"),数据引用!$E$28,AND(O206="红色",N206="暴击效果"),数据引用!$F$28,AND(O206="蓝色",N206="精准伤害"),数据引用!$C$31,AND(O206="紫色",N206="精准伤害"),数据引用!$D$31,AND(O206="橙色",N206="精准伤害"),数据引用!$E$31,AND(O206="红色",N206="精准伤害"),数据引用!$F$31,AND(O206="蓝色",N206="技能增强"),$C$34,AND(O206="紫色",N206="技能增强"),数据引用!$D$34,AND(O206="橙色",N206="技能增强"),数据引用!$E$34,AND(O206="红色",N206="技能增强"),数据引用!$F$34,AND(O206="蓝色",N206="命中率"),数据引用!$C$37,AND(O206="紫色",N206="命中率"),数据引用!$D$37,AND(O206="橙色",N206="命中率"),数据引用!$E$37,AND(O206="红色",N206="命中率"),数据引用!$F$37,AND(O206="蓝色",N206="闪避率"),数据引用!$C$40,AND(O206="紫色",N206="闪避率"),数据引用!$D$40,AND(O206="橙色",N206="闪避率"),数据引用!$E$40,AND(O206="红色",N206="闪避率"),数据引用!$F$40,AND(O206="蓝色",N206="晶核防御力"),数据引用!$C$43,AND(O206="紫色",N206="晶核防御力"),数据引用!$D$43,AND(O206="橙色",N206="晶核防御力"),数据引用!$E$43,AND(O206="红色",N206="晶核防御力"),数据引用!$F$43,AND(O206="蓝色",N206="精准回血%s"),数据引用!$C$46,AND(O206="紫色",N206="精准回血%s"),数据引用!$D$46,AND(O206="橙色",N206="精准回血%s"),数据引用!$E$46,AND(O206="红色",N206="精准回血%s"),数据引用!$F$46,AND(O206="蓝色",N206="闪避回血%s"),数据引用!$C$49,AND(O206="紫色",N206="闪避回血%s"),数据引用!$D$49,AND(O206="橙色",N206="闪避回血%s"),数据引用!$E$49,AND(O206="红色",N206="闪避回血%s"),数据引用!$F$49,AND(O206="蓝色",N206="命中回血%s"),数据引用!$C$52,AND(O206="紫色",N206="命中回血%s"),数据引用!$D$52,AND(O206="橙色",N206="命中回血%s"),数据引用!$E$52,AND(O206="红色",N206="命中回血%s"),数据引用!$F$52,AND(O206="蓝色",N206="暴击回血%s"),数据引用!$C$55,AND(O206="紫色",N206="暴击回血%s"),数据引用!$D$55,AND(O206="橙色",N206="暴击回血%s"),数据引用!$E$55,AND(O206="红色",N206="暴击回血%s"),数据引用!$F$55,AND(O206="蓝色",N206="混沌回血%s"),数据引用!$C$58,AND(O206="紫色",N206="混沌回血%s"),数据引用!$D$58,AND(O206="橙色",N206="混沌回血%s"),数据引用!$E$58,AND(O206="红色",N206="混沌回血%s"),数据引用!$F$58,AND(O206="蓝色",N206="元素抗性"),数据引用!$C$61,AND(O206="紫色",N206="元素抗性"),数据引用!$D$61,AND(O206="橙色",N206="元素抗性"),数据引用!$E$61,AND(O206="红色",N206="元素抗性"),数据引用!$F$61,AND(O206="蓝色",N206="元素伤害"),数据引用!$C$64,AND(O206="紫色",N206="元素伤害"),数据引用!$D$64,AND(O206="橙色",N206="元素伤害"),数据引用!$E$64,AND(O206="红色",N206="元素伤害"),数据引用!$F$64)</f>
        <v>226</v>
      </c>
      <c r="N206" s="162" t="s">
        <v>179</v>
      </c>
      <c r="O206" s="63" t="s">
        <v>38</v>
      </c>
      <c r="P206" s="141">
        <f t="shared" si="22"/>
        <v>226</v>
      </c>
      <c r="Q206" s="156"/>
      <c r="R206" s="156"/>
      <c r="S206" s="156"/>
      <c r="T206" s="156"/>
      <c r="U206" s="156" t="s">
        <v>142</v>
      </c>
      <c r="V206" s="126" t="str">
        <f t="shared" si="23"/>
        <v>属性-精准回血,</v>
      </c>
    </row>
    <row r="207" ht="15.75" spans="10:22">
      <c r="J207" s="143"/>
      <c r="K207" s="143"/>
      <c r="L207" s="147" t="s">
        <v>227</v>
      </c>
      <c r="M207" s="161">
        <f>_xlfn.IFS(AND(O207="蓝色",N207="晶核生命力"),数据引用!$C$19,AND(O207="紫色",N207="晶核生命力"),数据引用!$D$19,AND(O207="橙色",N207="晶核生命力"),数据引用!$E$19,AND(O207="红色",N207="晶核生命力"),数据引用!$F$19,AND(O207="蓝色",N207="晶核攻击力"),数据引用!$C$16,AND(O207="紫色",N207="晶核攻击力"),数据引用!$D$16,AND(O207="橙色",N207="晶核攻击力"),数据引用!$E$16,AND(O207="红色",N207="晶核攻击力"),数据引用!$F$16,AND(O207="蓝色",N207="最大混沌"),数据引用!$C$22,AND(O207="紫色",N207="最大混沌"),数据引用!$D$22,AND(O207="橙色",N207="最大混沌"),数据引用!$E$22,AND(O207="红色",N207="最大混沌"),数据引用!$F$22,AND(O207="蓝色",N207="破甲效果"),数据引用!$C$25,AND(O207="紫色",N207="破甲效果"),数据引用!$D$25,AND(O207="橙色",N207="破甲效果"),数据引用!$E$25,AND(O207="红色",N207="破甲效果"),数据引用!$F$25,AND(O207="蓝色",N207="暴击效果"),数据引用!$C$28,AND(O207="紫色",N207="暴击效果"),数据引用!$D$28,AND(O207="橙色",N207="暴击效果"),数据引用!$E$28,AND(O207="红色",N207="暴击效果"),数据引用!$F$28,AND(O207="蓝色",N207="精准伤害"),数据引用!$C$31,AND(O207="紫色",N207="精准伤害"),数据引用!$D$31,AND(O207="橙色",N207="精准伤害"),数据引用!$E$31,AND(O207="红色",N207="精准伤害"),数据引用!$F$31,AND(O207="蓝色",N207="技能增强"),$C$34,AND(O207="紫色",N207="技能增强"),数据引用!$D$34,AND(O207="橙色",N207="技能增强"),数据引用!$E$34,AND(O207="红色",N207="技能增强"),数据引用!$F$34,AND(O207="蓝色",N207="命中率"),数据引用!$C$37,AND(O207="紫色",N207="命中率"),数据引用!$D$37,AND(O207="橙色",N207="命中率"),数据引用!$E$37,AND(O207="红色",N207="命中率"),数据引用!$F$37,AND(O207="蓝色",N207="闪避率"),数据引用!$C$40,AND(O207="紫色",N207="闪避率"),数据引用!$D$40,AND(O207="橙色",N207="闪避率"),数据引用!$E$40,AND(O207="红色",N207="闪避率"),数据引用!$F$40,AND(O207="蓝色",N207="晶核防御力"),数据引用!$C$43,AND(O207="紫色",N207="晶核防御力"),数据引用!$D$43,AND(O207="橙色",N207="晶核防御力"),数据引用!$E$43,AND(O207="红色",N207="晶核防御力"),数据引用!$F$43,AND(O207="蓝色",N207="精准回血%s"),数据引用!$C$46,AND(O207="紫色",N207="精准回血%s"),数据引用!$D$46,AND(O207="橙色",N207="精准回血%s"),数据引用!$E$46,AND(O207="红色",N207="精准回血%s"),数据引用!$F$46,AND(O207="蓝色",N207="闪避回血%s"),数据引用!$C$49,AND(O207="紫色",N207="闪避回血%s"),数据引用!$D$49,AND(O207="橙色",N207="闪避回血%s"),数据引用!$E$49,AND(O207="红色",N207="闪避回血%s"),数据引用!$F$49,AND(O207="蓝色",N207="命中回血%s"),数据引用!$C$52,AND(O207="紫色",N207="命中回血%s"),数据引用!$D$52,AND(O207="橙色",N207="命中回血%s"),数据引用!$E$52,AND(O207="红色",N207="命中回血%s"),数据引用!$F$52,AND(O207="蓝色",N207="暴击回血%s"),数据引用!$C$55,AND(O207="紫色",N207="暴击回血%s"),数据引用!$D$55,AND(O207="橙色",N207="暴击回血%s"),数据引用!$E$55,AND(O207="红色",N207="暴击回血%s"),数据引用!$F$55,AND(O207="蓝色",N207="混沌回血%s"),数据引用!$C$58,AND(O207="紫色",N207="混沌回血%s"),数据引用!$D$58,AND(O207="橙色",N207="混沌回血%s"),数据引用!$E$58,AND(O207="红色",N207="混沌回血%s"),数据引用!$F$58,AND(O207="蓝色",N207="元素抗性"),数据引用!$C$61,AND(O207="紫色",N207="元素抗性"),数据引用!$D$61,AND(O207="橙色",N207="元素抗性"),数据引用!$E$61,AND(O207="红色",N207="元素抗性"),数据引用!$F$61,AND(O207="蓝色",N207="元素伤害"),数据引用!$C$64,AND(O207="紫色",N207="元素伤害"),数据引用!$D$64,AND(O207="橙色",N207="元素伤害"),数据引用!$E$64,AND(O207="红色",N207="元素伤害"),数据引用!$F$64)</f>
        <v>0</v>
      </c>
      <c r="N207" s="162" t="s">
        <v>171</v>
      </c>
      <c r="O207" s="63" t="s">
        <v>38</v>
      </c>
      <c r="P207" s="141">
        <f t="shared" si="22"/>
        <v>0</v>
      </c>
      <c r="Q207" s="156"/>
      <c r="R207" s="156"/>
      <c r="S207" s="156"/>
      <c r="T207" s="156">
        <f>M207*100</f>
        <v>0</v>
      </c>
      <c r="U207" s="156" t="s">
        <v>132</v>
      </c>
      <c r="V207" s="126" t="str">
        <f t="shared" si="23"/>
        <v>属性-精准伤害,</v>
      </c>
    </row>
    <row r="208" ht="15.75" spans="10:22">
      <c r="J208" s="6"/>
      <c r="K208" s="6"/>
      <c r="L208" s="63" t="s">
        <v>227</v>
      </c>
      <c r="M208" s="161">
        <f>_xlfn.IFS(AND(O208="蓝色",N208="晶核生命力"),数据引用!$C$19,AND(O208="紫色",N208="晶核生命力"),数据引用!$D$19,AND(O208="橙色",N208="晶核生命力"),数据引用!$E$19,AND(O208="红色",N208="晶核生命力"),数据引用!$F$19,AND(O208="蓝色",N208="晶核攻击力"),数据引用!$C$16,AND(O208="紫色",N208="晶核攻击力"),数据引用!$D$16,AND(O208="橙色",N208="晶核攻击力"),数据引用!$E$16,AND(O208="红色",N208="晶核攻击力"),数据引用!$F$16,AND(O208="蓝色",N208="最大混沌"),数据引用!$C$22,AND(O208="紫色",N208="最大混沌"),数据引用!$D$22,AND(O208="橙色",N208="最大混沌"),数据引用!$E$22,AND(O208="红色",N208="最大混沌"),数据引用!$F$22,AND(O208="蓝色",N208="破甲效果"),数据引用!$C$25,AND(O208="紫色",N208="破甲效果"),数据引用!$D$25,AND(O208="橙色",N208="破甲效果"),数据引用!$E$25,AND(O208="红色",N208="破甲效果"),数据引用!$F$25,AND(O208="蓝色",N208="暴击效果"),数据引用!$C$28,AND(O208="紫色",N208="暴击效果"),数据引用!$D$28,AND(O208="橙色",N208="暴击效果"),数据引用!$E$28,AND(O208="红色",N208="暴击效果"),数据引用!$F$28,AND(O208="蓝色",N208="精准伤害"),数据引用!$C$31,AND(O208="紫色",N208="精准伤害"),数据引用!$D$31,AND(O208="橙色",N208="精准伤害"),数据引用!$E$31,AND(O208="红色",N208="精准伤害"),数据引用!$F$31,AND(O208="蓝色",N208="技能增强"),$C$34,AND(O208="紫色",N208="技能增强"),数据引用!$D$34,AND(O208="橙色",N208="技能增强"),数据引用!$E$34,AND(O208="红色",N208="技能增强"),数据引用!$F$34,AND(O208="蓝色",N208="命中率"),数据引用!$C$37,AND(O208="紫色",N208="命中率"),数据引用!$D$37,AND(O208="橙色",N208="命中率"),数据引用!$E$37,AND(O208="红色",N208="命中率"),数据引用!$F$37,AND(O208="蓝色",N208="闪避率"),数据引用!$C$40,AND(O208="紫色",N208="闪避率"),数据引用!$D$40,AND(O208="橙色",N208="闪避率"),数据引用!$E$40,AND(O208="红色",N208="闪避率"),数据引用!$F$40,AND(O208="蓝色",N208="晶核防御力"),数据引用!$C$43,AND(O208="紫色",N208="晶核防御力"),数据引用!$D$43,AND(O208="橙色",N208="晶核防御力"),数据引用!$E$43,AND(O208="红色",N208="晶核防御力"),数据引用!$F$43,AND(O208="蓝色",N208="精准回血%s"),数据引用!$C$46,AND(O208="紫色",N208="精准回血%s"),数据引用!$D$46,AND(O208="橙色",N208="精准回血%s"),数据引用!$E$46,AND(O208="红色",N208="精准回血%s"),数据引用!$F$46,AND(O208="蓝色",N208="闪避回血%s"),数据引用!$C$49,AND(O208="紫色",N208="闪避回血%s"),数据引用!$D$49,AND(O208="橙色",N208="闪避回血%s"),数据引用!$E$49,AND(O208="红色",N208="闪避回血%s"),数据引用!$F$49,AND(O208="蓝色",N208="命中回血%s"),数据引用!$C$52,AND(O208="紫色",N208="命中回血%s"),数据引用!$D$52,AND(O208="橙色",N208="命中回血%s"),数据引用!$E$52,AND(O208="红色",N208="命中回血%s"),数据引用!$F$52,AND(O208="蓝色",N208="暴击回血%s"),数据引用!$C$55,AND(O208="紫色",N208="暴击回血%s"),数据引用!$D$55,AND(O208="橙色",N208="暴击回血%s"),数据引用!$E$55,AND(O208="红色",N208="暴击回血%s"),数据引用!$F$55,AND(O208="蓝色",N208="混沌回血%s"),数据引用!$C$58,AND(O208="紫色",N208="混沌回血%s"),数据引用!$D$58,AND(O208="橙色",N208="混沌回血%s"),数据引用!$E$58,AND(O208="红色",N208="混沌回血%s"),数据引用!$F$58,AND(O208="蓝色",N208="元素抗性"),数据引用!$C$61,AND(O208="紫色",N208="元素抗性"),数据引用!$D$61,AND(O208="橙色",N208="元素抗性"),数据引用!$E$61,AND(O208="红色",N208="元素抗性"),数据引用!$F$61,AND(O208="蓝色",N208="元素伤害"),数据引用!$C$64,AND(O208="紫色",N208="元素伤害"),数据引用!$D$64,AND(O208="橙色",N208="元素伤害"),数据引用!$E$64,AND(O208="红色",N208="元素伤害"),数据引用!$F$64)</f>
        <v>0</v>
      </c>
      <c r="N208" s="162" t="s">
        <v>141</v>
      </c>
      <c r="O208" s="63" t="s">
        <v>38</v>
      </c>
      <c r="P208" s="141">
        <f t="shared" si="22"/>
        <v>0</v>
      </c>
      <c r="Q208" s="156"/>
      <c r="R208" s="156"/>
      <c r="S208" s="156"/>
      <c r="T208" s="156"/>
      <c r="U208" s="156" t="s">
        <v>142</v>
      </c>
      <c r="V208" s="126" t="str">
        <f t="shared" si="23"/>
        <v>属性-暴击回血,</v>
      </c>
    </row>
    <row r="209" ht="15.75" spans="10:22">
      <c r="J209" s="6"/>
      <c r="K209" s="126">
        <f>T209*100</f>
        <v>50</v>
      </c>
      <c r="L209" s="63" t="s">
        <v>231</v>
      </c>
      <c r="M209" s="161">
        <f>_xlfn.IFS(AND(O209="蓝色",N209="晶核生命力"),数据引用!$C$19,AND(O209="紫色",N209="晶核生命力"),数据引用!$D$19,AND(O209="橙色",N209="晶核生命力"),数据引用!$E$19,AND(O209="红色",N209="晶核生命力"),数据引用!$F$19,AND(O209="蓝色",N209="晶核攻击力"),数据引用!$C$16,AND(O209="紫色",N209="晶核攻击力"),数据引用!$D$16,AND(O209="橙色",N209="晶核攻击力"),数据引用!$E$16,AND(O209="红色",N209="晶核攻击力"),数据引用!$F$16,AND(O209="蓝色",N209="最大混沌"),数据引用!$C$22,AND(O209="紫色",N209="最大混沌"),数据引用!$D$22,AND(O209="橙色",N209="最大混沌"),数据引用!$E$22,AND(O209="红色",N209="最大混沌"),数据引用!$F$22,AND(O209="蓝色",N209="破甲效果"),数据引用!$C$25,AND(O209="紫色",N209="破甲效果"),数据引用!$D$25,AND(O209="橙色",N209="破甲效果"),数据引用!$E$25,AND(O209="红色",N209="破甲效果"),数据引用!$F$25,AND(O209="蓝色",N209="暴击效果"),数据引用!$C$28,AND(O209="紫色",N209="暴击效果"),数据引用!$D$28,AND(O209="橙色",N209="暴击效果"),数据引用!$E$28,AND(O209="红色",N209="暴击效果"),数据引用!$F$28,AND(O209="蓝色",N209="精准伤害"),数据引用!$C$31,AND(O209="紫色",N209="精准伤害"),数据引用!$D$31,AND(O209="橙色",N209="精准伤害"),数据引用!$E$31,AND(O209="红色",N209="精准伤害"),数据引用!$F$31,AND(O209="蓝色",N209="技能增强"),$C$34,AND(O209="紫色",N209="技能增强"),数据引用!$D$34,AND(O209="橙色",N209="技能增强"),数据引用!$E$34,AND(O209="红色",N209="技能增强"),数据引用!$F$34,AND(O209="蓝色",N209="命中率"),数据引用!$C$37,AND(O209="紫色",N209="命中率"),数据引用!$D$37,AND(O209="橙色",N209="命中率"),数据引用!$E$37,AND(O209="红色",N209="命中率"),数据引用!$F$37,AND(O209="蓝色",N209="闪避率"),数据引用!$C$40,AND(O209="紫色",N209="闪避率"),数据引用!$D$40,AND(O209="橙色",N209="闪避率"),数据引用!$E$40,AND(O209="红色",N209="闪避率"),数据引用!$F$40,AND(O209="蓝色",N209="晶核防御力"),数据引用!$C$43,AND(O209="紫色",N209="晶核防御力"),数据引用!$D$43,AND(O209="橙色",N209="晶核防御力"),数据引用!$E$43,AND(O209="红色",N209="晶核防御力"),数据引用!$F$43,AND(O209="蓝色",N209="精准回血%s"),数据引用!$C$46,AND(O209="紫色",N209="精准回血%s"),数据引用!$D$46,AND(O209="橙色",N209="精准回血%s"),数据引用!$E$46,AND(O209="红色",N209="精准回血%s"),数据引用!$F$46,AND(O209="蓝色",N209="闪避回血%s"),数据引用!$C$49,AND(O209="紫色",N209="闪避回血%s"),数据引用!$D$49,AND(O209="橙色",N209="闪避回血%s"),数据引用!$E$49,AND(O209="红色",N209="闪避回血%s"),数据引用!$F$49,AND(O209="蓝色",N209="命中回血%s"),数据引用!$C$52,AND(O209="紫色",N209="命中回血%s"),数据引用!$D$52,AND(O209="橙色",N209="命中回血%s"),数据引用!$E$52,AND(O209="红色",N209="命中回血%s"),数据引用!$F$52,AND(O209="蓝色",N209="暴击回血%s"),数据引用!$C$55,AND(O209="紫色",N209="暴击回血%s"),数据引用!$D$55,AND(O209="橙色",N209="暴击回血%s"),数据引用!$E$55,AND(O209="红色",N209="暴击回血%s"),数据引用!$F$55,AND(O209="蓝色",N209="混沌回血%s"),数据引用!$C$58,AND(O209="紫色",N209="混沌回血%s"),数据引用!$D$58,AND(O209="橙色",N209="混沌回血%s"),数据引用!$E$58,AND(O209="红色",N209="混沌回血%s"),数据引用!$F$58,AND(O209="蓝色",N209="元素抗性"),数据引用!$C$61,AND(O209="紫色",N209="元素抗性"),数据引用!$D$61,AND(O209="橙色",N209="元素抗性"),数据引用!$E$61,AND(O209="红色",N209="元素抗性"),数据引用!$F$61,AND(O209="蓝色",N209="元素伤害"),数据引用!$C$64,AND(O209="紫色",N209="元素伤害"),数据引用!$D$64,AND(O209="橙色",N209="元素伤害"),数据引用!$E$64,AND(O209="红色",N209="元素伤害"),数据引用!$F$64)</f>
        <v>20</v>
      </c>
      <c r="N209" s="162" t="s">
        <v>129</v>
      </c>
      <c r="O209" s="63" t="s">
        <v>38</v>
      </c>
      <c r="P209" s="141">
        <f t="shared" si="22"/>
        <v>20</v>
      </c>
      <c r="Q209" s="156" t="s">
        <v>130</v>
      </c>
      <c r="R209" s="156">
        <v>40</v>
      </c>
      <c r="S209" s="156" t="s">
        <v>131</v>
      </c>
      <c r="T209" s="156">
        <f>ROUND(P209/R209,2)</f>
        <v>0.5</v>
      </c>
      <c r="U209" s="156" t="s">
        <v>132</v>
      </c>
      <c r="V209" s="126" t="str">
        <f t="shared" si="23"/>
        <v>属性-最大生命,</v>
      </c>
    </row>
    <row r="210" ht="15.75" spans="10:22">
      <c r="J210" s="6"/>
      <c r="K210" s="6"/>
      <c r="L210" s="153" t="s">
        <v>136</v>
      </c>
      <c r="M210" s="139">
        <f>_xlfn.IFS(AND(O210="蓝色",N210="晶核生命力"),数据引用!$C$19,AND(O210="紫色",N210="晶核生命力"),数据引用!$D$19,AND(O210="橙色",N210="晶核生命力"),数据引用!$E$19,AND(O210="红色",N210="晶核生命力"),数据引用!$F$19,AND(O210="蓝色",N210="晶核攻击力"),数据引用!$C$16,AND(O210="紫色",N210="晶核攻击力"),数据引用!$D$16,AND(O210="橙色",N210="晶核攻击力"),数据引用!$E$16,AND(O210="红色",N210="晶核攻击力"),数据引用!$F$16,AND(O210="蓝色",N210="最大混沌"),数据引用!$C$22,AND(O210="紫色",N210="最大混沌"),数据引用!$D$22,AND(O210="橙色",N210="最大混沌"),数据引用!$E$22,AND(O210="红色",N210="最大混沌"),数据引用!$F$22,AND(O210="蓝色",N210="破甲效果"),数据引用!$C$25,AND(O210="紫色",N210="破甲效果"),数据引用!$D$25,AND(O210="橙色",N210="破甲效果"),数据引用!$E$25,AND(O210="红色",N210="破甲效果"),数据引用!$F$25,AND(O210="蓝色",N210="暴击效果"),数据引用!$C$28,AND(O210="紫色",N210="暴击效果"),数据引用!$D$28,AND(O210="橙色",N210="暴击效果"),数据引用!$E$28,AND(O210="红色",N210="暴击效果"),数据引用!$F$28,AND(O210="蓝色",N210="精准伤害"),数据引用!$C$31,AND(O210="紫色",N210="精准伤害"),数据引用!$D$31,AND(O210="橙色",N210="精准伤害"),数据引用!$E$31,AND(O210="红色",N210="精准伤害"),数据引用!$F$31,AND(O210="蓝色",N210="技能增强"),$C$34,AND(O210="紫色",N210="技能增强"),数据引用!$D$34,AND(O210="橙色",N210="技能增强"),数据引用!$E$34,AND(O210="红色",N210="技能增强"),数据引用!$F$34,AND(O210="蓝色",N210="命中率"),数据引用!$C$37,AND(O210="紫色",N210="命中率"),数据引用!$D$37,AND(O210="橙色",N210="命中率"),数据引用!$E$37,AND(O210="红色",N210="命中率"),数据引用!$F$37,AND(O210="蓝色",N210="闪避率"),数据引用!$C$40,AND(O210="紫色",N210="闪避率"),数据引用!$D$40,AND(O210="橙色",N210="闪避率"),数据引用!$E$40,AND(O210="红色",N210="闪避率"),数据引用!$F$40,AND(O210="蓝色",N210="晶核防御力"),数据引用!$C$43,AND(O210="紫色",N210="晶核防御力"),数据引用!$D$43,AND(O210="橙色",N210="晶核防御力"),数据引用!$E$43,AND(O210="红色",N210="晶核防御力"),数据引用!$F$43,AND(O210="蓝色",N210="精准回血%s"),数据引用!$C$46,AND(O210="紫色",N210="精准回血%s"),数据引用!$D$46,AND(O210="橙色",N210="精准回血%s"),数据引用!$E$46,AND(O210="红色",N210="精准回血%s"),数据引用!$F$46,AND(O210="蓝色",N210="闪避回血%s"),数据引用!$C$49,AND(O210="紫色",N210="闪避回血%s"),数据引用!$D$49,AND(O210="橙色",N210="闪避回血%s"),数据引用!$E$49,AND(O210="红色",N210="闪避回血%s"),数据引用!$F$49,AND(O210="蓝色",N210="命中回血%s"),数据引用!$C$52,AND(O210="紫色",N210="命中回血%s"),数据引用!$D$52,AND(O210="橙色",N210="命中回血%s"),数据引用!$E$52,AND(O210="红色",N210="命中回血%s"),数据引用!$F$52,AND(O210="蓝色",N210="暴击回血%s"),数据引用!$C$55,AND(O210="紫色",N210="暴击回血%s"),数据引用!$D$55,AND(O210="橙色",N210="暴击回血%s"),数据引用!$E$55,AND(O210="红色",N210="暴击回血%s"),数据引用!$F$55,AND(O210="蓝色",N210="混沌回血%s"),数据引用!$C$58,AND(O210="紫色",N210="混沌回血%s"),数据引用!$D$58,AND(O210="橙色",N210="混沌回血%s"),数据引用!$E$58,AND(O210="红色",N210="混沌回血%s"),数据引用!$F$58,AND(O210="蓝色",N210="元素抗性"),数据引用!$C$61,AND(O210="紫色",N210="元素抗性"),数据引用!$D$61,AND(O210="橙色",N210="元素抗性"),数据引用!$E$61,AND(O210="红色",N210="元素抗性"),数据引用!$F$61,AND(O210="蓝色",N210="元素伤害"),数据引用!$C$64,AND(O210="紫色",N210="元素伤害"),数据引用!$D$64,AND(O210="橙色",N210="元素伤害"),数据引用!$E$64,AND(O210="红色",N210="元素伤害"),数据引用!$F$64)</f>
        <v>20</v>
      </c>
      <c r="N210" s="160" t="s">
        <v>137</v>
      </c>
      <c r="O210" s="52" t="s">
        <v>41</v>
      </c>
      <c r="P210" s="141">
        <f t="shared" si="22"/>
        <v>20</v>
      </c>
      <c r="Q210" s="156"/>
      <c r="R210" s="156"/>
      <c r="S210" s="156"/>
      <c r="T210" s="156"/>
      <c r="U210" s="156" t="s">
        <v>132</v>
      </c>
      <c r="V210" s="126" t="str">
        <f t="shared" si="23"/>
        <v>属性-攻击力,</v>
      </c>
    </row>
    <row r="211" ht="15.75" spans="10:22">
      <c r="J211" s="143"/>
      <c r="K211" s="143"/>
      <c r="L211" s="52" t="s">
        <v>227</v>
      </c>
      <c r="M211" s="139">
        <f>_xlfn.IFS(AND(O211="蓝色",N211="晶核生命力"),数据引用!$C$19,AND(O211="紫色",N211="晶核生命力"),数据引用!$D$19,AND(O211="橙色",N211="晶核生命力"),数据引用!$E$19,AND(O211="红色",N211="晶核生命力"),数据引用!$F$19,AND(O211="蓝色",N211="晶核攻击力"),数据引用!$C$16,AND(O211="紫色",N211="晶核攻击力"),数据引用!$D$16,AND(O211="橙色",N211="晶核攻击力"),数据引用!$E$16,AND(O211="红色",N211="晶核攻击力"),数据引用!$F$16,AND(O211="蓝色",N211="最大混沌"),数据引用!$C$22,AND(O211="紫色",N211="最大混沌"),数据引用!$D$22,AND(O211="橙色",N211="最大混沌"),数据引用!$E$22,AND(O211="红色",N211="最大混沌"),数据引用!$F$22,AND(O211="蓝色",N211="破甲效果"),数据引用!$C$25,AND(O211="紫色",N211="破甲效果"),数据引用!$D$25,AND(O211="橙色",N211="破甲效果"),数据引用!$E$25,AND(O211="红色",N211="破甲效果"),数据引用!$F$25,AND(O211="蓝色",N211="暴击效果"),数据引用!$C$28,AND(O211="紫色",N211="暴击效果"),数据引用!$D$28,AND(O211="橙色",N211="暴击效果"),数据引用!$E$28,AND(O211="红色",N211="暴击效果"),数据引用!$F$28,AND(O211="蓝色",N211="精准伤害"),数据引用!$C$31,AND(O211="紫色",N211="精准伤害"),数据引用!$D$31,AND(O211="橙色",N211="精准伤害"),数据引用!$E$31,AND(O211="红色",N211="精准伤害"),数据引用!$F$31,AND(O211="蓝色",N211="技能增强"),$C$34,AND(O211="紫色",N211="技能增强"),数据引用!$D$34,AND(O211="橙色",N211="技能增强"),数据引用!$E$34,AND(O211="红色",N211="技能增强"),数据引用!$F$34,AND(O211="蓝色",N211="命中率"),数据引用!$C$37,AND(O211="紫色",N211="命中率"),数据引用!$D$37,AND(O211="橙色",N211="命中率"),数据引用!$E$37,AND(O211="红色",N211="命中率"),数据引用!$F$37,AND(O211="蓝色",N211="闪避率"),数据引用!$C$40,AND(O211="紫色",N211="闪避率"),数据引用!$D$40,AND(O211="橙色",N211="闪避率"),数据引用!$E$40,AND(O211="红色",N211="闪避率"),数据引用!$F$40,AND(O211="蓝色",N211="晶核防御力"),数据引用!$C$43,AND(O211="紫色",N211="晶核防御力"),数据引用!$D$43,AND(O211="橙色",N211="晶核防御力"),数据引用!$E$43,AND(O211="红色",N211="晶核防御力"),数据引用!$F$43,AND(O211="蓝色",N211="精准回血%s"),数据引用!$C$46,AND(O211="紫色",N211="精准回血%s"),数据引用!$D$46,AND(O211="橙色",N211="精准回血%s"),数据引用!$E$46,AND(O211="红色",N211="精准回血%s"),数据引用!$F$46,AND(O211="蓝色",N211="闪避回血%s"),数据引用!$C$49,AND(O211="紫色",N211="闪避回血%s"),数据引用!$D$49,AND(O211="橙色",N211="闪避回血%s"),数据引用!$E$49,AND(O211="红色",N211="闪避回血%s"),数据引用!$F$49,AND(O211="蓝色",N211="命中回血%s"),数据引用!$C$52,AND(O211="紫色",N211="命中回血%s"),数据引用!$D$52,AND(O211="橙色",N211="命中回血%s"),数据引用!$E$52,AND(O211="红色",N211="命中回血%s"),数据引用!$F$52,AND(O211="蓝色",N211="暴击回血%s"),数据引用!$C$55,AND(O211="紫色",N211="暴击回血%s"),数据引用!$D$55,AND(O211="橙色",N211="暴击回血%s"),数据引用!$E$55,AND(O211="红色",N211="暴击回血%s"),数据引用!$F$55,AND(O211="蓝色",N211="混沌回血%s"),数据引用!$C$58,AND(O211="紫色",N211="混沌回血%s"),数据引用!$D$58,AND(O211="橙色",N211="混沌回血%s"),数据引用!$E$58,AND(O211="红色",N211="混沌回血%s"),数据引用!$F$58,AND(O211="蓝色",N211="元素抗性"),数据引用!$C$61,AND(O211="紫色",N211="元素抗性"),数据引用!$D$61,AND(O211="橙色",N211="元素抗性"),数据引用!$E$61,AND(O211="红色",N211="元素抗性"),数据引用!$F$61,AND(O211="蓝色",N211="元素伤害"),数据引用!$C$64,AND(O211="紫色",N211="元素伤害"),数据引用!$D$64,AND(O211="橙色",N211="元素伤害"),数据引用!$E$64,AND(O211="红色",N211="元素伤害"),数据引用!$F$64)</f>
        <v>0</v>
      </c>
      <c r="N211" s="160" t="s">
        <v>153</v>
      </c>
      <c r="O211" s="52" t="s">
        <v>41</v>
      </c>
      <c r="P211" s="141">
        <f t="shared" si="22"/>
        <v>0</v>
      </c>
      <c r="Q211" s="156"/>
      <c r="R211" s="156"/>
      <c r="S211" s="156"/>
      <c r="T211" s="156">
        <f>M211</f>
        <v>0</v>
      </c>
      <c r="U211" s="156" t="s">
        <v>132</v>
      </c>
      <c r="V211" s="126" t="str">
        <f t="shared" si="23"/>
        <v>属性-最大混沌,</v>
      </c>
    </row>
    <row r="212" ht="15.75" spans="10:22">
      <c r="J212" s="6"/>
      <c r="K212" s="6"/>
      <c r="L212" s="52" t="s">
        <v>227</v>
      </c>
      <c r="M212" s="139">
        <f>_xlfn.IFS(AND(O212="蓝色",N212="晶核生命力"),数据引用!$C$19,AND(O212="紫色",N212="晶核生命力"),数据引用!$D$19,AND(O212="橙色",N212="晶核生命力"),数据引用!$E$19,AND(O212="红色",N212="晶核生命力"),数据引用!$F$19,AND(O212="蓝色",N212="晶核攻击力"),数据引用!$C$16,AND(O212="紫色",N212="晶核攻击力"),数据引用!$D$16,AND(O212="橙色",N212="晶核攻击力"),数据引用!$E$16,AND(O212="红色",N212="晶核攻击力"),数据引用!$F$16,AND(O212="蓝色",N212="最大混沌"),数据引用!$C$22,AND(O212="紫色",N212="最大混沌"),数据引用!$D$22,AND(O212="橙色",N212="最大混沌"),数据引用!$E$22,AND(O212="红色",N212="最大混沌"),数据引用!$F$22,AND(O212="蓝色",N212="破甲效果"),数据引用!$C$25,AND(O212="紫色",N212="破甲效果"),数据引用!$D$25,AND(O212="橙色",N212="破甲效果"),数据引用!$E$25,AND(O212="红色",N212="破甲效果"),数据引用!$F$25,AND(O212="蓝色",N212="暴击效果"),数据引用!$C$28,AND(O212="紫色",N212="暴击效果"),数据引用!$D$28,AND(O212="橙色",N212="暴击效果"),数据引用!$E$28,AND(O212="红色",N212="暴击效果"),数据引用!$F$28,AND(O212="蓝色",N212="精准伤害"),数据引用!$C$31,AND(O212="紫色",N212="精准伤害"),数据引用!$D$31,AND(O212="橙色",N212="精准伤害"),数据引用!$E$31,AND(O212="红色",N212="精准伤害"),数据引用!$F$31,AND(O212="蓝色",N212="技能增强"),$C$34,AND(O212="紫色",N212="技能增强"),数据引用!$D$34,AND(O212="橙色",N212="技能增强"),数据引用!$E$34,AND(O212="红色",N212="技能增强"),数据引用!$F$34,AND(O212="蓝色",N212="命中率"),数据引用!$C$37,AND(O212="紫色",N212="命中率"),数据引用!$D$37,AND(O212="橙色",N212="命中率"),数据引用!$E$37,AND(O212="红色",N212="命中率"),数据引用!$F$37,AND(O212="蓝色",N212="闪避率"),数据引用!$C$40,AND(O212="紫色",N212="闪避率"),数据引用!$D$40,AND(O212="橙色",N212="闪避率"),数据引用!$E$40,AND(O212="红色",N212="闪避率"),数据引用!$F$40,AND(O212="蓝色",N212="晶核防御力"),数据引用!$C$43,AND(O212="紫色",N212="晶核防御力"),数据引用!$D$43,AND(O212="橙色",N212="晶核防御力"),数据引用!$E$43,AND(O212="红色",N212="晶核防御力"),数据引用!$F$43,AND(O212="蓝色",N212="精准回血%s"),数据引用!$C$46,AND(O212="紫色",N212="精准回血%s"),数据引用!$D$46,AND(O212="橙色",N212="精准回血%s"),数据引用!$E$46,AND(O212="红色",N212="精准回血%s"),数据引用!$F$46,AND(O212="蓝色",N212="闪避回血%s"),数据引用!$C$49,AND(O212="紫色",N212="闪避回血%s"),数据引用!$D$49,AND(O212="橙色",N212="闪避回血%s"),数据引用!$E$49,AND(O212="红色",N212="闪避回血%s"),数据引用!$F$49,AND(O212="蓝色",N212="命中回血%s"),数据引用!$C$52,AND(O212="紫色",N212="命中回血%s"),数据引用!$D$52,AND(O212="橙色",N212="命中回血%s"),数据引用!$E$52,AND(O212="红色",N212="命中回血%s"),数据引用!$F$52,AND(O212="蓝色",N212="暴击回血%s"),数据引用!$C$55,AND(O212="紫色",N212="暴击回血%s"),数据引用!$D$55,AND(O212="橙色",N212="暴击回血%s"),数据引用!$E$55,AND(O212="红色",N212="暴击回血%s"),数据引用!$F$55,AND(O212="蓝色",N212="混沌回血%s"),数据引用!$C$58,AND(O212="紫色",N212="混沌回血%s"),数据引用!$D$58,AND(O212="橙色",N212="混沌回血%s"),数据引用!$E$58,AND(O212="红色",N212="混沌回血%s"),数据引用!$F$58,AND(O212="蓝色",N212="元素抗性"),数据引用!$C$61,AND(O212="紫色",N212="元素抗性"),数据引用!$D$61,AND(O212="橙色",N212="元素抗性"),数据引用!$E$61,AND(O212="红色",N212="元素抗性"),数据引用!$F$61,AND(O212="蓝色",N212="元素伤害"),数据引用!$C$64,AND(O212="紫色",N212="元素伤害"),数据引用!$D$64,AND(O212="橙色",N212="元素伤害"),数据引用!$E$64,AND(O212="红色",N212="元素伤害"),数据引用!$F$64)</f>
        <v>258</v>
      </c>
      <c r="N212" s="160" t="s">
        <v>141</v>
      </c>
      <c r="O212" s="52" t="s">
        <v>41</v>
      </c>
      <c r="P212" s="141">
        <f t="shared" si="22"/>
        <v>258</v>
      </c>
      <c r="Q212" s="156"/>
      <c r="R212" s="156"/>
      <c r="S212" s="156"/>
      <c r="T212" s="156"/>
      <c r="U212" s="156" t="s">
        <v>142</v>
      </c>
      <c r="V212" s="126" t="str">
        <f t="shared" si="23"/>
        <v>属性-暴击回血,</v>
      </c>
    </row>
    <row r="213" ht="15.75" spans="10:22">
      <c r="J213" s="6"/>
      <c r="K213" s="6"/>
      <c r="L213" s="153" t="s">
        <v>186</v>
      </c>
      <c r="M213" s="139" t="e">
        <f>_xlfn.IFS(AND(O213="蓝色",N213="晶核生命力"),数据引用!$C$19,AND(O213="紫色",N213="晶核生命力"),数据引用!$D$19,AND(O213="橙色",N213="晶核生命力"),数据引用!$E$19,AND(O213="红色",N213="晶核生命力"),数据引用!$F$19,AND(O213="蓝色",N213="晶核攻击力"),数据引用!$C$16,AND(O213="紫色",N213="晶核攻击力"),数据引用!$D$16,AND(O213="橙色",N213="晶核攻击力"),数据引用!$E$16,AND(O213="红色",N213="晶核攻击力"),数据引用!$F$16,AND(O213="蓝色",N213="最大混沌"),数据引用!$C$22,AND(O213="紫色",N213="最大混沌"),数据引用!$D$22,AND(O213="橙色",N213="最大混沌"),数据引用!$E$22,AND(O213="红色",N213="最大混沌"),数据引用!$F$22,AND(O213="蓝色",N213="破甲效果"),数据引用!$C$25,AND(O213="紫色",N213="破甲效果"),数据引用!$D$25,AND(O213="橙色",N213="破甲效果"),数据引用!$E$25,AND(O213="红色",N213="破甲效果"),数据引用!$F$25,AND(O213="蓝色",N213="暴击效果"),数据引用!$C$28,AND(O213="紫色",N213="暴击效果"),数据引用!$D$28,AND(O213="橙色",N213="暴击效果"),数据引用!$E$28,AND(O213="红色",N213="暴击效果"),数据引用!$F$28,AND(O213="蓝色",N213="精准伤害"),数据引用!$C$31,AND(O213="紫色",N213="精准伤害"),数据引用!$D$31,AND(O213="橙色",N213="精准伤害"),数据引用!$E$31,AND(O213="红色",N213="精准伤害"),数据引用!$F$31,AND(O213="蓝色",N213="技能增强"),$C$34,AND(O213="紫色",N213="技能增强"),数据引用!$D$34,AND(O213="橙色",N213="技能增强"),数据引用!$E$34,AND(O213="红色",N213="技能增强"),数据引用!$F$34,AND(O213="蓝色",N213="%命中率"),数据引用!$C$37,AND(O213="紫色",N213="%命中率"),数据引用!$D$37,AND(O213="橙色",N213="%命中率"),数据引用!$E$37,AND(O213="红色",N213="命中率"),数据引用!$F$37,AND(O213="蓝色",N213="%闪避率"),数据引用!$C$40,AND(O213="紫色",N213="%闪避率"),数据引用!$D$40,AND(O213="橙色",N213="%闪避率"),数据引用!$E$40,AND(O213="红色",N213="%闪避率"),数据引用!$F$40,AND(O213="蓝色",N213="晶核防御力"),数据引用!$C$43,AND(O213="紫色",N213="晶核防御力"),数据引用!$D$43,AND(O213="橙色",N213="晶核防御力"),数据引用!$E$43,AND(O213="红色",N213="晶核防御力"),数据引用!$F$43,AND(O213="蓝色",N213="精准回血"),数据引用!$C$46,AND(O213="紫色",N213="精准回血"),数据引用!$D$46,AND(O213="橙色",N213="精准回血"),数据引用!$E$46,AND(O213="红色",N213="精准回血"),数据引用!$F$46,AND(O213="蓝色",N213="闪避回血"),数据引用!$C$49,AND(O213="紫色",N213="闪避回血"),数据引用!$D$49,AND(O213="橙色",N213="闪避回血"),数据引用!$E$49,AND(O213="红色",N213="闪避回血"),数据引用!$F$49,AND(O213="蓝色",N213="命中回血"),数据引用!$C$52,AND(O213="紫色",N213="命中回血"),数据引用!$D$52,AND(O213="橙色",N213="命中回血"),数据引用!$E$52,AND(O213="红色",N213="命中回血"),数据引用!$F$52,AND(O213="蓝色",N213="暴击回血"),数据引用!$C$55,AND(O213="紫色",N213="暴击回血"),数据引用!$D$55,AND(O213="橙色",N213="暴击回血"),数据引用!$E$55,AND(O213="红色",N213="暴击回血"),数据引用!$F$55,AND(O213="蓝色",N213="混沌回血"),数据引用!$C$58,AND(O213="紫色",N213="混沌回血"),数据引用!$D$58,AND(O213="橙色",N213="混沌回血"),数据引用!$E$58,AND(O213="红色",N213="混沌回血"),数据引用!$F$58,AND(O213="蓝色",N213="%元素抗性"),数据引用!$C$61,AND(O213="紫色",N213="%元素抗性"),数据引用!$D$61,AND(O213="橙色",N213="%元素抗性"),数据引用!$E$61,AND(O213="红色",N213="%元素抗性"),数据引用!$F$61,AND(O213="蓝色",N213="%元素伤害"),数据引用!$C$64,AND(O213="紫色",N213="%元素伤害"),数据引用!$D$64,AND(O213="橙色",N213="%元素伤害"),数据引用!$E$64,AND(O213="红色",N213="%元素伤害"),数据引用!$F$64)</f>
        <v>#N/A</v>
      </c>
      <c r="N213" s="160"/>
      <c r="O213" s="52" t="s">
        <v>41</v>
      </c>
      <c r="P213" s="141" t="str">
        <f t="shared" si="22"/>
        <v/>
      </c>
      <c r="Q213" s="156"/>
      <c r="R213" s="156"/>
      <c r="S213" s="156"/>
      <c r="T213" s="156"/>
      <c r="U213" s="156"/>
      <c r="V213" s="126" t="e">
        <f t="shared" si="23"/>
        <v>#N/A</v>
      </c>
    </row>
    <row r="214" ht="15.75" spans="12:22">
      <c r="L214" s="52" t="s">
        <v>227</v>
      </c>
      <c r="M214" s="139">
        <f>_xlfn.IFS(AND(O214="蓝色",N214="晶核生命力"),数据引用!$C$19,AND(O214="紫色",N214="晶核生命力"),数据引用!$D$19,AND(O214="橙色",N214="晶核生命力"),数据引用!$E$19,AND(O214="红色",N214="晶核生命力"),数据引用!$F$19,AND(O214="蓝色",N214="晶核攻击力"),数据引用!$C$16,AND(O214="紫色",N214="晶核攻击力"),数据引用!$D$16,AND(O214="橙色",N214="晶核攻击力"),数据引用!$E$16,AND(O214="红色",N214="晶核攻击力"),数据引用!$F$16,AND(O214="蓝色",N214="最大混沌"),数据引用!$C$22,AND(O214="紫色",N214="最大混沌"),数据引用!$D$22,AND(O214="橙色",N214="最大混沌"),数据引用!$E$22,AND(O214="红色",N214="最大混沌"),数据引用!$F$22,AND(O214="蓝色",N214="破甲效果"),数据引用!$C$25,AND(O214="紫色",N214="破甲效果"),数据引用!$D$25,AND(O214="橙色",N214="破甲效果"),数据引用!$E$25,AND(O214="红色",N214="破甲效果"),数据引用!$F$25,AND(O214="蓝色",N214="暴击效果"),数据引用!$C$28,AND(O214="紫色",N214="暴击效果"),数据引用!$D$28,AND(O214="橙色",N214="暴击效果"),数据引用!$E$28,AND(O214="红色",N214="暴击效果"),数据引用!$F$28,AND(O214="蓝色",N214="精准伤害"),数据引用!$C$31,AND(O214="紫色",N214="精准伤害"),数据引用!$D$31,AND(O214="橙色",N214="精准伤害"),数据引用!$E$31,AND(O214="红色",N214="精准伤害"),数据引用!$F$31,AND(O214="蓝色",N214="技能增强"),$C$34,AND(O214="紫色",N214="技能增强"),数据引用!$D$34,AND(O214="橙色",N214="技能增强"),数据引用!$E$34,AND(O214="红色",N214="技能增强"),数据引用!$F$34,AND(O214="蓝色",N214="命中率"),数据引用!$C$37,AND(O214="紫色",N214="命中率"),数据引用!$D$37,AND(O214="橙色",N214="命中率"),数据引用!$E$37,AND(O214="红色",N214="命中率"),数据引用!$F$37,AND(O214="蓝色",N214="闪避率"),数据引用!$C$40,AND(O214="紫色",N214="闪避率"),数据引用!$D$40,AND(O214="橙色",N214="闪避率"),数据引用!$E$40,AND(O214="红色",N214="闪避率"),数据引用!$F$40,AND(O214="蓝色",N214="晶核防御力"),数据引用!$C$43,AND(O214="紫色",N214="晶核防御力"),数据引用!$D$43,AND(O214="橙色",N214="晶核防御力"),数据引用!$E$43,AND(O214="红色",N214="晶核防御力"),数据引用!$F$43,AND(O214="蓝色",N214="精准回血%s"),数据引用!$C$46,AND(O214="紫色",N214="精准回血%s"),数据引用!$D$46,AND(O214="橙色",N214="精准回血%s"),数据引用!$E$46,AND(O214="红色",N214="精准回血%s"),数据引用!$F$46,AND(O214="蓝色",N214="闪避回血%s"),数据引用!$C$49,AND(O214="紫色",N214="闪避回血%s"),数据引用!$D$49,AND(O214="橙色",N214="闪避回血%s"),数据引用!$E$49,AND(O214="红色",N214="闪避回血%s"),数据引用!$F$49,AND(O214="蓝色",N214="命中回血%s"),数据引用!$C$52,AND(O214="紫色",N214="命中回血%s"),数据引用!$D$52,AND(O214="橙色",N214="命中回血%s"),数据引用!$E$52,AND(O214="红色",N214="命中回血%s"),数据引用!$F$52,AND(O214="蓝色",N214="暴击回血%s"),数据引用!$C$55,AND(O214="紫色",N214="暴击回血%s"),数据引用!$D$55,AND(O214="橙色",N214="暴击回血%s"),数据引用!$E$55,AND(O214="红色",N214="暴击回血%s"),数据引用!$F$55,AND(O214="蓝色",N214="混沌回血%s"),数据引用!$C$58,AND(O214="紫色",N214="混沌回血%s"),数据引用!$D$58,AND(O214="橙色",N214="混沌回血%s"),数据引用!$E$58,AND(O214="红色",N214="混沌回血%s"),数据引用!$F$58,AND(O214="蓝色",N214="元素抗性"),数据引用!$C$61,AND(O214="紫色",N214="元素抗性"),数据引用!$D$61,AND(O214="橙色",N214="元素抗性"),数据引用!$E$61,AND(O214="红色",N214="元素抗性"),数据引用!$F$61,AND(O214="蓝色",N214="元素伤害"),数据引用!$C$64,AND(O214="紫色",N214="元素伤害"),数据引用!$D$64,AND(O214="橙色",N214="元素伤害"),数据引用!$E$64,AND(O214="红色",N214="元素伤害"),数据引用!$F$64)</f>
        <v>0.52</v>
      </c>
      <c r="N214" s="160" t="s">
        <v>156</v>
      </c>
      <c r="O214" s="52" t="s">
        <v>41</v>
      </c>
      <c r="P214" s="141">
        <f t="shared" si="22"/>
        <v>0.52</v>
      </c>
      <c r="Q214" s="156"/>
      <c r="R214" s="156"/>
      <c r="S214" s="156"/>
      <c r="T214" s="156">
        <f>M214</f>
        <v>0.52</v>
      </c>
      <c r="U214" s="156" t="s">
        <v>132</v>
      </c>
      <c r="V214" s="126" t="str">
        <f t="shared" si="23"/>
        <v>属性-破甲效果,</v>
      </c>
    </row>
    <row r="215" ht="15.75" spans="10:22">
      <c r="J215" s="6"/>
      <c r="K215" s="6"/>
      <c r="L215" s="153" t="s">
        <v>227</v>
      </c>
      <c r="M215" s="139">
        <f>_xlfn.IFS(AND(O215="蓝色",N215="晶核生命力"),数据引用!$C$19,AND(O215="紫色",N215="晶核生命力"),数据引用!$D$19,AND(O215="橙色",N215="晶核生命力"),数据引用!$E$19,AND(O215="红色",N215="晶核生命力"),数据引用!$F$19,AND(O215="蓝色",N215="晶核攻击力"),数据引用!$C$16,AND(O215="紫色",N215="晶核攻击力"),数据引用!$D$16,AND(O215="橙色",N215="晶核攻击力"),数据引用!$E$16,AND(O215="红色",N215="晶核攻击力"),数据引用!$F$16,AND(O215="蓝色",N215="最大混沌"),数据引用!$C$22,AND(O215="紫色",N215="最大混沌"),数据引用!$D$22,AND(O215="橙色",N215="最大混沌"),数据引用!$E$22,AND(O215="红色",N215="最大混沌"),数据引用!$F$22,AND(O215="蓝色",N215="破甲效果"),数据引用!$C$25,AND(O215="紫色",N215="破甲效果"),数据引用!$D$25,AND(O215="橙色",N215="破甲效果"),数据引用!$E$25,AND(O215="红色",N215="破甲效果"),数据引用!$F$25,AND(O215="蓝色",N215="暴击效果"),数据引用!$C$28,AND(O215="紫色",N215="暴击效果"),数据引用!$D$28,AND(O215="橙色",N215="暴击效果"),数据引用!$E$28,AND(O215="红色",N215="暴击效果"),数据引用!$F$28,AND(O215="蓝色",N215="精准伤害"),数据引用!$C$31,AND(O215="紫色",N215="精准伤害"),数据引用!$D$31,AND(O215="橙色",N215="精准伤害"),数据引用!$E$31,AND(O215="红色",N215="精准伤害"),数据引用!$F$31,AND(O215="蓝色",N215="技能增强"),$C$34,AND(O215="紫色",N215="技能增强"),数据引用!$D$34,AND(O215="橙色",N215="技能增强"),数据引用!$E$34,AND(O215="红色",N215="技能增强"),数据引用!$F$34,AND(O215="蓝色",N215="命中率"),数据引用!$C$37,AND(O215="紫色",N215="命中率"),数据引用!$D$37,AND(O215="橙色",N215="命中率"),数据引用!$E$37,AND(O215="红色",N215="命中率"),数据引用!$F$37,AND(O215="蓝色",N215="闪避率"),数据引用!$C$40,AND(O215="紫色",N215="闪避率"),数据引用!$D$40,AND(O215="橙色",N215="闪避率"),数据引用!$E$40,AND(O215="红色",N215="闪避率"),数据引用!$F$40,AND(O215="蓝色",N215="晶核防御力"),数据引用!$C$43,AND(O215="紫色",N215="晶核防御力"),数据引用!$D$43,AND(O215="橙色",N215="晶核防御力"),数据引用!$E$43,AND(O215="红色",N215="晶核防御力"),数据引用!$F$43,AND(O215="蓝色",N215="精准回血%s"),数据引用!$C$46,AND(O215="紫色",N215="精准回血%s"),数据引用!$D$46,AND(O215="橙色",N215="精准回血%s"),数据引用!$E$46,AND(O215="红色",N215="精准回血%s"),数据引用!$F$46,AND(O215="蓝色",N215="闪避回血%s"),数据引用!$C$49,AND(O215="紫色",N215="闪避回血%s"),数据引用!$D$49,AND(O215="橙色",N215="闪避回血%s"),数据引用!$E$49,AND(O215="红色",N215="闪避回血%s"),数据引用!$F$49,AND(O215="蓝色",N215="命中回血%s"),数据引用!$C$52,AND(O215="紫色",N215="命中回血%s"),数据引用!$D$52,AND(O215="橙色",N215="命中回血%s"),数据引用!$E$52,AND(O215="红色",N215="命中回血%s"),数据引用!$F$52,AND(O215="蓝色",N215="暴击回血%s"),数据引用!$C$55,AND(O215="紫色",N215="暴击回血%s"),数据引用!$D$55,AND(O215="橙色",N215="暴击回血%s"),数据引用!$E$55,AND(O215="红色",N215="暴击回血%s"),数据引用!$F$55,AND(O215="蓝色",N215="混沌回血%s"),数据引用!$C$58,AND(O215="紫色",N215="混沌回血%s"),数据引用!$D$58,AND(O215="橙色",N215="混沌回血%s"),数据引用!$E$58,AND(O215="红色",N215="混沌回血%s"),数据引用!$F$58,AND(O215="蓝色",N215="元素抗性"),数据引用!$C$61,AND(O215="紫色",N215="元素抗性"),数据引用!$D$61,AND(O215="橙色",N215="元素抗性"),数据引用!$E$61,AND(O215="红色",N215="元素抗性"),数据引用!$F$61,AND(O215="蓝色",N215="元素伤害"),数据引用!$C$64,AND(O215="紫色",N215="元素伤害"),数据引用!$D$64,AND(O215="橙色",N215="元素伤害"),数据引用!$E$64,AND(O215="红色",N215="元素伤害"),数据引用!$F$64)</f>
        <v>157</v>
      </c>
      <c r="N215" s="160" t="s">
        <v>172</v>
      </c>
      <c r="O215" s="52" t="s">
        <v>41</v>
      </c>
      <c r="P215" s="141">
        <f t="shared" si="22"/>
        <v>157</v>
      </c>
      <c r="Q215" s="156"/>
      <c r="R215" s="156"/>
      <c r="S215" s="156"/>
      <c r="T215" s="156"/>
      <c r="U215" s="156" t="s">
        <v>142</v>
      </c>
      <c r="V215" s="126" t="str">
        <f t="shared" si="23"/>
        <v>属性-闪避回血,</v>
      </c>
    </row>
    <row r="216" ht="15.75" spans="10:22">
      <c r="J216" s="6"/>
      <c r="K216" s="6"/>
      <c r="L216" s="153" t="s">
        <v>227</v>
      </c>
      <c r="M216" s="139">
        <f>_xlfn.IFS(AND(O216="蓝色",N216="晶核生命力"),数据引用!$C$19,AND(O216="紫色",N216="晶核生命力"),数据引用!$D$19,AND(O216="橙色",N216="晶核生命力"),数据引用!$E$19,AND(O216="红色",N216="晶核生命力"),数据引用!$F$19,AND(O216="蓝色",N216="晶核攻击力"),数据引用!$C$16,AND(O216="紫色",N216="晶核攻击力"),数据引用!$D$16,AND(O216="橙色",N216="晶核攻击力"),数据引用!$E$16,AND(O216="红色",N216="晶核攻击力"),数据引用!$F$16,AND(O216="蓝色",N216="最大混沌"),数据引用!$C$22,AND(O216="紫色",N216="最大混沌"),数据引用!$D$22,AND(O216="橙色",N216="最大混沌"),数据引用!$E$22,AND(O216="红色",N216="最大混沌"),数据引用!$F$22,AND(O216="蓝色",N216="破甲效果"),数据引用!$C$25,AND(O216="紫色",N216="破甲效果"),数据引用!$D$25,AND(O216="橙色",N216="破甲效果"),数据引用!$E$25,AND(O216="红色",N216="破甲效果"),数据引用!$F$25,AND(O216="蓝色",N216="暴击效果"),数据引用!$C$28,AND(O216="紫色",N216="暴击效果"),数据引用!$D$28,AND(O216="橙色",N216="暴击效果"),数据引用!$E$28,AND(O216="红色",N216="暴击效果"),数据引用!$F$28,AND(O216="蓝色",N216="精准伤害"),数据引用!$C$31,AND(O216="紫色",N216="精准伤害"),数据引用!$D$31,AND(O216="橙色",N216="精准伤害"),数据引用!$E$31,AND(O216="红色",N216="精准伤害"),数据引用!$F$31,AND(O216="蓝色",N216="技能增强"),$C$34,AND(O216="紫色",N216="技能增强"),数据引用!$D$34,AND(O216="橙色",N216="技能增强"),数据引用!$E$34,AND(O216="红色",N216="技能增强"),数据引用!$F$34,AND(O216="蓝色",N216="命中率"),数据引用!$C$37,AND(O216="紫色",N216="命中率"),数据引用!$D$37,AND(O216="橙色",N216="命中率"),数据引用!$E$37,AND(O216="红色",N216="命中率"),数据引用!$F$37,AND(O216="蓝色",N216="闪避率"),数据引用!$C$40,AND(O216="紫色",N216="闪避率"),数据引用!$D$40,AND(O216="橙色",N216="闪避率"),数据引用!$E$40,AND(O216="红色",N216="闪避率"),数据引用!$F$40,AND(O216="蓝色",N216="晶核防御力"),数据引用!$C$43,AND(O216="紫色",N216="晶核防御力"),数据引用!$D$43,AND(O216="橙色",N216="晶核防御力"),数据引用!$E$43,AND(O216="红色",N216="晶核防御力"),数据引用!$F$43,AND(O216="蓝色",N216="精准回血%s"),数据引用!$C$46,AND(O216="紫色",N216="精准回血%s"),数据引用!$D$46,AND(O216="橙色",N216="精准回血%s"),数据引用!$E$46,AND(O216="红色",N216="精准回血%s"),数据引用!$F$46,AND(O216="蓝色",N216="闪避回血%s"),数据引用!$C$49,AND(O216="紫色",N216="闪避回血%s"),数据引用!$D$49,AND(O216="橙色",N216="闪避回血%s"),数据引用!$E$49,AND(O216="红色",N216="闪避回血%s"),数据引用!$F$49,AND(O216="蓝色",N216="命中回血%s"),数据引用!$C$52,AND(O216="紫色",N216="命中回血%s"),数据引用!$D$52,AND(O216="橙色",N216="命中回血%s"),数据引用!$E$52,AND(O216="红色",N216="命中回血%s"),数据引用!$F$52,AND(O216="蓝色",N216="暴击回血%s"),数据引用!$C$55,AND(O216="紫色",N216="暴击回血%s"),数据引用!$D$55,AND(O216="橙色",N216="暴击回血%s"),数据引用!$E$55,AND(O216="红色",N216="暴击回血%s"),数据引用!$F$55,AND(O216="蓝色",N216="混沌回血%s"),数据引用!$C$58,AND(O216="紫色",N216="混沌回血%s"),数据引用!$D$58,AND(O216="橙色",N216="混沌回血%s"),数据引用!$E$58,AND(O216="红色",N216="混沌回血%s"),数据引用!$F$58,AND(O216="蓝色",N216="元素抗性"),数据引用!$C$61,AND(O216="紫色",N216="元素抗性"),数据引用!$D$61,AND(O216="橙色",N216="元素抗性"),数据引用!$E$61,AND(O216="红色",N216="元素抗性"),数据引用!$F$61,AND(O216="蓝色",N216="元素伤害"),数据引用!$C$64,AND(O216="紫色",N216="元素伤害"),数据引用!$D$64,AND(O216="橙色",N216="元素伤害"),数据引用!$E$64,AND(O216="红色",N216="元素伤害"),数据引用!$F$64)</f>
        <v>258</v>
      </c>
      <c r="N216" s="160" t="s">
        <v>141</v>
      </c>
      <c r="O216" s="52" t="s">
        <v>41</v>
      </c>
      <c r="P216" s="141">
        <f t="shared" si="22"/>
        <v>258</v>
      </c>
      <c r="Q216" s="156"/>
      <c r="R216" s="156"/>
      <c r="S216" s="156"/>
      <c r="T216" s="156"/>
      <c r="U216" s="156" t="s">
        <v>142</v>
      </c>
      <c r="V216" s="126" t="str">
        <f t="shared" si="23"/>
        <v>属性-暴击回血,</v>
      </c>
    </row>
    <row r="217" ht="15.75" spans="10:22">
      <c r="J217" s="6"/>
      <c r="K217" s="6"/>
      <c r="L217" s="47" t="s">
        <v>136</v>
      </c>
      <c r="M217" s="139">
        <f>_xlfn.IFS(AND(O217="蓝色",N217="晶核生命力"),数据引用!$C$19,AND(O217="紫色",N217="晶核生命力"),数据引用!$D$19,AND(O217="橙色",N217="晶核生命力"),数据引用!$E$19,AND(O217="红色",N217="晶核生命力"),数据引用!$F$19,AND(O217="蓝色",N217="晶核攻击力"),数据引用!$C$16,AND(O217="紫色",N217="晶核攻击力"),数据引用!$D$16,AND(O217="橙色",N217="晶核攻击力"),数据引用!$E$16,AND(O217="红色",N217="晶核攻击力"),数据引用!$F$16,AND(O217="蓝色",N217="最大混沌"),数据引用!$C$22,AND(O217="紫色",N217="最大混沌"),数据引用!$D$22,AND(O217="橙色",N217="最大混沌"),数据引用!$E$22,AND(O217="红色",N217="最大混沌"),数据引用!$F$22,AND(O217="蓝色",N217="破甲效果"),数据引用!$C$25,AND(O217="紫色",N217="破甲效果"),数据引用!$D$25,AND(O217="橙色",N217="破甲效果"),数据引用!$E$25,AND(O217="红色",N217="破甲效果"),数据引用!$F$25,AND(O217="蓝色",N217="暴击效果"),数据引用!$C$28,AND(O217="紫色",N217="暴击效果"),数据引用!$D$28,AND(O217="橙色",N217="暴击效果"),数据引用!$E$28,AND(O217="红色",N217="暴击效果"),数据引用!$F$28,AND(O217="蓝色",N217="精准伤害"),数据引用!$C$31,AND(O217="紫色",N217="精准伤害"),数据引用!$D$31,AND(O217="橙色",N217="精准伤害"),数据引用!$E$31,AND(O217="红色",N217="精准伤害"),数据引用!$F$31,AND(O217="蓝色",N217="技能增强"),$C$34,AND(O217="紫色",N217="技能增强"),数据引用!$D$34,AND(O217="橙色",N217="技能增强"),数据引用!$E$34,AND(O217="红色",N217="技能增强"),数据引用!$F$34,AND(O217="蓝色",N217="命中率"),数据引用!$C$37,AND(O217="紫色",N217="命中率"),数据引用!$D$37,AND(O217="橙色",N217="命中率"),数据引用!$E$37,AND(O217="红色",N217="命中率"),数据引用!$F$37,AND(O217="蓝色",N217="闪避率"),数据引用!$C$40,AND(O217="紫色",N217="闪避率"),数据引用!$D$40,AND(O217="橙色",N217="闪避率"),数据引用!$E$40,AND(O217="红色",N217="闪避率"),数据引用!$F$40,AND(O217="蓝色",N217="晶核防御力"),数据引用!$C$43,AND(O217="紫色",N217="晶核防御力"),数据引用!$D$43,AND(O217="橙色",N217="晶核防御力"),数据引用!$E$43,AND(O217="红色",N217="晶核防御力"),数据引用!$F$43,AND(O217="蓝色",N217="精准回血%s"),数据引用!$C$46,AND(O217="紫色",N217="精准回血%s"),数据引用!$D$46,AND(O217="橙色",N217="精准回血%s"),数据引用!$E$46,AND(O217="红色",N217="精准回血%s"),数据引用!$F$46,AND(O217="蓝色",N217="闪避回血%s"),数据引用!$C$49,AND(O217="紫色",N217="闪避回血%s"),数据引用!$D$49,AND(O217="橙色",N217="闪避回血%s"),数据引用!$E$49,AND(O217="红色",N217="闪避回血%s"),数据引用!$F$49,AND(O217="蓝色",N217="命中回血%s"),数据引用!$C$52,AND(O217="紫色",N217="命中回血%s"),数据引用!$D$52,AND(O217="橙色",N217="命中回血%s"),数据引用!$E$52,AND(O217="红色",N217="命中回血%s"),数据引用!$F$52,AND(O217="蓝色",N217="暴击回血%s"),数据引用!$C$55,AND(O217="紫色",N217="暴击回血%s"),数据引用!$D$55,AND(O217="橙色",N217="暴击回血%s"),数据引用!$E$55,AND(O217="红色",N217="暴击回血%s"),数据引用!$F$55,AND(O217="蓝色",N217="混沌回血%s"),数据引用!$C$58,AND(O217="紫色",N217="混沌回血%s"),数据引用!$D$58,AND(O217="橙色",N217="混沌回血%s"),数据引用!$E$58,AND(O217="红色",N217="混沌回血%s"),数据引用!$F$58,AND(O217="蓝色",N217="元素抗性"),数据引用!$C$61,AND(O217="紫色",N217="元素抗性"),数据引用!$D$61,AND(O217="橙色",N217="元素抗性"),数据引用!$E$61,AND(O217="红色",N217="元素抗性"),数据引用!$F$61,AND(O217="蓝色",N217="元素伤害"),数据引用!$C$64,AND(O217="紫色",N217="元素伤害"),数据引用!$D$64,AND(O217="橙色",N217="元素伤害"),数据引用!$E$64,AND(O217="红色",N217="元素伤害"),数据引用!$F$64)</f>
        <v>20</v>
      </c>
      <c r="N217" s="160" t="s">
        <v>148</v>
      </c>
      <c r="O217" s="52" t="s">
        <v>41</v>
      </c>
      <c r="P217" s="141">
        <f t="shared" si="22"/>
        <v>20</v>
      </c>
      <c r="Q217" s="156"/>
      <c r="R217" s="156"/>
      <c r="S217" s="156"/>
      <c r="T217" s="156"/>
      <c r="U217" s="156" t="s">
        <v>132</v>
      </c>
      <c r="V217" s="126" t="str">
        <f t="shared" si="23"/>
        <v>属性-防御力,</v>
      </c>
    </row>
    <row r="218" ht="15.75" spans="10:22">
      <c r="J218" s="6"/>
      <c r="K218" s="6"/>
      <c r="L218" s="147" t="s">
        <v>227</v>
      </c>
      <c r="M218" s="161">
        <f>_xlfn.IFS(AND(O218="蓝色",N218="晶核生命力"),数据引用!$C$19,AND(O218="紫色",N218="晶核生命力"),数据引用!$D$19,AND(O218="橙色",N218="晶核生命力"),数据引用!$E$19,AND(O218="红色",N218="晶核生命力"),数据引用!$F$19,AND(O218="蓝色",N218="晶核攻击力"),数据引用!$C$16,AND(O218="紫色",N218="晶核攻击力"),数据引用!$D$16,AND(O218="橙色",N218="晶核攻击力"),数据引用!$E$16,AND(O218="红色",N218="晶核攻击力"),数据引用!$F$16,AND(O218="蓝色",N218="最大混沌"),数据引用!$C$22,AND(O218="紫色",N218="最大混沌"),数据引用!$D$22,AND(O218="橙色",N218="最大混沌"),数据引用!$E$22,AND(O218="红色",N218="最大混沌"),数据引用!$F$22,AND(O218="蓝色",N218="破甲效果"),数据引用!$C$25,AND(O218="紫色",N218="破甲效果"),数据引用!$D$25,AND(O218="橙色",N218="破甲效果"),数据引用!$E$25,AND(O218="红色",N218="破甲效果"),数据引用!$F$25,AND(O218="蓝色",N218="暴击效果"),数据引用!$C$28,AND(O218="紫色",N218="暴击效果"),数据引用!$D$28,AND(O218="橙色",N218="暴击效果"),数据引用!$E$28,AND(O218="红色",N218="暴击效果"),数据引用!$F$28,AND(O218="蓝色",N218="精准伤害"),数据引用!$C$31,AND(O218="紫色",N218="精准伤害"),数据引用!$D$31,AND(O218="橙色",N218="精准伤害"),数据引用!$E$31,AND(O218="红色",N218="精准伤害"),数据引用!$F$31,AND(O218="蓝色",N218="技能增强"),$C$34,AND(O218="紫色",N218="技能增强"),数据引用!$D$34,AND(O218="橙色",N218="技能增强"),数据引用!$E$34,AND(O218="红色",N218="技能增强"),数据引用!$F$34,AND(O218="蓝色",N218="命中率"),数据引用!$C$37,AND(O218="紫色",N218="命中率"),数据引用!$D$37,AND(O218="橙色",N218="命中率"),数据引用!$E$37,AND(O218="红色",N218="命中率"),数据引用!$F$37,AND(O218="蓝色",N218="闪避率"),数据引用!$C$40,AND(O218="紫色",N218="闪避率"),数据引用!$D$40,AND(O218="橙色",N218="闪避率"),数据引用!$E$40,AND(O218="红色",N218="闪避率"),数据引用!$F$40,AND(O218="蓝色",N218="晶核防御力"),数据引用!$C$43,AND(O218="紫色",N218="晶核防御力"),数据引用!$D$43,AND(O218="橙色",N218="晶核防御力"),数据引用!$E$43,AND(O218="红色",N218="晶核防御力"),数据引用!$F$43,AND(O218="蓝色",N218="精准回血%s"),数据引用!$C$46,AND(O218="紫色",N218="精准回血%s"),数据引用!$D$46,AND(O218="橙色",N218="精准回血%s"),数据引用!$E$46,AND(O218="红色",N218="精准回血%s"),数据引用!$F$46,AND(O218="蓝色",N218="闪避回血%s"),数据引用!$C$49,AND(O218="紫色",N218="闪避回血%s"),数据引用!$D$49,AND(O218="橙色",N218="闪避回血%s"),数据引用!$E$49,AND(O218="红色",N218="闪避回血%s"),数据引用!$F$49,AND(O218="蓝色",N218="命中回血%s"),数据引用!$C$52,AND(O218="紫色",N218="命中回血%s"),数据引用!$D$52,AND(O218="橙色",N218="命中回血%s"),数据引用!$E$52,AND(O218="红色",N218="命中回血%s"),数据引用!$F$52,AND(O218="蓝色",N218="暴击回血%s"),数据引用!$C$55,AND(O218="紫色",N218="暴击回血%s"),数据引用!$D$55,AND(O218="橙色",N218="暴击回血%s"),数据引用!$E$55,AND(O218="红色",N218="暴击回血%s"),数据引用!$F$55,AND(O218="蓝色",N218="混沌回血%s"),数据引用!$C$58,AND(O218="紫色",N218="混沌回血%s"),数据引用!$D$58,AND(O218="橙色",N218="混沌回血%s"),数据引用!$E$58,AND(O218="红色",N218="混沌回血%s"),数据引用!$F$58,AND(O218="蓝色",N218="元素抗性"),数据引用!$C$61,AND(O218="紫色",N218="元素抗性"),数据引用!$D$61,AND(O218="橙色",N218="元素抗性"),数据引用!$E$61,AND(O218="红色",N218="元素抗性"),数据引用!$F$61,AND(O218="蓝色",N218="元素伤害"),数据引用!$C$64,AND(O218="紫色",N218="元素伤害"),数据引用!$D$64,AND(O218="橙色",N218="元素伤害"),数据引用!$E$64,AND(O218="红色",N218="元素伤害"),数据引用!$F$64)</f>
        <v>2.16</v>
      </c>
      <c r="N218" s="162" t="s">
        <v>152</v>
      </c>
      <c r="O218" s="63" t="s">
        <v>41</v>
      </c>
      <c r="P218" s="141">
        <f t="shared" si="22"/>
        <v>2.16</v>
      </c>
      <c r="Q218" s="156"/>
      <c r="R218" s="156"/>
      <c r="S218" s="156"/>
      <c r="T218" s="156">
        <f>P218/100</f>
        <v>0.0216</v>
      </c>
      <c r="U218" s="156" t="s">
        <v>132</v>
      </c>
      <c r="V218" s="126" t="str">
        <f t="shared" si="23"/>
        <v>属性-命中率,</v>
      </c>
    </row>
    <row r="219" ht="15.75" spans="10:22">
      <c r="J219" s="6"/>
      <c r="K219" s="6"/>
      <c r="L219" s="149" t="s">
        <v>230</v>
      </c>
      <c r="M219" s="161" t="e">
        <f>_xlfn.IFS(AND(O219="蓝色",N219="晶核生命力"),数据引用!$C$19,AND(O219="紫色",N219="晶核生命力"),数据引用!$D$19,AND(O219="橙色",N219="晶核生命力"),数据引用!$E$19,AND(O219="红色",N219="晶核生命力"),数据引用!$F$19,AND(O219="蓝色",N219="晶核攻击力"),数据引用!$C$16,AND(O219="紫色",N219="晶核攻击力"),数据引用!$D$16,AND(O219="橙色",N219="晶核攻击力"),数据引用!$E$16,AND(O219="红色",N219="晶核攻击力"),数据引用!$F$16,AND(O219="蓝色",N219="最大混沌"),数据引用!$C$22,AND(O219="紫色",N219="最大混沌"),数据引用!$D$22,AND(O219="橙色",N219="最大混沌"),数据引用!$E$22,AND(O219="红色",N219="最大混沌"),数据引用!$F$22,AND(O219="蓝色",N219="破甲效果"),数据引用!$C$25,AND(O219="紫色",N219="破甲效果"),数据引用!$D$25,AND(O219="橙色",N219="破甲效果"),数据引用!$E$25,AND(O219="红色",N219="破甲效果"),数据引用!$F$25,AND(O219="蓝色",N219="暴击效果"),数据引用!$C$28,AND(O219="紫色",N219="暴击效果"),数据引用!$D$28,AND(O219="橙色",N219="暴击效果"),数据引用!$E$28,AND(O219="红色",N219="暴击效果"),数据引用!$F$28,AND(O219="蓝色",N219="精准伤害"),数据引用!$C$31,AND(O219="紫色",N219="精准伤害"),数据引用!$D$31,AND(O219="橙色",N219="精准伤害"),数据引用!$E$31,AND(O219="红色",N219="精准伤害"),数据引用!$F$31,AND(O219="蓝色",N219="技能增强"),$C$34,AND(O219="紫色",N219="技能增强"),数据引用!$D$34,AND(O219="橙色",N219="技能增强"),数据引用!$E$34,AND(O219="红色",N219="技能增强"),数据引用!$F$34,AND(O219="蓝色",N219="%命中率"),数据引用!$C$37,AND(O219="紫色",N219="%命中率"),数据引用!$D$37,AND(O219="橙色",N219="%命中率"),数据引用!$E$37,AND(O219="红色",N219="命中率"),数据引用!$F$37,AND(O219="蓝色",N219="%闪避率"),数据引用!$C$40,AND(O219="紫色",N219="%闪避率"),数据引用!$D$40,AND(O219="橙色",N219="%闪避率"),数据引用!$E$40,AND(O219="红色",N219="%闪避率"),数据引用!$F$40,AND(O219="蓝色",N219="晶核防御力"),数据引用!$C$43,AND(O219="紫色",N219="晶核防御力"),数据引用!$D$43,AND(O219="橙色",N219="晶核防御力"),数据引用!$E$43,AND(O219="红色",N219="晶核防御力"),数据引用!$F$43,AND(O219="蓝色",N219="精准回血"),数据引用!$C$46,AND(O219="紫色",N219="精准回血"),数据引用!$D$46,AND(O219="橙色",N219="精准回血"),数据引用!$E$46,AND(O219="红色",N219="精准回血"),数据引用!$F$46,AND(O219="蓝色",N219="闪避回血"),数据引用!$C$49,AND(O219="紫色",N219="闪避回血"),数据引用!$D$49,AND(O219="橙色",N219="闪避回血"),数据引用!$E$49,AND(O219="红色",N219="闪避回血"),数据引用!$F$49,AND(O219="蓝色",N219="命中回血"),数据引用!$C$52,AND(O219="紫色",N219="命中回血"),数据引用!$D$52,AND(O219="橙色",N219="命中回血"),数据引用!$E$52,AND(O219="红色",N219="命中回血"),数据引用!$F$52,AND(O219="蓝色",N219="暴击回血"),数据引用!$C$55,AND(O219="紫色",N219="暴击回血"),数据引用!$D$55,AND(O219="橙色",N219="暴击回血"),数据引用!$E$55,AND(O219="红色",N219="暴击回血"),数据引用!$F$55,AND(O219="蓝色",N219="混沌回血"),数据引用!$C$58,AND(O219="紫色",N219="混沌回血"),数据引用!$D$58,AND(O219="橙色",N219="混沌回血"),数据引用!$E$58,AND(O219="红色",N219="混沌回血"),数据引用!$F$58,AND(O219="蓝色",N219="%元素抗性"),数据引用!$C$61,AND(O219="紫色",N219="%元素抗性"),数据引用!$D$61,AND(O219="橙色",N219="%元素抗性"),数据引用!$E$61,AND(O219="红色",N219="%元素抗性"),数据引用!$F$61,AND(O219="蓝色",N219="%元素伤害"),数据引用!$C$64,AND(O219="紫色",N219="%元素伤害"),数据引用!$D$64,AND(O219="橙色",N219="%元素伤害"),数据引用!$E$64,AND(O219="红色",N219="%元素伤害"),数据引用!$F$64)</f>
        <v>#N/A</v>
      </c>
      <c r="N219" s="163"/>
      <c r="O219" s="63" t="s">
        <v>41</v>
      </c>
      <c r="P219" s="141" t="str">
        <f t="shared" si="22"/>
        <v/>
      </c>
      <c r="Q219" s="156"/>
      <c r="R219" s="156"/>
      <c r="S219" s="156"/>
      <c r="T219" s="156"/>
      <c r="U219" s="156"/>
      <c r="V219" s="126" t="e">
        <f t="shared" si="23"/>
        <v>#N/A</v>
      </c>
    </row>
    <row r="220" ht="15.75" spans="10:22">
      <c r="J220" s="6"/>
      <c r="K220" s="6"/>
      <c r="L220" s="63" t="s">
        <v>232</v>
      </c>
      <c r="M220" s="161" t="e">
        <f>_xlfn.IFS(AND(O220="蓝色",N220="晶核生命力"),数据引用!$C$19,AND(O220="紫色",N220="晶核生命力"),数据引用!$D$19,AND(O220="橙色",N220="晶核生命力"),数据引用!$E$19,AND(O220="红色",N220="晶核生命力"),数据引用!$F$19,AND(O220="蓝色",N220="晶核攻击力"),数据引用!$C$16,AND(O220="紫色",N220="晶核攻击力"),数据引用!$D$16,AND(O220="橙色",N220="晶核攻击力"),数据引用!$E$16,AND(O220="红色",N220="晶核攻击力"),数据引用!$F$16,AND(O220="蓝色",N220="最大混沌"),数据引用!$C$22,AND(O220="紫色",N220="最大混沌"),数据引用!$D$22,AND(O220="橙色",N220="最大混沌"),数据引用!$E$22,AND(O220="红色",N220="最大混沌"),数据引用!$F$22,AND(O220="蓝色",N220="破甲效果"),数据引用!$C$25,AND(O220="紫色",N220="破甲效果"),数据引用!$D$25,AND(O220="橙色",N220="破甲效果"),数据引用!$E$25,AND(O220="红色",N220="破甲效果"),数据引用!$F$25,AND(O220="蓝色",N220="暴击效果"),数据引用!$C$28,AND(O220="紫色",N220="暴击效果"),数据引用!$D$28,AND(O220="橙色",N220="暴击效果"),数据引用!$E$28,AND(O220="红色",N220="暴击效果"),数据引用!$F$28,AND(O220="蓝色",N220="精准伤害"),数据引用!$C$31,AND(O220="紫色",N220="精准伤害"),数据引用!$D$31,AND(O220="橙色",N220="精准伤害"),数据引用!$E$31,AND(O220="红色",N220="精准伤害"),数据引用!$F$31,AND(O220="蓝色",N220="技能增强"),$C$34,AND(O220="紫色",N220="技能增强"),数据引用!$D$34,AND(O220="橙色",N220="技能增强"),数据引用!$E$34,AND(O220="红色",N220="技能增强"),数据引用!$F$34,AND(O220="蓝色",N220="%命中率"),数据引用!$C$37,AND(O220="紫色",N220="%命中率"),数据引用!$D$37,AND(O220="橙色",N220="%命中率"),数据引用!$E$37,AND(O220="红色",N220="命中率"),数据引用!$F$37,AND(O220="蓝色",N220="%闪避率"),数据引用!$C$40,AND(O220="紫色",N220="%闪避率"),数据引用!$D$40,AND(O220="橙色",N220="%闪避率"),数据引用!$E$40,AND(O220="红色",N220="%闪避率"),数据引用!$F$40,AND(O220="蓝色",N220="晶核防御力"),数据引用!$C$43,AND(O220="紫色",N220="晶核防御力"),数据引用!$D$43,AND(O220="橙色",N220="晶核防御力"),数据引用!$E$43,AND(O220="红色",N220="晶核防御力"),数据引用!$F$43,AND(O220="蓝色",N220="精准回血"),数据引用!$C$46,AND(O220="紫色",N220="精准回血"),数据引用!$D$46,AND(O220="橙色",N220="精准回血"),数据引用!$E$46,AND(O220="红色",N220="精准回血"),数据引用!$F$46,AND(O220="蓝色",N220="闪避回血"),数据引用!$C$49,AND(O220="紫色",N220="闪避回血"),数据引用!$D$49,AND(O220="橙色",N220="闪避回血"),数据引用!$E$49,AND(O220="红色",N220="闪避回血"),数据引用!$F$49,AND(O220="蓝色",N220="命中回血"),数据引用!$C$52,AND(O220="紫色",N220="命中回血"),数据引用!$D$52,AND(O220="橙色",N220="命中回血"),数据引用!$E$52,AND(O220="红色",N220="命中回血"),数据引用!$F$52,AND(O220="蓝色",N220="暴击回血"),数据引用!$C$55,AND(O220="紫色",N220="暴击回血"),数据引用!$D$55,AND(O220="橙色",N220="暴击回血"),数据引用!$E$55,AND(O220="红色",N220="暴击回血"),数据引用!$F$55,AND(O220="蓝色",N220="混沌回血"),数据引用!$C$58,AND(O220="紫色",N220="混沌回血"),数据引用!$D$58,AND(O220="橙色",N220="混沌回血"),数据引用!$E$58,AND(O220="红色",N220="混沌回血"),数据引用!$F$58,AND(O220="蓝色",N220="%元素抗性"),数据引用!$C$61,AND(O220="紫色",N220="%元素抗性"),数据引用!$D$61,AND(O220="橙色",N220="%元素抗性"),数据引用!$E$61,AND(O220="红色",N220="%元素抗性"),数据引用!$F$61,AND(O220="蓝色",N220="%元素伤害"),数据引用!$C$64,AND(O220="紫色",N220="%元素伤害"),数据引用!$D$64,AND(O220="橙色",N220="%元素伤害"),数据引用!$E$64,AND(O220="红色",N220="%元素伤害"),数据引用!$F$64)</f>
        <v>#N/A</v>
      </c>
      <c r="N220" s="163"/>
      <c r="O220" s="63" t="s">
        <v>41</v>
      </c>
      <c r="P220" s="141" t="str">
        <f t="shared" si="22"/>
        <v/>
      </c>
      <c r="Q220" s="156"/>
      <c r="R220" s="156"/>
      <c r="S220" s="156"/>
      <c r="T220" s="156"/>
      <c r="U220" s="156"/>
      <c r="V220" s="126" t="e">
        <f t="shared" si="23"/>
        <v>#N/A</v>
      </c>
    </row>
    <row r="221" ht="15.75" spans="10:22">
      <c r="J221" s="6"/>
      <c r="K221" s="6"/>
      <c r="L221" s="47" t="s">
        <v>136</v>
      </c>
      <c r="M221" s="161">
        <f>_xlfn.IFS(AND(O221="蓝色",N221="晶核生命力"),数据引用!$C$19,AND(O221="紫色",N221="晶核生命力"),数据引用!$D$19,AND(O221="橙色",N221="晶核生命力"),数据引用!$E$19,AND(O221="红色",N221="晶核生命力"),数据引用!$F$19,AND(O221="蓝色",N221="晶核攻击力"),数据引用!$C$16,AND(O221="紫色",N221="晶核攻击力"),数据引用!$D$16,AND(O221="橙色",N221="晶核攻击力"),数据引用!$E$16,AND(O221="红色",N221="晶核攻击力"),数据引用!$F$16,AND(O221="蓝色",N221="最大混沌"),数据引用!$C$22,AND(O221="紫色",N221="最大混沌"),数据引用!$D$22,AND(O221="橙色",N221="最大混沌"),数据引用!$E$22,AND(O221="红色",N221="最大混沌"),数据引用!$F$22,AND(O221="蓝色",N221="破甲效果"),数据引用!$C$25,AND(O221="紫色",N221="破甲效果"),数据引用!$D$25,AND(O221="橙色",N221="破甲效果"),数据引用!$E$25,AND(O221="红色",N221="破甲效果"),数据引用!$F$25,AND(O221="蓝色",N221="暴击效果"),数据引用!$C$28,AND(O221="紫色",N221="暴击效果"),数据引用!$D$28,AND(O221="橙色",N221="暴击效果"),数据引用!$E$28,AND(O221="红色",N221="暴击效果"),数据引用!$F$28,AND(O221="蓝色",N221="精准伤害"),数据引用!$C$31,AND(O221="紫色",N221="精准伤害"),数据引用!$D$31,AND(O221="橙色",N221="精准伤害"),数据引用!$E$31,AND(O221="红色",N221="精准伤害"),数据引用!$F$31,AND(O221="蓝色",N221="技能增强"),$C$34,AND(O221="紫色",N221="技能增强"),数据引用!$D$34,AND(O221="橙色",N221="技能增强"),数据引用!$E$34,AND(O221="红色",N221="技能增强"),数据引用!$F$34,AND(O221="蓝色",N221="命中率"),数据引用!$C$37,AND(O221="紫色",N221="命中率"),数据引用!$D$37,AND(O221="橙色",N221="命中率"),数据引用!$E$37,AND(O221="红色",N221="命中率"),数据引用!$F$37,AND(O221="蓝色",N221="闪避率"),数据引用!$C$40,AND(O221="紫色",N221="闪避率"),数据引用!$D$40,AND(O221="橙色",N221="闪避率"),数据引用!$E$40,AND(O221="红色",N221="闪避率"),数据引用!$F$40,AND(O221="蓝色",N221="晶核防御力"),数据引用!$C$43,AND(O221="紫色",N221="晶核防御力"),数据引用!$D$43,AND(O221="橙色",N221="晶核防御力"),数据引用!$E$43,AND(O221="红色",N221="晶核防御力"),数据引用!$F$43,AND(O221="蓝色",N221="精准回血%s"),数据引用!$C$46,AND(O221="紫色",N221="精准回血%s"),数据引用!$D$46,AND(O221="橙色",N221="精准回血%s"),数据引用!$E$46,AND(O221="红色",N221="精准回血%s"),数据引用!$F$46,AND(O221="蓝色",N221="闪避回血%s"),数据引用!$C$49,AND(O221="紫色",N221="闪避回血%s"),数据引用!$D$49,AND(O221="橙色",N221="闪避回血%s"),数据引用!$E$49,AND(O221="红色",N221="闪避回血%s"),数据引用!$F$49,AND(O221="蓝色",N221="命中回血%s"),数据引用!$C$52,AND(O221="紫色",N221="命中回血%s"),数据引用!$D$52,AND(O221="橙色",N221="命中回血%s"),数据引用!$E$52,AND(O221="红色",N221="命中回血%s"),数据引用!$F$52,AND(O221="蓝色",N221="暴击回血%s"),数据引用!$C$55,AND(O221="紫色",N221="暴击回血%s"),数据引用!$D$55,AND(O221="橙色",N221="暴击回血%s"),数据引用!$E$55,AND(O221="红色",N221="暴击回血%s"),数据引用!$F$55,AND(O221="蓝色",N221="混沌回血%s"),数据引用!$C$58,AND(O221="紫色",N221="混沌回血%s"),数据引用!$D$58,AND(O221="橙色",N221="混沌回血%s"),数据引用!$E$58,AND(O221="红色",N221="混沌回血%s"),数据引用!$F$58,AND(O221="蓝色",N221="元素抗性"),数据引用!$C$61,AND(O221="紫色",N221="元素抗性"),数据引用!$D$61,AND(O221="橙色",N221="元素抗性"),数据引用!$E$61,AND(O221="红色",N221="元素抗性"),数据引用!$F$61,AND(O221="蓝色",N221="元素伤害"),数据引用!$C$64,AND(O221="紫色",N221="元素伤害"),数据引用!$D$64,AND(O221="橙色",N221="元素伤害"),数据引用!$E$64,AND(O221="红色",N221="元素伤害"),数据引用!$F$64)</f>
        <v>20</v>
      </c>
      <c r="N221" s="164" t="s">
        <v>148</v>
      </c>
      <c r="O221" s="63" t="s">
        <v>41</v>
      </c>
      <c r="P221" s="141">
        <f t="shared" si="22"/>
        <v>20</v>
      </c>
      <c r="Q221" s="156"/>
      <c r="R221" s="156"/>
      <c r="S221" s="156"/>
      <c r="T221" s="156"/>
      <c r="U221" s="156" t="s">
        <v>132</v>
      </c>
      <c r="V221" s="126" t="str">
        <f t="shared" si="23"/>
        <v>属性-防御力,</v>
      </c>
    </row>
    <row r="222" ht="15.75" spans="10:22">
      <c r="J222" s="6"/>
      <c r="K222" s="6"/>
      <c r="L222" s="63" t="s">
        <v>230</v>
      </c>
      <c r="M222" s="161" t="e">
        <f>_xlfn.IFS(AND(O222="蓝色",N222="晶核生命力"),数据引用!$C$19,AND(O222="紫色",N222="晶核生命力"),数据引用!$D$19,AND(O222="橙色",N222="晶核生命力"),数据引用!$E$19,AND(O222="红色",N222="晶核生命力"),数据引用!$F$19,AND(O222="蓝色",N222="晶核攻击力"),数据引用!$C$16,AND(O222="紫色",N222="晶核攻击力"),数据引用!$D$16,AND(O222="橙色",N222="晶核攻击力"),数据引用!$E$16,AND(O222="红色",N222="晶核攻击力"),数据引用!$F$16,AND(O222="蓝色",N222="最大混沌"),数据引用!$C$22,AND(O222="紫色",N222="最大混沌"),数据引用!$D$22,AND(O222="橙色",N222="最大混沌"),数据引用!$E$22,AND(O222="红色",N222="最大混沌"),数据引用!$F$22,AND(O222="蓝色",N222="破甲效果"),数据引用!$C$25,AND(O222="紫色",N222="破甲效果"),数据引用!$D$25,AND(O222="橙色",N222="破甲效果"),数据引用!$E$25,AND(O222="红色",N222="破甲效果"),数据引用!$F$25,AND(O222="蓝色",N222="暴击效果"),数据引用!$C$28,AND(O222="紫色",N222="暴击效果"),数据引用!$D$28,AND(O222="橙色",N222="暴击效果"),数据引用!$E$28,AND(O222="红色",N222="暴击效果"),数据引用!$F$28,AND(O222="蓝色",N222="精准伤害"),数据引用!$C$31,AND(O222="紫色",N222="精准伤害"),数据引用!$D$31,AND(O222="橙色",N222="精准伤害"),数据引用!$E$31,AND(O222="红色",N222="精准伤害"),数据引用!$F$31,AND(O222="蓝色",N222="技能增强"),$C$34,AND(O222="紫色",N222="技能增强"),数据引用!$D$34,AND(O222="橙色",N222="技能增强"),数据引用!$E$34,AND(O222="红色",N222="技能增强"),数据引用!$F$34,AND(O222="蓝色",N222="%命中率"),数据引用!$C$37,AND(O222="紫色",N222="%命中率"),数据引用!$D$37,AND(O222="橙色",N222="%命中率"),数据引用!$E$37,AND(O222="红色",N222="命中率"),数据引用!$F$37,AND(O222="蓝色",N222="%闪避率"),数据引用!$C$40,AND(O222="紫色",N222="%闪避率"),数据引用!$D$40,AND(O222="橙色",N222="%闪避率"),数据引用!$E$40,AND(O222="红色",N222="%闪避率"),数据引用!$F$40,AND(O222="蓝色",N222="晶核防御力"),数据引用!$C$43,AND(O222="紫色",N222="晶核防御力"),数据引用!$D$43,AND(O222="橙色",N222="晶核防御力"),数据引用!$E$43,AND(O222="红色",N222="晶核防御力"),数据引用!$F$43,AND(O222="蓝色",N222="精准回血"),数据引用!$C$46,AND(O222="紫色",N222="精准回血"),数据引用!$D$46,AND(O222="橙色",N222="精准回血"),数据引用!$E$46,AND(O222="红色",N222="精准回血"),数据引用!$F$46,AND(O222="蓝色",N222="闪避回血"),数据引用!$C$49,AND(O222="紫色",N222="闪避回血"),数据引用!$D$49,AND(O222="橙色",N222="闪避回血"),数据引用!$E$49,AND(O222="红色",N222="闪避回血"),数据引用!$F$49,AND(O222="蓝色",N222="命中回血"),数据引用!$C$52,AND(O222="紫色",N222="命中回血"),数据引用!$D$52,AND(O222="橙色",N222="命中回血"),数据引用!$E$52,AND(O222="红色",N222="命中回血"),数据引用!$F$52,AND(O222="蓝色",N222="暴击回血"),数据引用!$C$55,AND(O222="紫色",N222="暴击回血"),数据引用!$D$55,AND(O222="橙色",N222="暴击回血"),数据引用!$E$55,AND(O222="红色",N222="暴击回血"),数据引用!$F$55,AND(O222="蓝色",N222="混沌回血"),数据引用!$C$58,AND(O222="紫色",N222="混沌回血"),数据引用!$D$58,AND(O222="橙色",N222="混沌回血"),数据引用!$E$58,AND(O222="红色",N222="混沌回血"),数据引用!$F$58,AND(O222="蓝色",N222="%元素抗性"),数据引用!$C$61,AND(O222="紫色",N222="%元素抗性"),数据引用!$D$61,AND(O222="橙色",N222="%元素抗性"),数据引用!$E$61,AND(O222="红色",N222="%元素抗性"),数据引用!$F$61,AND(O222="蓝色",N222="%元素伤害"),数据引用!$C$64,AND(O222="紫色",N222="%元素伤害"),数据引用!$D$64,AND(O222="橙色",N222="%元素伤害"),数据引用!$E$64,AND(O222="红色",N222="%元素伤害"),数据引用!$F$64)</f>
        <v>#N/A</v>
      </c>
      <c r="N222" s="162"/>
      <c r="O222" s="63" t="s">
        <v>41</v>
      </c>
      <c r="P222" s="141"/>
      <c r="Q222" s="156"/>
      <c r="R222" s="156"/>
      <c r="S222" s="156"/>
      <c r="T222" s="156"/>
      <c r="U222" s="156"/>
      <c r="V222" s="126" t="e">
        <f t="shared" si="23"/>
        <v>#N/A</v>
      </c>
    </row>
    <row r="223" ht="15.75" spans="10:22">
      <c r="J223" s="6"/>
      <c r="K223" s="6"/>
      <c r="L223" s="147" t="s">
        <v>136</v>
      </c>
      <c r="M223" s="161">
        <f>_xlfn.IFS(AND(O223="蓝色",N223="晶核生命力"),数据引用!$C$19,AND(O223="紫色",N223="晶核生命力"),数据引用!$D$19,AND(O223="橙色",N223="晶核生命力"),数据引用!$E$19,AND(O223="红色",N223="晶核生命力"),数据引用!$F$19,AND(O223="蓝色",N223="晶核攻击力"),数据引用!$C$16,AND(O223="紫色",N223="晶核攻击力"),数据引用!$D$16,AND(O223="橙色",N223="晶核攻击力"),数据引用!$E$16,AND(O223="红色",N223="晶核攻击力"),数据引用!$F$16,AND(O223="蓝色",N223="最大混沌"),数据引用!$C$22,AND(O223="紫色",N223="最大混沌"),数据引用!$D$22,AND(O223="橙色",N223="最大混沌"),数据引用!$E$22,AND(O223="红色",N223="最大混沌"),数据引用!$F$22,AND(O223="蓝色",N223="破甲效果"),数据引用!$C$25,AND(O223="紫色",N223="破甲效果"),数据引用!$D$25,AND(O223="橙色",N223="破甲效果"),数据引用!$E$25,AND(O223="红色",N223="破甲效果"),数据引用!$F$25,AND(O223="蓝色",N223="暴击效果"),数据引用!$C$28,AND(O223="紫色",N223="暴击效果"),数据引用!$D$28,AND(O223="橙色",N223="暴击效果"),数据引用!$E$28,AND(O223="红色",N223="暴击效果"),数据引用!$F$28,AND(O223="蓝色",N223="精准伤害"),数据引用!$C$31,AND(O223="紫色",N223="精准伤害"),数据引用!$D$31,AND(O223="橙色",N223="精准伤害"),数据引用!$E$31,AND(O223="红色",N223="精准伤害"),数据引用!$F$31,AND(O223="蓝色",N223="技能增强"),$C$34,AND(O223="紫色",N223="技能增强"),数据引用!$D$34,AND(O223="橙色",N223="技能增强"),数据引用!$E$34,AND(O223="红色",N223="技能增强"),数据引用!$F$34,AND(O223="蓝色",N223="命中率"),数据引用!$C$37,AND(O223="紫色",N223="命中率"),数据引用!$D$37,AND(O223="橙色",N223="命中率"),数据引用!$E$37,AND(O223="红色",N223="命中率"),数据引用!$F$37,AND(O223="蓝色",N223="闪避率"),数据引用!$C$40,AND(O223="紫色",N223="闪避率"),数据引用!$D$40,AND(O223="橙色",N223="闪避率"),数据引用!$E$40,AND(O223="红色",N223="闪避率"),数据引用!$F$40,AND(O223="蓝色",N223="晶核防御力"),数据引用!$C$43,AND(O223="紫色",N223="晶核防御力"),数据引用!$D$43,AND(O223="橙色",N223="晶核防御力"),数据引用!$E$43,AND(O223="红色",N223="晶核防御力"),数据引用!$F$43,AND(O223="蓝色",N223="精准回血%s"),数据引用!$C$46,AND(O223="紫色",N223="精准回血%s"),数据引用!$D$46,AND(O223="橙色",N223="精准回血%s"),数据引用!$E$46,AND(O223="红色",N223="精准回血%s"),数据引用!$F$46,AND(O223="蓝色",N223="闪避回血%s"),数据引用!$C$49,AND(O223="紫色",N223="闪避回血%s"),数据引用!$D$49,AND(O223="橙色",N223="闪避回血%s"),数据引用!$E$49,AND(O223="红色",N223="闪避回血%s"),数据引用!$F$49,AND(O223="蓝色",N223="命中回血%s"),数据引用!$C$52,AND(O223="紫色",N223="命中回血%s"),数据引用!$D$52,AND(O223="橙色",N223="命中回血%s"),数据引用!$E$52,AND(O223="红色",N223="命中回血%s"),数据引用!$F$52,AND(O223="蓝色",N223="暴击回血%s"),数据引用!$C$55,AND(O223="紫色",N223="暴击回血%s"),数据引用!$D$55,AND(O223="橙色",N223="暴击回血%s"),数据引用!$E$55,AND(O223="红色",N223="暴击回血%s"),数据引用!$F$55,AND(O223="蓝色",N223="混沌回血%s"),数据引用!$C$58,AND(O223="紫色",N223="混沌回血%s"),数据引用!$D$58,AND(O223="橙色",N223="混沌回血%s"),数据引用!$E$58,AND(O223="红色",N223="混沌回血%s"),数据引用!$F$58,AND(O223="蓝色",N223="元素抗性"),数据引用!$C$61,AND(O223="紫色",N223="元素抗性"),数据引用!$D$61,AND(O223="橙色",N223="元素抗性"),数据引用!$E$61,AND(O223="红色",N223="元素抗性"),数据引用!$F$61,AND(O223="蓝色",N223="元素伤害"),数据引用!$C$64,AND(O223="紫色",N223="元素伤害"),数据引用!$D$64,AND(O223="橙色",N223="元素伤害"),数据引用!$E$64,AND(O223="红色",N223="元素伤害"),数据引用!$F$64)</f>
        <v>20</v>
      </c>
      <c r="N223" s="162" t="s">
        <v>137</v>
      </c>
      <c r="O223" s="63" t="s">
        <v>41</v>
      </c>
      <c r="P223" s="141">
        <f t="shared" si="22"/>
        <v>20</v>
      </c>
      <c r="Q223" s="156"/>
      <c r="R223" s="156"/>
      <c r="S223" s="156"/>
      <c r="T223" s="156"/>
      <c r="U223" s="156" t="s">
        <v>132</v>
      </c>
      <c r="V223" s="126" t="str">
        <f t="shared" si="23"/>
        <v>属性-攻击力,</v>
      </c>
    </row>
    <row r="224" ht="15.75" spans="10:22">
      <c r="J224" s="6"/>
      <c r="K224" s="126">
        <f>T224*100</f>
        <v>2000</v>
      </c>
      <c r="L224" s="63" t="s">
        <v>136</v>
      </c>
      <c r="M224" s="161">
        <f>_xlfn.IFS(AND(O224="蓝色",N224="晶核生命力"),数据引用!$C$19,AND(O224="紫色",N224="晶核生命力"),数据引用!$D$19,AND(O224="橙色",N224="晶核生命力"),数据引用!$E$19,AND(O224="红色",N224="晶核生命力"),数据引用!$F$19,AND(O224="蓝色",N224="晶核攻击力"),数据引用!$C$16,AND(O224="紫色",N224="晶核攻击力"),数据引用!$D$16,AND(O224="橙色",N224="晶核攻击力"),数据引用!$E$16,AND(O224="红色",N224="晶核攻击力"),数据引用!$F$16,AND(O224="蓝色",N224="最大混沌"),数据引用!$C$22,AND(O224="紫色",N224="最大混沌"),数据引用!$D$22,AND(O224="橙色",N224="最大混沌"),数据引用!$E$22,AND(O224="红色",N224="最大混沌"),数据引用!$F$22,AND(O224="蓝色",N224="破甲效果"),数据引用!$C$25,AND(O224="紫色",N224="破甲效果"),数据引用!$D$25,AND(O224="橙色",N224="破甲效果"),数据引用!$E$25,AND(O224="红色",N224="破甲效果"),数据引用!$F$25,AND(O224="蓝色",N224="暴击效果"),数据引用!$C$28,AND(O224="紫色",N224="暴击效果"),数据引用!$D$28,AND(O224="橙色",N224="暴击效果"),数据引用!$E$28,AND(O224="红色",N224="暴击效果"),数据引用!$F$28,AND(O224="蓝色",N224="精准伤害"),数据引用!$C$31,AND(O224="紫色",N224="精准伤害"),数据引用!$D$31,AND(O224="橙色",N224="精准伤害"),数据引用!$E$31,AND(O224="红色",N224="精准伤害"),数据引用!$F$31,AND(O224="蓝色",N224="技能增强"),$C$34,AND(O224="紫色",N224="技能增强"),数据引用!$D$34,AND(O224="橙色",N224="技能增强"),数据引用!$E$34,AND(O224="红色",N224="技能增强"),数据引用!$F$34,AND(O224="蓝色",N224="命中率"),数据引用!$C$37,AND(O224="紫色",N224="命中率"),数据引用!$D$37,AND(O224="橙色",N224="命中率"),数据引用!$E$37,AND(O224="红色",N224="命中率"),数据引用!$F$37,AND(O224="蓝色",N224="闪避率"),数据引用!$C$40,AND(O224="紫色",N224="闪避率"),数据引用!$D$40,AND(O224="橙色",N224="闪避率"),数据引用!$E$40,AND(O224="红色",N224="闪避率"),数据引用!$F$40,AND(O224="蓝色",N224="晶核防御力"),数据引用!$C$43,AND(O224="紫色",N224="晶核防御力"),数据引用!$D$43,AND(O224="橙色",N224="晶核防御力"),数据引用!$E$43,AND(O224="红色",N224="晶核防御力"),数据引用!$F$43,AND(O224="蓝色",N224="精准回血%s"),数据引用!$C$46,AND(O224="紫色",N224="精准回血%s"),数据引用!$D$46,AND(O224="橙色",N224="精准回血%s"),数据引用!$E$46,AND(O224="红色",N224="精准回血%s"),数据引用!$F$46,AND(O224="蓝色",N224="闪避回血%s"),数据引用!$C$49,AND(O224="紫色",N224="闪避回血%s"),数据引用!$D$49,AND(O224="橙色",N224="闪避回血%s"),数据引用!$E$49,AND(O224="红色",N224="闪避回血%s"),数据引用!$F$49,AND(O224="蓝色",N224="命中回血%s"),数据引用!$C$52,AND(O224="紫色",N224="命中回血%s"),数据引用!$D$52,AND(O224="橙色",N224="命中回血%s"),数据引用!$E$52,AND(O224="红色",N224="命中回血%s"),数据引用!$F$52,AND(O224="蓝色",N224="暴击回血%s"),数据引用!$C$55,AND(O224="紫色",N224="暴击回血%s"),数据引用!$D$55,AND(O224="橙色",N224="暴击回血%s"),数据引用!$E$55,AND(O224="红色",N224="暴击回血%s"),数据引用!$F$55,AND(O224="蓝色",N224="混沌回血%s"),数据引用!$C$58,AND(O224="紫色",N224="混沌回血%s"),数据引用!$D$58,AND(O224="橙色",N224="混沌回血%s"),数据引用!$E$58,AND(O224="红色",N224="混沌回血%s"),数据引用!$F$58,AND(O224="蓝色",N224="元素抗性"),数据引用!$C$61,AND(O224="紫色",N224="元素抗性"),数据引用!$D$61,AND(O224="橙色",N224="元素抗性"),数据引用!$E$61,AND(O224="红色",N224="元素抗性"),数据引用!$F$61,AND(O224="蓝色",N224="元素伤害"),数据引用!$C$64,AND(O224="紫色",N224="元素伤害"),数据引用!$D$64,AND(O224="橙色",N224="元素伤害"),数据引用!$E$64,AND(O224="红色",N224="元素伤害"),数据引用!$F$64)</f>
        <v>20</v>
      </c>
      <c r="N224" s="162" t="s">
        <v>129</v>
      </c>
      <c r="O224" s="63" t="s">
        <v>41</v>
      </c>
      <c r="P224" s="141">
        <f t="shared" si="22"/>
        <v>20</v>
      </c>
      <c r="Q224" s="156"/>
      <c r="R224" s="156"/>
      <c r="S224" s="156"/>
      <c r="T224" s="156">
        <f>M224</f>
        <v>20</v>
      </c>
      <c r="U224" s="156" t="s">
        <v>132</v>
      </c>
      <c r="V224" s="126" t="str">
        <f t="shared" si="23"/>
        <v>属性-最大生命,</v>
      </c>
    </row>
    <row r="225" ht="15.75" spans="10:22">
      <c r="J225" s="6"/>
      <c r="K225" s="6"/>
      <c r="L225" s="63" t="s">
        <v>136</v>
      </c>
      <c r="M225" s="161">
        <f>_xlfn.IFS(AND(O225="蓝色",N225="晶核生命力"),数据引用!$C$19,AND(O225="紫色",N225="晶核生命力"),数据引用!$D$19,AND(O225="橙色",N225="晶核生命力"),数据引用!$E$19,AND(O225="红色",N225="晶核生命力"),数据引用!$F$19,AND(O225="蓝色",N225="晶核攻击力"),数据引用!$C$16,AND(O225="紫色",N225="晶核攻击力"),数据引用!$D$16,AND(O225="橙色",N225="晶核攻击力"),数据引用!$E$16,AND(O225="红色",N225="晶核攻击力"),数据引用!$F$16,AND(O225="蓝色",N225="最大混沌"),数据引用!$C$22,AND(O225="紫色",N225="最大混沌"),数据引用!$D$22,AND(O225="橙色",N225="最大混沌"),数据引用!$E$22,AND(O225="红色",N225="最大混沌"),数据引用!$F$22,AND(O225="蓝色",N225="破甲效果"),数据引用!$C$25,AND(O225="紫色",N225="破甲效果"),数据引用!$D$25,AND(O225="橙色",N225="破甲效果"),数据引用!$E$25,AND(O225="红色",N225="破甲效果"),数据引用!$F$25,AND(O225="蓝色",N225="暴击效果"),数据引用!$C$28,AND(O225="紫色",N225="暴击效果"),数据引用!$D$28,AND(O225="橙色",N225="暴击效果"),数据引用!$E$28,AND(O225="红色",N225="暴击效果"),数据引用!$F$28,AND(O225="蓝色",N225="精准伤害"),数据引用!$C$31,AND(O225="紫色",N225="精准伤害"),数据引用!$D$31,AND(O225="橙色",N225="精准伤害"),数据引用!$E$31,AND(O225="红色",N225="精准伤害"),数据引用!$F$31,AND(O225="蓝色",N225="技能增强"),$C$34,AND(O225="紫色",N225="技能增强"),数据引用!$D$34,AND(O225="橙色",N225="技能增强"),数据引用!$E$34,AND(O225="红色",N225="技能增强"),数据引用!$F$34,AND(O225="蓝色",N225="命中率"),数据引用!$C$37,AND(O225="紫色",N225="命中率"),数据引用!$D$37,AND(O225="橙色",N225="命中率"),数据引用!$E$37,AND(O225="红色",N225="命中率"),数据引用!$F$37,AND(O225="蓝色",N225="闪避率"),数据引用!$C$40,AND(O225="紫色",N225="闪避率"),数据引用!$D$40,AND(O225="橙色",N225="闪避率"),数据引用!$E$40,AND(O225="红色",N225="闪避率"),数据引用!$F$40,AND(O225="蓝色",N225="晶核防御力"),数据引用!$C$43,AND(O225="紫色",N225="晶核防御力"),数据引用!$D$43,AND(O225="橙色",N225="晶核防御力"),数据引用!$E$43,AND(O225="红色",N225="晶核防御力"),数据引用!$F$43,AND(O225="蓝色",N225="精准回血%s"),数据引用!$C$46,AND(O225="紫色",N225="精准回血%s"),数据引用!$D$46,AND(O225="橙色",N225="精准回血%s"),数据引用!$E$46,AND(O225="红色",N225="精准回血%s"),数据引用!$F$46,AND(O225="蓝色",N225="闪避回血%s"),数据引用!$C$49,AND(O225="紫色",N225="闪避回血%s"),数据引用!$D$49,AND(O225="橙色",N225="闪避回血%s"),数据引用!$E$49,AND(O225="红色",N225="闪避回血%s"),数据引用!$F$49,AND(O225="蓝色",N225="命中回血%s"),数据引用!$C$52,AND(O225="紫色",N225="命中回血%s"),数据引用!$D$52,AND(O225="橙色",N225="命中回血%s"),数据引用!$E$52,AND(O225="红色",N225="命中回血%s"),数据引用!$F$52,AND(O225="蓝色",N225="暴击回血%s"),数据引用!$C$55,AND(O225="紫色",N225="暴击回血%s"),数据引用!$D$55,AND(O225="橙色",N225="暴击回血%s"),数据引用!$E$55,AND(O225="红色",N225="暴击回血%s"),数据引用!$F$55,AND(O225="蓝色",N225="混沌回血%s"),数据引用!$C$58,AND(O225="紫色",N225="混沌回血%s"),数据引用!$D$58,AND(O225="橙色",N225="混沌回血%s"),数据引用!$E$58,AND(O225="红色",N225="混沌回血%s"),数据引用!$F$58,AND(O225="蓝色",N225="元素抗性"),数据引用!$C$61,AND(O225="紫色",N225="元素抗性"),数据引用!$D$61,AND(O225="橙色",N225="元素抗性"),数据引用!$E$61,AND(O225="红色",N225="元素抗性"),数据引用!$F$61,AND(O225="蓝色",N225="元素伤害"),数据引用!$C$64,AND(O225="紫色",N225="元素伤害"),数据引用!$D$64,AND(O225="橙色",N225="元素伤害"),数据引用!$E$64,AND(O225="红色",N225="元素伤害"),数据引用!$F$64)</f>
        <v>20</v>
      </c>
      <c r="N225" s="162" t="s">
        <v>137</v>
      </c>
      <c r="O225" s="63" t="s">
        <v>41</v>
      </c>
      <c r="P225" s="141">
        <f t="shared" si="22"/>
        <v>20</v>
      </c>
      <c r="Q225" s="156"/>
      <c r="R225" s="156"/>
      <c r="S225" s="156"/>
      <c r="T225" s="156"/>
      <c r="U225" s="156" t="s">
        <v>132</v>
      </c>
      <c r="V225" s="126" t="str">
        <f t="shared" si="23"/>
        <v>属性-攻击力,</v>
      </c>
    </row>
    <row r="226" ht="15.75" spans="10:22">
      <c r="J226" s="143"/>
      <c r="K226" s="143"/>
      <c r="L226" s="153" t="s">
        <v>227</v>
      </c>
      <c r="M226" s="139">
        <f>_xlfn.IFS(AND(O226="蓝色",N226="晶核生命力"),数据引用!$C$19,AND(O226="紫色",N226="晶核生命力"),数据引用!$D$19,AND(O226="橙色",N226="晶核生命力"),数据引用!$E$19,AND(O226="红色",N226="晶核生命力"),数据引用!$F$19,AND(O226="蓝色",N226="晶核攻击力"),数据引用!$C$16,AND(O226="紫色",N226="晶核攻击力"),数据引用!$D$16,AND(O226="橙色",N226="晶核攻击力"),数据引用!$E$16,AND(O226="红色",N226="晶核攻击力"),数据引用!$F$16,AND(O226="蓝色",N226="最大混沌"),数据引用!$C$22,AND(O226="紫色",N226="最大混沌"),数据引用!$D$22,AND(O226="橙色",N226="最大混沌"),数据引用!$E$22,AND(O226="红色",N226="最大混沌"),数据引用!$F$22,AND(O226="蓝色",N226="破甲效果"),数据引用!$C$25,AND(O226="紫色",N226="破甲效果"),数据引用!$D$25,AND(O226="橙色",N226="破甲效果"),数据引用!$E$25,AND(O226="红色",N226="破甲效果"),数据引用!$F$25,AND(O226="蓝色",N226="暴击效果"),数据引用!$C$28,AND(O226="紫色",N226="暴击效果"),数据引用!$D$28,AND(O226="橙色",N226="暴击效果"),数据引用!$E$28,AND(O226="红色",N226="暴击效果"),数据引用!$F$28,AND(O226="蓝色",N226="精准伤害"),数据引用!$C$31,AND(O226="紫色",N226="精准伤害"),数据引用!$D$31,AND(O226="橙色",N226="精准伤害"),数据引用!$E$31,AND(O226="红色",N226="精准伤害"),数据引用!$F$31,AND(O226="蓝色",N226="技能增强"),$C$34,AND(O226="紫色",N226="技能增强"),数据引用!$D$34,AND(O226="橙色",N226="技能增强"),数据引用!$E$34,AND(O226="红色",N226="技能增强"),数据引用!$F$34,AND(O226="蓝色",N226="命中率"),数据引用!$C$37,AND(O226="紫色",N226="命中率"),数据引用!$D$37,AND(O226="橙色",N226="命中率"),数据引用!$E$37,AND(O226="红色",N226="命中率"),数据引用!$F$37,AND(O226="蓝色",N226="闪避率"),数据引用!$C$40,AND(O226="紫色",N226="闪避率"),数据引用!$D$40,AND(O226="橙色",N226="闪避率"),数据引用!$E$40,AND(O226="红色",N226="闪避率"),数据引用!$F$40,AND(O226="蓝色",N226="晶核防御力"),数据引用!$C$43,AND(O226="紫色",N226="晶核防御力"),数据引用!$D$43,AND(O226="橙色",N226="晶核防御力"),数据引用!$E$43,AND(O226="红色",N226="晶核防御力"),数据引用!$F$43,AND(O226="蓝色",N226="精准回血%s"),数据引用!$C$46,AND(O226="紫色",N226="精准回血%s"),数据引用!$D$46,AND(O226="橙色",N226="精准回血%s"),数据引用!$E$46,AND(O226="红色",N226="精准回血%s"),数据引用!$F$46,AND(O226="蓝色",N226="闪避回血%s"),数据引用!$C$49,AND(O226="紫色",N226="闪避回血%s"),数据引用!$D$49,AND(O226="橙色",N226="闪避回血%s"),数据引用!$E$49,AND(O226="红色",N226="闪避回血%s"),数据引用!$F$49,AND(O226="蓝色",N226="命中回血%s"),数据引用!$C$52,AND(O226="紫色",N226="命中回血%s"),数据引用!$D$52,AND(O226="橙色",N226="命中回血%s"),数据引用!$E$52,AND(O226="红色",N226="命中回血%s"),数据引用!$F$52,AND(O226="蓝色",N226="暴击回血%s"),数据引用!$C$55,AND(O226="紫色",N226="暴击回血%s"),数据引用!$D$55,AND(O226="橙色",N226="暴击回血%s"),数据引用!$E$55,AND(O226="红色",N226="暴击回血%s"),数据引用!$F$55,AND(O226="蓝色",N226="混沌回血%s"),数据引用!$C$58,AND(O226="紫色",N226="混沌回血%s"),数据引用!$D$58,AND(O226="橙色",N226="混沌回血%s"),数据引用!$E$58,AND(O226="红色",N226="混沌回血%s"),数据引用!$F$58,AND(O226="蓝色",N226="元素抗性"),数据引用!$C$61,AND(O226="紫色",N226="元素抗性"),数据引用!$D$61,AND(O226="橙色",N226="元素抗性"),数据引用!$E$61,AND(O226="红色",N226="元素抗性"),数据引用!$F$61,AND(O226="蓝色",N226="元素伤害"),数据引用!$C$64,AND(O226="紫色",N226="元素伤害"),数据引用!$D$64,AND(O226="橙色",N226="元素伤害"),数据引用!$E$64,AND(O226="红色",N226="元素伤害"),数据引用!$F$64)</f>
        <v>0</v>
      </c>
      <c r="N226" s="160" t="s">
        <v>161</v>
      </c>
      <c r="O226" s="52" t="s">
        <v>41</v>
      </c>
      <c r="P226" s="141">
        <f t="shared" si="22"/>
        <v>0</v>
      </c>
      <c r="Q226" s="156"/>
      <c r="R226" s="156"/>
      <c r="S226" s="156"/>
      <c r="T226" s="156"/>
      <c r="U226" s="156" t="s">
        <v>132</v>
      </c>
      <c r="V226" s="126" t="str">
        <f t="shared" si="23"/>
        <v>属性-技能增强,</v>
      </c>
    </row>
    <row r="227" ht="15.75" spans="10:22">
      <c r="J227" s="6"/>
      <c r="K227" s="6"/>
      <c r="L227" s="47" t="s">
        <v>136</v>
      </c>
      <c r="M227" s="139">
        <f>_xlfn.IFS(AND(O227="蓝色",N227="晶核生命力"),数据引用!$C$19,AND(O227="紫色",N227="晶核生命力"),数据引用!$D$19,AND(O227="橙色",N227="晶核生命力"),数据引用!$E$19,AND(O227="红色",N227="晶核生命力"),数据引用!$F$19,AND(O227="蓝色",N227="晶核攻击力"),数据引用!$C$16,AND(O227="紫色",N227="晶核攻击力"),数据引用!$D$16,AND(O227="橙色",N227="晶核攻击力"),数据引用!$E$16,AND(O227="红色",N227="晶核攻击力"),数据引用!$F$16,AND(O227="蓝色",N227="最大混沌"),数据引用!$C$22,AND(O227="紫色",N227="最大混沌"),数据引用!$D$22,AND(O227="橙色",N227="最大混沌"),数据引用!$E$22,AND(O227="红色",N227="最大混沌"),数据引用!$F$22,AND(O227="蓝色",N227="破甲效果"),数据引用!$C$25,AND(O227="紫色",N227="破甲效果"),数据引用!$D$25,AND(O227="橙色",N227="破甲效果"),数据引用!$E$25,AND(O227="红色",N227="破甲效果"),数据引用!$F$25,AND(O227="蓝色",N227="暴击效果"),数据引用!$C$28,AND(O227="紫色",N227="暴击效果"),数据引用!$D$28,AND(O227="橙色",N227="暴击效果"),数据引用!$E$28,AND(O227="红色",N227="暴击效果"),数据引用!$F$28,AND(O227="蓝色",N227="精准伤害"),数据引用!$C$31,AND(O227="紫色",N227="精准伤害"),数据引用!$D$31,AND(O227="橙色",N227="精准伤害"),数据引用!$E$31,AND(O227="红色",N227="精准伤害"),数据引用!$F$31,AND(O227="蓝色",N227="技能增强"),$C$34,AND(O227="紫色",N227="技能增强"),数据引用!$D$34,AND(O227="橙色",N227="技能增强"),数据引用!$E$34,AND(O227="红色",N227="技能增强"),数据引用!$F$34,AND(O227="蓝色",N227="命中率"),数据引用!$C$37,AND(O227="紫色",N227="命中率"),数据引用!$D$37,AND(O227="橙色",N227="命中率"),数据引用!$E$37,AND(O227="红色",N227="命中率"),数据引用!$F$37,AND(O227="蓝色",N227="闪避率"),数据引用!$C$40,AND(O227="紫色",N227="闪避率"),数据引用!$D$40,AND(O227="橙色",N227="闪避率"),数据引用!$E$40,AND(O227="红色",N227="闪避率"),数据引用!$F$40,AND(O227="蓝色",N227="晶核防御力"),数据引用!$C$43,AND(O227="紫色",N227="晶核防御力"),数据引用!$D$43,AND(O227="橙色",N227="晶核防御力"),数据引用!$E$43,AND(O227="红色",N227="晶核防御力"),数据引用!$F$43,AND(O227="蓝色",N227="精准回血%s"),数据引用!$C$46,AND(O227="紫色",N227="精准回血%s"),数据引用!$D$46,AND(O227="橙色",N227="精准回血%s"),数据引用!$E$46,AND(O227="红色",N227="精准回血%s"),数据引用!$F$46,AND(O227="蓝色",N227="闪避回血%s"),数据引用!$C$49,AND(O227="紫色",N227="闪避回血%s"),数据引用!$D$49,AND(O227="橙色",N227="闪避回血%s"),数据引用!$E$49,AND(O227="红色",N227="闪避回血%s"),数据引用!$F$49,AND(O227="蓝色",N227="命中回血%s"),数据引用!$C$52,AND(O227="紫色",N227="命中回血%s"),数据引用!$D$52,AND(O227="橙色",N227="命中回血%s"),数据引用!$E$52,AND(O227="红色",N227="命中回血%s"),数据引用!$F$52,AND(O227="蓝色",N227="暴击回血%s"),数据引用!$C$55,AND(O227="紫色",N227="暴击回血%s"),数据引用!$D$55,AND(O227="橙色",N227="暴击回血%s"),数据引用!$E$55,AND(O227="红色",N227="暴击回血%s"),数据引用!$F$55,AND(O227="蓝色",N227="混沌回血%s"),数据引用!$C$58,AND(O227="紫色",N227="混沌回血%s"),数据引用!$D$58,AND(O227="橙色",N227="混沌回血%s"),数据引用!$E$58,AND(O227="红色",N227="混沌回血%s"),数据引用!$F$58,AND(O227="蓝色",N227="元素抗性"),数据引用!$C$61,AND(O227="紫色",N227="元素抗性"),数据引用!$D$61,AND(O227="橙色",N227="元素抗性"),数据引用!$E$61,AND(O227="红色",N227="元素抗性"),数据引用!$F$61,AND(O227="蓝色",N227="元素伤害"),数据引用!$C$64,AND(O227="紫色",N227="元素伤害"),数据引用!$D$64,AND(O227="橙色",N227="元素伤害"),数据引用!$E$64,AND(O227="红色",N227="元素伤害"),数据引用!$F$64)</f>
        <v>20</v>
      </c>
      <c r="N227" s="160" t="s">
        <v>148</v>
      </c>
      <c r="O227" s="52" t="s">
        <v>41</v>
      </c>
      <c r="P227" s="141">
        <f t="shared" si="22"/>
        <v>20</v>
      </c>
      <c r="Q227" s="156"/>
      <c r="R227" s="156"/>
      <c r="S227" s="156"/>
      <c r="T227" s="156"/>
      <c r="U227" s="156" t="s">
        <v>132</v>
      </c>
      <c r="V227" s="126" t="str">
        <f t="shared" si="23"/>
        <v>属性-防御力,</v>
      </c>
    </row>
    <row r="228" ht="15.75" spans="10:22">
      <c r="J228" s="6"/>
      <c r="K228" s="6"/>
      <c r="L228" s="52" t="s">
        <v>233</v>
      </c>
      <c r="M228" s="139">
        <f>_xlfn.IFS(AND(O228="蓝色",N228="晶核生命力"),数据引用!$C$19,AND(O228="紫色",N228="晶核生命力"),数据引用!$D$19,AND(O228="橙色",N228="晶核生命力"),数据引用!$E$19,AND(O228="红色",N228="晶核生命力"),数据引用!$F$19,AND(O228="蓝色",N228="晶核攻击力"),数据引用!$C$16,AND(O228="紫色",N228="晶核攻击力"),数据引用!$D$16,AND(O228="橙色",N228="晶核攻击力"),数据引用!$E$16,AND(O228="红色",N228="晶核攻击力"),数据引用!$F$16,AND(O228="蓝色",N228="最大混沌"),数据引用!$C$22,AND(O228="紫色",N228="最大混沌"),数据引用!$D$22,AND(O228="橙色",N228="最大混沌"),数据引用!$E$22,AND(O228="红色",N228="最大混沌"),数据引用!$F$22,AND(O228="蓝色",N228="破甲效果"),数据引用!$C$25,AND(O228="紫色",N228="破甲效果"),数据引用!$D$25,AND(O228="橙色",N228="破甲效果"),数据引用!$E$25,AND(O228="红色",N228="破甲效果"),数据引用!$F$25,AND(O228="蓝色",N228="暴击效果"),数据引用!$C$28,AND(O228="紫色",N228="暴击效果"),数据引用!$D$28,AND(O228="橙色",N228="暴击效果"),数据引用!$E$28,AND(O228="红色",N228="暴击效果"),数据引用!$F$28,AND(O228="蓝色",N228="精准伤害"),数据引用!$C$31,AND(O228="紫色",N228="精准伤害"),数据引用!$D$31,AND(O228="橙色",N228="精准伤害"),数据引用!$E$31,AND(O228="红色",N228="精准伤害"),数据引用!$F$31,AND(O228="蓝色",N228="技能增强"),$C$34,AND(O228="紫色",N228="技能增强"),数据引用!$D$34,AND(O228="橙色",N228="技能增强"),数据引用!$E$34,AND(O228="红色",N228="技能增强"),数据引用!$F$34,AND(O228="蓝色",N228="命中率"),数据引用!$C$37,AND(O228="紫色",N228="命中率"),数据引用!$D$37,AND(O228="橙色",N228="命中率"),数据引用!$E$37,AND(O228="红色",N228="命中率"),数据引用!$F$37,AND(O228="蓝色",N228="闪避率"),数据引用!$C$40,AND(O228="紫色",N228="闪避率"),数据引用!$D$40,AND(O228="橙色",N228="闪避率"),数据引用!$E$40,AND(O228="红色",N228="闪避率"),数据引用!$F$40,AND(O228="蓝色",N228="晶核防御力"),数据引用!$C$43,AND(O228="紫色",N228="晶核防御力"),数据引用!$D$43,AND(O228="橙色",N228="晶核防御力"),数据引用!$E$43,AND(O228="红色",N228="晶核防御力"),数据引用!$F$43,AND(O228="蓝色",N228="精准回血%s"),数据引用!$C$46,AND(O228="紫色",N228="精准回血%s"),数据引用!$D$46,AND(O228="橙色",N228="精准回血%s"),数据引用!$E$46,AND(O228="红色",N228="精准回血%s"),数据引用!$F$46,AND(O228="蓝色",N228="闪避回血%s"),数据引用!$C$49,AND(O228="紫色",N228="闪避回血%s"),数据引用!$D$49,AND(O228="橙色",N228="闪避回血%s"),数据引用!$E$49,AND(O228="红色",N228="闪避回血%s"),数据引用!$F$49,AND(O228="蓝色",N228="命中回血%s"),数据引用!$C$52,AND(O228="紫色",N228="命中回血%s"),数据引用!$D$52,AND(O228="橙色",N228="命中回血%s"),数据引用!$E$52,AND(O228="红色",N228="命中回血%s"),数据引用!$F$52,AND(O228="蓝色",N228="暴击回血%s"),数据引用!$C$55,AND(O228="紫色",N228="暴击回血%s"),数据引用!$D$55,AND(O228="橙色",N228="暴击回血%s"),数据引用!$E$55,AND(O228="红色",N228="暴击回血%s"),数据引用!$F$55,AND(O228="蓝色",N228="混沌回血%s"),数据引用!$C$58,AND(O228="紫色",N228="混沌回血%s"),数据引用!$D$58,AND(O228="橙色",N228="混沌回血%s"),数据引用!$E$58,AND(O228="红色",N228="混沌回血%s"),数据引用!$F$58,AND(O228="蓝色",N228="元素抗性"),数据引用!$C$61,AND(O228="紫色",N228="元素抗性"),数据引用!$D$61,AND(O228="橙色",N228="元素抗性"),数据引用!$E$61,AND(O228="红色",N228="元素抗性"),数据引用!$F$61,AND(O228="蓝色",N228="元素伤害"),数据引用!$C$64,AND(O228="紫色",N228="元素伤害"),数据引用!$D$64,AND(O228="橙色",N228="元素伤害"),数据引用!$E$64,AND(O228="红色",N228="元素伤害"),数据引用!$F$64)</f>
        <v>20</v>
      </c>
      <c r="N228" s="160" t="s">
        <v>137</v>
      </c>
      <c r="O228" s="52" t="s">
        <v>41</v>
      </c>
      <c r="P228" s="141">
        <f t="shared" si="22"/>
        <v>20</v>
      </c>
      <c r="Q228" s="156" t="s">
        <v>130</v>
      </c>
      <c r="R228" s="156">
        <v>40</v>
      </c>
      <c r="S228" s="156" t="s">
        <v>131</v>
      </c>
      <c r="T228" s="156">
        <f>ROUND(P228/R228,2)</f>
        <v>0.5</v>
      </c>
      <c r="U228" s="156" t="s">
        <v>132</v>
      </c>
      <c r="V228" s="126" t="str">
        <f t="shared" si="23"/>
        <v>属性-攻击力,</v>
      </c>
    </row>
    <row r="229" ht="15.75" spans="10:22">
      <c r="J229" s="6"/>
      <c r="K229" s="126">
        <f>T229*100</f>
        <v>2000</v>
      </c>
      <c r="L229" s="153" t="s">
        <v>136</v>
      </c>
      <c r="M229" s="139">
        <f>_xlfn.IFS(AND(O229="蓝色",N229="晶核生命力"),数据引用!$C$19,AND(O229="紫色",N229="晶核生命力"),数据引用!$D$19,AND(O229="橙色",N229="晶核生命力"),数据引用!$E$19,AND(O229="红色",N229="晶核生命力"),数据引用!$F$19,AND(O229="蓝色",N229="晶核攻击力"),数据引用!$C$16,AND(O229="紫色",N229="晶核攻击力"),数据引用!$D$16,AND(O229="橙色",N229="晶核攻击力"),数据引用!$E$16,AND(O229="红色",N229="晶核攻击力"),数据引用!$F$16,AND(O229="蓝色",N229="最大混沌"),数据引用!$C$22,AND(O229="紫色",N229="最大混沌"),数据引用!$D$22,AND(O229="橙色",N229="最大混沌"),数据引用!$E$22,AND(O229="红色",N229="最大混沌"),数据引用!$F$22,AND(O229="蓝色",N229="破甲效果"),数据引用!$C$25,AND(O229="紫色",N229="破甲效果"),数据引用!$D$25,AND(O229="橙色",N229="破甲效果"),数据引用!$E$25,AND(O229="红色",N229="破甲效果"),数据引用!$F$25,AND(O229="蓝色",N229="暴击效果"),数据引用!$C$28,AND(O229="紫色",N229="暴击效果"),数据引用!$D$28,AND(O229="橙色",N229="暴击效果"),数据引用!$E$28,AND(O229="红色",N229="暴击效果"),数据引用!$F$28,AND(O229="蓝色",N229="精准伤害"),数据引用!$C$31,AND(O229="紫色",N229="精准伤害"),数据引用!$D$31,AND(O229="橙色",N229="精准伤害"),数据引用!$E$31,AND(O229="红色",N229="精准伤害"),数据引用!$F$31,AND(O229="蓝色",N229="技能增强"),$C$34,AND(O229="紫色",N229="技能增强"),数据引用!$D$34,AND(O229="橙色",N229="技能增强"),数据引用!$E$34,AND(O229="红色",N229="技能增强"),数据引用!$F$34,AND(O229="蓝色",N229="命中率"),数据引用!$C$37,AND(O229="紫色",N229="命中率"),数据引用!$D$37,AND(O229="橙色",N229="命中率"),数据引用!$E$37,AND(O229="红色",N229="命中率"),数据引用!$F$37,AND(O229="蓝色",N229="闪避率"),数据引用!$C$40,AND(O229="紫色",N229="闪避率"),数据引用!$D$40,AND(O229="橙色",N229="闪避率"),数据引用!$E$40,AND(O229="红色",N229="闪避率"),数据引用!$F$40,AND(O229="蓝色",N229="晶核防御力"),数据引用!$C$43,AND(O229="紫色",N229="晶核防御力"),数据引用!$D$43,AND(O229="橙色",N229="晶核防御力"),数据引用!$E$43,AND(O229="红色",N229="晶核防御力"),数据引用!$F$43,AND(O229="蓝色",N229="精准回血%s"),数据引用!$C$46,AND(O229="紫色",N229="精准回血%s"),数据引用!$D$46,AND(O229="橙色",N229="精准回血%s"),数据引用!$E$46,AND(O229="红色",N229="精准回血%s"),数据引用!$F$46,AND(O229="蓝色",N229="闪避回血%s"),数据引用!$C$49,AND(O229="紫色",N229="闪避回血%s"),数据引用!$D$49,AND(O229="橙色",N229="闪避回血%s"),数据引用!$E$49,AND(O229="红色",N229="闪避回血%s"),数据引用!$F$49,AND(O229="蓝色",N229="命中回血%s"),数据引用!$C$52,AND(O229="紫色",N229="命中回血%s"),数据引用!$D$52,AND(O229="橙色",N229="命中回血%s"),数据引用!$E$52,AND(O229="红色",N229="命中回血%s"),数据引用!$F$52,AND(O229="蓝色",N229="暴击回血%s"),数据引用!$C$55,AND(O229="紫色",N229="暴击回血%s"),数据引用!$D$55,AND(O229="橙色",N229="暴击回血%s"),数据引用!$E$55,AND(O229="红色",N229="暴击回血%s"),数据引用!$F$55,AND(O229="蓝色",N229="混沌回血%s"),数据引用!$C$58,AND(O229="紫色",N229="混沌回血%s"),数据引用!$D$58,AND(O229="橙色",N229="混沌回血%s"),数据引用!$E$58,AND(O229="红色",N229="混沌回血%s"),数据引用!$F$58,AND(O229="蓝色",N229="元素抗性"),数据引用!$C$61,AND(O229="紫色",N229="元素抗性"),数据引用!$D$61,AND(O229="橙色",N229="元素抗性"),数据引用!$E$61,AND(O229="红色",N229="元素抗性"),数据引用!$F$61,AND(O229="蓝色",N229="元素伤害"),数据引用!$C$64,AND(O229="紫色",N229="元素伤害"),数据引用!$D$64,AND(O229="橙色",N229="元素伤害"),数据引用!$E$64,AND(O229="红色",N229="元素伤害"),数据引用!$F$64)</f>
        <v>20</v>
      </c>
      <c r="N229" s="160" t="s">
        <v>129</v>
      </c>
      <c r="O229" s="52" t="s">
        <v>41</v>
      </c>
      <c r="P229" s="141">
        <f t="shared" si="22"/>
        <v>20</v>
      </c>
      <c r="Q229" s="156"/>
      <c r="R229" s="156"/>
      <c r="S229" s="156"/>
      <c r="T229" s="156">
        <f>M229</f>
        <v>20</v>
      </c>
      <c r="U229" s="156" t="s">
        <v>132</v>
      </c>
      <c r="V229" s="126" t="str">
        <f t="shared" si="23"/>
        <v>属性-最大生命,</v>
      </c>
    </row>
    <row r="230" ht="15.75" spans="5:22">
      <c r="E230"/>
      <c r="F230"/>
      <c r="G230"/>
      <c r="H230" s="158"/>
      <c r="I230"/>
      <c r="J230"/>
      <c r="K230" s="6"/>
      <c r="L230" s="52" t="s">
        <v>234</v>
      </c>
      <c r="M230" s="139" t="e">
        <f>_xlfn.IFS(AND(O230="蓝色",N230="晶核生命力"),数据引用!$C$19,AND(O230="紫色",N230="晶核生命力"),数据引用!$D$19,AND(O230="橙色",N230="晶核生命力"),数据引用!$E$19,AND(O230="红色",N230="晶核生命力"),数据引用!$F$19,AND(O230="蓝色",N230="晶核攻击力"),数据引用!$C$16,AND(O230="紫色",N230="晶核攻击力"),数据引用!$D$16,AND(O230="橙色",N230="晶核攻击力"),数据引用!$E$16,AND(O230="红色",N230="晶核攻击力"),数据引用!$F$16,AND(O230="蓝色",N230="最大混沌"),数据引用!$C$22,AND(O230="紫色",N230="最大混沌"),数据引用!$D$22,AND(O230="橙色",N230="最大混沌"),数据引用!$E$22,AND(O230="红色",N230="最大混沌"),数据引用!$F$22,AND(O230="蓝色",N230="破甲效果"),数据引用!$C$25,AND(O230="紫色",N230="破甲效果"),数据引用!$D$25,AND(O230="橙色",N230="破甲效果"),数据引用!$E$25,AND(O230="红色",N230="破甲效果"),数据引用!$F$25,AND(O230="蓝色",N230="暴击效果"),数据引用!$C$28,AND(O230="紫色",N230="暴击效果"),数据引用!$D$28,AND(O230="橙色",N230="暴击效果"),数据引用!$E$28,AND(O230="红色",N230="暴击效果"),数据引用!$F$28,AND(O230="蓝色",N230="精准伤害"),数据引用!$C$31,AND(O230="紫色",N230="精准伤害"),数据引用!$D$31,AND(O230="橙色",N230="精准伤害"),数据引用!$E$31,AND(O230="红色",N230="精准伤害"),数据引用!$F$31,AND(O230="蓝色",N230="技能增强"),$C$34,AND(O230="紫色",N230="技能增强"),数据引用!$D$34,AND(O230="橙色",N230="技能增强"),数据引用!$E$34,AND(O230="红色",N230="技能增强"),数据引用!$F$34,AND(O230="蓝色",N230="%命中率"),数据引用!$C$37,AND(O230="紫色",N230="%命中率"),数据引用!$D$37,AND(O230="橙色",N230="%命中率"),数据引用!$E$37,AND(O230="红色",N230="命中率"),数据引用!$F$37,AND(O230="蓝色",N230="%闪避率"),数据引用!$C$40,AND(O230="紫色",N230="%闪避率"),数据引用!$D$40,AND(O230="橙色",N230="%闪避率"),数据引用!$E$40,AND(O230="红色",N230="%闪避率"),数据引用!$F$40,AND(O230="蓝色",N230="晶核防御力"),数据引用!$C$43,AND(O230="紫色",N230="晶核防御力"),数据引用!$D$43,AND(O230="橙色",N230="晶核防御力"),数据引用!$E$43,AND(O230="红色",N230="晶核防御力"),数据引用!$F$43,AND(O230="蓝色",N230="精准回血"),数据引用!$C$46,AND(O230="紫色",N230="精准回血"),数据引用!$D$46,AND(O230="橙色",N230="精准回血"),数据引用!$E$46,AND(O230="红色",N230="精准回血"),数据引用!$F$46,AND(O230="蓝色",N230="闪避回血"),数据引用!$C$49,AND(O230="紫色",N230="闪避回血"),数据引用!$D$49,AND(O230="橙色",N230="闪避回血"),数据引用!$E$49,AND(O230="红色",N230="闪避回血"),数据引用!$F$49,AND(O230="蓝色",N230="命中回血"),数据引用!$C$52,AND(O230="紫色",N230="命中回血"),数据引用!$D$52,AND(O230="橙色",N230="命中回血"),数据引用!$E$52,AND(O230="红色",N230="命中回血"),数据引用!$F$52,AND(O230="蓝色",N230="暴击回血"),数据引用!$C$55,AND(O230="紫色",N230="暴击回血"),数据引用!$D$55,AND(O230="橙色",N230="暴击回血"),数据引用!$E$55,AND(O230="红色",N230="暴击回血"),数据引用!$F$55,AND(O230="蓝色",N230="混沌回血"),数据引用!$C$58,AND(O230="紫色",N230="混沌回血"),数据引用!$D$58,AND(O230="橙色",N230="混沌回血"),数据引用!$E$58,AND(O230="红色",N230="混沌回血"),数据引用!$F$58,AND(O230="蓝色",N230="%元素抗性"),数据引用!$C$61,AND(O230="紫色",N230="%元素抗性"),数据引用!$D$61,AND(O230="橙色",N230="%元素抗性"),数据引用!$E$61,AND(O230="红色",N230="%元素抗性"),数据引用!$F$61,AND(O230="蓝色",N230="%元素伤害"),数据引用!$C$64,AND(O230="紫色",N230="%元素伤害"),数据引用!$D$64,AND(O230="橙色",N230="%元素伤害"),数据引用!$E$64,AND(O230="红色",N230="%元素伤害"),数据引用!$F$64)</f>
        <v>#N/A</v>
      </c>
      <c r="N230" s="160"/>
      <c r="O230" s="52" t="s">
        <v>42</v>
      </c>
      <c r="P230" s="141" t="str">
        <f t="shared" si="22"/>
        <v/>
      </c>
      <c r="Q230" s="156"/>
      <c r="R230" s="156"/>
      <c r="S230" s="156"/>
      <c r="T230" s="156"/>
      <c r="U230" s="156"/>
      <c r="V230" s="126" t="e">
        <f t="shared" si="23"/>
        <v>#N/A</v>
      </c>
    </row>
    <row r="231" ht="15.75" spans="5:22">
      <c r="E231"/>
      <c r="F231"/>
      <c r="G231"/>
      <c r="H231" s="158"/>
      <c r="I231"/>
      <c r="J231"/>
      <c r="K231" s="6"/>
      <c r="L231" s="153" t="s">
        <v>227</v>
      </c>
      <c r="M231" s="139">
        <f>_xlfn.IFS(AND(O231="蓝色",N231="晶核生命力"),数据引用!$C$19,AND(O231="紫色",N231="晶核生命力"),数据引用!$D$19,AND(O231="橙色",N231="晶核生命力"),数据引用!$E$19,AND(O231="红色",N231="晶核生命力"),数据引用!$F$19,AND(O231="蓝色",N231="晶核攻击力"),数据引用!$C$16,AND(O231="紫色",N231="晶核攻击力"),数据引用!$D$16,AND(O231="橙色",N231="晶核攻击力"),数据引用!$E$16,AND(O231="红色",N231="晶核攻击力"),数据引用!$F$16,AND(O231="蓝色",N231="最大混沌"),数据引用!$C$22,AND(O231="紫色",N231="最大混沌"),数据引用!$D$22,AND(O231="橙色",N231="最大混沌"),数据引用!$E$22,AND(O231="红色",N231="最大混沌"),数据引用!$F$22,AND(O231="蓝色",N231="破甲效果"),数据引用!$C$25,AND(O231="紫色",N231="破甲效果"),数据引用!$D$25,AND(O231="橙色",N231="破甲效果"),数据引用!$E$25,AND(O231="红色",N231="破甲效果"),数据引用!$F$25,AND(O231="蓝色",N231="暴击效果"),数据引用!$C$28,AND(O231="紫色",N231="暴击效果"),数据引用!$D$28,AND(O231="橙色",N231="暴击效果"),数据引用!$E$28,AND(O231="红色",N231="暴击效果"),数据引用!$F$28,AND(O231="蓝色",N231="精准伤害"),数据引用!$C$31,AND(O231="紫色",N231="精准伤害"),数据引用!$D$31,AND(O231="橙色",N231="精准伤害"),数据引用!$E$31,AND(O231="红色",N231="精准伤害"),数据引用!$F$31,AND(O231="蓝色",N231="技能增强"),$C$34,AND(O231="紫色",N231="技能增强"),数据引用!$D$34,AND(O231="橙色",N231="技能增强"),数据引用!$E$34,AND(O231="红色",N231="技能增强"),数据引用!$F$34,AND(O231="蓝色",N231="命中率"),数据引用!$C$37,AND(O231="紫色",N231="命中率"),数据引用!$D$37,AND(O231="橙色",N231="命中率"),数据引用!$E$37,AND(O231="红色",N231="命中率"),数据引用!$F$37,AND(O231="蓝色",N231="闪避率"),数据引用!$C$40,AND(O231="紫色",N231="闪避率"),数据引用!$D$40,AND(O231="橙色",N231="闪避率"),数据引用!$E$40,AND(O231="红色",N231="闪避率"),数据引用!$F$40,AND(O231="蓝色",N231="晶核防御力"),数据引用!$C$43,AND(O231="紫色",N231="晶核防御力"),数据引用!$D$43,AND(O231="橙色",N231="晶核防御力"),数据引用!$E$43,AND(O231="红色",N231="晶核防御力"),数据引用!$F$43,AND(O231="蓝色",N231="精准回血%s"),数据引用!$C$46,AND(O231="紫色",N231="精准回血%s"),数据引用!$D$46,AND(O231="橙色",N231="精准回血%s"),数据引用!$E$46,AND(O231="红色",N231="精准回血%s"),数据引用!$F$46,AND(O231="蓝色",N231="闪避回血%s"),数据引用!$C$49,AND(O231="紫色",N231="闪避回血%s"),数据引用!$D$49,AND(O231="橙色",N231="闪避回血%s"),数据引用!$E$49,AND(O231="红色",N231="闪避回血%s"),数据引用!$F$49,AND(O231="蓝色",N231="命中回血%s"),数据引用!$C$52,AND(O231="紫色",N231="命中回血%s"),数据引用!$D$52,AND(O231="橙色",N231="命中回血%s"),数据引用!$E$52,AND(O231="红色",N231="命中回血%s"),数据引用!$F$52,AND(O231="蓝色",N231="暴击回血%s"),数据引用!$C$55,AND(O231="紫色",N231="暴击回血%s"),数据引用!$D$55,AND(O231="橙色",N231="暴击回血%s"),数据引用!$E$55,AND(O231="红色",N231="暴击回血%s"),数据引用!$F$55,AND(O231="蓝色",N231="混沌回血%s"),数据引用!$C$58,AND(O231="紫色",N231="混沌回血%s"),数据引用!$D$58,AND(O231="橙色",N231="混沌回血%s"),数据引用!$E$58,AND(O231="红色",N231="混沌回血%s"),数据引用!$F$58,AND(O231="蓝色",N231="元素抗性"),数据引用!$C$61,AND(O231="紫色",N231="元素抗性"),数据引用!$D$61,AND(O231="橙色",N231="元素抗性"),数据引用!$E$61,AND(O231="红色",N231="元素抗性"),数据引用!$F$61,AND(O231="蓝色",N231="元素伤害"),数据引用!$C$64,AND(O231="紫色",N231="元素伤害"),数据引用!$D$64,AND(O231="橙色",N231="元素伤害"),数据引用!$E$64,AND(O231="红色",N231="元素伤害"),数据引用!$F$64)</f>
        <v>1.08</v>
      </c>
      <c r="N231" s="160" t="s">
        <v>168</v>
      </c>
      <c r="O231" s="52" t="s">
        <v>42</v>
      </c>
      <c r="P231" s="141">
        <f t="shared" si="22"/>
        <v>1.08</v>
      </c>
      <c r="Q231" s="156"/>
      <c r="R231" s="156"/>
      <c r="S231" s="156"/>
      <c r="T231" s="156">
        <f>P231/100</f>
        <v>0.0108</v>
      </c>
      <c r="U231" s="156" t="s">
        <v>132</v>
      </c>
      <c r="V231" s="126" t="str">
        <f t="shared" si="23"/>
        <v>属性-闪避率,</v>
      </c>
    </row>
    <row r="232" ht="15.75" spans="5:22">
      <c r="E232"/>
      <c r="F232"/>
      <c r="G232"/>
      <c r="H232" s="158"/>
      <c r="I232"/>
      <c r="J232"/>
      <c r="K232" s="143" t="s">
        <v>235</v>
      </c>
      <c r="L232" s="153" t="s">
        <v>227</v>
      </c>
      <c r="M232" s="139">
        <f>_xlfn.IFS(AND(O232="蓝色",N232="晶核生命力"),数据引用!$C$19,AND(O232="紫色",N232="晶核生命力"),数据引用!$D$19,AND(O232="橙色",N232="晶核生命力"),数据引用!$E$19,AND(O232="红色",N232="晶核生命力"),数据引用!$F$19,AND(O232="蓝色",N232="晶核攻击力"),数据引用!$C$16,AND(O232="紫色",N232="晶核攻击力"),数据引用!$D$16,AND(O232="橙色",N232="晶核攻击力"),数据引用!$E$16,AND(O232="红色",N232="晶核攻击力"),数据引用!$F$16,AND(O232="蓝色",N232="最大混沌"),数据引用!$C$22,AND(O232="紫色",N232="最大混沌"),数据引用!$D$22,AND(O232="橙色",N232="最大混沌"),数据引用!$E$22,AND(O232="红色",N232="最大混沌"),数据引用!$F$22,AND(O232="蓝色",N232="破甲效果"),数据引用!$C$25,AND(O232="紫色",N232="破甲效果"),数据引用!$D$25,AND(O232="橙色",N232="破甲效果"),数据引用!$E$25,AND(O232="红色",N232="破甲效果"),数据引用!$F$25,AND(O232="蓝色",N232="暴击效果"),数据引用!$C$28,AND(O232="紫色",N232="暴击效果"),数据引用!$D$28,AND(O232="橙色",N232="暴击效果"),数据引用!$E$28,AND(O232="红色",N232="暴击效果"),数据引用!$F$28,AND(O232="蓝色",N232="精准伤害"),数据引用!$C$31,AND(O232="紫色",N232="精准伤害"),数据引用!$D$31,AND(O232="橙色",N232="精准伤害"),数据引用!$E$31,AND(O232="红色",N232="精准伤害"),数据引用!$F$31,AND(O232="蓝色",N232="技能增强"),$C$34,AND(O232="紫色",N232="技能增强"),数据引用!$D$34,AND(O232="橙色",N232="技能增强"),数据引用!$E$34,AND(O232="红色",N232="技能增强"),数据引用!$F$34,AND(O232="蓝色",N232="命中率"),数据引用!$C$37,AND(O232="紫色",N232="命中率"),数据引用!$D$37,AND(O232="橙色",N232="命中率"),数据引用!$E$37,AND(O232="红色",N232="命中率"),数据引用!$F$37,AND(O232="蓝色",N232="闪避率"),数据引用!$C$40,AND(O232="紫色",N232="闪避率"),数据引用!$D$40,AND(O232="橙色",N232="闪避率"),数据引用!$E$40,AND(O232="红色",N232="闪避率"),数据引用!$F$40,AND(O232="蓝色",N232="晶核防御力"),数据引用!$C$43,AND(O232="紫色",N232="晶核防御力"),数据引用!$D$43,AND(O232="橙色",N232="晶核防御力"),数据引用!$E$43,AND(O232="红色",N232="晶核防御力"),数据引用!$F$43,AND(O232="蓝色",N232="精准回血%s"),数据引用!$C$46,AND(O232="紫色",N232="精准回血%s"),数据引用!$D$46,AND(O232="橙色",N232="精准回血%s"),数据引用!$E$46,AND(O232="红色",N232="精准回血%s"),数据引用!$F$46,AND(O232="蓝色",N232="闪避回血%s"),数据引用!$C$49,AND(O232="紫色",N232="闪避回血%s"),数据引用!$D$49,AND(O232="橙色",N232="闪避回血%s"),数据引用!$E$49,AND(O232="红色",N232="闪避回血%s"),数据引用!$F$49,AND(O232="蓝色",N232="命中回血%s"),数据引用!$C$52,AND(O232="紫色",N232="命中回血%s"),数据引用!$D$52,AND(O232="橙色",N232="命中回血%s"),数据引用!$E$52,AND(O232="红色",N232="命中回血%s"),数据引用!$F$52,AND(O232="蓝色",N232="暴击回血%s"),数据引用!$C$55,AND(O232="紫色",N232="暴击回血%s"),数据引用!$D$55,AND(O232="橙色",N232="暴击回血%s"),数据引用!$E$55,AND(O232="红色",N232="暴击回血%s"),数据引用!$F$55,AND(O232="蓝色",N232="混沌回血%s"),数据引用!$C$58,AND(O232="紫色",N232="混沌回血%s"),数据引用!$D$58,AND(O232="橙色",N232="混沌回血%s"),数据引用!$E$58,AND(O232="红色",N232="混沌回血%s"),数据引用!$F$58,AND(O232="蓝色",N232="元素抗性"),数据引用!$C$61,AND(O232="紫色",N232="元素抗性"),数据引用!$D$61,AND(O232="橙色",N232="元素抗性"),数据引用!$E$61,AND(O232="红色",N232="元素抗性"),数据引用!$F$61,AND(O232="蓝色",N232="元素伤害"),数据引用!$C$64,AND(O232="紫色",N232="元素伤害"),数据引用!$D$64,AND(O232="橙色",N232="元素伤害"),数据引用!$E$64,AND(O232="红色",N232="元素伤害"),数据引用!$F$64)</f>
        <v>0</v>
      </c>
      <c r="N232" s="160" t="s">
        <v>165</v>
      </c>
      <c r="O232" s="52" t="s">
        <v>42</v>
      </c>
      <c r="P232" s="141">
        <f t="shared" si="22"/>
        <v>0</v>
      </c>
      <c r="Q232" s="156"/>
      <c r="R232" s="156"/>
      <c r="S232" s="156"/>
      <c r="T232" s="156">
        <f>P232</f>
        <v>0</v>
      </c>
      <c r="U232" s="156" t="s">
        <v>132</v>
      </c>
      <c r="V232" s="126" t="str">
        <f t="shared" si="23"/>
        <v>属性-火伤,#属性-水伤,#属性-风伤,#属性-光伤,#属性-暗伤,</v>
      </c>
    </row>
    <row r="233" ht="15.75" spans="5:22">
      <c r="E233"/>
      <c r="F233"/>
      <c r="G233"/>
      <c r="H233" s="158"/>
      <c r="I233"/>
      <c r="J233" s="143"/>
      <c r="K233" s="143"/>
      <c r="L233" s="52" t="s">
        <v>227</v>
      </c>
      <c r="M233" s="139">
        <f>_xlfn.IFS(AND(O233="蓝色",N233="晶核生命力"),数据引用!$C$19,AND(O233="紫色",N233="晶核生命力"),数据引用!$D$19,AND(O233="橙色",N233="晶核生命力"),数据引用!$E$19,AND(O233="红色",N233="晶核生命力"),数据引用!$F$19,AND(O233="蓝色",N233="晶核攻击力"),数据引用!$C$16,AND(O233="紫色",N233="晶核攻击力"),数据引用!$D$16,AND(O233="橙色",N233="晶核攻击力"),数据引用!$E$16,AND(O233="红色",N233="晶核攻击力"),数据引用!$F$16,AND(O233="蓝色",N233="最大混沌"),数据引用!$C$22,AND(O233="紫色",N233="最大混沌"),数据引用!$D$22,AND(O233="橙色",N233="最大混沌"),数据引用!$E$22,AND(O233="红色",N233="最大混沌"),数据引用!$F$22,AND(O233="蓝色",N233="破甲效果"),数据引用!$C$25,AND(O233="紫色",N233="破甲效果"),数据引用!$D$25,AND(O233="橙色",N233="破甲效果"),数据引用!$E$25,AND(O233="红色",N233="破甲效果"),数据引用!$F$25,AND(O233="蓝色",N233="暴击效果"),数据引用!$C$28,AND(O233="紫色",N233="暴击效果"),数据引用!$D$28,AND(O233="橙色",N233="暴击效果"),数据引用!$E$28,AND(O233="红色",N233="暴击效果"),数据引用!$F$28,AND(O233="蓝色",N233="精准伤害"),数据引用!$C$31,AND(O233="紫色",N233="精准伤害"),数据引用!$D$31,AND(O233="橙色",N233="精准伤害"),数据引用!$E$31,AND(O233="红色",N233="精准伤害"),数据引用!$F$31,AND(O233="蓝色",N233="技能增强"),$C$34,AND(O233="紫色",N233="技能增强"),数据引用!$D$34,AND(O233="橙色",N233="技能增强"),数据引用!$E$34,AND(O233="红色",N233="技能增强"),数据引用!$F$34,AND(O233="蓝色",N233="命中率"),数据引用!$C$37,AND(O233="紫色",N233="命中率"),数据引用!$D$37,AND(O233="橙色",N233="命中率"),数据引用!$E$37,AND(O233="红色",N233="命中率"),数据引用!$F$37,AND(O233="蓝色",N233="闪避率"),数据引用!$C$40,AND(O233="紫色",N233="闪避率"),数据引用!$D$40,AND(O233="橙色",N233="闪避率"),数据引用!$E$40,AND(O233="红色",N233="闪避率"),数据引用!$F$40,AND(O233="蓝色",N233="晶核防御力"),数据引用!$C$43,AND(O233="紫色",N233="晶核防御力"),数据引用!$D$43,AND(O233="橙色",N233="晶核防御力"),数据引用!$E$43,AND(O233="红色",N233="晶核防御力"),数据引用!$F$43,AND(O233="蓝色",N233="精准回血%s"),数据引用!$C$46,AND(O233="紫色",N233="精准回血%s"),数据引用!$D$46,AND(O233="橙色",N233="精准回血%s"),数据引用!$E$46,AND(O233="红色",N233="精准回血%s"),数据引用!$F$46,AND(O233="蓝色",N233="闪避回血%s"),数据引用!$C$49,AND(O233="紫色",N233="闪避回血%s"),数据引用!$D$49,AND(O233="橙色",N233="闪避回血%s"),数据引用!$E$49,AND(O233="红色",N233="闪避回血%s"),数据引用!$F$49,AND(O233="蓝色",N233="命中回血%s"),数据引用!$C$52,AND(O233="紫色",N233="命中回血%s"),数据引用!$D$52,AND(O233="橙色",N233="命中回血%s"),数据引用!$E$52,AND(O233="红色",N233="命中回血%s"),数据引用!$F$52,AND(O233="蓝色",N233="暴击回血%s"),数据引用!$C$55,AND(O233="紫色",N233="暴击回血%s"),数据引用!$D$55,AND(O233="橙色",N233="暴击回血%s"),数据引用!$E$55,AND(O233="红色",N233="暴击回血%s"),数据引用!$F$55,AND(O233="蓝色",N233="混沌回血%s"),数据引用!$C$58,AND(O233="紫色",N233="混沌回血%s"),数据引用!$D$58,AND(O233="橙色",N233="混沌回血%s"),数据引用!$E$58,AND(O233="红色",N233="混沌回血%s"),数据引用!$F$58,AND(O233="蓝色",N233="元素抗性"),数据引用!$C$61,AND(O233="紫色",N233="元素抗性"),数据引用!$D$61,AND(O233="橙色",N233="元素抗性"),数据引用!$E$61,AND(O233="红色",N233="元素抗性"),数据引用!$F$61,AND(O233="蓝色",N233="元素伤害"),数据引用!$C$64,AND(O233="紫色",N233="元素伤害"),数据引用!$D$64,AND(O233="橙色",N233="元素伤害"),数据引用!$E$64,AND(O233="红色",N233="元素伤害"),数据引用!$F$64)</f>
        <v>0.81</v>
      </c>
      <c r="N233" s="160" t="s">
        <v>171</v>
      </c>
      <c r="O233" s="52" t="s">
        <v>42</v>
      </c>
      <c r="P233" s="141">
        <f t="shared" si="22"/>
        <v>0.81</v>
      </c>
      <c r="Q233" s="156"/>
      <c r="R233" s="156"/>
      <c r="S233" s="156"/>
      <c r="T233" s="156">
        <f>M233*100</f>
        <v>81</v>
      </c>
      <c r="U233" s="156" t="s">
        <v>132</v>
      </c>
      <c r="V233" s="126" t="str">
        <f t="shared" si="23"/>
        <v>属性-精准伤害,</v>
      </c>
    </row>
    <row r="234" ht="15.75" spans="5:22">
      <c r="E234"/>
      <c r="F234"/>
      <c r="G234"/>
      <c r="H234" s="158"/>
      <c r="I234"/>
      <c r="J234"/>
      <c r="K234" s="126">
        <f>T234*100</f>
        <v>2000</v>
      </c>
      <c r="L234" s="147" t="s">
        <v>136</v>
      </c>
      <c r="M234" s="161">
        <f>_xlfn.IFS(AND(O234="蓝色",N234="晶核生命力"),数据引用!$C$19,AND(O234="紫色",N234="晶核生命力"),数据引用!$D$19,AND(O234="橙色",N234="晶核生命力"),数据引用!$E$19,AND(O234="红色",N234="晶核生命力"),数据引用!$F$19,AND(O234="蓝色",N234="晶核攻击力"),数据引用!$C$16,AND(O234="紫色",N234="晶核攻击力"),数据引用!$D$16,AND(O234="橙色",N234="晶核攻击力"),数据引用!$E$16,AND(O234="红色",N234="晶核攻击力"),数据引用!$F$16,AND(O234="蓝色",N234="最大混沌"),数据引用!$C$22,AND(O234="紫色",N234="最大混沌"),数据引用!$D$22,AND(O234="橙色",N234="最大混沌"),数据引用!$E$22,AND(O234="红色",N234="最大混沌"),数据引用!$F$22,AND(O234="蓝色",N234="破甲效果"),数据引用!$C$25,AND(O234="紫色",N234="破甲效果"),数据引用!$D$25,AND(O234="橙色",N234="破甲效果"),数据引用!$E$25,AND(O234="红色",N234="破甲效果"),数据引用!$F$25,AND(O234="蓝色",N234="暴击效果"),数据引用!$C$28,AND(O234="紫色",N234="暴击效果"),数据引用!$D$28,AND(O234="橙色",N234="暴击效果"),数据引用!$E$28,AND(O234="红色",N234="暴击效果"),数据引用!$F$28,AND(O234="蓝色",N234="精准伤害"),数据引用!$C$31,AND(O234="紫色",N234="精准伤害"),数据引用!$D$31,AND(O234="橙色",N234="精准伤害"),数据引用!$E$31,AND(O234="红色",N234="精准伤害"),数据引用!$F$31,AND(O234="蓝色",N234="技能增强"),$C$34,AND(O234="紫色",N234="技能增强"),数据引用!$D$34,AND(O234="橙色",N234="技能增强"),数据引用!$E$34,AND(O234="红色",N234="技能增强"),数据引用!$F$34,AND(O234="蓝色",N234="命中率"),数据引用!$C$37,AND(O234="紫色",N234="命中率"),数据引用!$D$37,AND(O234="橙色",N234="命中率"),数据引用!$E$37,AND(O234="红色",N234="命中率"),数据引用!$F$37,AND(O234="蓝色",N234="闪避率"),数据引用!$C$40,AND(O234="紫色",N234="闪避率"),数据引用!$D$40,AND(O234="橙色",N234="闪避率"),数据引用!$E$40,AND(O234="红色",N234="闪避率"),数据引用!$F$40,AND(O234="蓝色",N234="晶核防御力"),数据引用!$C$43,AND(O234="紫色",N234="晶核防御力"),数据引用!$D$43,AND(O234="橙色",N234="晶核防御力"),数据引用!$E$43,AND(O234="红色",N234="晶核防御力"),数据引用!$F$43,AND(O234="蓝色",N234="精准回血%s"),数据引用!$C$46,AND(O234="紫色",N234="精准回血%s"),数据引用!$D$46,AND(O234="橙色",N234="精准回血%s"),数据引用!$E$46,AND(O234="红色",N234="精准回血%s"),数据引用!$F$46,AND(O234="蓝色",N234="闪避回血%s"),数据引用!$C$49,AND(O234="紫色",N234="闪避回血%s"),数据引用!$D$49,AND(O234="橙色",N234="闪避回血%s"),数据引用!$E$49,AND(O234="红色",N234="闪避回血%s"),数据引用!$F$49,AND(O234="蓝色",N234="命中回血%s"),数据引用!$C$52,AND(O234="紫色",N234="命中回血%s"),数据引用!$D$52,AND(O234="橙色",N234="命中回血%s"),数据引用!$E$52,AND(O234="红色",N234="命中回血%s"),数据引用!$F$52,AND(O234="蓝色",N234="暴击回血%s"),数据引用!$C$55,AND(O234="紫色",N234="暴击回血%s"),数据引用!$D$55,AND(O234="橙色",N234="暴击回血%s"),数据引用!$E$55,AND(O234="红色",N234="暴击回血%s"),数据引用!$F$55,AND(O234="蓝色",N234="混沌回血%s"),数据引用!$C$58,AND(O234="紫色",N234="混沌回血%s"),数据引用!$D$58,AND(O234="橙色",N234="混沌回血%s"),数据引用!$E$58,AND(O234="红色",N234="混沌回血%s"),数据引用!$F$58,AND(O234="蓝色",N234="元素抗性"),数据引用!$C$61,AND(O234="紫色",N234="元素抗性"),数据引用!$D$61,AND(O234="橙色",N234="元素抗性"),数据引用!$E$61,AND(O234="红色",N234="元素抗性"),数据引用!$F$61,AND(O234="蓝色",N234="元素伤害"),数据引用!$C$64,AND(O234="紫色",N234="元素伤害"),数据引用!$D$64,AND(O234="橙色",N234="元素伤害"),数据引用!$E$64,AND(O234="红色",N234="元素伤害"),数据引用!$F$64)</f>
        <v>20</v>
      </c>
      <c r="N234" s="162" t="s">
        <v>129</v>
      </c>
      <c r="O234" s="63" t="s">
        <v>42</v>
      </c>
      <c r="P234" s="141">
        <f t="shared" si="22"/>
        <v>20</v>
      </c>
      <c r="Q234" s="156"/>
      <c r="R234" s="156"/>
      <c r="S234" s="156"/>
      <c r="T234" s="156">
        <f>M234</f>
        <v>20</v>
      </c>
      <c r="U234" s="156" t="s">
        <v>132</v>
      </c>
      <c r="V234" s="126" t="str">
        <f t="shared" si="23"/>
        <v>属性-最大生命,</v>
      </c>
    </row>
    <row r="235" ht="15.75" spans="5:22">
      <c r="E235"/>
      <c r="F235"/>
      <c r="G235"/>
      <c r="H235" s="158"/>
      <c r="I235"/>
      <c r="J235"/>
      <c r="K235" s="6"/>
      <c r="L235" s="149" t="s">
        <v>136</v>
      </c>
      <c r="M235" s="161">
        <f>_xlfn.IFS(AND(O235="蓝色",N235="晶核生命力"),数据引用!$C$19,AND(O235="紫色",N235="晶核生命力"),数据引用!$D$19,AND(O235="橙色",N235="晶核生命力"),数据引用!$E$19,AND(O235="红色",N235="晶核生命力"),数据引用!$F$19,AND(O235="蓝色",N235="晶核攻击力"),数据引用!$C$16,AND(O235="紫色",N235="晶核攻击力"),数据引用!$D$16,AND(O235="橙色",N235="晶核攻击力"),数据引用!$E$16,AND(O235="红色",N235="晶核攻击力"),数据引用!$F$16,AND(O235="蓝色",N235="最大混沌"),数据引用!$C$22,AND(O235="紫色",N235="最大混沌"),数据引用!$D$22,AND(O235="橙色",N235="最大混沌"),数据引用!$E$22,AND(O235="红色",N235="最大混沌"),数据引用!$F$22,AND(O235="蓝色",N235="破甲效果"),数据引用!$C$25,AND(O235="紫色",N235="破甲效果"),数据引用!$D$25,AND(O235="橙色",N235="破甲效果"),数据引用!$E$25,AND(O235="红色",N235="破甲效果"),数据引用!$F$25,AND(O235="蓝色",N235="暴击效果"),数据引用!$C$28,AND(O235="紫色",N235="暴击效果"),数据引用!$D$28,AND(O235="橙色",N235="暴击效果"),数据引用!$E$28,AND(O235="红色",N235="暴击效果"),数据引用!$F$28,AND(O235="蓝色",N235="精准伤害"),数据引用!$C$31,AND(O235="紫色",N235="精准伤害"),数据引用!$D$31,AND(O235="橙色",N235="精准伤害"),数据引用!$E$31,AND(O235="红色",N235="精准伤害"),数据引用!$F$31,AND(O235="蓝色",N235="技能增强"),$C$34,AND(O235="紫色",N235="技能增强"),数据引用!$D$34,AND(O235="橙色",N235="技能增强"),数据引用!$E$34,AND(O235="红色",N235="技能增强"),数据引用!$F$34,AND(O235="蓝色",N235="命中率"),数据引用!$C$37,AND(O235="紫色",N235="命中率"),数据引用!$D$37,AND(O235="橙色",N235="命中率"),数据引用!$E$37,AND(O235="红色",N235="命中率"),数据引用!$F$37,AND(O235="蓝色",N235="闪避率"),数据引用!$C$40,AND(O235="紫色",N235="闪避率"),数据引用!$D$40,AND(O235="橙色",N235="闪避率"),数据引用!$E$40,AND(O235="红色",N235="闪避率"),数据引用!$F$40,AND(O235="蓝色",N235="晶核防御力"),数据引用!$C$43,AND(O235="紫色",N235="晶核防御力"),数据引用!$D$43,AND(O235="橙色",N235="晶核防御力"),数据引用!$E$43,AND(O235="红色",N235="晶核防御力"),数据引用!$F$43,AND(O235="蓝色",N235="精准回血%s"),数据引用!$C$46,AND(O235="紫色",N235="精准回血%s"),数据引用!$D$46,AND(O235="橙色",N235="精准回血%s"),数据引用!$E$46,AND(O235="红色",N235="精准回血%s"),数据引用!$F$46,AND(O235="蓝色",N235="闪避回血%s"),数据引用!$C$49,AND(O235="紫色",N235="闪避回血%s"),数据引用!$D$49,AND(O235="橙色",N235="闪避回血%s"),数据引用!$E$49,AND(O235="红色",N235="闪避回血%s"),数据引用!$F$49,AND(O235="蓝色",N235="命中回血%s"),数据引用!$C$52,AND(O235="紫色",N235="命中回血%s"),数据引用!$D$52,AND(O235="橙色",N235="命中回血%s"),数据引用!$E$52,AND(O235="红色",N235="命中回血%s"),数据引用!$F$52,AND(O235="蓝色",N235="暴击回血%s"),数据引用!$C$55,AND(O235="紫色",N235="暴击回血%s"),数据引用!$D$55,AND(O235="橙色",N235="暴击回血%s"),数据引用!$E$55,AND(O235="红色",N235="暴击回血%s"),数据引用!$F$55,AND(O235="蓝色",N235="混沌回血%s"),数据引用!$C$58,AND(O235="紫色",N235="混沌回血%s"),数据引用!$D$58,AND(O235="橙色",N235="混沌回血%s"),数据引用!$E$58,AND(O235="红色",N235="混沌回血%s"),数据引用!$F$58,AND(O235="蓝色",N235="元素抗性"),数据引用!$C$61,AND(O235="紫色",N235="元素抗性"),数据引用!$D$61,AND(O235="橙色",N235="元素抗性"),数据引用!$E$61,AND(O235="红色",N235="元素抗性"),数据引用!$F$61,AND(O235="蓝色",N235="元素伤害"),数据引用!$C$64,AND(O235="紫色",N235="元素伤害"),数据引用!$D$64,AND(O235="橙色",N235="元素伤害"),数据引用!$E$64,AND(O235="红色",N235="元素伤害"),数据引用!$F$64)</f>
        <v>20</v>
      </c>
      <c r="N235" s="163" t="s">
        <v>137</v>
      </c>
      <c r="O235" s="63" t="s">
        <v>42</v>
      </c>
      <c r="P235" s="141">
        <f>M235</f>
        <v>20</v>
      </c>
      <c r="Q235" s="156"/>
      <c r="R235" s="156"/>
      <c r="S235" s="156"/>
      <c r="T235" s="156"/>
      <c r="U235" s="156" t="s">
        <v>132</v>
      </c>
      <c r="V235" s="126" t="str">
        <f t="shared" si="23"/>
        <v>属性-攻击力,</v>
      </c>
    </row>
    <row r="236" ht="15.75" spans="5:22">
      <c r="E236"/>
      <c r="F236"/>
      <c r="G236"/>
      <c r="H236" s="158"/>
      <c r="I236"/>
      <c r="J236"/>
      <c r="K236" s="6"/>
      <c r="L236" s="149" t="s">
        <v>236</v>
      </c>
      <c r="M236" s="161" t="e">
        <f>_xlfn.IFS(AND(O236="蓝色",N236="晶核生命力"),数据引用!$C$19,AND(O236="紫色",N236="晶核生命力"),数据引用!$D$19,AND(O236="橙色",N236="晶核生命力"),数据引用!$E$19,AND(O236="红色",N236="晶核生命力"),数据引用!$F$19,AND(O236="蓝色",N236="晶核攻击力"),数据引用!$C$16,AND(O236="紫色",N236="晶核攻击力"),数据引用!$D$16,AND(O236="橙色",N236="晶核攻击力"),数据引用!$E$16,AND(O236="红色",N236="晶核攻击力"),数据引用!$F$16,AND(O236="蓝色",N236="最大混沌"),数据引用!$C$22,AND(O236="紫色",N236="最大混沌"),数据引用!$D$22,AND(O236="橙色",N236="最大混沌"),数据引用!$E$22,AND(O236="红色",N236="最大混沌"),数据引用!$F$22,AND(O236="蓝色",N236="破甲效果"),数据引用!$C$25,AND(O236="紫色",N236="破甲效果"),数据引用!$D$25,AND(O236="橙色",N236="破甲效果"),数据引用!$E$25,AND(O236="红色",N236="破甲效果"),数据引用!$F$25,AND(O236="蓝色",N236="暴击效果"),数据引用!$C$28,AND(O236="紫色",N236="暴击效果"),数据引用!$D$28,AND(O236="橙色",N236="暴击效果"),数据引用!$E$28,AND(O236="红色",N236="暴击效果"),数据引用!$F$28,AND(O236="蓝色",N236="精准伤害"),数据引用!$C$31,AND(O236="紫色",N236="精准伤害"),数据引用!$D$31,AND(O236="橙色",N236="精准伤害"),数据引用!$E$31,AND(O236="红色",N236="精准伤害"),数据引用!$F$31,AND(O236="蓝色",N236="技能增强"),$C$34,AND(O236="紫色",N236="技能增强"),数据引用!$D$34,AND(O236="橙色",N236="技能增强"),数据引用!$E$34,AND(O236="红色",N236="技能增强"),数据引用!$F$34,AND(O236="蓝色",N236="%命中率"),数据引用!$C$37,AND(O236="紫色",N236="%命中率"),数据引用!$D$37,AND(O236="橙色",N236="%命中率"),数据引用!$E$37,AND(O236="红色",N236="命中率"),数据引用!$F$37,AND(O236="蓝色",N236="%闪避率"),数据引用!$C$40,AND(O236="紫色",N236="%闪避率"),数据引用!$D$40,AND(O236="橙色",N236="%闪避率"),数据引用!$E$40,AND(O236="红色",N236="%闪避率"),数据引用!$F$40,AND(O236="蓝色",N236="晶核防御力"),数据引用!$C$43,AND(O236="紫色",N236="晶核防御力"),数据引用!$D$43,AND(O236="橙色",N236="晶核防御力"),数据引用!$E$43,AND(O236="红色",N236="晶核防御力"),数据引用!$F$43,AND(O236="蓝色",N236="精准回血"),数据引用!$C$46,AND(O236="紫色",N236="精准回血"),数据引用!$D$46,AND(O236="橙色",N236="精准回血"),数据引用!$E$46,AND(O236="红色",N236="精准回血"),数据引用!$F$46,AND(O236="蓝色",N236="闪避回血"),数据引用!$C$49,AND(O236="紫色",N236="闪避回血"),数据引用!$D$49,AND(O236="橙色",N236="闪避回血"),数据引用!$E$49,AND(O236="红色",N236="闪避回血"),数据引用!$F$49,AND(O236="蓝色",N236="命中回血"),数据引用!$C$52,AND(O236="紫色",N236="命中回血"),数据引用!$D$52,AND(O236="橙色",N236="命中回血"),数据引用!$E$52,AND(O236="红色",N236="命中回血"),数据引用!$F$52,AND(O236="蓝色",N236="暴击回血"),数据引用!$C$55,AND(O236="紫色",N236="暴击回血"),数据引用!$D$55,AND(O236="橙色",N236="暴击回血"),数据引用!$E$55,AND(O236="红色",N236="暴击回血"),数据引用!$F$55,AND(O236="蓝色",N236="混沌回血"),数据引用!$C$58,AND(O236="紫色",N236="混沌回血"),数据引用!$D$58,AND(O236="橙色",N236="混沌回血"),数据引用!$E$58,AND(O236="红色",N236="混沌回血"),数据引用!$F$58,AND(O236="蓝色",N236="%元素抗性"),数据引用!$C$61,AND(O236="紫色",N236="%元素抗性"),数据引用!$D$61,AND(O236="橙色",N236="%元素抗性"),数据引用!$E$61,AND(O236="红色",N236="%元素抗性"),数据引用!$F$61,AND(O236="蓝色",N236="%元素伤害"),数据引用!$C$64,AND(O236="紫色",N236="%元素伤害"),数据引用!$D$64,AND(O236="橙色",N236="%元素伤害"),数据引用!$E$64,AND(O236="红色",N236="%元素伤害"),数据引用!$F$64)</f>
        <v>#N/A</v>
      </c>
      <c r="N236" s="163"/>
      <c r="O236" s="63" t="s">
        <v>42</v>
      </c>
      <c r="P236" s="141" t="str">
        <f t="shared" si="22"/>
        <v/>
      </c>
      <c r="Q236" s="156"/>
      <c r="R236" s="156"/>
      <c r="S236" s="156"/>
      <c r="T236" s="156"/>
      <c r="U236" s="156"/>
      <c r="V236" s="126" t="e">
        <f t="shared" si="23"/>
        <v>#N/A</v>
      </c>
    </row>
    <row r="237" ht="15.75" spans="5:22">
      <c r="E237"/>
      <c r="F237"/>
      <c r="G237"/>
      <c r="H237" s="158"/>
      <c r="I237"/>
      <c r="J237"/>
      <c r="K237" s="6"/>
      <c r="L237" s="149" t="s">
        <v>167</v>
      </c>
      <c r="M237" s="161" t="e">
        <f>_xlfn.IFS(AND(O237="蓝色",N237="晶核生命力"),数据引用!$C$19,AND(O237="紫色",N237="晶核生命力"),数据引用!$D$19,AND(O237="橙色",N237="晶核生命力"),数据引用!$E$19,AND(O237="红色",N237="晶核生命力"),数据引用!$F$19,AND(O237="蓝色",N237="晶核攻击力"),数据引用!$C$16,AND(O237="紫色",N237="晶核攻击力"),数据引用!$D$16,AND(O237="橙色",N237="晶核攻击力"),数据引用!$E$16,AND(O237="红色",N237="晶核攻击力"),数据引用!$F$16,AND(O237="蓝色",N237="最大混沌"),数据引用!$C$22,AND(O237="紫色",N237="最大混沌"),数据引用!$D$22,AND(O237="橙色",N237="最大混沌"),数据引用!$E$22,AND(O237="红色",N237="最大混沌"),数据引用!$F$22,AND(O237="蓝色",N237="破甲效果"),数据引用!$C$25,AND(O237="紫色",N237="破甲效果"),数据引用!$D$25,AND(O237="橙色",N237="破甲效果"),数据引用!$E$25,AND(O237="红色",N237="破甲效果"),数据引用!$F$25,AND(O237="蓝色",N237="暴击效果"),数据引用!$C$28,AND(O237="紫色",N237="暴击效果"),数据引用!$D$28,AND(O237="橙色",N237="暴击效果"),数据引用!$E$28,AND(O237="红色",N237="暴击效果"),数据引用!$F$28,AND(O237="蓝色",N237="精准伤害"),数据引用!$C$31,AND(O237="紫色",N237="精准伤害"),数据引用!$D$31,AND(O237="橙色",N237="精准伤害"),数据引用!$E$31,AND(O237="红色",N237="精准伤害"),数据引用!$F$31,AND(O237="蓝色",N237="技能增强"),$C$34,AND(O237="紫色",N237="技能增强"),数据引用!$D$34,AND(O237="橙色",N237="技能增强"),数据引用!$E$34,AND(O237="红色",N237="技能增强"),数据引用!$F$34,AND(O237="蓝色",N237="%命中率"),数据引用!$C$37,AND(O237="紫色",N237="%命中率"),数据引用!$D$37,AND(O237="橙色",N237="%命中率"),数据引用!$E$37,AND(O237="红色",N237="命中率"),数据引用!$F$37,AND(O237="蓝色",N237="%闪避率"),数据引用!$C$40,AND(O237="紫色",N237="%闪避率"),数据引用!$D$40,AND(O237="橙色",N237="%闪避率"),数据引用!$E$40,AND(O237="红色",N237="%闪避率"),数据引用!$F$40,AND(O237="蓝色",N237="晶核防御力"),数据引用!$C$43,AND(O237="紫色",N237="晶核防御力"),数据引用!$D$43,AND(O237="橙色",N237="晶核防御力"),数据引用!$E$43,AND(O237="红色",N237="晶核防御力"),数据引用!$F$43,AND(O237="蓝色",N237="精准回血"),数据引用!$C$46,AND(O237="紫色",N237="精准回血"),数据引用!$D$46,AND(O237="橙色",N237="精准回血"),数据引用!$E$46,AND(O237="红色",N237="精准回血"),数据引用!$F$46,AND(O237="蓝色",N237="闪避回血"),数据引用!$C$49,AND(O237="紫色",N237="闪避回血"),数据引用!$D$49,AND(O237="橙色",N237="闪避回血"),数据引用!$E$49,AND(O237="红色",N237="闪避回血"),数据引用!$F$49,AND(O237="蓝色",N237="命中回血"),数据引用!$C$52,AND(O237="紫色",N237="命中回血"),数据引用!$D$52,AND(O237="橙色",N237="命中回血"),数据引用!$E$52,AND(O237="红色",N237="命中回血"),数据引用!$F$52,AND(O237="蓝色",N237="暴击回血"),数据引用!$C$55,AND(O237="紫色",N237="暴击回血"),数据引用!$D$55,AND(O237="橙色",N237="暴击回血"),数据引用!$E$55,AND(O237="红色",N237="暴击回血"),数据引用!$F$55,AND(O237="蓝色",N237="混沌回血"),数据引用!$C$58,AND(O237="紫色",N237="混沌回血"),数据引用!$D$58,AND(O237="橙色",N237="混沌回血"),数据引用!$E$58,AND(O237="红色",N237="混沌回血"),数据引用!$F$58,AND(O237="蓝色",N237="%元素抗性"),数据引用!$C$61,AND(O237="紫色",N237="%元素抗性"),数据引用!$D$61,AND(O237="橙色",N237="%元素抗性"),数据引用!$E$61,AND(O237="红色",N237="%元素抗性"),数据引用!$F$61,AND(O237="蓝色",N237="%元素伤害"),数据引用!$C$64,AND(O237="紫色",N237="%元素伤害"),数据引用!$D$64,AND(O237="橙色",N237="%元素伤害"),数据引用!$E$64,AND(O237="红色",N237="%元素伤害"),数据引用!$F$64)</f>
        <v>#N/A</v>
      </c>
      <c r="N237" s="164"/>
      <c r="O237" s="63" t="s">
        <v>42</v>
      </c>
      <c r="P237" s="141" t="str">
        <f t="shared" si="22"/>
        <v/>
      </c>
      <c r="Q237" s="156"/>
      <c r="R237" s="156"/>
      <c r="S237" s="156"/>
      <c r="T237" s="156"/>
      <c r="U237" s="156"/>
      <c r="V237" s="126" t="e">
        <f t="shared" si="23"/>
        <v>#N/A</v>
      </c>
    </row>
    <row r="238" ht="15.75" spans="5:22">
      <c r="E238"/>
      <c r="F238"/>
      <c r="G238"/>
      <c r="H238" s="158"/>
      <c r="I238"/>
      <c r="J238"/>
      <c r="K238" s="6"/>
      <c r="L238" s="63" t="s">
        <v>227</v>
      </c>
      <c r="M238" s="161">
        <f>_xlfn.IFS(AND(O238="蓝色",N238="晶核生命力"),数据引用!$C$19,AND(O238="紫色",N238="晶核生命力"),数据引用!$D$19,AND(O238="橙色",N238="晶核生命力"),数据引用!$E$19,AND(O238="红色",N238="晶核生命力"),数据引用!$F$19,AND(O238="蓝色",N238="晶核攻击力"),数据引用!$C$16,AND(O238="紫色",N238="晶核攻击力"),数据引用!$D$16,AND(O238="橙色",N238="晶核攻击力"),数据引用!$E$16,AND(O238="红色",N238="晶核攻击力"),数据引用!$F$16,AND(O238="蓝色",N238="最大混沌"),数据引用!$C$22,AND(O238="紫色",N238="最大混沌"),数据引用!$D$22,AND(O238="橙色",N238="最大混沌"),数据引用!$E$22,AND(O238="红色",N238="最大混沌"),数据引用!$F$22,AND(O238="蓝色",N238="破甲效果"),数据引用!$C$25,AND(O238="紫色",N238="破甲效果"),数据引用!$D$25,AND(O238="橙色",N238="破甲效果"),数据引用!$E$25,AND(O238="红色",N238="破甲效果"),数据引用!$F$25,AND(O238="蓝色",N238="暴击效果"),数据引用!$C$28,AND(O238="紫色",N238="暴击效果"),数据引用!$D$28,AND(O238="橙色",N238="暴击效果"),数据引用!$E$28,AND(O238="红色",N238="暴击效果"),数据引用!$F$28,AND(O238="蓝色",N238="精准伤害"),数据引用!$C$31,AND(O238="紫色",N238="精准伤害"),数据引用!$D$31,AND(O238="橙色",N238="精准伤害"),数据引用!$E$31,AND(O238="红色",N238="精准伤害"),数据引用!$F$31,AND(O238="蓝色",N238="技能增强"),$C$34,AND(O238="紫色",N238="技能增强"),数据引用!$D$34,AND(O238="橙色",N238="技能增强"),数据引用!$E$34,AND(O238="红色",N238="技能增强"),数据引用!$F$34,AND(O238="蓝色",N238="命中率"),数据引用!$C$37,AND(O238="紫色",N238="命中率"),数据引用!$D$37,AND(O238="橙色",N238="命中率"),数据引用!$E$37,AND(O238="红色",N238="命中率"),数据引用!$F$37,AND(O238="蓝色",N238="闪避率"),数据引用!$C$40,AND(O238="紫色",N238="闪避率"),数据引用!$D$40,AND(O238="橙色",N238="闪避率"),数据引用!$E$40,AND(O238="红色",N238="闪避率"),数据引用!$F$40,AND(O238="蓝色",N238="晶核防御力"),数据引用!$C$43,AND(O238="紫色",N238="晶核防御力"),数据引用!$D$43,AND(O238="橙色",N238="晶核防御力"),数据引用!$E$43,AND(O238="红色",N238="晶核防御力"),数据引用!$F$43,AND(O238="蓝色",N238="精准回血%s"),数据引用!$C$46,AND(O238="紫色",N238="精准回血%s"),数据引用!$D$46,AND(O238="橙色",N238="精准回血%s"),数据引用!$E$46,AND(O238="红色",N238="精准回血%s"),数据引用!$F$46,AND(O238="蓝色",N238="闪避回血%s"),数据引用!$C$49,AND(O238="紫色",N238="闪避回血%s"),数据引用!$D$49,AND(O238="橙色",N238="闪避回血%s"),数据引用!$E$49,AND(O238="红色",N238="闪避回血%s"),数据引用!$F$49,AND(O238="蓝色",N238="命中回血%s"),数据引用!$C$52,AND(O238="紫色",N238="命中回血%s"),数据引用!$D$52,AND(O238="橙色",N238="命中回血%s"),数据引用!$E$52,AND(O238="红色",N238="命中回血%s"),数据引用!$F$52,AND(O238="蓝色",N238="暴击回血%s"),数据引用!$C$55,AND(O238="紫色",N238="暴击回血%s"),数据引用!$D$55,AND(O238="橙色",N238="暴击回血%s"),数据引用!$E$55,AND(O238="红色",N238="暴击回血%s"),数据引用!$F$55,AND(O238="蓝色",N238="混沌回血%s"),数据引用!$C$58,AND(O238="紫色",N238="混沌回血%s"),数据引用!$D$58,AND(O238="橙色",N238="混沌回血%s"),数据引用!$E$58,AND(O238="红色",N238="混沌回血%s"),数据引用!$F$58,AND(O238="蓝色",N238="元素抗性"),数据引用!$C$61,AND(O238="紫色",N238="元素抗性"),数据引用!$D$61,AND(O238="橙色",N238="元素抗性"),数据引用!$E$61,AND(O238="红色",N238="元素抗性"),数据引用!$F$61,AND(O238="蓝色",N238="元素伤害"),数据引用!$C$64,AND(O238="紫色",N238="元素伤害"),数据引用!$D$64,AND(O238="橙色",N238="元素伤害"),数据引用!$E$64,AND(O238="红色",N238="元素伤害"),数据引用!$F$64)</f>
        <v>134</v>
      </c>
      <c r="N238" s="162" t="s">
        <v>190</v>
      </c>
      <c r="O238" s="63" t="s">
        <v>42</v>
      </c>
      <c r="P238" s="141">
        <f t="shared" si="22"/>
        <v>134</v>
      </c>
      <c r="Q238" s="156"/>
      <c r="R238" s="156"/>
      <c r="S238" s="156"/>
      <c r="T238" s="156"/>
      <c r="U238" s="156" t="s">
        <v>142</v>
      </c>
      <c r="V238" s="126" t="str">
        <f t="shared" si="23"/>
        <v>属性-命中回血,</v>
      </c>
    </row>
    <row r="239" ht="15.75" spans="5:22">
      <c r="E239"/>
      <c r="F239"/>
      <c r="G239"/>
      <c r="H239" s="158"/>
      <c r="I239"/>
      <c r="J239"/>
      <c r="K239" s="6"/>
      <c r="L239" s="147" t="s">
        <v>227</v>
      </c>
      <c r="M239" s="161">
        <f>_xlfn.IFS(AND(O239="蓝色",N239="晶核生命力"),数据引用!$C$19,AND(O239="紫色",N239="晶核生命力"),数据引用!$D$19,AND(O239="橙色",N239="晶核生命力"),数据引用!$E$19,AND(O239="红色",N239="晶核生命力"),数据引用!$F$19,AND(O239="蓝色",N239="晶核攻击力"),数据引用!$C$16,AND(O239="紫色",N239="晶核攻击力"),数据引用!$D$16,AND(O239="橙色",N239="晶核攻击力"),数据引用!$E$16,AND(O239="红色",N239="晶核攻击力"),数据引用!$F$16,AND(O239="蓝色",N239="最大混沌"),数据引用!$C$22,AND(O239="紫色",N239="最大混沌"),数据引用!$D$22,AND(O239="橙色",N239="最大混沌"),数据引用!$E$22,AND(O239="红色",N239="最大混沌"),数据引用!$F$22,AND(O239="蓝色",N239="破甲效果"),数据引用!$C$25,AND(O239="紫色",N239="破甲效果"),数据引用!$D$25,AND(O239="橙色",N239="破甲效果"),数据引用!$E$25,AND(O239="红色",N239="破甲效果"),数据引用!$F$25,AND(O239="蓝色",N239="暴击效果"),数据引用!$C$28,AND(O239="紫色",N239="暴击效果"),数据引用!$D$28,AND(O239="橙色",N239="暴击效果"),数据引用!$E$28,AND(O239="红色",N239="暴击效果"),数据引用!$F$28,AND(O239="蓝色",N239="精准伤害"),数据引用!$C$31,AND(O239="紫色",N239="精准伤害"),数据引用!$D$31,AND(O239="橙色",N239="精准伤害"),数据引用!$E$31,AND(O239="红色",N239="精准伤害"),数据引用!$F$31,AND(O239="蓝色",N239="技能增强"),$C$34,AND(O239="紫色",N239="技能增强"),数据引用!$D$34,AND(O239="橙色",N239="技能增强"),数据引用!$E$34,AND(O239="红色",N239="技能增强"),数据引用!$F$34,AND(O239="蓝色",N239="命中率"),数据引用!$C$37,AND(O239="紫色",N239="命中率"),数据引用!$D$37,AND(O239="橙色",N239="命中率"),数据引用!$E$37,AND(O239="红色",N239="命中率"),数据引用!$F$37,AND(O239="蓝色",N239="闪避率"),数据引用!$C$40,AND(O239="紫色",N239="闪避率"),数据引用!$D$40,AND(O239="橙色",N239="闪避率"),数据引用!$E$40,AND(O239="红色",N239="闪避率"),数据引用!$F$40,AND(O239="蓝色",N239="晶核防御力"),数据引用!$C$43,AND(O239="紫色",N239="晶核防御力"),数据引用!$D$43,AND(O239="橙色",N239="晶核防御力"),数据引用!$E$43,AND(O239="红色",N239="晶核防御力"),数据引用!$F$43,AND(O239="蓝色",N239="精准回血%s"),数据引用!$C$46,AND(O239="紫色",N239="精准回血%s"),数据引用!$D$46,AND(O239="橙色",N239="精准回血%s"),数据引用!$E$46,AND(O239="红色",N239="精准回血%s"),数据引用!$F$46,AND(O239="蓝色",N239="闪避回血%s"),数据引用!$C$49,AND(O239="紫色",N239="闪避回血%s"),数据引用!$D$49,AND(O239="橙色",N239="闪避回血%s"),数据引用!$E$49,AND(O239="红色",N239="闪避回血%s"),数据引用!$F$49,AND(O239="蓝色",N239="命中回血%s"),数据引用!$C$52,AND(O239="紫色",N239="命中回血%s"),数据引用!$D$52,AND(O239="橙色",N239="命中回血%s"),数据引用!$E$52,AND(O239="红色",N239="命中回血%s"),数据引用!$F$52,AND(O239="蓝色",N239="暴击回血%s"),数据引用!$C$55,AND(O239="紫色",N239="暴击回血%s"),数据引用!$D$55,AND(O239="橙色",N239="暴击回血%s"),数据引用!$E$55,AND(O239="红色",N239="暴击回血%s"),数据引用!$F$55,AND(O239="蓝色",N239="混沌回血%s"),数据引用!$C$58,AND(O239="紫色",N239="混沌回血%s"),数据引用!$D$58,AND(O239="橙色",N239="混沌回血%s"),数据引用!$E$58,AND(O239="红色",N239="混沌回血%s"),数据引用!$F$58,AND(O239="蓝色",N239="元素抗性"),数据引用!$C$61,AND(O239="紫色",N239="元素抗性"),数据引用!$D$61,AND(O239="橙色",N239="元素抗性"),数据引用!$E$61,AND(O239="红色",N239="元素抗性"),数据引用!$F$61,AND(O239="蓝色",N239="元素伤害"),数据引用!$C$64,AND(O239="紫色",N239="元素伤害"),数据引用!$D$64,AND(O239="橙色",N239="元素伤害"),数据引用!$E$64,AND(O239="红色",N239="元素伤害"),数据引用!$F$64)</f>
        <v>134</v>
      </c>
      <c r="N239" s="162" t="s">
        <v>190</v>
      </c>
      <c r="O239" s="63" t="s">
        <v>42</v>
      </c>
      <c r="P239" s="141">
        <f t="shared" si="22"/>
        <v>134</v>
      </c>
      <c r="Q239" s="156"/>
      <c r="R239" s="156"/>
      <c r="S239" s="156"/>
      <c r="T239" s="156"/>
      <c r="U239" s="156" t="s">
        <v>142</v>
      </c>
      <c r="V239" s="126" t="str">
        <f t="shared" si="23"/>
        <v>属性-命中回血,</v>
      </c>
    </row>
    <row r="240" ht="15.75" spans="5:22">
      <c r="E240"/>
      <c r="F240"/>
      <c r="G240"/>
      <c r="H240" s="158"/>
      <c r="I240"/>
      <c r="J240" s="143"/>
      <c r="K240" s="143"/>
      <c r="L240" s="63" t="s">
        <v>227</v>
      </c>
      <c r="M240" s="161">
        <f>_xlfn.IFS(AND(O240="蓝色",N240="晶核生命力"),数据引用!$C$19,AND(O240="紫色",N240="晶核生命力"),数据引用!$D$19,AND(O240="橙色",N240="晶核生命力"),数据引用!$E$19,AND(O240="红色",N240="晶核生命力"),数据引用!$F$19,AND(O240="蓝色",N240="晶核攻击力"),数据引用!$C$16,AND(O240="紫色",N240="晶核攻击力"),数据引用!$D$16,AND(O240="橙色",N240="晶核攻击力"),数据引用!$E$16,AND(O240="红色",N240="晶核攻击力"),数据引用!$F$16,AND(O240="蓝色",N240="最大混沌"),数据引用!$C$22,AND(O240="紫色",N240="最大混沌"),数据引用!$D$22,AND(O240="橙色",N240="最大混沌"),数据引用!$E$22,AND(O240="红色",N240="最大混沌"),数据引用!$F$22,AND(O240="蓝色",N240="破甲效果"),数据引用!$C$25,AND(O240="紫色",N240="破甲效果"),数据引用!$D$25,AND(O240="橙色",N240="破甲效果"),数据引用!$E$25,AND(O240="红色",N240="破甲效果"),数据引用!$F$25,AND(O240="蓝色",N240="暴击效果"),数据引用!$C$28,AND(O240="紫色",N240="暴击效果"),数据引用!$D$28,AND(O240="橙色",N240="暴击效果"),数据引用!$E$28,AND(O240="红色",N240="暴击效果"),数据引用!$F$28,AND(O240="蓝色",N240="精准伤害"),数据引用!$C$31,AND(O240="紫色",N240="精准伤害"),数据引用!$D$31,AND(O240="橙色",N240="精准伤害"),数据引用!$E$31,AND(O240="红色",N240="精准伤害"),数据引用!$F$31,AND(O240="蓝色",N240="技能增强"),$C$34,AND(O240="紫色",N240="技能增强"),数据引用!$D$34,AND(O240="橙色",N240="技能增强"),数据引用!$E$34,AND(O240="红色",N240="技能增强"),数据引用!$F$34,AND(O240="蓝色",N240="命中率"),数据引用!$C$37,AND(O240="紫色",N240="命中率"),数据引用!$D$37,AND(O240="橙色",N240="命中率"),数据引用!$E$37,AND(O240="红色",N240="命中率"),数据引用!$F$37,AND(O240="蓝色",N240="闪避率"),数据引用!$C$40,AND(O240="紫色",N240="闪避率"),数据引用!$D$40,AND(O240="橙色",N240="闪避率"),数据引用!$E$40,AND(O240="红色",N240="闪避率"),数据引用!$F$40,AND(O240="蓝色",N240="晶核防御力"),数据引用!$C$43,AND(O240="紫色",N240="晶核防御力"),数据引用!$D$43,AND(O240="橙色",N240="晶核防御力"),数据引用!$E$43,AND(O240="红色",N240="晶核防御力"),数据引用!$F$43,AND(O240="蓝色",N240="精准回血%s"),数据引用!$C$46,AND(O240="紫色",N240="精准回血%s"),数据引用!$D$46,AND(O240="橙色",N240="精准回血%s"),数据引用!$E$46,AND(O240="红色",N240="精准回血%s"),数据引用!$F$46,AND(O240="蓝色",N240="闪避回血%s"),数据引用!$C$49,AND(O240="紫色",N240="闪避回血%s"),数据引用!$D$49,AND(O240="橙色",N240="闪避回血%s"),数据引用!$E$49,AND(O240="红色",N240="闪避回血%s"),数据引用!$F$49,AND(O240="蓝色",N240="命中回血%s"),数据引用!$C$52,AND(O240="紫色",N240="命中回血%s"),数据引用!$D$52,AND(O240="橙色",N240="命中回血%s"),数据引用!$E$52,AND(O240="红色",N240="命中回血%s"),数据引用!$F$52,AND(O240="蓝色",N240="暴击回血%s"),数据引用!$C$55,AND(O240="紫色",N240="暴击回血%s"),数据引用!$D$55,AND(O240="橙色",N240="暴击回血%s"),数据引用!$E$55,AND(O240="红色",N240="暴击回血%s"),数据引用!$F$55,AND(O240="蓝色",N240="混沌回血%s"),数据引用!$C$58,AND(O240="紫色",N240="混沌回血%s"),数据引用!$D$58,AND(O240="橙色",N240="混沌回血%s"),数据引用!$E$58,AND(O240="红色",N240="混沌回血%s"),数据引用!$F$58,AND(O240="蓝色",N240="元素抗性"),数据引用!$C$61,AND(O240="紫色",N240="元素抗性"),数据引用!$D$61,AND(O240="橙色",N240="元素抗性"),数据引用!$E$61,AND(O240="红色",N240="元素抗性"),数据引用!$F$61,AND(O240="蓝色",N240="元素伤害"),数据引用!$C$64,AND(O240="紫色",N240="元素伤害"),数据引用!$D$64,AND(O240="橙色",N240="元素伤害"),数据引用!$E$64,AND(O240="红色",N240="元素伤害"),数据引用!$F$64)</f>
        <v>1.05</v>
      </c>
      <c r="N240" s="162" t="s">
        <v>169</v>
      </c>
      <c r="O240" s="63" t="s">
        <v>42</v>
      </c>
      <c r="P240" s="141">
        <f t="shared" si="22"/>
        <v>1.05</v>
      </c>
      <c r="Q240" s="156"/>
      <c r="R240" s="156"/>
      <c r="S240" s="156"/>
      <c r="T240" s="156">
        <f>M240</f>
        <v>1.05</v>
      </c>
      <c r="U240" s="156" t="s">
        <v>132</v>
      </c>
      <c r="V240" s="126" t="str">
        <f t="shared" si="23"/>
        <v>属性-暴击效果,</v>
      </c>
    </row>
    <row r="241" ht="15.75" spans="5:22">
      <c r="E241"/>
      <c r="F241"/>
      <c r="G241"/>
      <c r="H241" s="158"/>
      <c r="I241"/>
      <c r="J241"/>
      <c r="K241" s="6"/>
      <c r="L241" s="47" t="s">
        <v>136</v>
      </c>
      <c r="M241" s="161">
        <f>_xlfn.IFS(AND(O241="蓝色",N241="晶核生命力"),数据引用!$C$19,AND(O241="紫色",N241="晶核生命力"),数据引用!$D$19,AND(O241="橙色",N241="晶核生命力"),数据引用!$E$19,AND(O241="红色",N241="晶核生命力"),数据引用!$F$19,AND(O241="蓝色",N241="晶核攻击力"),数据引用!$C$16,AND(O241="紫色",N241="晶核攻击力"),数据引用!$D$16,AND(O241="橙色",N241="晶核攻击力"),数据引用!$E$16,AND(O241="红色",N241="晶核攻击力"),数据引用!$F$16,AND(O241="蓝色",N241="最大混沌"),数据引用!$C$22,AND(O241="紫色",N241="最大混沌"),数据引用!$D$22,AND(O241="橙色",N241="最大混沌"),数据引用!$E$22,AND(O241="红色",N241="最大混沌"),数据引用!$F$22,AND(O241="蓝色",N241="破甲效果"),数据引用!$C$25,AND(O241="紫色",N241="破甲效果"),数据引用!$D$25,AND(O241="橙色",N241="破甲效果"),数据引用!$E$25,AND(O241="红色",N241="破甲效果"),数据引用!$F$25,AND(O241="蓝色",N241="暴击效果"),数据引用!$C$28,AND(O241="紫色",N241="暴击效果"),数据引用!$D$28,AND(O241="橙色",N241="暴击效果"),数据引用!$E$28,AND(O241="红色",N241="暴击效果"),数据引用!$F$28,AND(O241="蓝色",N241="精准伤害"),数据引用!$C$31,AND(O241="紫色",N241="精准伤害"),数据引用!$D$31,AND(O241="橙色",N241="精准伤害"),数据引用!$E$31,AND(O241="红色",N241="精准伤害"),数据引用!$F$31,AND(O241="蓝色",N241="技能增强"),$C$34,AND(O241="紫色",N241="技能增强"),数据引用!$D$34,AND(O241="橙色",N241="技能增强"),数据引用!$E$34,AND(O241="红色",N241="技能增强"),数据引用!$F$34,AND(O241="蓝色",N241="命中率"),数据引用!$C$37,AND(O241="紫色",N241="命中率"),数据引用!$D$37,AND(O241="橙色",N241="命中率"),数据引用!$E$37,AND(O241="红色",N241="命中率"),数据引用!$F$37,AND(O241="蓝色",N241="闪避率"),数据引用!$C$40,AND(O241="紫色",N241="闪避率"),数据引用!$D$40,AND(O241="橙色",N241="闪避率"),数据引用!$E$40,AND(O241="红色",N241="闪避率"),数据引用!$F$40,AND(O241="蓝色",N241="晶核防御力"),数据引用!$C$43,AND(O241="紫色",N241="晶核防御力"),数据引用!$D$43,AND(O241="橙色",N241="晶核防御力"),数据引用!$E$43,AND(O241="红色",N241="晶核防御力"),数据引用!$F$43,AND(O241="蓝色",N241="精准回血%s"),数据引用!$C$46,AND(O241="紫色",N241="精准回血%s"),数据引用!$D$46,AND(O241="橙色",N241="精准回血%s"),数据引用!$E$46,AND(O241="红色",N241="精准回血%s"),数据引用!$F$46,AND(O241="蓝色",N241="闪避回血%s"),数据引用!$C$49,AND(O241="紫色",N241="闪避回血%s"),数据引用!$D$49,AND(O241="橙色",N241="闪避回血%s"),数据引用!$E$49,AND(O241="红色",N241="闪避回血%s"),数据引用!$F$49,AND(O241="蓝色",N241="命中回血%s"),数据引用!$C$52,AND(O241="紫色",N241="命中回血%s"),数据引用!$D$52,AND(O241="橙色",N241="命中回血%s"),数据引用!$E$52,AND(O241="红色",N241="命中回血%s"),数据引用!$F$52,AND(O241="蓝色",N241="暴击回血%s"),数据引用!$C$55,AND(O241="紫色",N241="暴击回血%s"),数据引用!$D$55,AND(O241="橙色",N241="暴击回血%s"),数据引用!$E$55,AND(O241="红色",N241="暴击回血%s"),数据引用!$F$55,AND(O241="蓝色",N241="混沌回血%s"),数据引用!$C$58,AND(O241="紫色",N241="混沌回血%s"),数据引用!$D$58,AND(O241="橙色",N241="混沌回血%s"),数据引用!$E$58,AND(O241="红色",N241="混沌回血%s"),数据引用!$F$58,AND(O241="蓝色",N241="元素抗性"),数据引用!$C$61,AND(O241="紫色",N241="元素抗性"),数据引用!$D$61,AND(O241="橙色",N241="元素抗性"),数据引用!$E$61,AND(O241="红色",N241="元素抗性"),数据引用!$F$61,AND(O241="蓝色",N241="元素伤害"),数据引用!$C$64,AND(O241="紫色",N241="元素伤害"),数据引用!$D$64,AND(O241="橙色",N241="元素伤害"),数据引用!$E$64,AND(O241="红色",N241="元素伤害"),数据引用!$F$64)</f>
        <v>20</v>
      </c>
      <c r="N241" s="162" t="s">
        <v>148</v>
      </c>
      <c r="O241" s="63" t="s">
        <v>42</v>
      </c>
      <c r="P241" s="141">
        <f t="shared" si="22"/>
        <v>20</v>
      </c>
      <c r="Q241" s="156"/>
      <c r="R241" s="156"/>
      <c r="S241" s="156"/>
      <c r="T241" s="156"/>
      <c r="U241" s="156" t="s">
        <v>132</v>
      </c>
      <c r="V241" s="126" t="str">
        <f t="shared" si="23"/>
        <v>属性-防御力,</v>
      </c>
    </row>
    <row r="242" ht="15.75" spans="5:22">
      <c r="E242"/>
      <c r="F242"/>
      <c r="G242"/>
      <c r="H242" s="158"/>
      <c r="I242"/>
      <c r="J242"/>
      <c r="K242" s="6"/>
      <c r="L242" s="170" t="s">
        <v>237</v>
      </c>
      <c r="M242" s="139" t="e">
        <f>_xlfn.IFS(AND(O242="蓝色",N242="晶核生命力"),数据引用!$C$19,AND(O242="紫色",N242="晶核生命力"),数据引用!$D$19,AND(O242="橙色",N242="晶核生命力"),数据引用!$E$19,AND(O242="红色",N242="晶核生命力"),数据引用!$F$19,AND(O242="蓝色",N242="晶核攻击力"),数据引用!$C$16,AND(O242="紫色",N242="晶核攻击力"),数据引用!$D$16,AND(O242="橙色",N242="晶核攻击力"),数据引用!$E$16,AND(O242="红色",N242="晶核攻击力"),数据引用!$F$16,AND(O242="蓝色",N242="最大混沌"),数据引用!$C$22,AND(O242="紫色",N242="最大混沌"),数据引用!$D$22,AND(O242="橙色",N242="最大混沌"),数据引用!$E$22,AND(O242="红色",N242="最大混沌"),数据引用!$F$22,AND(O242="蓝色",N242="破甲效果"),数据引用!$C$25,AND(O242="紫色",N242="破甲效果"),数据引用!$D$25,AND(O242="橙色",N242="破甲效果"),数据引用!$E$25,AND(O242="红色",N242="破甲效果"),数据引用!$F$25,AND(O242="蓝色",N242="暴击效果"),数据引用!$C$28,AND(O242="紫色",N242="暴击效果"),数据引用!$D$28,AND(O242="橙色",N242="暴击效果"),数据引用!$E$28,AND(O242="红色",N242="暴击效果"),数据引用!$F$28,AND(O242="蓝色",N242="精准伤害"),数据引用!$C$31,AND(O242="紫色",N242="精准伤害"),数据引用!$D$31,AND(O242="橙色",N242="精准伤害"),数据引用!$E$31,AND(O242="红色",N242="精准伤害"),数据引用!$F$31,AND(O242="蓝色",N242="技能增强"),$C$34,AND(O242="紫色",N242="技能增强"),数据引用!$D$34,AND(O242="橙色",N242="技能增强"),数据引用!$E$34,AND(O242="红色",N242="技能增强"),数据引用!$F$34,AND(O242="蓝色",N242="%命中率"),数据引用!$C$37,AND(O242="紫色",N242="%命中率"),数据引用!$D$37,AND(O242="橙色",N242="%命中率"),数据引用!$E$37,AND(O242="红色",N242="命中率"),数据引用!$F$37,AND(O242="蓝色",N242="%闪避率"),数据引用!$C$40,AND(O242="紫色",N242="%闪避率"),数据引用!$D$40,AND(O242="橙色",N242="%闪避率"),数据引用!$E$40,AND(O242="红色",N242="%闪避率"),数据引用!$F$40,AND(O242="蓝色",N242="晶核防御力"),数据引用!$C$43,AND(O242="紫色",N242="晶核防御力"),数据引用!$D$43,AND(O242="橙色",N242="晶核防御力"),数据引用!$E$43,AND(O242="红色",N242="晶核防御力"),数据引用!$F$43,AND(O242="蓝色",N242="精准回血"),数据引用!$C$46,AND(O242="紫色",N242="精准回血"),数据引用!$D$46,AND(O242="橙色",N242="精准回血"),数据引用!$E$46,AND(O242="红色",N242="精准回血"),数据引用!$F$46,AND(O242="蓝色",N242="闪避回血"),数据引用!$C$49,AND(O242="紫色",N242="闪避回血"),数据引用!$D$49,AND(O242="橙色",N242="闪避回血"),数据引用!$E$49,AND(O242="红色",N242="闪避回血"),数据引用!$F$49,AND(O242="蓝色",N242="命中回血"),数据引用!$C$52,AND(O242="紫色",N242="命中回血"),数据引用!$D$52,AND(O242="橙色",N242="命中回血"),数据引用!$E$52,AND(O242="红色",N242="命中回血"),数据引用!$F$52,AND(O242="蓝色",N242="暴击回血"),数据引用!$C$55,AND(O242="紫色",N242="暴击回血"),数据引用!$D$55,AND(O242="橙色",N242="暴击回血"),数据引用!$E$55,AND(O242="红色",N242="暴击回血"),数据引用!$F$55,AND(O242="蓝色",N242="混沌回血"),数据引用!$C$58,AND(O242="紫色",N242="混沌回血"),数据引用!$D$58,AND(O242="橙色",N242="混沌回血"),数据引用!$E$58,AND(O242="红色",N242="混沌回血"),数据引用!$F$58,AND(O242="蓝色",N242="%元素抗性"),数据引用!$C$61,AND(O242="紫色",N242="%元素抗性"),数据引用!$D$61,AND(O242="橙色",N242="%元素抗性"),数据引用!$E$61,AND(O242="红色",N242="%元素抗性"),数据引用!$F$61,AND(O242="蓝色",N242="%元素伤害"),数据引用!$C$64,AND(O242="紫色",N242="%元素伤害"),数据引用!$D$64,AND(O242="橙色",N242="%元素伤害"),数据引用!$E$64,AND(O242="红色",N242="%元素伤害"),数据引用!$F$64)</f>
        <v>#N/A</v>
      </c>
      <c r="N242" s="171"/>
      <c r="O242" s="66" t="s">
        <v>43</v>
      </c>
      <c r="P242" s="141" t="str">
        <f t="shared" si="22"/>
        <v/>
      </c>
      <c r="Q242" s="156"/>
      <c r="R242" s="156"/>
      <c r="S242" s="156"/>
      <c r="T242" s="156"/>
      <c r="U242" s="156"/>
      <c r="V242" s="126" t="e">
        <f t="shared" si="23"/>
        <v>#N/A</v>
      </c>
    </row>
    <row r="243" ht="15.75" spans="5:22">
      <c r="E243"/>
      <c r="F243"/>
      <c r="G243"/>
      <c r="H243" s="158"/>
      <c r="I243"/>
      <c r="J243"/>
      <c r="K243" s="6"/>
      <c r="L243" s="66" t="s">
        <v>227</v>
      </c>
      <c r="M243" s="139">
        <f>_xlfn.IFS(AND(O243="蓝色",N243="晶核生命力"),数据引用!$C$19,AND(O243="紫色",N243="晶核生命力"),数据引用!$D$19,AND(O243="橙色",N243="晶核生命力"),数据引用!$E$19,AND(O243="红色",N243="晶核生命力"),数据引用!$F$19,AND(O243="蓝色",N243="晶核攻击力"),数据引用!$C$16,AND(O243="紫色",N243="晶核攻击力"),数据引用!$D$16,AND(O243="橙色",N243="晶核攻击力"),数据引用!$E$16,AND(O243="红色",N243="晶核攻击力"),数据引用!$F$16,AND(O243="蓝色",N243="最大混沌"),数据引用!$C$22,AND(O243="紫色",N243="最大混沌"),数据引用!$D$22,AND(O243="橙色",N243="最大混沌"),数据引用!$E$22,AND(O243="红色",N243="最大混沌"),数据引用!$F$22,AND(O243="蓝色",N243="破甲效果"),数据引用!$C$25,AND(O243="紫色",N243="破甲效果"),数据引用!$D$25,AND(O243="橙色",N243="破甲效果"),数据引用!$E$25,AND(O243="红色",N243="破甲效果"),数据引用!$F$25,AND(O243="蓝色",N243="暴击效果"),数据引用!$C$28,AND(O243="紫色",N243="暴击效果"),数据引用!$D$28,AND(O243="橙色",N243="暴击效果"),数据引用!$E$28,AND(O243="红色",N243="暴击效果"),数据引用!$F$28,AND(O243="蓝色",N243="精准伤害"),数据引用!$C$31,AND(O243="紫色",N243="精准伤害"),数据引用!$D$31,AND(O243="橙色",N243="精准伤害"),数据引用!$E$31,AND(O243="红色",N243="精准伤害"),数据引用!$F$31,AND(O243="蓝色",N243="技能增强"),$C$34,AND(O243="紫色",N243="技能增强"),数据引用!$D$34,AND(O243="橙色",N243="技能增强"),数据引用!$E$34,AND(O243="红色",N243="技能增强"),数据引用!$F$34,AND(O243="蓝色",N243="命中率"),数据引用!$C$37,AND(O243="紫色",N243="命中率"),数据引用!$D$37,AND(O243="橙色",N243="命中率"),数据引用!$E$37,AND(O243="红色",N243="命中率"),数据引用!$F$37,AND(O243="蓝色",N243="闪避率"),数据引用!$C$40,AND(O243="紫色",N243="闪避率"),数据引用!$D$40,AND(O243="橙色",N243="闪避率"),数据引用!$E$40,AND(O243="红色",N243="闪避率"),数据引用!$F$40,AND(O243="蓝色",N243="晶核防御力"),数据引用!$C$43,AND(O243="紫色",N243="晶核防御力"),数据引用!$D$43,AND(O243="橙色",N243="晶核防御力"),数据引用!$E$43,AND(O243="红色",N243="晶核防御力"),数据引用!$F$43,AND(O243="蓝色",N243="精准回血%s"),数据引用!$C$46,AND(O243="紫色",N243="精准回血%s"),数据引用!$D$46,AND(O243="橙色",N243="精准回血%s"),数据引用!$E$46,AND(O243="红色",N243="精准回血%s"),数据引用!$F$46,AND(O243="蓝色",N243="闪避回血%s"),数据引用!$C$49,AND(O243="紫色",N243="闪避回血%s"),数据引用!$D$49,AND(O243="橙色",N243="闪避回血%s"),数据引用!$E$49,AND(O243="红色",N243="闪避回血%s"),数据引用!$F$49,AND(O243="蓝色",N243="命中回血%s"),数据引用!$C$52,AND(O243="紫色",N243="命中回血%s"),数据引用!$D$52,AND(O243="橙色",N243="命中回血%s"),数据引用!$E$52,AND(O243="红色",N243="命中回血%s"),数据引用!$F$52,AND(O243="蓝色",N243="暴击回血%s"),数据引用!$C$55,AND(O243="紫色",N243="暴击回血%s"),数据引用!$D$55,AND(O243="橙色",N243="暴击回血%s"),数据引用!$E$55,AND(O243="红色",N243="暴击回血%s"),数据引用!$F$55,AND(O243="蓝色",N243="混沌回血%s"),数据引用!$C$58,AND(O243="紫色",N243="混沌回血%s"),数据引用!$D$58,AND(O243="橙色",N243="混沌回血%s"),数据引用!$E$58,AND(O243="红色",N243="混沌回血%s"),数据引用!$F$58,AND(O243="蓝色",N243="元素抗性"),数据引用!$C$61,AND(O243="紫色",N243="元素抗性"),数据引用!$D$61,AND(O243="橙色",N243="元素抗性"),数据引用!$E$61,AND(O243="红色",N243="元素抗性"),数据引用!$F$61,AND(O243="蓝色",N243="元素伤害"),数据引用!$C$64,AND(O243="紫色",N243="元素伤害"),数据引用!$D$64,AND(O243="橙色",N243="元素伤害"),数据引用!$E$64,AND(O243="红色",N243="元素伤害"),数据引用!$F$64)</f>
        <v>1.08</v>
      </c>
      <c r="N243" s="171" t="s">
        <v>194</v>
      </c>
      <c r="O243" s="66" t="s">
        <v>43</v>
      </c>
      <c r="P243" s="141">
        <f t="shared" si="22"/>
        <v>1.08</v>
      </c>
      <c r="Q243" s="156"/>
      <c r="R243" s="156"/>
      <c r="S243" s="156"/>
      <c r="T243" s="156"/>
      <c r="U243" s="156" t="s">
        <v>132</v>
      </c>
      <c r="V243" s="126" t="str">
        <f t="shared" si="23"/>
        <v>属性-火抗,400#属性-水抗,400#属性-风抗,400#属性-光抗,400#属性-暗抗,400</v>
      </c>
    </row>
    <row r="244" ht="15.75" spans="5:22">
      <c r="E244"/>
      <c r="F244"/>
      <c r="G244"/>
      <c r="H244" s="158"/>
      <c r="I244"/>
      <c r="J244"/>
      <c r="K244" s="6"/>
      <c r="L244" s="66" t="s">
        <v>227</v>
      </c>
      <c r="M244" s="139">
        <f>_xlfn.IFS(AND(O244="蓝色",N244="晶核生命力"),数据引用!$C$19,AND(O244="紫色",N244="晶核生命力"),数据引用!$D$19,AND(O244="橙色",N244="晶核生命力"),数据引用!$E$19,AND(O244="红色",N244="晶核生命力"),数据引用!$F$19,AND(O244="蓝色",N244="晶核攻击力"),数据引用!$C$16,AND(O244="紫色",N244="晶核攻击力"),数据引用!$D$16,AND(O244="橙色",N244="晶核攻击力"),数据引用!$E$16,AND(O244="红色",N244="晶核攻击力"),数据引用!$F$16,AND(O244="蓝色",N244="最大混沌"),数据引用!$C$22,AND(O244="紫色",N244="最大混沌"),数据引用!$D$22,AND(O244="橙色",N244="最大混沌"),数据引用!$E$22,AND(O244="红色",N244="最大混沌"),数据引用!$F$22,AND(O244="蓝色",N244="破甲效果"),数据引用!$C$25,AND(O244="紫色",N244="破甲效果"),数据引用!$D$25,AND(O244="橙色",N244="破甲效果"),数据引用!$E$25,AND(O244="红色",N244="破甲效果"),数据引用!$F$25,AND(O244="蓝色",N244="暴击效果"),数据引用!$C$28,AND(O244="紫色",N244="暴击效果"),数据引用!$D$28,AND(O244="橙色",N244="暴击效果"),数据引用!$E$28,AND(O244="红色",N244="暴击效果"),数据引用!$F$28,AND(O244="蓝色",N244="精准伤害"),数据引用!$C$31,AND(O244="紫色",N244="精准伤害"),数据引用!$D$31,AND(O244="橙色",N244="精准伤害"),数据引用!$E$31,AND(O244="红色",N244="精准伤害"),数据引用!$F$31,AND(O244="蓝色",N244="技能增强"),$C$34,AND(O244="紫色",N244="技能增强"),数据引用!$D$34,AND(O244="橙色",N244="技能增强"),数据引用!$E$34,AND(O244="红色",N244="技能增强"),数据引用!$F$34,AND(O244="蓝色",N244="命中率"),数据引用!$C$37,AND(O244="紫色",N244="命中率"),数据引用!$D$37,AND(O244="橙色",N244="命中率"),数据引用!$E$37,AND(O244="红色",N244="命中率"),数据引用!$F$37,AND(O244="蓝色",N244="闪避率"),数据引用!$C$40,AND(O244="紫色",N244="闪避率"),数据引用!$D$40,AND(O244="橙色",N244="闪避率"),数据引用!$E$40,AND(O244="红色",N244="闪避率"),数据引用!$F$40,AND(O244="蓝色",N244="晶核防御力"),数据引用!$C$43,AND(O244="紫色",N244="晶核防御力"),数据引用!$D$43,AND(O244="橙色",N244="晶核防御力"),数据引用!$E$43,AND(O244="红色",N244="晶核防御力"),数据引用!$F$43,AND(O244="蓝色",N244="精准回血%s"),数据引用!$C$46,AND(O244="紫色",N244="精准回血%s"),数据引用!$D$46,AND(O244="橙色",N244="精准回血%s"),数据引用!$E$46,AND(O244="红色",N244="精准回血%s"),数据引用!$F$46,AND(O244="蓝色",N244="闪避回血%s"),数据引用!$C$49,AND(O244="紫色",N244="闪避回血%s"),数据引用!$D$49,AND(O244="橙色",N244="闪避回血%s"),数据引用!$E$49,AND(O244="红色",N244="闪避回血%s"),数据引用!$F$49,AND(O244="蓝色",N244="命中回血%s"),数据引用!$C$52,AND(O244="紫色",N244="命中回血%s"),数据引用!$D$52,AND(O244="橙色",N244="命中回血%s"),数据引用!$E$52,AND(O244="红色",N244="命中回血%s"),数据引用!$F$52,AND(O244="蓝色",N244="暴击回血%s"),数据引用!$C$55,AND(O244="紫色",N244="暴击回血%s"),数据引用!$D$55,AND(O244="橙色",N244="暴击回血%s"),数据引用!$E$55,AND(O244="红色",N244="暴击回血%s"),数据引用!$F$55,AND(O244="蓝色",N244="混沌回血%s"),数据引用!$C$58,AND(O244="紫色",N244="混沌回血%s"),数据引用!$D$58,AND(O244="橙色",N244="混沌回血%s"),数据引用!$E$58,AND(O244="红色",N244="混沌回血%s"),数据引用!$F$58,AND(O244="蓝色",N244="元素抗性"),数据引用!$C$61,AND(O244="紫色",N244="元素抗性"),数据引用!$D$61,AND(O244="橙色",N244="元素抗性"),数据引用!$E$61,AND(O244="红色",N244="元素抗性"),数据引用!$F$61,AND(O244="蓝色",N244="元素伤害"),数据引用!$C$64,AND(O244="紫色",N244="元素伤害"),数据引用!$D$64,AND(O244="橙色",N244="元素伤害"),数据引用!$E$64,AND(O244="红色",N244="元素伤害"),数据引用!$F$64)</f>
        <v>5.03</v>
      </c>
      <c r="N244" s="171" t="s">
        <v>161</v>
      </c>
      <c r="O244" s="66" t="s">
        <v>43</v>
      </c>
      <c r="P244" s="141">
        <f t="shared" si="22"/>
        <v>5.03</v>
      </c>
      <c r="Q244" s="169"/>
      <c r="R244" s="156"/>
      <c r="S244" s="156"/>
      <c r="T244" s="156"/>
      <c r="U244" s="156" t="s">
        <v>132</v>
      </c>
      <c r="V244" s="126" t="str">
        <f t="shared" si="23"/>
        <v>属性-技能增强,</v>
      </c>
    </row>
    <row r="245" ht="15.75" spans="5:22">
      <c r="E245"/>
      <c r="F245"/>
      <c r="G245"/>
      <c r="H245" s="158"/>
      <c r="I245"/>
      <c r="J245"/>
      <c r="K245" s="143" t="s">
        <v>235</v>
      </c>
      <c r="L245" s="170" t="s">
        <v>227</v>
      </c>
      <c r="M245" s="139">
        <f>_xlfn.IFS(AND(O245="蓝色",N245="晶核生命力"),数据引用!$C$19,AND(O245="紫色",N245="晶核生命力"),数据引用!$D$19,AND(O245="橙色",N245="晶核生命力"),数据引用!$E$19,AND(O245="红色",N245="晶核生命力"),数据引用!$F$19,AND(O245="蓝色",N245="晶核攻击力"),数据引用!$C$16,AND(O245="紫色",N245="晶核攻击力"),数据引用!$D$16,AND(O245="橙色",N245="晶核攻击力"),数据引用!$E$16,AND(O245="红色",N245="晶核攻击力"),数据引用!$F$16,AND(O245="蓝色",N245="最大混沌"),数据引用!$C$22,AND(O245="紫色",N245="最大混沌"),数据引用!$D$22,AND(O245="橙色",N245="最大混沌"),数据引用!$E$22,AND(O245="红色",N245="最大混沌"),数据引用!$F$22,AND(O245="蓝色",N245="破甲效果"),数据引用!$C$25,AND(O245="紫色",N245="破甲效果"),数据引用!$D$25,AND(O245="橙色",N245="破甲效果"),数据引用!$E$25,AND(O245="红色",N245="破甲效果"),数据引用!$F$25,AND(O245="蓝色",N245="暴击效果"),数据引用!$C$28,AND(O245="紫色",N245="暴击效果"),数据引用!$D$28,AND(O245="橙色",N245="暴击效果"),数据引用!$E$28,AND(O245="红色",N245="暴击效果"),数据引用!$F$28,AND(O245="蓝色",N245="精准伤害"),数据引用!$C$31,AND(O245="紫色",N245="精准伤害"),数据引用!$D$31,AND(O245="橙色",N245="精准伤害"),数据引用!$E$31,AND(O245="红色",N245="精准伤害"),数据引用!$F$31,AND(O245="蓝色",N245="技能增强"),$C$34,AND(O245="紫色",N245="技能增强"),数据引用!$D$34,AND(O245="橙色",N245="技能增强"),数据引用!$E$34,AND(O245="红色",N245="技能增强"),数据引用!$F$34,AND(O245="蓝色",N245="命中率"),数据引用!$C$37,AND(O245="紫色",N245="命中率"),数据引用!$D$37,AND(O245="橙色",N245="命中率"),数据引用!$E$37,AND(O245="红色",N245="命中率"),数据引用!$F$37,AND(O245="蓝色",N245="闪避率"),数据引用!$C$40,AND(O245="紫色",N245="闪避率"),数据引用!$D$40,AND(O245="橙色",N245="闪避率"),数据引用!$E$40,AND(O245="红色",N245="闪避率"),数据引用!$F$40,AND(O245="蓝色",N245="晶核防御力"),数据引用!$C$43,AND(O245="紫色",N245="晶核防御力"),数据引用!$D$43,AND(O245="橙色",N245="晶核防御力"),数据引用!$E$43,AND(O245="红色",N245="晶核防御力"),数据引用!$F$43,AND(O245="蓝色",N245="精准回血%s"),数据引用!$C$46,AND(O245="紫色",N245="精准回血%s"),数据引用!$D$46,AND(O245="橙色",N245="精准回血%s"),数据引用!$E$46,AND(O245="红色",N245="精准回血%s"),数据引用!$F$46,AND(O245="蓝色",N245="闪避回血%s"),数据引用!$C$49,AND(O245="紫色",N245="闪避回血%s"),数据引用!$D$49,AND(O245="橙色",N245="闪避回血%s"),数据引用!$E$49,AND(O245="红色",N245="闪避回血%s"),数据引用!$F$49,AND(O245="蓝色",N245="命中回血%s"),数据引用!$C$52,AND(O245="紫色",N245="命中回血%s"),数据引用!$D$52,AND(O245="橙色",N245="命中回血%s"),数据引用!$E$52,AND(O245="红色",N245="命中回血%s"),数据引用!$F$52,AND(O245="蓝色",N245="暴击回血%s"),数据引用!$C$55,AND(O245="紫色",N245="暴击回血%s"),数据引用!$D$55,AND(O245="橙色",N245="暴击回血%s"),数据引用!$E$55,AND(O245="红色",N245="暴击回血%s"),数据引用!$F$55,AND(O245="蓝色",N245="混沌回血%s"),数据引用!$C$58,AND(O245="紫色",N245="混沌回血%s"),数据引用!$D$58,AND(O245="橙色",N245="混沌回血%s"),数据引用!$E$58,AND(O245="红色",N245="混沌回血%s"),数据引用!$F$58,AND(O245="蓝色",N245="元素抗性"),数据引用!$C$61,AND(O245="紫色",N245="元素抗性"),数据引用!$D$61,AND(O245="橙色",N245="元素抗性"),数据引用!$E$61,AND(O245="红色",N245="元素抗性"),数据引用!$F$61,AND(O245="蓝色",N245="元素伤害"),数据引用!$C$64,AND(O245="紫色",N245="元素伤害"),数据引用!$D$64,AND(O245="橙色",N245="元素伤害"),数据引用!$E$64,AND(O245="红色",N245="元素伤害"),数据引用!$F$64)</f>
        <v>1.08</v>
      </c>
      <c r="N245" s="171" t="s">
        <v>165</v>
      </c>
      <c r="O245" s="66" t="s">
        <v>43</v>
      </c>
      <c r="P245" s="141">
        <f t="shared" si="22"/>
        <v>1.08</v>
      </c>
      <c r="Q245" s="156"/>
      <c r="R245" s="156"/>
      <c r="S245" s="156"/>
      <c r="T245" s="156">
        <f>P245</f>
        <v>1.08</v>
      </c>
      <c r="U245" s="156" t="s">
        <v>132</v>
      </c>
      <c r="V245" s="126" t="str">
        <f t="shared" si="23"/>
        <v>属性-火伤,#属性-水伤,#属性-风伤,#属性-光伤,#属性-暗伤,</v>
      </c>
    </row>
    <row r="246" ht="15.75" spans="5:22">
      <c r="E246"/>
      <c r="F246"/>
      <c r="G246"/>
      <c r="H246" s="158"/>
      <c r="I246"/>
      <c r="J246"/>
      <c r="K246" s="6"/>
      <c r="L246" s="66" t="s">
        <v>136</v>
      </c>
      <c r="M246" s="139">
        <f>_xlfn.IFS(AND(O246="蓝色",N246="晶核生命力"),数据引用!$C$19,AND(O246="紫色",N246="晶核生命力"),数据引用!$D$19,AND(O246="橙色",N246="晶核生命力"),数据引用!$E$19,AND(O246="红色",N246="晶核生命力"),数据引用!$F$19,AND(O246="蓝色",N246="晶核攻击力"),数据引用!$C$16,AND(O246="紫色",N246="晶核攻击力"),数据引用!$D$16,AND(O246="橙色",N246="晶核攻击力"),数据引用!$E$16,AND(O246="红色",N246="晶核攻击力"),数据引用!$F$16,AND(O246="蓝色",N246="最大混沌"),数据引用!$C$22,AND(O246="紫色",N246="最大混沌"),数据引用!$D$22,AND(O246="橙色",N246="最大混沌"),数据引用!$E$22,AND(O246="红色",N246="最大混沌"),数据引用!$F$22,AND(O246="蓝色",N246="破甲效果"),数据引用!$C$25,AND(O246="紫色",N246="破甲效果"),数据引用!$D$25,AND(O246="橙色",N246="破甲效果"),数据引用!$E$25,AND(O246="红色",N246="破甲效果"),数据引用!$F$25,AND(O246="蓝色",N246="暴击效果"),数据引用!$C$28,AND(O246="紫色",N246="暴击效果"),数据引用!$D$28,AND(O246="橙色",N246="暴击效果"),数据引用!$E$28,AND(O246="红色",N246="暴击效果"),数据引用!$F$28,AND(O246="蓝色",N246="精准伤害"),数据引用!$C$31,AND(O246="紫色",N246="精准伤害"),数据引用!$D$31,AND(O246="橙色",N246="精准伤害"),数据引用!$E$31,AND(O246="红色",N246="精准伤害"),数据引用!$F$31,AND(O246="蓝色",N246="技能增强"),$C$34,AND(O246="紫色",N246="技能增强"),数据引用!$D$34,AND(O246="橙色",N246="技能增强"),数据引用!$E$34,AND(O246="红色",N246="技能增强"),数据引用!$F$34,AND(O246="蓝色",N246="命中率"),数据引用!$C$37,AND(O246="紫色",N246="命中率"),数据引用!$D$37,AND(O246="橙色",N246="命中率"),数据引用!$E$37,AND(O246="红色",N246="命中率"),数据引用!$F$37,AND(O246="蓝色",N246="闪避率"),数据引用!$C$40,AND(O246="紫色",N246="闪避率"),数据引用!$D$40,AND(O246="橙色",N246="闪避率"),数据引用!$E$40,AND(O246="红色",N246="闪避率"),数据引用!$F$40,AND(O246="蓝色",N246="晶核防御力"),数据引用!$C$43,AND(O246="紫色",N246="晶核防御力"),数据引用!$D$43,AND(O246="橙色",N246="晶核防御力"),数据引用!$E$43,AND(O246="红色",N246="晶核防御力"),数据引用!$F$43,AND(O246="蓝色",N246="精准回血%s"),数据引用!$C$46,AND(O246="紫色",N246="精准回血%s"),数据引用!$D$46,AND(O246="橙色",N246="精准回血%s"),数据引用!$E$46,AND(O246="红色",N246="精准回血%s"),数据引用!$F$46,AND(O246="蓝色",N246="闪避回血%s"),数据引用!$C$49,AND(O246="紫色",N246="闪避回血%s"),数据引用!$D$49,AND(O246="橙色",N246="闪避回血%s"),数据引用!$E$49,AND(O246="红色",N246="闪避回血%s"),数据引用!$F$49,AND(O246="蓝色",N246="命中回血%s"),数据引用!$C$52,AND(O246="紫色",N246="命中回血%s"),数据引用!$D$52,AND(O246="橙色",N246="命中回血%s"),数据引用!$E$52,AND(O246="红色",N246="命中回血%s"),数据引用!$F$52,AND(O246="蓝色",N246="暴击回血%s"),数据引用!$C$55,AND(O246="紫色",N246="暴击回血%s"),数据引用!$D$55,AND(O246="橙色",N246="暴击回血%s"),数据引用!$E$55,AND(O246="红色",N246="暴击回血%s"),数据引用!$F$55,AND(O246="蓝色",N246="混沌回血%s"),数据引用!$C$58,AND(O246="紫色",N246="混沌回血%s"),数据引用!$D$58,AND(O246="橙色",N246="混沌回血%s"),数据引用!$E$58,AND(O246="红色",N246="混沌回血%s"),数据引用!$F$58,AND(O246="蓝色",N246="元素抗性"),数据引用!$C$61,AND(O246="紫色",N246="元素抗性"),数据引用!$D$61,AND(O246="橙色",N246="元素抗性"),数据引用!$E$61,AND(O246="红色",N246="元素抗性"),数据引用!$F$61,AND(O246="蓝色",N246="元素伤害"),数据引用!$C$64,AND(O246="紫色",N246="元素伤害"),数据引用!$D$64,AND(O246="橙色",N246="元素伤害"),数据引用!$E$64,AND(O246="红色",N246="元素伤害"),数据引用!$F$64)</f>
        <v>20</v>
      </c>
      <c r="N246" s="171" t="s">
        <v>137</v>
      </c>
      <c r="O246" s="66" t="s">
        <v>43</v>
      </c>
      <c r="P246" s="141">
        <f t="shared" si="22"/>
        <v>20</v>
      </c>
      <c r="Q246" s="156"/>
      <c r="R246" s="156"/>
      <c r="S246" s="156"/>
      <c r="T246" s="156"/>
      <c r="U246" s="156" t="s">
        <v>132</v>
      </c>
      <c r="V246" s="126" t="str">
        <f t="shared" si="23"/>
        <v>属性-攻击力,</v>
      </c>
    </row>
    <row r="247" ht="15.75" spans="5:22">
      <c r="E247"/>
      <c r="F247"/>
      <c r="G247"/>
      <c r="H247" s="158"/>
      <c r="I247"/>
      <c r="J247"/>
      <c r="K247" s="6"/>
      <c r="L247" s="170" t="s">
        <v>227</v>
      </c>
      <c r="M247" s="139">
        <f>_xlfn.IFS(AND(O247="蓝色",N247="晶核生命力"),数据引用!$C$19,AND(O247="紫色",N247="晶核生命力"),数据引用!$D$19,AND(O247="橙色",N247="晶核生命力"),数据引用!$E$19,AND(O247="红色",N247="晶核生命力"),数据引用!$F$19,AND(O247="蓝色",N247="晶核攻击力"),数据引用!$C$16,AND(O247="紫色",N247="晶核攻击力"),数据引用!$D$16,AND(O247="橙色",N247="晶核攻击力"),数据引用!$E$16,AND(O247="红色",N247="晶核攻击力"),数据引用!$F$16,AND(O247="蓝色",N247="最大混沌"),数据引用!$C$22,AND(O247="紫色",N247="最大混沌"),数据引用!$D$22,AND(O247="橙色",N247="最大混沌"),数据引用!$E$22,AND(O247="红色",N247="最大混沌"),数据引用!$F$22,AND(O247="蓝色",N247="破甲效果"),数据引用!$C$25,AND(O247="紫色",N247="破甲效果"),数据引用!$D$25,AND(O247="橙色",N247="破甲效果"),数据引用!$E$25,AND(O247="红色",N247="破甲效果"),数据引用!$F$25,AND(O247="蓝色",N247="暴击效果"),数据引用!$C$28,AND(O247="紫色",N247="暴击效果"),数据引用!$D$28,AND(O247="橙色",N247="暴击效果"),数据引用!$E$28,AND(O247="红色",N247="暴击效果"),数据引用!$F$28,AND(O247="蓝色",N247="精准伤害"),数据引用!$C$31,AND(O247="紫色",N247="精准伤害"),数据引用!$D$31,AND(O247="橙色",N247="精准伤害"),数据引用!$E$31,AND(O247="红色",N247="精准伤害"),数据引用!$F$31,AND(O247="蓝色",N247="技能增强"),$C$34,AND(O247="紫色",N247="技能增强"),数据引用!$D$34,AND(O247="橙色",N247="技能增强"),数据引用!$E$34,AND(O247="红色",N247="技能增强"),数据引用!$F$34,AND(O247="蓝色",N247="命中率"),数据引用!$C$37,AND(O247="紫色",N247="命中率"),数据引用!$D$37,AND(O247="橙色",N247="命中率"),数据引用!$E$37,AND(O247="红色",N247="命中率"),数据引用!$F$37,AND(O247="蓝色",N247="闪避率"),数据引用!$C$40,AND(O247="紫色",N247="闪避率"),数据引用!$D$40,AND(O247="橙色",N247="闪避率"),数据引用!$E$40,AND(O247="红色",N247="闪避率"),数据引用!$F$40,AND(O247="蓝色",N247="晶核防御力"),数据引用!$C$43,AND(O247="紫色",N247="晶核防御力"),数据引用!$D$43,AND(O247="橙色",N247="晶核防御力"),数据引用!$E$43,AND(O247="红色",N247="晶核防御力"),数据引用!$F$43,AND(O247="蓝色",N247="精准回血%s"),数据引用!$C$46,AND(O247="紫色",N247="精准回血%s"),数据引用!$D$46,AND(O247="橙色",N247="精准回血%s"),数据引用!$E$46,AND(O247="红色",N247="精准回血%s"),数据引用!$F$46,AND(O247="蓝色",N247="闪避回血%s"),数据引用!$C$49,AND(O247="紫色",N247="闪避回血%s"),数据引用!$D$49,AND(O247="橙色",N247="闪避回血%s"),数据引用!$E$49,AND(O247="红色",N247="闪避回血%s"),数据引用!$F$49,AND(O247="蓝色",N247="命中回血%s"),数据引用!$C$52,AND(O247="紫色",N247="命中回血%s"),数据引用!$D$52,AND(O247="橙色",N247="命中回血%s"),数据引用!$E$52,AND(O247="红色",N247="命中回血%s"),数据引用!$F$52,AND(O247="蓝色",N247="暴击回血%s"),数据引用!$C$55,AND(O247="紫色",N247="暴击回血%s"),数据引用!$D$55,AND(O247="橙色",N247="暴击回血%s"),数据引用!$E$55,AND(O247="红色",N247="暴击回血%s"),数据引用!$F$55,AND(O247="蓝色",N247="混沌回血%s"),数据引用!$C$58,AND(O247="紫色",N247="混沌回血%s"),数据引用!$D$58,AND(O247="橙色",N247="混沌回血%s"),数据引用!$E$58,AND(O247="红色",N247="混沌回血%s"),数据引用!$F$58,AND(O247="蓝色",N247="元素抗性"),数据引用!$C$61,AND(O247="紫色",N247="元素抗性"),数据引用!$D$61,AND(O247="橙色",N247="元素抗性"),数据引用!$E$61,AND(O247="红色",N247="元素抗性"),数据引用!$F$61,AND(O247="蓝色",N247="元素伤害"),数据引用!$C$64,AND(O247="紫色",N247="元素伤害"),数据引用!$D$64,AND(O247="橙色",N247="元素伤害"),数据引用!$E$64,AND(O247="红色",N247="元素伤害"),数据引用!$F$64)</f>
        <v>0</v>
      </c>
      <c r="N247" s="171" t="s">
        <v>172</v>
      </c>
      <c r="O247" s="66" t="s">
        <v>43</v>
      </c>
      <c r="P247" s="141">
        <f t="shared" si="22"/>
        <v>0</v>
      </c>
      <c r="Q247" s="156"/>
      <c r="R247" s="156"/>
      <c r="S247" s="156"/>
      <c r="T247" s="156"/>
      <c r="U247" s="156" t="s">
        <v>142</v>
      </c>
      <c r="V247" s="126" t="str">
        <f t="shared" si="23"/>
        <v>属性-闪避回血,</v>
      </c>
    </row>
    <row r="248" ht="15.75" spans="10:22">
      <c r="J248" s="6"/>
      <c r="K248" s="126">
        <f>T248*100</f>
        <v>2000</v>
      </c>
      <c r="L248" s="66" t="s">
        <v>136</v>
      </c>
      <c r="M248" s="139">
        <f>_xlfn.IFS(AND(O248="蓝色",N248="晶核生命力"),数据引用!$C$19,AND(O248="紫色",N248="晶核生命力"),数据引用!$D$19,AND(O248="橙色",N248="晶核生命力"),数据引用!$E$19,AND(O248="红色",N248="晶核生命力"),数据引用!$F$19,AND(O248="蓝色",N248="晶核攻击力"),数据引用!$C$16,AND(O248="紫色",N248="晶核攻击力"),数据引用!$D$16,AND(O248="橙色",N248="晶核攻击力"),数据引用!$E$16,AND(O248="红色",N248="晶核攻击力"),数据引用!$F$16,AND(O248="蓝色",N248="最大混沌"),数据引用!$C$22,AND(O248="紫色",N248="最大混沌"),数据引用!$D$22,AND(O248="橙色",N248="最大混沌"),数据引用!$E$22,AND(O248="红色",N248="最大混沌"),数据引用!$F$22,AND(O248="蓝色",N248="破甲效果"),数据引用!$C$25,AND(O248="紫色",N248="破甲效果"),数据引用!$D$25,AND(O248="橙色",N248="破甲效果"),数据引用!$E$25,AND(O248="红色",N248="破甲效果"),数据引用!$F$25,AND(O248="蓝色",N248="暴击效果"),数据引用!$C$28,AND(O248="紫色",N248="暴击效果"),数据引用!$D$28,AND(O248="橙色",N248="暴击效果"),数据引用!$E$28,AND(O248="红色",N248="暴击效果"),数据引用!$F$28,AND(O248="蓝色",N248="精准伤害"),数据引用!$C$31,AND(O248="紫色",N248="精准伤害"),数据引用!$D$31,AND(O248="橙色",N248="精准伤害"),数据引用!$E$31,AND(O248="红色",N248="精准伤害"),数据引用!$F$31,AND(O248="蓝色",N248="技能增强"),$C$34,AND(O248="紫色",N248="技能增强"),数据引用!$D$34,AND(O248="橙色",N248="技能增强"),数据引用!$E$34,AND(O248="红色",N248="技能增强"),数据引用!$F$34,AND(O248="蓝色",N248="命中率"),数据引用!$C$37,AND(O248="紫色",N248="命中率"),数据引用!$D$37,AND(O248="橙色",N248="命中率"),数据引用!$E$37,AND(O248="红色",N248="命中率"),数据引用!$F$37,AND(O248="蓝色",N248="闪避率"),数据引用!$C$40,AND(O248="紫色",N248="闪避率"),数据引用!$D$40,AND(O248="橙色",N248="闪避率"),数据引用!$E$40,AND(O248="红色",N248="闪避率"),数据引用!$F$40,AND(O248="蓝色",N248="晶核防御力"),数据引用!$C$43,AND(O248="紫色",N248="晶核防御力"),数据引用!$D$43,AND(O248="橙色",N248="晶核防御力"),数据引用!$E$43,AND(O248="红色",N248="晶核防御力"),数据引用!$F$43,AND(O248="蓝色",N248="精准回血%s"),数据引用!$C$46,AND(O248="紫色",N248="精准回血%s"),数据引用!$D$46,AND(O248="橙色",N248="精准回血%s"),数据引用!$E$46,AND(O248="红色",N248="精准回血%s"),数据引用!$F$46,AND(O248="蓝色",N248="闪避回血%s"),数据引用!$C$49,AND(O248="紫色",N248="闪避回血%s"),数据引用!$D$49,AND(O248="橙色",N248="闪避回血%s"),数据引用!$E$49,AND(O248="红色",N248="闪避回血%s"),数据引用!$F$49,AND(O248="蓝色",N248="命中回血%s"),数据引用!$C$52,AND(O248="紫色",N248="命中回血%s"),数据引用!$D$52,AND(O248="橙色",N248="命中回血%s"),数据引用!$E$52,AND(O248="红色",N248="命中回血%s"),数据引用!$F$52,AND(O248="蓝色",N248="暴击回血%s"),数据引用!$C$55,AND(O248="紫色",N248="暴击回血%s"),数据引用!$D$55,AND(O248="橙色",N248="暴击回血%s"),数据引用!$E$55,AND(O248="红色",N248="暴击回血%s"),数据引用!$F$55,AND(O248="蓝色",N248="混沌回血%s"),数据引用!$C$58,AND(O248="紫色",N248="混沌回血%s"),数据引用!$D$58,AND(O248="橙色",N248="混沌回血%s"),数据引用!$E$58,AND(O248="红色",N248="混沌回血%s"),数据引用!$F$58,AND(O248="蓝色",N248="元素抗性"),数据引用!$C$61,AND(O248="紫色",N248="元素抗性"),数据引用!$D$61,AND(O248="橙色",N248="元素抗性"),数据引用!$E$61,AND(O248="红色",N248="元素抗性"),数据引用!$F$61,AND(O248="蓝色",N248="元素伤害"),数据引用!$C$64,AND(O248="紫色",N248="元素伤害"),数据引用!$D$64,AND(O248="橙色",N248="元素伤害"),数据引用!$E$64,AND(O248="红色",N248="元素伤害"),数据引用!$F$64)</f>
        <v>20</v>
      </c>
      <c r="N248" s="171" t="s">
        <v>129</v>
      </c>
      <c r="O248" s="66" t="s">
        <v>43</v>
      </c>
      <c r="P248" s="141">
        <f t="shared" si="22"/>
        <v>20</v>
      </c>
      <c r="Q248" s="156"/>
      <c r="R248" s="156"/>
      <c r="S248" s="156"/>
      <c r="T248" s="156">
        <f>M248</f>
        <v>20</v>
      </c>
      <c r="U248" s="156" t="s">
        <v>132</v>
      </c>
      <c r="V248" s="126" t="str">
        <f t="shared" si="23"/>
        <v>属性-最大生命,</v>
      </c>
    </row>
    <row r="249" ht="15.75" spans="10:22">
      <c r="J249" s="143"/>
      <c r="K249" s="143"/>
      <c r="L249" s="66" t="s">
        <v>227</v>
      </c>
      <c r="M249" s="139">
        <f>_xlfn.IFS(AND(O249="蓝色",N249="晶核生命力"),数据引用!$C$19,AND(O249="紫色",N249="晶核生命力"),数据引用!$D$19,AND(O249="橙色",N249="晶核生命力"),数据引用!$E$19,AND(O249="红色",N249="晶核生命力"),数据引用!$F$19,AND(O249="蓝色",N249="晶核攻击力"),数据引用!$C$16,AND(O249="紫色",N249="晶核攻击力"),数据引用!$D$16,AND(O249="橙色",N249="晶核攻击力"),数据引用!$E$16,AND(O249="红色",N249="晶核攻击力"),数据引用!$F$16,AND(O249="蓝色",N249="最大混沌"),数据引用!$C$22,AND(O249="紫色",N249="最大混沌"),数据引用!$D$22,AND(O249="橙色",N249="最大混沌"),数据引用!$E$22,AND(O249="红色",N249="最大混沌"),数据引用!$F$22,AND(O249="蓝色",N249="破甲效果"),数据引用!$C$25,AND(O249="紫色",N249="破甲效果"),数据引用!$D$25,AND(O249="橙色",N249="破甲效果"),数据引用!$E$25,AND(O249="红色",N249="破甲效果"),数据引用!$F$25,AND(O249="蓝色",N249="暴击效果"),数据引用!$C$28,AND(O249="紫色",N249="暴击效果"),数据引用!$D$28,AND(O249="橙色",N249="暴击效果"),数据引用!$E$28,AND(O249="红色",N249="暴击效果"),数据引用!$F$28,AND(O249="蓝色",N249="精准伤害"),数据引用!$C$31,AND(O249="紫色",N249="精准伤害"),数据引用!$D$31,AND(O249="橙色",N249="精准伤害"),数据引用!$E$31,AND(O249="红色",N249="精准伤害"),数据引用!$F$31,AND(O249="蓝色",N249="技能增强"),$C$34,AND(O249="紫色",N249="技能增强"),数据引用!$D$34,AND(O249="橙色",N249="技能增强"),数据引用!$E$34,AND(O249="红色",N249="技能增强"),数据引用!$F$34,AND(O249="蓝色",N249="命中率"),数据引用!$C$37,AND(O249="紫色",N249="命中率"),数据引用!$D$37,AND(O249="橙色",N249="命中率"),数据引用!$E$37,AND(O249="红色",N249="命中率"),数据引用!$F$37,AND(O249="蓝色",N249="闪避率"),数据引用!$C$40,AND(O249="紫色",N249="闪避率"),数据引用!$D$40,AND(O249="橙色",N249="闪避率"),数据引用!$E$40,AND(O249="红色",N249="闪避率"),数据引用!$F$40,AND(O249="蓝色",N249="晶核防御力"),数据引用!$C$43,AND(O249="紫色",N249="晶核防御力"),数据引用!$D$43,AND(O249="橙色",N249="晶核防御力"),数据引用!$E$43,AND(O249="红色",N249="晶核防御力"),数据引用!$F$43,AND(O249="蓝色",N249="精准回血%s"),数据引用!$C$46,AND(O249="紫色",N249="精准回血%s"),数据引用!$D$46,AND(O249="橙色",N249="精准回血%s"),数据引用!$E$46,AND(O249="红色",N249="精准回血%s"),数据引用!$F$46,AND(O249="蓝色",N249="闪避回血%s"),数据引用!$C$49,AND(O249="紫色",N249="闪避回血%s"),数据引用!$D$49,AND(O249="橙色",N249="闪避回血%s"),数据引用!$E$49,AND(O249="红色",N249="闪避回血%s"),数据引用!$F$49,AND(O249="蓝色",N249="命中回血%s"),数据引用!$C$52,AND(O249="紫色",N249="命中回血%s"),数据引用!$D$52,AND(O249="橙色",N249="命中回血%s"),数据引用!$E$52,AND(O249="红色",N249="命中回血%s"),数据引用!$F$52,AND(O249="蓝色",N249="暴击回血%s"),数据引用!$C$55,AND(O249="紫色",N249="暴击回血%s"),数据引用!$D$55,AND(O249="橙色",N249="暴击回血%s"),数据引用!$E$55,AND(O249="红色",N249="暴击回血%s"),数据引用!$F$55,AND(O249="蓝色",N249="混沌回血%s"),数据引用!$C$58,AND(O249="紫色",N249="混沌回血%s"),数据引用!$D$58,AND(O249="橙色",N249="混沌回血%s"),数据引用!$E$58,AND(O249="红色",N249="混沌回血%s"),数据引用!$F$58,AND(O249="蓝色",N249="元素抗性"),数据引用!$C$61,AND(O249="紫色",N249="元素抗性"),数据引用!$D$61,AND(O249="橙色",N249="元素抗性"),数据引用!$E$61,AND(O249="红色",N249="元素抗性"),数据引用!$F$61,AND(O249="蓝色",N249="元素伤害"),数据引用!$C$64,AND(O249="紫色",N249="元素伤害"),数据引用!$D$64,AND(O249="橙色",N249="元素伤害"),数据引用!$E$64,AND(O249="红色",N249="元素伤害"),数据引用!$F$64)</f>
        <v>1.89</v>
      </c>
      <c r="N249" s="171" t="s">
        <v>169</v>
      </c>
      <c r="O249" s="66" t="s">
        <v>43</v>
      </c>
      <c r="P249" s="141">
        <f t="shared" si="22"/>
        <v>1.89</v>
      </c>
      <c r="Q249" s="156"/>
      <c r="R249" s="156"/>
      <c r="S249" s="156"/>
      <c r="T249" s="156">
        <f>M249</f>
        <v>1.89</v>
      </c>
      <c r="U249" s="156" t="s">
        <v>132</v>
      </c>
      <c r="V249" s="126" t="str">
        <f t="shared" si="23"/>
        <v>属性-暴击效果,</v>
      </c>
    </row>
    <row r="250" ht="15.75" spans="5:22">
      <c r="E250"/>
      <c r="F250"/>
      <c r="G250"/>
      <c r="H250" s="158"/>
      <c r="I250"/>
      <c r="J250" s="6"/>
      <c r="K250" s="6"/>
      <c r="L250" s="63" t="s">
        <v>238</v>
      </c>
      <c r="M250" s="161" t="e">
        <f>_xlfn.IFS(AND(O250="蓝色",N250="晶核生命力"),数据引用!$C$19,AND(O250="紫色",N250="晶核生命力"),数据引用!$D$19,AND(O250="橙色",N250="晶核生命力"),数据引用!$E$19,AND(O250="红色",N250="晶核生命力"),数据引用!$F$19,AND(O250="蓝色",N250="晶核攻击力"),数据引用!$C$16,AND(O250="紫色",N250="晶核攻击力"),数据引用!$D$16,AND(O250="橙色",N250="晶核攻击力"),数据引用!$E$16,AND(O250="红色",N250="晶核攻击力"),数据引用!$F$16,AND(O250="蓝色",N250="最大混沌"),数据引用!$C$22,AND(O250="紫色",N250="最大混沌"),数据引用!$D$22,AND(O250="橙色",N250="最大混沌"),数据引用!$E$22,AND(O250="红色",N250="最大混沌"),数据引用!$F$22,AND(O250="蓝色",N250="破甲效果"),数据引用!$C$25,AND(O250="紫色",N250="破甲效果"),数据引用!$D$25,AND(O250="橙色",N250="破甲效果"),数据引用!$E$25,AND(O250="红色",N250="破甲效果"),数据引用!$F$25,AND(O250="蓝色",N250="暴击效果"),数据引用!$C$28,AND(O250="紫色",N250="暴击效果"),数据引用!$D$28,AND(O250="橙色",N250="暴击效果"),数据引用!$E$28,AND(O250="红色",N250="暴击效果"),数据引用!$F$28,AND(O250="蓝色",N250="精准伤害"),数据引用!$C$31,AND(O250="紫色",N250="精准伤害"),数据引用!$D$31,AND(O250="橙色",N250="精准伤害"),数据引用!$E$31,AND(O250="红色",N250="精准伤害"),数据引用!$F$31,AND(O250="蓝色",N250="技能增强"),$C$34,AND(O250="紫色",N250="技能增强"),数据引用!$D$34,AND(O250="橙色",N250="技能增强"),数据引用!$E$34,AND(O250="红色",N250="技能增强"),数据引用!$F$34,AND(O250="蓝色",N250="%命中率"),数据引用!$C$37,AND(O250="紫色",N250="%命中率"),数据引用!$D$37,AND(O250="橙色",N250="%命中率"),数据引用!$E$37,AND(O250="红色",N250="命中率"),数据引用!$F$37,AND(O250="蓝色",N250="%闪避率"),数据引用!$C$40,AND(O250="紫色",N250="%闪避率"),数据引用!$D$40,AND(O250="橙色",N250="%闪避率"),数据引用!$E$40,AND(O250="红色",N250="%闪避率"),数据引用!$F$40,AND(O250="蓝色",N250="晶核防御力"),数据引用!$C$43,AND(O250="紫色",N250="晶核防御力"),数据引用!$D$43,AND(O250="橙色",N250="晶核防御力"),数据引用!$E$43,AND(O250="红色",N250="晶核防御力"),数据引用!$F$43,AND(O250="蓝色",N250="精准回血"),数据引用!$C$46,AND(O250="紫色",N250="精准回血"),数据引用!$D$46,AND(O250="橙色",N250="精准回血"),数据引用!$E$46,AND(O250="红色",N250="精准回血"),数据引用!$F$46,AND(O250="蓝色",N250="闪避回血"),数据引用!$C$49,AND(O250="紫色",N250="闪避回血"),数据引用!$D$49,AND(O250="橙色",N250="闪避回血"),数据引用!$E$49,AND(O250="红色",N250="闪避回血"),数据引用!$F$49,AND(O250="蓝色",N250="命中回血"),数据引用!$C$52,AND(O250="紫色",N250="命中回血"),数据引用!$D$52,AND(O250="橙色",N250="命中回血"),数据引用!$E$52,AND(O250="红色",N250="命中回血"),数据引用!$F$52,AND(O250="蓝色",N250="暴击回血"),数据引用!$C$55,AND(O250="紫色",N250="暴击回血"),数据引用!$D$55,AND(O250="橙色",N250="暴击回血"),数据引用!$E$55,AND(O250="红色",N250="暴击回血"),数据引用!$F$55,AND(O250="蓝色",N250="混沌回血"),数据引用!$C$58,AND(O250="紫色",N250="混沌回血"),数据引用!$D$58,AND(O250="橙色",N250="混沌回血"),数据引用!$E$58,AND(O250="红色",N250="混沌回血"),数据引用!$F$58,AND(O250="蓝色",N250="%元素抗性"),数据引用!$C$61,AND(O250="紫色",N250="%元素抗性"),数据引用!$D$61,AND(O250="橙色",N250="%元素抗性"),数据引用!$E$61,AND(O250="红色",N250="%元素抗性"),数据引用!$F$61,AND(O250="蓝色",N250="%元素伤害"),数据引用!$C$64,AND(O250="紫色",N250="%元素伤害"),数据引用!$D$64,AND(O250="橙色",N250="%元素伤害"),数据引用!$E$64,AND(O250="红色",N250="%元素伤害"),数据引用!$F$64)</f>
        <v>#N/A</v>
      </c>
      <c r="N250" s="148"/>
      <c r="O250" s="63" t="s">
        <v>43</v>
      </c>
      <c r="P250" s="141" t="str">
        <f t="shared" si="22"/>
        <v/>
      </c>
      <c r="Q250" s="156"/>
      <c r="R250" s="156"/>
      <c r="S250" s="156"/>
      <c r="T250" s="156"/>
      <c r="U250" s="156"/>
      <c r="V250" s="126" t="e">
        <f t="shared" si="23"/>
        <v>#N/A</v>
      </c>
    </row>
    <row r="251" ht="15.75" spans="10:22">
      <c r="J251" s="143"/>
      <c r="K251" s="143"/>
      <c r="L251" s="149" t="s">
        <v>227</v>
      </c>
      <c r="M251" s="161">
        <f>_xlfn.IFS(AND(O251="蓝色",N251="晶核生命力"),数据引用!$C$19,AND(O251="紫色",N251="晶核生命力"),数据引用!$D$19,AND(O251="橙色",N251="晶核生命力"),数据引用!$E$19,AND(O251="红色",N251="晶核生命力"),数据引用!$F$19,AND(O251="蓝色",N251="晶核攻击力"),数据引用!$C$16,AND(O251="紫色",N251="晶核攻击力"),数据引用!$D$16,AND(O251="橙色",N251="晶核攻击力"),数据引用!$E$16,AND(O251="红色",N251="晶核攻击力"),数据引用!$F$16,AND(O251="蓝色",N251="最大混沌"),数据引用!$C$22,AND(O251="紫色",N251="最大混沌"),数据引用!$D$22,AND(O251="橙色",N251="最大混沌"),数据引用!$E$22,AND(O251="红色",N251="最大混沌"),数据引用!$F$22,AND(O251="蓝色",N251="破甲效果"),数据引用!$C$25,AND(O251="紫色",N251="破甲效果"),数据引用!$D$25,AND(O251="橙色",N251="破甲效果"),数据引用!$E$25,AND(O251="红色",N251="破甲效果"),数据引用!$F$25,AND(O251="蓝色",N251="暴击效果"),数据引用!$C$28,AND(O251="紫色",N251="暴击效果"),数据引用!$D$28,AND(O251="橙色",N251="暴击效果"),数据引用!$E$28,AND(O251="红色",N251="暴击效果"),数据引用!$F$28,AND(O251="蓝色",N251="精准伤害"),数据引用!$C$31,AND(O251="紫色",N251="精准伤害"),数据引用!$D$31,AND(O251="橙色",N251="精准伤害"),数据引用!$E$31,AND(O251="红色",N251="精准伤害"),数据引用!$F$31,AND(O251="蓝色",N251="技能增强"),$C$34,AND(O251="紫色",N251="技能增强"),数据引用!$D$34,AND(O251="橙色",N251="技能增强"),数据引用!$E$34,AND(O251="红色",N251="技能增强"),数据引用!$F$34,AND(O251="蓝色",N251="命中率"),数据引用!$C$37,AND(O251="紫色",N251="命中率"),数据引用!$D$37,AND(O251="橙色",N251="命中率"),数据引用!$E$37,AND(O251="红色",N251="命中率"),数据引用!$F$37,AND(O251="蓝色",N251="闪避率"),数据引用!$C$40,AND(O251="紫色",N251="闪避率"),数据引用!$D$40,AND(O251="橙色",N251="闪避率"),数据引用!$E$40,AND(O251="红色",N251="闪避率"),数据引用!$F$40,AND(O251="蓝色",N251="晶核防御力"),数据引用!$C$43,AND(O251="紫色",N251="晶核防御力"),数据引用!$D$43,AND(O251="橙色",N251="晶核防御力"),数据引用!$E$43,AND(O251="红色",N251="晶核防御力"),数据引用!$F$43,AND(O251="蓝色",N251="精准回血%s"),数据引用!$C$46,AND(O251="紫色",N251="精准回血%s"),数据引用!$D$46,AND(O251="橙色",N251="精准回血%s"),数据引用!$E$46,AND(O251="红色",N251="精准回血%s"),数据引用!$F$46,AND(O251="蓝色",N251="闪避回血%s"),数据引用!$C$49,AND(O251="紫色",N251="闪避回血%s"),数据引用!$D$49,AND(O251="橙色",N251="闪避回血%s"),数据引用!$E$49,AND(O251="红色",N251="闪避回血%s"),数据引用!$F$49,AND(O251="蓝色",N251="命中回血%s"),数据引用!$C$52,AND(O251="紫色",N251="命中回血%s"),数据引用!$D$52,AND(O251="橙色",N251="命中回血%s"),数据引用!$E$52,AND(O251="红色",N251="命中回血%s"),数据引用!$F$52,AND(O251="蓝色",N251="暴击回血%s"),数据引用!$C$55,AND(O251="紫色",N251="暴击回血%s"),数据引用!$D$55,AND(O251="橙色",N251="暴击回血%s"),数据引用!$E$55,AND(O251="红色",N251="暴击回血%s"),数据引用!$F$55,AND(O251="蓝色",N251="混沌回血%s"),数据引用!$C$58,AND(O251="紫色",N251="混沌回血%s"),数据引用!$D$58,AND(O251="橙色",N251="混沌回血%s"),数据引用!$E$58,AND(O251="红色",N251="混沌回血%s"),数据引用!$F$58,AND(O251="蓝色",N251="元素抗性"),数据引用!$C$61,AND(O251="紫色",N251="元素抗性"),数据引用!$D$61,AND(O251="橙色",N251="元素抗性"),数据引用!$E$61,AND(O251="红色",N251="元素抗性"),数据引用!$F$61,AND(O251="蓝色",N251="元素伤害"),数据引用!$C$64,AND(O251="紫色",N251="元素伤害"),数据引用!$D$64,AND(O251="橙色",N251="元素伤害"),数据引用!$E$64,AND(O251="红色",N251="元素伤害"),数据引用!$F$64)</f>
        <v>6.95</v>
      </c>
      <c r="N251" s="150" t="s">
        <v>153</v>
      </c>
      <c r="O251" s="63" t="s">
        <v>43</v>
      </c>
      <c r="P251" s="141">
        <f t="shared" si="22"/>
        <v>6.95</v>
      </c>
      <c r="Q251" s="156"/>
      <c r="R251" s="156"/>
      <c r="S251" s="156"/>
      <c r="T251" s="156">
        <f>M251</f>
        <v>6.95</v>
      </c>
      <c r="U251" s="156" t="s">
        <v>132</v>
      </c>
      <c r="V251" s="126" t="str">
        <f t="shared" si="23"/>
        <v>属性-最大混沌,</v>
      </c>
    </row>
    <row r="252" ht="15.75" spans="10:22">
      <c r="J252" s="6"/>
      <c r="K252" s="6"/>
      <c r="L252" s="63" t="s">
        <v>227</v>
      </c>
      <c r="M252" s="161">
        <f>_xlfn.IFS(AND(O252="蓝色",N252="晶核生命力"),数据引用!$C$19,AND(O252="紫色",N252="晶核生命力"),数据引用!$D$19,AND(O252="橙色",N252="晶核生命力"),数据引用!$E$19,AND(O252="红色",N252="晶核生命力"),数据引用!$F$19,AND(O252="蓝色",N252="晶核攻击力"),数据引用!$C$16,AND(O252="紫色",N252="晶核攻击力"),数据引用!$D$16,AND(O252="橙色",N252="晶核攻击力"),数据引用!$E$16,AND(O252="红色",N252="晶核攻击力"),数据引用!$F$16,AND(O252="蓝色",N252="最大混沌"),数据引用!$C$22,AND(O252="紫色",N252="最大混沌"),数据引用!$D$22,AND(O252="橙色",N252="最大混沌"),数据引用!$E$22,AND(O252="红色",N252="最大混沌"),数据引用!$F$22,AND(O252="蓝色",N252="破甲效果"),数据引用!$C$25,AND(O252="紫色",N252="破甲效果"),数据引用!$D$25,AND(O252="橙色",N252="破甲效果"),数据引用!$E$25,AND(O252="红色",N252="破甲效果"),数据引用!$F$25,AND(O252="蓝色",N252="暴击效果"),数据引用!$C$28,AND(O252="紫色",N252="暴击效果"),数据引用!$D$28,AND(O252="橙色",N252="暴击效果"),数据引用!$E$28,AND(O252="红色",N252="暴击效果"),数据引用!$F$28,AND(O252="蓝色",N252="精准伤害"),数据引用!$C$31,AND(O252="紫色",N252="精准伤害"),数据引用!$D$31,AND(O252="橙色",N252="精准伤害"),数据引用!$E$31,AND(O252="红色",N252="精准伤害"),数据引用!$F$31,AND(O252="蓝色",N252="技能增强"),$C$34,AND(O252="紫色",N252="技能增强"),数据引用!$D$34,AND(O252="橙色",N252="技能增强"),数据引用!$E$34,AND(O252="红色",N252="技能增强"),数据引用!$F$34,AND(O252="蓝色",N252="命中率"),数据引用!$C$37,AND(O252="紫色",N252="命中率"),数据引用!$D$37,AND(O252="橙色",N252="命中率"),数据引用!$E$37,AND(O252="红色",N252="命中率"),数据引用!$F$37,AND(O252="蓝色",N252="闪避率"),数据引用!$C$40,AND(O252="紫色",N252="闪避率"),数据引用!$D$40,AND(O252="橙色",N252="闪避率"),数据引用!$E$40,AND(O252="红色",N252="闪避率"),数据引用!$F$40,AND(O252="蓝色",N252="晶核防御力"),数据引用!$C$43,AND(O252="紫色",N252="晶核防御力"),数据引用!$D$43,AND(O252="橙色",N252="晶核防御力"),数据引用!$E$43,AND(O252="红色",N252="晶核防御力"),数据引用!$F$43,AND(O252="蓝色",N252="精准回血%s"),数据引用!$C$46,AND(O252="紫色",N252="精准回血%s"),数据引用!$D$46,AND(O252="橙色",N252="精准回血%s"),数据引用!$E$46,AND(O252="红色",N252="精准回血%s"),数据引用!$F$46,AND(O252="蓝色",N252="闪避回血%s"),数据引用!$C$49,AND(O252="紫色",N252="闪避回血%s"),数据引用!$D$49,AND(O252="橙色",N252="闪避回血%s"),数据引用!$E$49,AND(O252="红色",N252="闪避回血%s"),数据引用!$F$49,AND(O252="蓝色",N252="命中回血%s"),数据引用!$C$52,AND(O252="紫色",N252="命中回血%s"),数据引用!$D$52,AND(O252="橙色",N252="命中回血%s"),数据引用!$E$52,AND(O252="红色",N252="命中回血%s"),数据引用!$F$52,AND(O252="蓝色",N252="暴击回血%s"),数据引用!$C$55,AND(O252="紫色",N252="暴击回血%s"),数据引用!$D$55,AND(O252="橙色",N252="暴击回血%s"),数据引用!$E$55,AND(O252="红色",N252="暴击回血%s"),数据引用!$F$55,AND(O252="蓝色",N252="混沌回血%s"),数据引用!$C$58,AND(O252="紫色",N252="混沌回血%s"),数据引用!$D$58,AND(O252="橙色",N252="混沌回血%s"),数据引用!$E$58,AND(O252="红色",N252="混沌回血%s"),数据引用!$F$58,AND(O252="蓝色",N252="元素抗性"),数据引用!$C$61,AND(O252="紫色",N252="元素抗性"),数据引用!$D$61,AND(O252="橙色",N252="元素抗性"),数据引用!$E$61,AND(O252="红色",N252="元素抗性"),数据引用!$F$61,AND(O252="蓝色",N252="元素伤害"),数据引用!$C$64,AND(O252="紫色",N252="元素伤害"),数据引用!$D$64,AND(O252="橙色",N252="元素伤害"),数据引用!$E$64,AND(O252="红色",N252="元素伤害"),数据引用!$F$64)</f>
        <v>0</v>
      </c>
      <c r="N252" s="148" t="s">
        <v>168</v>
      </c>
      <c r="O252" s="63" t="s">
        <v>43</v>
      </c>
      <c r="P252" s="141">
        <f t="shared" si="22"/>
        <v>0</v>
      </c>
      <c r="Q252" s="156"/>
      <c r="R252" s="156"/>
      <c r="S252" s="156"/>
      <c r="T252" s="156">
        <f>P252/100</f>
        <v>0</v>
      </c>
      <c r="U252" s="156" t="s">
        <v>132</v>
      </c>
      <c r="V252" s="126" t="str">
        <f t="shared" si="23"/>
        <v>属性-闪避率,</v>
      </c>
    </row>
    <row r="253" ht="15.75" spans="5:22">
      <c r="E253"/>
      <c r="F253"/>
      <c r="G253"/>
      <c r="H253" s="158"/>
      <c r="I253"/>
      <c r="J253" s="6"/>
      <c r="K253" s="6"/>
      <c r="L253" s="147" t="s">
        <v>239</v>
      </c>
      <c r="M253" s="161" t="e">
        <f>_xlfn.IFS(AND(O253="蓝色",N253="晶核生命力"),数据引用!$C$19,AND(O253="紫色",N253="晶核生命力"),数据引用!$D$19,AND(O253="橙色",N253="晶核生命力"),数据引用!$E$19,AND(O253="红色",N253="晶核生命力"),数据引用!$F$19,AND(O253="蓝色",N253="晶核攻击力"),数据引用!$C$16,AND(O253="紫色",N253="晶核攻击力"),数据引用!$D$16,AND(O253="橙色",N253="晶核攻击力"),数据引用!$E$16,AND(O253="红色",N253="晶核攻击力"),数据引用!$F$16,AND(O253="蓝色",N253="最大混沌"),数据引用!$C$22,AND(O253="紫色",N253="最大混沌"),数据引用!$D$22,AND(O253="橙色",N253="最大混沌"),数据引用!$E$22,AND(O253="红色",N253="最大混沌"),数据引用!$F$22,AND(O253="蓝色",N253="破甲效果"),数据引用!$C$25,AND(O253="紫色",N253="破甲效果"),数据引用!$D$25,AND(O253="橙色",N253="破甲效果"),数据引用!$E$25,AND(O253="红色",N253="破甲效果"),数据引用!$F$25,AND(O253="蓝色",N253="暴击效果"),数据引用!$C$28,AND(O253="紫色",N253="暴击效果"),数据引用!$D$28,AND(O253="橙色",N253="暴击效果"),数据引用!$E$28,AND(O253="红色",N253="暴击效果"),数据引用!$F$28,AND(O253="蓝色",N253="精准伤害"),数据引用!$C$31,AND(O253="紫色",N253="精准伤害"),数据引用!$D$31,AND(O253="橙色",N253="精准伤害"),数据引用!$E$31,AND(O253="红色",N253="精准伤害"),数据引用!$F$31,AND(O253="蓝色",N253="技能增强"),$C$34,AND(O253="紫色",N253="技能增强"),数据引用!$D$34,AND(O253="橙色",N253="技能增强"),数据引用!$E$34,AND(O253="红色",N253="技能增强"),数据引用!$F$34,AND(O253="蓝色",N253="%命中率"),数据引用!$C$37,AND(O253="紫色",N253="%命中率"),数据引用!$D$37,AND(O253="橙色",N253="%命中率"),数据引用!$E$37,AND(O253="红色",N253="命中率"),数据引用!$F$37,AND(O253="蓝色",N253="%闪避率"),数据引用!$C$40,AND(O253="紫色",N253="%闪避率"),数据引用!$D$40,AND(O253="橙色",N253="%闪避率"),数据引用!$E$40,AND(O253="红色",N253="%闪避率"),数据引用!$F$40,AND(O253="蓝色",N253="晶核防御力"),数据引用!$C$43,AND(O253="紫色",N253="晶核防御力"),数据引用!$D$43,AND(O253="橙色",N253="晶核防御力"),数据引用!$E$43,AND(O253="红色",N253="晶核防御力"),数据引用!$F$43,AND(O253="蓝色",N253="精准回血"),数据引用!$C$46,AND(O253="紫色",N253="精准回血"),数据引用!$D$46,AND(O253="橙色",N253="精准回血"),数据引用!$E$46,AND(O253="红色",N253="精准回血"),数据引用!$F$46,AND(O253="蓝色",N253="闪避回血"),数据引用!$C$49,AND(O253="紫色",N253="闪避回血"),数据引用!$D$49,AND(O253="橙色",N253="闪避回血"),数据引用!$E$49,AND(O253="红色",N253="闪避回血"),数据引用!$F$49,AND(O253="蓝色",N253="命中回血"),数据引用!$C$52,AND(O253="紫色",N253="命中回血"),数据引用!$D$52,AND(O253="橙色",N253="命中回血"),数据引用!$E$52,AND(O253="红色",N253="命中回血"),数据引用!$F$52,AND(O253="蓝色",N253="暴击回血"),数据引用!$C$55,AND(O253="紫色",N253="暴击回血"),数据引用!$D$55,AND(O253="橙色",N253="暴击回血"),数据引用!$E$55,AND(O253="红色",N253="暴击回血"),数据引用!$F$55,AND(O253="蓝色",N253="混沌回血"),数据引用!$C$58,AND(O253="紫色",N253="混沌回血"),数据引用!$D$58,AND(O253="橙色",N253="混沌回血"),数据引用!$E$58,AND(O253="红色",N253="混沌回血"),数据引用!$F$58,AND(O253="蓝色",N253="%元素抗性"),数据引用!$C$61,AND(O253="紫色",N253="%元素抗性"),数据引用!$D$61,AND(O253="橙色",N253="%元素抗性"),数据引用!$E$61,AND(O253="红色",N253="%元素抗性"),数据引用!$F$61,AND(O253="蓝色",N253="%元素伤害"),数据引用!$C$64,AND(O253="紫色",N253="%元素伤害"),数据引用!$D$64,AND(O253="橙色",N253="%元素伤害"),数据引用!$E$64,AND(O253="红色",N253="%元素伤害"),数据引用!$F$64)</f>
        <v>#N/A</v>
      </c>
      <c r="N253" s="148"/>
      <c r="O253" s="63" t="s">
        <v>43</v>
      </c>
      <c r="P253" s="141" t="str">
        <f t="shared" si="22"/>
        <v/>
      </c>
      <c r="Q253" s="156"/>
      <c r="R253" s="156"/>
      <c r="S253" s="156"/>
      <c r="T253" s="156"/>
      <c r="U253" s="156"/>
      <c r="V253" s="126" t="e">
        <f t="shared" si="23"/>
        <v>#N/A</v>
      </c>
    </row>
    <row r="254" ht="15.75" spans="10:22">
      <c r="J254" s="6"/>
      <c r="K254" s="6"/>
      <c r="L254" s="47" t="s">
        <v>136</v>
      </c>
      <c r="M254" s="161">
        <f>_xlfn.IFS(AND(O254="蓝色",N254="晶核生命力"),数据引用!$C$19,AND(O254="紫色",N254="晶核生命力"),数据引用!$D$19,AND(O254="橙色",N254="晶核生命力"),数据引用!$E$19,AND(O254="红色",N254="晶核生命力"),数据引用!$F$19,AND(O254="蓝色",N254="晶核攻击力"),数据引用!$C$16,AND(O254="紫色",N254="晶核攻击力"),数据引用!$D$16,AND(O254="橙色",N254="晶核攻击力"),数据引用!$E$16,AND(O254="红色",N254="晶核攻击力"),数据引用!$F$16,AND(O254="蓝色",N254="最大混沌"),数据引用!$C$22,AND(O254="紫色",N254="最大混沌"),数据引用!$D$22,AND(O254="橙色",N254="最大混沌"),数据引用!$E$22,AND(O254="红色",N254="最大混沌"),数据引用!$F$22,AND(O254="蓝色",N254="破甲效果"),数据引用!$C$25,AND(O254="紫色",N254="破甲效果"),数据引用!$D$25,AND(O254="橙色",N254="破甲效果"),数据引用!$E$25,AND(O254="红色",N254="破甲效果"),数据引用!$F$25,AND(O254="蓝色",N254="暴击效果"),数据引用!$C$28,AND(O254="紫色",N254="暴击效果"),数据引用!$D$28,AND(O254="橙色",N254="暴击效果"),数据引用!$E$28,AND(O254="红色",N254="暴击效果"),数据引用!$F$28,AND(O254="蓝色",N254="精准伤害"),数据引用!$C$31,AND(O254="紫色",N254="精准伤害"),数据引用!$D$31,AND(O254="橙色",N254="精准伤害"),数据引用!$E$31,AND(O254="红色",N254="精准伤害"),数据引用!$F$31,AND(O254="蓝色",N254="技能增强"),$C$34,AND(O254="紫色",N254="技能增强"),数据引用!$D$34,AND(O254="橙色",N254="技能增强"),数据引用!$E$34,AND(O254="红色",N254="技能增强"),数据引用!$F$34,AND(O254="蓝色",N254="命中率"),数据引用!$C$37,AND(O254="紫色",N254="命中率"),数据引用!$D$37,AND(O254="橙色",N254="命中率"),数据引用!$E$37,AND(O254="红色",N254="命中率"),数据引用!$F$37,AND(O254="蓝色",N254="闪避率"),数据引用!$C$40,AND(O254="紫色",N254="闪避率"),数据引用!$D$40,AND(O254="橙色",N254="闪避率"),数据引用!$E$40,AND(O254="红色",N254="闪避率"),数据引用!$F$40,AND(O254="蓝色",N254="晶核防御力"),数据引用!$C$43,AND(O254="紫色",N254="晶核防御力"),数据引用!$D$43,AND(O254="橙色",N254="晶核防御力"),数据引用!$E$43,AND(O254="红色",N254="晶核防御力"),数据引用!$F$43,AND(O254="蓝色",N254="精准回血%s"),数据引用!$C$46,AND(O254="紫色",N254="精准回血%s"),数据引用!$D$46,AND(O254="橙色",N254="精准回血%s"),数据引用!$E$46,AND(O254="红色",N254="精准回血%s"),数据引用!$F$46,AND(O254="蓝色",N254="闪避回血%s"),数据引用!$C$49,AND(O254="紫色",N254="闪避回血%s"),数据引用!$D$49,AND(O254="橙色",N254="闪避回血%s"),数据引用!$E$49,AND(O254="红色",N254="闪避回血%s"),数据引用!$F$49,AND(O254="蓝色",N254="命中回血%s"),数据引用!$C$52,AND(O254="紫色",N254="命中回血%s"),数据引用!$D$52,AND(O254="橙色",N254="命中回血%s"),数据引用!$E$52,AND(O254="红色",N254="命中回血%s"),数据引用!$F$52,AND(O254="蓝色",N254="暴击回血%s"),数据引用!$C$55,AND(O254="紫色",N254="暴击回血%s"),数据引用!$D$55,AND(O254="橙色",N254="暴击回血%s"),数据引用!$E$55,AND(O254="红色",N254="暴击回血%s"),数据引用!$F$55,AND(O254="蓝色",N254="混沌回血%s"),数据引用!$C$58,AND(O254="紫色",N254="混沌回血%s"),数据引用!$D$58,AND(O254="橙色",N254="混沌回血%s"),数据引用!$E$58,AND(O254="红色",N254="混沌回血%s"),数据引用!$F$58,AND(O254="蓝色",N254="元素抗性"),数据引用!$C$61,AND(O254="紫色",N254="元素抗性"),数据引用!$D$61,AND(O254="橙色",N254="元素抗性"),数据引用!$E$61,AND(O254="红色",N254="元素抗性"),数据引用!$F$61,AND(O254="蓝色",N254="元素伤害"),数据引用!$C$64,AND(O254="紫色",N254="元素伤害"),数据引用!$D$64,AND(O254="橙色",N254="元素伤害"),数据引用!$E$64,AND(O254="红色",N254="元素伤害"),数据引用!$F$64)</f>
        <v>20</v>
      </c>
      <c r="N254" s="150" t="s">
        <v>148</v>
      </c>
      <c r="O254" s="63" t="s">
        <v>43</v>
      </c>
      <c r="P254" s="141">
        <f t="shared" si="22"/>
        <v>20</v>
      </c>
      <c r="Q254" s="156"/>
      <c r="R254" s="156"/>
      <c r="S254" s="156"/>
      <c r="T254" s="156"/>
      <c r="U254" s="156" t="s">
        <v>132</v>
      </c>
      <c r="V254" s="126" t="str">
        <f t="shared" si="23"/>
        <v>属性-防御力,</v>
      </c>
    </row>
    <row r="255" ht="15.75" spans="10:22">
      <c r="J255" s="6"/>
      <c r="K255" s="6"/>
      <c r="L255" s="147" t="s">
        <v>227</v>
      </c>
      <c r="M255" s="161">
        <f>_xlfn.IFS(AND(O255="蓝色",N255="晶核生命力"),数据引用!$C$19,AND(O255="紫色",N255="晶核生命力"),数据引用!$D$19,AND(O255="橙色",N255="晶核生命力"),数据引用!$E$19,AND(O255="红色",N255="晶核生命力"),数据引用!$F$19,AND(O255="蓝色",N255="晶核攻击力"),数据引用!$C$16,AND(O255="紫色",N255="晶核攻击力"),数据引用!$D$16,AND(O255="橙色",N255="晶核攻击力"),数据引用!$E$16,AND(O255="红色",N255="晶核攻击力"),数据引用!$F$16,AND(O255="蓝色",N255="最大混沌"),数据引用!$C$22,AND(O255="紫色",N255="最大混沌"),数据引用!$D$22,AND(O255="橙色",N255="最大混沌"),数据引用!$E$22,AND(O255="红色",N255="最大混沌"),数据引用!$F$22,AND(O255="蓝色",N255="破甲效果"),数据引用!$C$25,AND(O255="紫色",N255="破甲效果"),数据引用!$D$25,AND(O255="橙色",N255="破甲效果"),数据引用!$E$25,AND(O255="红色",N255="破甲效果"),数据引用!$F$25,AND(O255="蓝色",N255="暴击效果"),数据引用!$C$28,AND(O255="紫色",N255="暴击效果"),数据引用!$D$28,AND(O255="橙色",N255="暴击效果"),数据引用!$E$28,AND(O255="红色",N255="暴击效果"),数据引用!$F$28,AND(O255="蓝色",N255="精准伤害"),数据引用!$C$31,AND(O255="紫色",N255="精准伤害"),数据引用!$D$31,AND(O255="橙色",N255="精准伤害"),数据引用!$E$31,AND(O255="红色",N255="精准伤害"),数据引用!$F$31,AND(O255="蓝色",N255="技能增强"),$C$34,AND(O255="紫色",N255="技能增强"),数据引用!$D$34,AND(O255="橙色",N255="技能增强"),数据引用!$E$34,AND(O255="红色",N255="技能增强"),数据引用!$F$34,AND(O255="蓝色",N255="命中率"),数据引用!$C$37,AND(O255="紫色",N255="命中率"),数据引用!$D$37,AND(O255="橙色",N255="命中率"),数据引用!$E$37,AND(O255="红色",N255="命中率"),数据引用!$F$37,AND(O255="蓝色",N255="闪避率"),数据引用!$C$40,AND(O255="紫色",N255="闪避率"),数据引用!$D$40,AND(O255="橙色",N255="闪避率"),数据引用!$E$40,AND(O255="红色",N255="闪避率"),数据引用!$F$40,AND(O255="蓝色",N255="晶核防御力"),数据引用!$C$43,AND(O255="紫色",N255="晶核防御力"),数据引用!$D$43,AND(O255="橙色",N255="晶核防御力"),数据引用!$E$43,AND(O255="红色",N255="晶核防御力"),数据引用!$F$43,AND(O255="蓝色",N255="精准回血%s"),数据引用!$C$46,AND(O255="紫色",N255="精准回血%s"),数据引用!$D$46,AND(O255="橙色",N255="精准回血%s"),数据引用!$E$46,AND(O255="红色",N255="精准回血%s"),数据引用!$F$46,AND(O255="蓝色",N255="闪避回血%s"),数据引用!$C$49,AND(O255="紫色",N255="闪避回血%s"),数据引用!$D$49,AND(O255="橙色",N255="闪避回血%s"),数据引用!$E$49,AND(O255="红色",N255="闪避回血%s"),数据引用!$F$49,AND(O255="蓝色",N255="命中回血%s"),数据引用!$C$52,AND(O255="紫色",N255="命中回血%s"),数据引用!$D$52,AND(O255="橙色",N255="命中回血%s"),数据引用!$E$52,AND(O255="红色",N255="命中回血%s"),数据引用!$F$52,AND(O255="蓝色",N255="暴击回血%s"),数据引用!$C$55,AND(O255="紫色",N255="暴击回血%s"),数据引用!$D$55,AND(O255="橙色",N255="暴击回血%s"),数据引用!$E$55,AND(O255="红色",N255="暴击回血%s"),数据引用!$F$55,AND(O255="蓝色",N255="混沌回血%s"),数据引用!$C$58,AND(O255="紫色",N255="混沌回血%s"),数据引用!$D$58,AND(O255="橙色",N255="混沌回血%s"),数据引用!$E$58,AND(O255="红色",N255="混沌回血%s"),数据引用!$F$58,AND(O255="蓝色",N255="元素抗性"),数据引用!$C$61,AND(O255="紫色",N255="元素抗性"),数据引用!$D$61,AND(O255="橙色",N255="元素抗性"),数据引用!$E$61,AND(O255="红色",N255="元素抗性"),数据引用!$F$61,AND(O255="蓝色",N255="元素伤害"),数据引用!$C$64,AND(O255="紫色",N255="元素伤害"),数据引用!$D$64,AND(O255="橙色",N255="元素伤害"),数据引用!$E$64,AND(O255="红色",N255="元素伤害"),数据引用!$F$64)</f>
        <v>0</v>
      </c>
      <c r="N255" s="148" t="s">
        <v>190</v>
      </c>
      <c r="O255" s="63" t="s">
        <v>43</v>
      </c>
      <c r="P255" s="141">
        <f t="shared" si="22"/>
        <v>0</v>
      </c>
      <c r="Q255" s="156"/>
      <c r="R255" s="156"/>
      <c r="S255" s="156"/>
      <c r="T255" s="156"/>
      <c r="U255" s="156" t="s">
        <v>142</v>
      </c>
      <c r="V255" s="126" t="str">
        <f t="shared" si="23"/>
        <v>属性-命中回血,</v>
      </c>
    </row>
    <row r="256" ht="15.75" spans="10:22">
      <c r="J256" s="6"/>
      <c r="K256" s="126">
        <f>T256*100</f>
        <v>2000</v>
      </c>
      <c r="L256" s="63" t="s">
        <v>136</v>
      </c>
      <c r="M256" s="161">
        <f>_xlfn.IFS(AND(O256="蓝色",N256="晶核生命力"),数据引用!$C$19,AND(O256="紫色",N256="晶核生命力"),数据引用!$D$19,AND(O256="橙色",N256="晶核生命力"),数据引用!$E$19,AND(O256="红色",N256="晶核生命力"),数据引用!$F$19,AND(O256="蓝色",N256="晶核攻击力"),数据引用!$C$16,AND(O256="紫色",N256="晶核攻击力"),数据引用!$D$16,AND(O256="橙色",N256="晶核攻击力"),数据引用!$E$16,AND(O256="红色",N256="晶核攻击力"),数据引用!$F$16,AND(O256="蓝色",N256="最大混沌"),数据引用!$C$22,AND(O256="紫色",N256="最大混沌"),数据引用!$D$22,AND(O256="橙色",N256="最大混沌"),数据引用!$E$22,AND(O256="红色",N256="最大混沌"),数据引用!$F$22,AND(O256="蓝色",N256="破甲效果"),数据引用!$C$25,AND(O256="紫色",N256="破甲效果"),数据引用!$D$25,AND(O256="橙色",N256="破甲效果"),数据引用!$E$25,AND(O256="红色",N256="破甲效果"),数据引用!$F$25,AND(O256="蓝色",N256="暴击效果"),数据引用!$C$28,AND(O256="紫色",N256="暴击效果"),数据引用!$D$28,AND(O256="橙色",N256="暴击效果"),数据引用!$E$28,AND(O256="红色",N256="暴击效果"),数据引用!$F$28,AND(O256="蓝色",N256="精准伤害"),数据引用!$C$31,AND(O256="紫色",N256="精准伤害"),数据引用!$D$31,AND(O256="橙色",N256="精准伤害"),数据引用!$E$31,AND(O256="红色",N256="精准伤害"),数据引用!$F$31,AND(O256="蓝色",N256="技能增强"),$C$34,AND(O256="紫色",N256="技能增强"),数据引用!$D$34,AND(O256="橙色",N256="技能增强"),数据引用!$E$34,AND(O256="红色",N256="技能增强"),数据引用!$F$34,AND(O256="蓝色",N256="命中率"),数据引用!$C$37,AND(O256="紫色",N256="命中率"),数据引用!$D$37,AND(O256="橙色",N256="命中率"),数据引用!$E$37,AND(O256="红色",N256="命中率"),数据引用!$F$37,AND(O256="蓝色",N256="闪避率"),数据引用!$C$40,AND(O256="紫色",N256="闪避率"),数据引用!$D$40,AND(O256="橙色",N256="闪避率"),数据引用!$E$40,AND(O256="红色",N256="闪避率"),数据引用!$F$40,AND(O256="蓝色",N256="晶核防御力"),数据引用!$C$43,AND(O256="紫色",N256="晶核防御力"),数据引用!$D$43,AND(O256="橙色",N256="晶核防御力"),数据引用!$E$43,AND(O256="红色",N256="晶核防御力"),数据引用!$F$43,AND(O256="蓝色",N256="精准回血%s"),数据引用!$C$46,AND(O256="紫色",N256="精准回血%s"),数据引用!$D$46,AND(O256="橙色",N256="精准回血%s"),数据引用!$E$46,AND(O256="红色",N256="精准回血%s"),数据引用!$F$46,AND(O256="蓝色",N256="闪避回血%s"),数据引用!$C$49,AND(O256="紫色",N256="闪避回血%s"),数据引用!$D$49,AND(O256="橙色",N256="闪避回血%s"),数据引用!$E$49,AND(O256="红色",N256="闪避回血%s"),数据引用!$F$49,AND(O256="蓝色",N256="命中回血%s"),数据引用!$C$52,AND(O256="紫色",N256="命中回血%s"),数据引用!$D$52,AND(O256="橙色",N256="命中回血%s"),数据引用!$E$52,AND(O256="红色",N256="命中回血%s"),数据引用!$F$52,AND(O256="蓝色",N256="暴击回血%s"),数据引用!$C$55,AND(O256="紫色",N256="暴击回血%s"),数据引用!$D$55,AND(O256="橙色",N256="暴击回血%s"),数据引用!$E$55,AND(O256="红色",N256="暴击回血%s"),数据引用!$F$55,AND(O256="蓝色",N256="混沌回血%s"),数据引用!$C$58,AND(O256="紫色",N256="混沌回血%s"),数据引用!$D$58,AND(O256="橙色",N256="混沌回血%s"),数据引用!$E$58,AND(O256="红色",N256="混沌回血%s"),数据引用!$F$58,AND(O256="蓝色",N256="元素抗性"),数据引用!$C$61,AND(O256="紫色",N256="元素抗性"),数据引用!$D$61,AND(O256="橙色",N256="元素抗性"),数据引用!$E$61,AND(O256="红色",N256="元素抗性"),数据引用!$F$61,AND(O256="蓝色",N256="元素伤害"),数据引用!$C$64,AND(O256="紫色",N256="元素伤害"),数据引用!$D$64,AND(O256="橙色",N256="元素伤害"),数据引用!$E$64,AND(O256="红色",N256="元素伤害"),数据引用!$F$64)</f>
        <v>20</v>
      </c>
      <c r="N256" s="148" t="s">
        <v>129</v>
      </c>
      <c r="O256" s="63" t="s">
        <v>43</v>
      </c>
      <c r="P256" s="141">
        <f t="shared" si="22"/>
        <v>20</v>
      </c>
      <c r="Q256" s="156"/>
      <c r="R256" s="156"/>
      <c r="S256" s="156"/>
      <c r="T256" s="156">
        <f>M256</f>
        <v>20</v>
      </c>
      <c r="U256" s="156" t="s">
        <v>132</v>
      </c>
      <c r="V256" s="126" t="str">
        <f t="shared" si="23"/>
        <v>属性-最大生命,</v>
      </c>
    </row>
    <row r="257" ht="15.75" spans="10:22">
      <c r="J257" s="6"/>
      <c r="K257" s="6"/>
      <c r="L257" s="147" t="s">
        <v>227</v>
      </c>
      <c r="M257" s="161">
        <f>_xlfn.IFS(AND(O257="蓝色",N257="晶核生命力"),数据引用!$C$19,AND(O257="紫色",N257="晶核生命力"),数据引用!$D$19,AND(O257="橙色",N257="晶核生命力"),数据引用!$E$19,AND(O257="红色",N257="晶核生命力"),数据引用!$F$19,AND(O257="蓝色",N257="晶核攻击力"),数据引用!$C$16,AND(O257="紫色",N257="晶核攻击力"),数据引用!$D$16,AND(O257="橙色",N257="晶核攻击力"),数据引用!$E$16,AND(O257="红色",N257="晶核攻击力"),数据引用!$F$16,AND(O257="蓝色",N257="最大混沌"),数据引用!$C$22,AND(O257="紫色",N257="最大混沌"),数据引用!$D$22,AND(O257="橙色",N257="最大混沌"),数据引用!$E$22,AND(O257="红色",N257="最大混沌"),数据引用!$F$22,AND(O257="蓝色",N257="破甲效果"),数据引用!$C$25,AND(O257="紫色",N257="破甲效果"),数据引用!$D$25,AND(O257="橙色",N257="破甲效果"),数据引用!$E$25,AND(O257="红色",N257="破甲效果"),数据引用!$F$25,AND(O257="蓝色",N257="暴击效果"),数据引用!$C$28,AND(O257="紫色",N257="暴击效果"),数据引用!$D$28,AND(O257="橙色",N257="暴击效果"),数据引用!$E$28,AND(O257="红色",N257="暴击效果"),数据引用!$F$28,AND(O257="蓝色",N257="精准伤害"),数据引用!$C$31,AND(O257="紫色",N257="精准伤害"),数据引用!$D$31,AND(O257="橙色",N257="精准伤害"),数据引用!$E$31,AND(O257="红色",N257="精准伤害"),数据引用!$F$31,AND(O257="蓝色",N257="技能增强"),$C$34,AND(O257="紫色",N257="技能增强"),数据引用!$D$34,AND(O257="橙色",N257="技能增强"),数据引用!$E$34,AND(O257="红色",N257="技能增强"),数据引用!$F$34,AND(O257="蓝色",N257="命中率"),数据引用!$C$37,AND(O257="紫色",N257="命中率"),数据引用!$D$37,AND(O257="橙色",N257="命中率"),数据引用!$E$37,AND(O257="红色",N257="命中率"),数据引用!$F$37,AND(O257="蓝色",N257="闪避率"),数据引用!$C$40,AND(O257="紫色",N257="闪避率"),数据引用!$D$40,AND(O257="橙色",N257="闪避率"),数据引用!$E$40,AND(O257="红色",N257="闪避率"),数据引用!$F$40,AND(O257="蓝色",N257="晶核防御力"),数据引用!$C$43,AND(O257="紫色",N257="晶核防御力"),数据引用!$D$43,AND(O257="橙色",N257="晶核防御力"),数据引用!$E$43,AND(O257="红色",N257="晶核防御力"),数据引用!$F$43,AND(O257="蓝色",N257="精准回血%s"),数据引用!$C$46,AND(O257="紫色",N257="精准回血%s"),数据引用!$D$46,AND(O257="橙色",N257="精准回血%s"),数据引用!$E$46,AND(O257="红色",N257="精准回血%s"),数据引用!$F$46,AND(O257="蓝色",N257="闪避回血%s"),数据引用!$C$49,AND(O257="紫色",N257="闪避回血%s"),数据引用!$D$49,AND(O257="橙色",N257="闪避回血%s"),数据引用!$E$49,AND(O257="红色",N257="闪避回血%s"),数据引用!$F$49,AND(O257="蓝色",N257="命中回血%s"),数据引用!$C$52,AND(O257="紫色",N257="命中回血%s"),数据引用!$D$52,AND(O257="橙色",N257="命中回血%s"),数据引用!$E$52,AND(O257="红色",N257="命中回血%s"),数据引用!$F$52,AND(O257="蓝色",N257="暴击回血%s"),数据引用!$C$55,AND(O257="紫色",N257="暴击回血%s"),数据引用!$D$55,AND(O257="橙色",N257="暴击回血%s"),数据引用!$E$55,AND(O257="红色",N257="暴击回血%s"),数据引用!$F$55,AND(O257="蓝色",N257="混沌回血%s"),数据引用!$C$58,AND(O257="紫色",N257="混沌回血%s"),数据引用!$D$58,AND(O257="橙色",N257="混沌回血%s"),数据引用!$E$58,AND(O257="红色",N257="混沌回血%s"),数据引用!$F$58,AND(O257="蓝色",N257="元素抗性"),数据引用!$C$61,AND(O257="紫色",N257="元素抗性"),数据引用!$D$61,AND(O257="橙色",N257="元素抗性"),数据引用!$E$61,AND(O257="红色",N257="元素抗性"),数据引用!$F$61,AND(O257="蓝色",N257="元素伤害"),数据引用!$C$64,AND(O257="紫色",N257="元素伤害"),数据引用!$D$64,AND(O257="橙色",N257="元素伤害"),数据引用!$E$64,AND(O257="红色",N257="元素伤害"),数据引用!$F$64)</f>
        <v>1.45</v>
      </c>
      <c r="N257" s="151" t="s">
        <v>171</v>
      </c>
      <c r="O257" s="63" t="s">
        <v>43</v>
      </c>
      <c r="P257" s="141">
        <f t="shared" si="22"/>
        <v>1.45</v>
      </c>
      <c r="Q257" s="156"/>
      <c r="R257" s="156"/>
      <c r="S257" s="156"/>
      <c r="T257" s="156">
        <f>M257*100</f>
        <v>145</v>
      </c>
      <c r="U257" s="156" t="s">
        <v>132</v>
      </c>
      <c r="V257" s="126" t="str">
        <f t="shared" si="23"/>
        <v>属性-精准伤害,</v>
      </c>
    </row>
    <row r="258" ht="15.75" spans="10:22">
      <c r="J258" s="6"/>
      <c r="K258" s="6"/>
      <c r="L258" s="153" t="s">
        <v>136</v>
      </c>
      <c r="M258" s="139">
        <f>_xlfn.IFS(AND(O258="蓝色",N258="晶核生命力"),数据引用!$C$19,AND(O258="紫色",N258="晶核生命力"),数据引用!$D$19,AND(O258="橙色",N258="晶核生命力"),数据引用!$E$19,AND(O258="红色",N258="晶核生命力"),数据引用!$F$19,AND(O258="蓝色",N258="晶核攻击力"),数据引用!$C$16,AND(O258="紫色",N258="晶核攻击力"),数据引用!$D$16,AND(O258="橙色",N258="晶核攻击力"),数据引用!$E$16,AND(O258="红色",N258="晶核攻击力"),数据引用!$F$16,AND(O258="蓝色",N258="最大混沌"),数据引用!$C$22,AND(O258="紫色",N258="最大混沌"),数据引用!$D$22,AND(O258="橙色",N258="最大混沌"),数据引用!$E$22,AND(O258="红色",N258="最大混沌"),数据引用!$F$22,AND(O258="蓝色",N258="破甲效果"),数据引用!$C$25,AND(O258="紫色",N258="破甲效果"),数据引用!$D$25,AND(O258="橙色",N258="破甲效果"),数据引用!$E$25,AND(O258="红色",N258="破甲效果"),数据引用!$F$25,AND(O258="蓝色",N258="暴击效果"),数据引用!$C$28,AND(O258="紫色",N258="暴击效果"),数据引用!$D$28,AND(O258="橙色",N258="暴击效果"),数据引用!$E$28,AND(O258="红色",N258="暴击效果"),数据引用!$F$28,AND(O258="蓝色",N258="精准伤害"),数据引用!$C$31,AND(O258="紫色",N258="精准伤害"),数据引用!$D$31,AND(O258="橙色",N258="精准伤害"),数据引用!$E$31,AND(O258="红色",N258="精准伤害"),数据引用!$F$31,AND(O258="蓝色",N258="技能增强"),$C$34,AND(O258="紫色",N258="技能增强"),数据引用!$D$34,AND(O258="橙色",N258="技能增强"),数据引用!$E$34,AND(O258="红色",N258="技能增强"),数据引用!$F$34,AND(O258="蓝色",N258="命中率"),数据引用!$C$37,AND(O258="紫色",N258="命中率"),数据引用!$D$37,AND(O258="橙色",N258="命中率"),数据引用!$E$37,AND(O258="红色",N258="命中率"),数据引用!$F$37,AND(O258="蓝色",N258="闪避率"),数据引用!$C$40,AND(O258="紫色",N258="闪避率"),数据引用!$D$40,AND(O258="橙色",N258="闪避率"),数据引用!$E$40,AND(O258="红色",N258="闪避率"),数据引用!$F$40,AND(O258="蓝色",N258="晶核防御力"),数据引用!$C$43,AND(O258="紫色",N258="晶核防御力"),数据引用!$D$43,AND(O258="橙色",N258="晶核防御力"),数据引用!$E$43,AND(O258="红色",N258="晶核防御力"),数据引用!$F$43,AND(O258="蓝色",N258="精准回血%s"),数据引用!$C$46,AND(O258="紫色",N258="精准回血%s"),数据引用!$D$46,AND(O258="橙色",N258="精准回血%s"),数据引用!$E$46,AND(O258="红色",N258="精准回血%s"),数据引用!$F$46,AND(O258="蓝色",N258="闪避回血%s"),数据引用!$C$49,AND(O258="紫色",N258="闪避回血%s"),数据引用!$D$49,AND(O258="橙色",N258="闪避回血%s"),数据引用!$E$49,AND(O258="红色",N258="闪避回血%s"),数据引用!$F$49,AND(O258="蓝色",N258="命中回血%s"),数据引用!$C$52,AND(O258="紫色",N258="命中回血%s"),数据引用!$D$52,AND(O258="橙色",N258="命中回血%s"),数据引用!$E$52,AND(O258="红色",N258="命中回血%s"),数据引用!$F$52,AND(O258="蓝色",N258="暴击回血%s"),数据引用!$C$55,AND(O258="紫色",N258="暴击回血%s"),数据引用!$D$55,AND(O258="橙色",N258="暴击回血%s"),数据引用!$E$55,AND(O258="红色",N258="暴击回血%s"),数据引用!$F$55,AND(O258="蓝色",N258="混沌回血%s"),数据引用!$C$58,AND(O258="紫色",N258="混沌回血%s"),数据引用!$D$58,AND(O258="橙色",N258="混沌回血%s"),数据引用!$E$58,AND(O258="红色",N258="混沌回血%s"),数据引用!$F$58,AND(O258="蓝色",N258="元素抗性"),数据引用!$C$61,AND(O258="紫色",N258="元素抗性"),数据引用!$D$61,AND(O258="橙色",N258="元素抗性"),数据引用!$E$61,AND(O258="红色",N258="元素抗性"),数据引用!$F$61,AND(O258="蓝色",N258="元素伤害"),数据引用!$C$64,AND(O258="紫色",N258="元素伤害"),数据引用!$D$64,AND(O258="橙色",N258="元素伤害"),数据引用!$E$64,AND(O258="红色",N258="元素伤害"),数据引用!$F$64)</f>
        <v>20</v>
      </c>
      <c r="N258" s="160" t="s">
        <v>137</v>
      </c>
      <c r="O258" s="52" t="s">
        <v>38</v>
      </c>
      <c r="P258" s="141">
        <f t="shared" ref="P258:P321" si="24">_xlfn.IFNA(M258,"")</f>
        <v>20</v>
      </c>
      <c r="Q258" s="156"/>
      <c r="R258" s="156"/>
      <c r="S258" s="156"/>
      <c r="T258" s="156"/>
      <c r="U258" s="156" t="s">
        <v>132</v>
      </c>
      <c r="V258" s="126" t="str">
        <f t="shared" si="23"/>
        <v>属性-攻击力,</v>
      </c>
    </row>
    <row r="259" ht="15.75" spans="12:22">
      <c r="L259" s="52" t="s">
        <v>240</v>
      </c>
      <c r="M259" s="139">
        <f>_xlfn.IFS(AND(O259="蓝色",N259="晶核生命力"),数据引用!$C$19,AND(O259="紫色",N259="晶核生命力"),数据引用!$D$19,AND(O259="橙色",N259="晶核生命力"),数据引用!$E$19,AND(O259="红色",N259="晶核生命力"),数据引用!$F$19,AND(O259="蓝色",N259="晶核攻击力"),数据引用!$C$16,AND(O259="紫色",N259="晶核攻击力"),数据引用!$D$16,AND(O259="橙色",N259="晶核攻击力"),数据引用!$E$16,AND(O259="红色",N259="晶核攻击力"),数据引用!$F$16,AND(O259="蓝色",N259="最大混沌"),数据引用!$C$22,AND(O259="紫色",N259="最大混沌"),数据引用!$D$22,AND(O259="橙色",N259="最大混沌"),数据引用!$E$22,AND(O259="红色",N259="最大混沌"),数据引用!$F$22,AND(O259="蓝色",N259="破甲效果"),数据引用!$C$25,AND(O259="紫色",N259="破甲效果"),数据引用!$D$25,AND(O259="橙色",N259="破甲效果"),数据引用!$E$25,AND(O259="红色",N259="破甲效果"),数据引用!$F$25,AND(O259="蓝色",N259="暴击效果"),数据引用!$C$28,AND(O259="紫色",N259="暴击效果"),数据引用!$D$28,AND(O259="橙色",N259="暴击效果"),数据引用!$E$28,AND(O259="红色",N259="暴击效果"),数据引用!$F$28,AND(O259="蓝色",N259="精准伤害"),数据引用!$C$31,AND(O259="紫色",N259="精准伤害"),数据引用!$D$31,AND(O259="橙色",N259="精准伤害"),数据引用!$E$31,AND(O259="红色",N259="精准伤害"),数据引用!$F$31,AND(O259="蓝色",N259="技能增强"),$C$34,AND(O259="紫色",N259="技能增强"),数据引用!$D$34,AND(O259="橙色",N259="技能增强"),数据引用!$E$34,AND(O259="红色",N259="技能增强"),数据引用!$F$34,AND(O259="蓝色",N259="命中率"),数据引用!$C$37,AND(O259="紫色",N259="命中率"),数据引用!$D$37,AND(O259="橙色",N259="命中率"),数据引用!$E$37,AND(O259="红色",N259="命中率"),数据引用!$F$37,AND(O259="蓝色",N259="闪避率"),数据引用!$C$40,AND(O259="紫色",N259="闪避率"),数据引用!$D$40,AND(O259="橙色",N259="闪避率"),数据引用!$E$40,AND(O259="红色",N259="闪避率"),数据引用!$F$40,AND(O259="蓝色",N259="晶核防御力"),数据引用!$C$43,AND(O259="紫色",N259="晶核防御力"),数据引用!$D$43,AND(O259="橙色",N259="晶核防御力"),数据引用!$E$43,AND(O259="红色",N259="晶核防御力"),数据引用!$F$43,AND(O259="蓝色",N259="精准回血%s"),数据引用!$C$46,AND(O259="紫色",N259="精准回血%s"),数据引用!$D$46,AND(O259="橙色",N259="精准回血%s"),数据引用!$E$46,AND(O259="红色",N259="精准回血%s"),数据引用!$F$46,AND(O259="蓝色",N259="闪避回血%s"),数据引用!$C$49,AND(O259="紫色",N259="闪避回血%s"),数据引用!$D$49,AND(O259="橙色",N259="闪避回血%s"),数据引用!$E$49,AND(O259="红色",N259="闪避回血%s"),数据引用!$F$49,AND(O259="蓝色",N259="命中回血%s"),数据引用!$C$52,AND(O259="紫色",N259="命中回血%s"),数据引用!$D$52,AND(O259="橙色",N259="命中回血%s"),数据引用!$E$52,AND(O259="红色",N259="命中回血%s"),数据引用!$F$52,AND(O259="蓝色",N259="暴击回血%s"),数据引用!$C$55,AND(O259="紫色",N259="暴击回血%s"),数据引用!$D$55,AND(O259="橙色",N259="暴击回血%s"),数据引用!$E$55,AND(O259="红色",N259="暴击回血%s"),数据引用!$F$55,AND(O259="蓝色",N259="混沌回血%s"),数据引用!$C$58,AND(O259="紫色",N259="混沌回血%s"),数据引用!$D$58,AND(O259="橙色",N259="混沌回血%s"),数据引用!$E$58,AND(O259="红色",N259="混沌回血%s"),数据引用!$F$58,AND(O259="蓝色",N259="元素抗性"),数据引用!$C$61,AND(O259="紫色",N259="元素抗性"),数据引用!$D$61,AND(O259="橙色",N259="元素抗性"),数据引用!$E$61,AND(O259="红色",N259="元素抗性"),数据引用!$F$61,AND(O259="蓝色",N259="元素伤害"),数据引用!$C$64,AND(O259="紫色",N259="元素伤害"),数据引用!$D$64,AND(O259="橙色",N259="元素伤害"),数据引用!$E$64,AND(O259="红色",N259="元素伤害"),数据引用!$F$64)</f>
        <v>0</v>
      </c>
      <c r="N259" s="160" t="s">
        <v>153</v>
      </c>
      <c r="O259" s="52" t="s">
        <v>38</v>
      </c>
      <c r="P259" s="141">
        <f t="shared" si="24"/>
        <v>0</v>
      </c>
      <c r="Q259" s="156"/>
      <c r="R259" s="156"/>
      <c r="S259" s="156"/>
      <c r="T259" s="156">
        <f>M259</f>
        <v>0</v>
      </c>
      <c r="U259" s="156" t="s">
        <v>132</v>
      </c>
      <c r="V259" s="126" t="str">
        <f t="shared" ref="V259:V321" si="25">_xlfn.IFS(AND(N259="晶核生命力"),"属性-最大生命,",AND(N259="最大混沌"),"属性-最大混沌,",AND(N259="技能增强"),"属性-技能增强,",AND(N259="精准伤害"),"属性-精准伤害,",AND(N259="暴击效果"),"属性-暴击效果,",AND(N259="破甲效果"),"属性-破甲效果,",AND(N259="闪避率"),"属性-闪避率,",AND(N259="晶核攻击力"),"属性-攻击力,",AND(N259="命中率"),"属性-命中率,",AND(N259="暴击回血%s"),"属性-暴击回血,",AND(N259="命中回血%s"),"属性-命中回血,",AND(N259="闪避回血%s"),"属性-闪避回血,",AND(N259="混沌回血%s"),"属性-混沌回血,",AND(N259="元素伤害"),"属性-火伤,#属性-水伤,#属性-风伤,#属性-光伤,#属性-暗伤,",AND(N259="晶核防御力"),"属性-防御力,",AND(N259="元素抗性"),"属性-火抗,400#属性-水抗,400#属性-风抗,400#属性-光抗,400#属性-暗抗,400",AND(N259="精准回血%s"),"属性-精准回血,")</f>
        <v>属性-最大混沌,</v>
      </c>
    </row>
    <row r="260" ht="15.75" spans="10:22">
      <c r="J260" s="6"/>
      <c r="K260" s="126">
        <f>T260*100</f>
        <v>2000</v>
      </c>
      <c r="L260" s="52" t="s">
        <v>136</v>
      </c>
      <c r="M260" s="139">
        <f>_xlfn.IFS(AND(O260="蓝色",N260="晶核生命力"),数据引用!$C$19,AND(O260="紫色",N260="晶核生命力"),数据引用!$D$19,AND(O260="橙色",N260="晶核生命力"),数据引用!$E$19,AND(O260="红色",N260="晶核生命力"),数据引用!$F$19,AND(O260="蓝色",N260="晶核攻击力"),数据引用!$C$16,AND(O260="紫色",N260="晶核攻击力"),数据引用!$D$16,AND(O260="橙色",N260="晶核攻击力"),数据引用!$E$16,AND(O260="红色",N260="晶核攻击力"),数据引用!$F$16,AND(O260="蓝色",N260="最大混沌"),数据引用!$C$22,AND(O260="紫色",N260="最大混沌"),数据引用!$D$22,AND(O260="橙色",N260="最大混沌"),数据引用!$E$22,AND(O260="红色",N260="最大混沌"),数据引用!$F$22,AND(O260="蓝色",N260="破甲效果"),数据引用!$C$25,AND(O260="紫色",N260="破甲效果"),数据引用!$D$25,AND(O260="橙色",N260="破甲效果"),数据引用!$E$25,AND(O260="红色",N260="破甲效果"),数据引用!$F$25,AND(O260="蓝色",N260="暴击效果"),数据引用!$C$28,AND(O260="紫色",N260="暴击效果"),数据引用!$D$28,AND(O260="橙色",N260="暴击效果"),数据引用!$E$28,AND(O260="红色",N260="暴击效果"),数据引用!$F$28,AND(O260="蓝色",N260="精准伤害"),数据引用!$C$31,AND(O260="紫色",N260="精准伤害"),数据引用!$D$31,AND(O260="橙色",N260="精准伤害"),数据引用!$E$31,AND(O260="红色",N260="精准伤害"),数据引用!$F$31,AND(O260="蓝色",N260="技能增强"),$C$34,AND(O260="紫色",N260="技能增强"),数据引用!$D$34,AND(O260="橙色",N260="技能增强"),数据引用!$E$34,AND(O260="红色",N260="技能增强"),数据引用!$F$34,AND(O260="蓝色",N260="命中率"),数据引用!$C$37,AND(O260="紫色",N260="命中率"),数据引用!$D$37,AND(O260="橙色",N260="命中率"),数据引用!$E$37,AND(O260="红色",N260="命中率"),数据引用!$F$37,AND(O260="蓝色",N260="闪避率"),数据引用!$C$40,AND(O260="紫色",N260="闪避率"),数据引用!$D$40,AND(O260="橙色",N260="闪避率"),数据引用!$E$40,AND(O260="红色",N260="闪避率"),数据引用!$F$40,AND(O260="蓝色",N260="晶核防御力"),数据引用!$C$43,AND(O260="紫色",N260="晶核防御力"),数据引用!$D$43,AND(O260="橙色",N260="晶核防御力"),数据引用!$E$43,AND(O260="红色",N260="晶核防御力"),数据引用!$F$43,AND(O260="蓝色",N260="精准回血%s"),数据引用!$C$46,AND(O260="紫色",N260="精准回血%s"),数据引用!$D$46,AND(O260="橙色",N260="精准回血%s"),数据引用!$E$46,AND(O260="红色",N260="精准回血%s"),数据引用!$F$46,AND(O260="蓝色",N260="闪避回血%s"),数据引用!$C$49,AND(O260="紫色",N260="闪避回血%s"),数据引用!$D$49,AND(O260="橙色",N260="闪避回血%s"),数据引用!$E$49,AND(O260="红色",N260="闪避回血%s"),数据引用!$F$49,AND(O260="蓝色",N260="命中回血%s"),数据引用!$C$52,AND(O260="紫色",N260="命中回血%s"),数据引用!$D$52,AND(O260="橙色",N260="命中回血%s"),数据引用!$E$52,AND(O260="红色",N260="命中回血%s"),数据引用!$F$52,AND(O260="蓝色",N260="暴击回血%s"),数据引用!$C$55,AND(O260="紫色",N260="暴击回血%s"),数据引用!$D$55,AND(O260="橙色",N260="暴击回血%s"),数据引用!$E$55,AND(O260="红色",N260="暴击回血%s"),数据引用!$F$55,AND(O260="蓝色",N260="混沌回血%s"),数据引用!$C$58,AND(O260="紫色",N260="混沌回血%s"),数据引用!$D$58,AND(O260="橙色",N260="混沌回血%s"),数据引用!$E$58,AND(O260="红色",N260="混沌回血%s"),数据引用!$F$58,AND(O260="蓝色",N260="元素抗性"),数据引用!$C$61,AND(O260="紫色",N260="元素抗性"),数据引用!$D$61,AND(O260="橙色",N260="元素抗性"),数据引用!$E$61,AND(O260="红色",N260="元素抗性"),数据引用!$F$61,AND(O260="蓝色",N260="元素伤害"),数据引用!$C$64,AND(O260="紫色",N260="元素伤害"),数据引用!$D$64,AND(O260="橙色",N260="元素伤害"),数据引用!$E$64,AND(O260="红色",N260="元素伤害"),数据引用!$F$64)</f>
        <v>20</v>
      </c>
      <c r="N260" s="160" t="s">
        <v>129</v>
      </c>
      <c r="O260" s="52" t="s">
        <v>38</v>
      </c>
      <c r="P260" s="141">
        <f t="shared" si="24"/>
        <v>20</v>
      </c>
      <c r="Q260" s="156"/>
      <c r="R260" s="156"/>
      <c r="S260" s="156"/>
      <c r="T260" s="156">
        <f>M260</f>
        <v>20</v>
      </c>
      <c r="U260" s="156" t="s">
        <v>132</v>
      </c>
      <c r="V260" s="126" t="str">
        <f t="shared" si="25"/>
        <v>属性-最大生命,</v>
      </c>
    </row>
    <row r="261" ht="15.75" spans="10:22">
      <c r="J261" s="6"/>
      <c r="K261" s="6"/>
      <c r="L261" s="153" t="s">
        <v>240</v>
      </c>
      <c r="M261" s="139">
        <f>_xlfn.IFS(AND(O261="蓝色",N261="晶核生命力"),数据引用!$C$19,AND(O261="紫色",N261="晶核生命力"),数据引用!$D$19,AND(O261="橙色",N261="晶核生命力"),数据引用!$E$19,AND(O261="红色",N261="晶核生命力"),数据引用!$F$19,AND(O261="蓝色",N261="晶核攻击力"),数据引用!$C$16,AND(O261="紫色",N261="晶核攻击力"),数据引用!$D$16,AND(O261="橙色",N261="晶核攻击力"),数据引用!$E$16,AND(O261="红色",N261="晶核攻击力"),数据引用!$F$16,AND(O261="蓝色",N261="最大混沌"),数据引用!$C$22,AND(O261="紫色",N261="最大混沌"),数据引用!$D$22,AND(O261="橙色",N261="最大混沌"),数据引用!$E$22,AND(O261="红色",N261="最大混沌"),数据引用!$F$22,AND(O261="蓝色",N261="破甲效果"),数据引用!$C$25,AND(O261="紫色",N261="破甲效果"),数据引用!$D$25,AND(O261="橙色",N261="破甲效果"),数据引用!$E$25,AND(O261="红色",N261="破甲效果"),数据引用!$F$25,AND(O261="蓝色",N261="暴击效果"),数据引用!$C$28,AND(O261="紫色",N261="暴击效果"),数据引用!$D$28,AND(O261="橙色",N261="暴击效果"),数据引用!$E$28,AND(O261="红色",N261="暴击效果"),数据引用!$F$28,AND(O261="蓝色",N261="精准伤害"),数据引用!$C$31,AND(O261="紫色",N261="精准伤害"),数据引用!$D$31,AND(O261="橙色",N261="精准伤害"),数据引用!$E$31,AND(O261="红色",N261="精准伤害"),数据引用!$F$31,AND(O261="蓝色",N261="技能增强"),$C$34,AND(O261="紫色",N261="技能增强"),数据引用!$D$34,AND(O261="橙色",N261="技能增强"),数据引用!$E$34,AND(O261="红色",N261="技能增强"),数据引用!$F$34,AND(O261="蓝色",N261="命中率"),数据引用!$C$37,AND(O261="紫色",N261="命中率"),数据引用!$D$37,AND(O261="橙色",N261="命中率"),数据引用!$E$37,AND(O261="红色",N261="命中率"),数据引用!$F$37,AND(O261="蓝色",N261="闪避率"),数据引用!$C$40,AND(O261="紫色",N261="闪避率"),数据引用!$D$40,AND(O261="橙色",N261="闪避率"),数据引用!$E$40,AND(O261="红色",N261="闪避率"),数据引用!$F$40,AND(O261="蓝色",N261="晶核防御力"),数据引用!$C$43,AND(O261="紫色",N261="晶核防御力"),数据引用!$D$43,AND(O261="橙色",N261="晶核防御力"),数据引用!$E$43,AND(O261="红色",N261="晶核防御力"),数据引用!$F$43,AND(O261="蓝色",N261="精准回血%s"),数据引用!$C$46,AND(O261="紫色",N261="精准回血%s"),数据引用!$D$46,AND(O261="橙色",N261="精准回血%s"),数据引用!$E$46,AND(O261="红色",N261="精准回血%s"),数据引用!$F$46,AND(O261="蓝色",N261="闪避回血%s"),数据引用!$C$49,AND(O261="紫色",N261="闪避回血%s"),数据引用!$D$49,AND(O261="橙色",N261="闪避回血%s"),数据引用!$E$49,AND(O261="红色",N261="闪避回血%s"),数据引用!$F$49,AND(O261="蓝色",N261="命中回血%s"),数据引用!$C$52,AND(O261="紫色",N261="命中回血%s"),数据引用!$D$52,AND(O261="橙色",N261="命中回血%s"),数据引用!$E$52,AND(O261="红色",N261="命中回血%s"),数据引用!$F$52,AND(O261="蓝色",N261="暴击回血%s"),数据引用!$C$55,AND(O261="紫色",N261="暴击回血%s"),数据引用!$D$55,AND(O261="橙色",N261="暴击回血%s"),数据引用!$E$55,AND(O261="红色",N261="暴击回血%s"),数据引用!$F$55,AND(O261="蓝色",N261="混沌回血%s"),数据引用!$C$58,AND(O261="紫色",N261="混沌回血%s"),数据引用!$D$58,AND(O261="橙色",N261="混沌回血%s"),数据引用!$E$58,AND(O261="红色",N261="混沌回血%s"),数据引用!$F$58,AND(O261="蓝色",N261="元素抗性"),数据引用!$C$61,AND(O261="紫色",N261="元素抗性"),数据引用!$D$61,AND(O261="橙色",N261="元素抗性"),数据引用!$E$61,AND(O261="红色",N261="元素抗性"),数据引用!$F$61,AND(O261="蓝色",N261="元素伤害"),数据引用!$C$64,AND(O261="紫色",N261="元素伤害"),数据引用!$D$64,AND(O261="橙色",N261="元素伤害"),数据引用!$E$64,AND(O261="红色",N261="元素伤害"),数据引用!$F$64)</f>
        <v>231</v>
      </c>
      <c r="N261" s="160" t="s">
        <v>150</v>
      </c>
      <c r="O261" s="52" t="s">
        <v>38</v>
      </c>
      <c r="P261" s="141">
        <f t="shared" si="24"/>
        <v>231</v>
      </c>
      <c r="Q261" s="156"/>
      <c r="R261" s="156"/>
      <c r="S261" s="156"/>
      <c r="T261" s="156"/>
      <c r="U261" s="156" t="s">
        <v>142</v>
      </c>
      <c r="V261" s="126" t="str">
        <f t="shared" si="25"/>
        <v>属性-混沌回血,</v>
      </c>
    </row>
    <row r="262" ht="15.75" spans="10:22">
      <c r="J262" s="6"/>
      <c r="K262" s="6"/>
      <c r="L262" s="52" t="s">
        <v>240</v>
      </c>
      <c r="M262" s="139">
        <f>_xlfn.IFS(AND(O262="蓝色",N262="晶核生命力"),数据引用!$C$19,AND(O262="紫色",N262="晶核生命力"),数据引用!$D$19,AND(O262="橙色",N262="晶核生命力"),数据引用!$E$19,AND(O262="红色",N262="晶核生命力"),数据引用!$F$19,AND(O262="蓝色",N262="晶核攻击力"),数据引用!$C$16,AND(O262="紫色",N262="晶核攻击力"),数据引用!$D$16,AND(O262="橙色",N262="晶核攻击力"),数据引用!$E$16,AND(O262="红色",N262="晶核攻击力"),数据引用!$F$16,AND(O262="蓝色",N262="最大混沌"),数据引用!$C$22,AND(O262="紫色",N262="最大混沌"),数据引用!$D$22,AND(O262="橙色",N262="最大混沌"),数据引用!$E$22,AND(O262="红色",N262="最大混沌"),数据引用!$F$22,AND(O262="蓝色",N262="破甲效果"),数据引用!$C$25,AND(O262="紫色",N262="破甲效果"),数据引用!$D$25,AND(O262="橙色",N262="破甲效果"),数据引用!$E$25,AND(O262="红色",N262="破甲效果"),数据引用!$F$25,AND(O262="蓝色",N262="暴击效果"),数据引用!$C$28,AND(O262="紫色",N262="暴击效果"),数据引用!$D$28,AND(O262="橙色",N262="暴击效果"),数据引用!$E$28,AND(O262="红色",N262="暴击效果"),数据引用!$F$28,AND(O262="蓝色",N262="精准伤害"),数据引用!$C$31,AND(O262="紫色",N262="精准伤害"),数据引用!$D$31,AND(O262="橙色",N262="精准伤害"),数据引用!$E$31,AND(O262="红色",N262="精准伤害"),数据引用!$F$31,AND(O262="蓝色",N262="技能增强"),$C$34,AND(O262="紫色",N262="技能增强"),数据引用!$D$34,AND(O262="橙色",N262="技能增强"),数据引用!$E$34,AND(O262="红色",N262="技能增强"),数据引用!$F$34,AND(O262="蓝色",N262="命中率"),数据引用!$C$37,AND(O262="紫色",N262="命中率"),数据引用!$D$37,AND(O262="橙色",N262="命中率"),数据引用!$E$37,AND(O262="红色",N262="命中率"),数据引用!$F$37,AND(O262="蓝色",N262="闪避率"),数据引用!$C$40,AND(O262="紫色",N262="闪避率"),数据引用!$D$40,AND(O262="橙色",N262="闪避率"),数据引用!$E$40,AND(O262="红色",N262="闪避率"),数据引用!$F$40,AND(O262="蓝色",N262="晶核防御力"),数据引用!$C$43,AND(O262="紫色",N262="晶核防御力"),数据引用!$D$43,AND(O262="橙色",N262="晶核防御力"),数据引用!$E$43,AND(O262="红色",N262="晶核防御力"),数据引用!$F$43,AND(O262="蓝色",N262="精准回血%s"),数据引用!$C$46,AND(O262="紫色",N262="精准回血%s"),数据引用!$D$46,AND(O262="橙色",N262="精准回血%s"),数据引用!$E$46,AND(O262="红色",N262="精准回血%s"),数据引用!$F$46,AND(O262="蓝色",N262="闪避回血%s"),数据引用!$C$49,AND(O262="紫色",N262="闪避回血%s"),数据引用!$D$49,AND(O262="橙色",N262="闪避回血%s"),数据引用!$E$49,AND(O262="红色",N262="闪避回血%s"),数据引用!$F$49,AND(O262="蓝色",N262="命中回血%s"),数据引用!$C$52,AND(O262="紫色",N262="命中回血%s"),数据引用!$D$52,AND(O262="橙色",N262="命中回血%s"),数据引用!$E$52,AND(O262="红色",N262="命中回血%s"),数据引用!$F$52,AND(O262="蓝色",N262="暴击回血%s"),数据引用!$C$55,AND(O262="紫色",N262="暴击回血%s"),数据引用!$D$55,AND(O262="橙色",N262="暴击回血%s"),数据引用!$E$55,AND(O262="红色",N262="暴击回血%s"),数据引用!$F$55,AND(O262="蓝色",N262="混沌回血%s"),数据引用!$C$58,AND(O262="紫色",N262="混沌回血%s"),数据引用!$D$58,AND(O262="橙色",N262="混沌回血%s"),数据引用!$E$58,AND(O262="红色",N262="混沌回血%s"),数据引用!$F$58,AND(O262="蓝色",N262="元素抗性"),数据引用!$C$61,AND(O262="紫色",N262="元素抗性"),数据引用!$D$61,AND(O262="橙色",N262="元素抗性"),数据引用!$E$61,AND(O262="红色",N262="元素抗性"),数据引用!$F$61,AND(O262="蓝色",N262="元素伤害"),数据引用!$C$64,AND(O262="紫色",N262="元素伤害"),数据引用!$D$64,AND(O262="橙色",N262="元素伤害"),数据引用!$E$64,AND(O262="红色",N262="元素伤害"),数据引用!$F$64)</f>
        <v>226</v>
      </c>
      <c r="N262" s="160" t="s">
        <v>179</v>
      </c>
      <c r="O262" s="52" t="s">
        <v>38</v>
      </c>
      <c r="P262" s="141">
        <f t="shared" si="24"/>
        <v>226</v>
      </c>
      <c r="Q262" s="156"/>
      <c r="R262" s="156"/>
      <c r="S262" s="156"/>
      <c r="T262" s="156"/>
      <c r="U262" s="156" t="s">
        <v>142</v>
      </c>
      <c r="V262" s="126" t="str">
        <f t="shared" si="25"/>
        <v>属性-精准回血,</v>
      </c>
    </row>
    <row r="263" ht="15.75" spans="10:22">
      <c r="J263" s="143"/>
      <c r="K263" s="143"/>
      <c r="L263" s="153" t="s">
        <v>240</v>
      </c>
      <c r="M263" s="139">
        <f>_xlfn.IFS(AND(O263="蓝色",N263="晶核生命力"),数据引用!$C$19,AND(O263="紫色",N263="晶核生命力"),数据引用!$D$19,AND(O263="橙色",N263="晶核生命力"),数据引用!$E$19,AND(O263="红色",N263="晶核生命力"),数据引用!$F$19,AND(O263="蓝色",N263="晶核攻击力"),数据引用!$C$16,AND(O263="紫色",N263="晶核攻击力"),数据引用!$D$16,AND(O263="橙色",N263="晶核攻击力"),数据引用!$E$16,AND(O263="红色",N263="晶核攻击力"),数据引用!$F$16,AND(O263="蓝色",N263="最大混沌"),数据引用!$C$22,AND(O263="紫色",N263="最大混沌"),数据引用!$D$22,AND(O263="橙色",N263="最大混沌"),数据引用!$E$22,AND(O263="红色",N263="最大混沌"),数据引用!$F$22,AND(O263="蓝色",N263="破甲效果"),数据引用!$C$25,AND(O263="紫色",N263="破甲效果"),数据引用!$D$25,AND(O263="橙色",N263="破甲效果"),数据引用!$E$25,AND(O263="红色",N263="破甲效果"),数据引用!$F$25,AND(O263="蓝色",N263="暴击效果"),数据引用!$C$28,AND(O263="紫色",N263="暴击效果"),数据引用!$D$28,AND(O263="橙色",N263="暴击效果"),数据引用!$E$28,AND(O263="红色",N263="暴击效果"),数据引用!$F$28,AND(O263="蓝色",N263="精准伤害"),数据引用!$C$31,AND(O263="紫色",N263="精准伤害"),数据引用!$D$31,AND(O263="橙色",N263="精准伤害"),数据引用!$E$31,AND(O263="红色",N263="精准伤害"),数据引用!$F$31,AND(O263="蓝色",N263="技能增强"),$C$34,AND(O263="紫色",N263="技能增强"),数据引用!$D$34,AND(O263="橙色",N263="技能增强"),数据引用!$E$34,AND(O263="红色",N263="技能增强"),数据引用!$F$34,AND(O263="蓝色",N263="命中率"),数据引用!$C$37,AND(O263="紫色",N263="命中率"),数据引用!$D$37,AND(O263="橙色",N263="命中率"),数据引用!$E$37,AND(O263="红色",N263="命中率"),数据引用!$F$37,AND(O263="蓝色",N263="闪避率"),数据引用!$C$40,AND(O263="紫色",N263="闪避率"),数据引用!$D$40,AND(O263="橙色",N263="闪避率"),数据引用!$E$40,AND(O263="红色",N263="闪避率"),数据引用!$F$40,AND(O263="蓝色",N263="晶核防御力"),数据引用!$C$43,AND(O263="紫色",N263="晶核防御力"),数据引用!$D$43,AND(O263="橙色",N263="晶核防御力"),数据引用!$E$43,AND(O263="红色",N263="晶核防御力"),数据引用!$F$43,AND(O263="蓝色",N263="精准回血%s"),数据引用!$C$46,AND(O263="紫色",N263="精准回血%s"),数据引用!$D$46,AND(O263="橙色",N263="精准回血%s"),数据引用!$E$46,AND(O263="红色",N263="精准回血%s"),数据引用!$F$46,AND(O263="蓝色",N263="闪避回血%s"),数据引用!$C$49,AND(O263="紫色",N263="闪避回血%s"),数据引用!$D$49,AND(O263="橙色",N263="闪避回血%s"),数据引用!$E$49,AND(O263="红色",N263="闪避回血%s"),数据引用!$F$49,AND(O263="蓝色",N263="命中回血%s"),数据引用!$C$52,AND(O263="紫色",N263="命中回血%s"),数据引用!$D$52,AND(O263="橙色",N263="命中回血%s"),数据引用!$E$52,AND(O263="红色",N263="命中回血%s"),数据引用!$F$52,AND(O263="蓝色",N263="暴击回血%s"),数据引用!$C$55,AND(O263="紫色",N263="暴击回血%s"),数据引用!$D$55,AND(O263="橙色",N263="暴击回血%s"),数据引用!$E$55,AND(O263="红色",N263="暴击回血%s"),数据引用!$F$55,AND(O263="蓝色",N263="混沌回血%s"),数据引用!$C$58,AND(O263="紫色",N263="混沌回血%s"),数据引用!$D$58,AND(O263="橙色",N263="混沌回血%s"),数据引用!$E$58,AND(O263="红色",N263="混沌回血%s"),数据引用!$F$58,AND(O263="蓝色",N263="元素抗性"),数据引用!$C$61,AND(O263="紫色",N263="元素抗性"),数据引用!$D$61,AND(O263="橙色",N263="元素抗性"),数据引用!$E$61,AND(O263="红色",N263="元素抗性"),数据引用!$F$61,AND(O263="蓝色",N263="元素伤害"),数据引用!$C$64,AND(O263="紫色",N263="元素伤害"),数据引用!$D$64,AND(O263="橙色",N263="元素伤害"),数据引用!$E$64,AND(O263="红色",N263="元素伤害"),数据引用!$F$64)</f>
        <v>0</v>
      </c>
      <c r="N263" s="160" t="s">
        <v>171</v>
      </c>
      <c r="O263" s="52" t="s">
        <v>38</v>
      </c>
      <c r="P263" s="141">
        <f t="shared" si="24"/>
        <v>0</v>
      </c>
      <c r="Q263" s="156"/>
      <c r="R263" s="156"/>
      <c r="S263" s="156"/>
      <c r="T263" s="156">
        <f>M263*100</f>
        <v>0</v>
      </c>
      <c r="U263" s="156" t="s">
        <v>132</v>
      </c>
      <c r="V263" s="126" t="str">
        <f t="shared" si="25"/>
        <v>属性-精准伤害,</v>
      </c>
    </row>
    <row r="264" ht="15.75" spans="10:22">
      <c r="J264" s="6"/>
      <c r="K264" s="126">
        <f>T264*100</f>
        <v>2000</v>
      </c>
      <c r="L264" s="153" t="s">
        <v>136</v>
      </c>
      <c r="M264" s="139">
        <f>_xlfn.IFS(AND(O264="蓝色",N264="晶核生命力"),数据引用!$C$19,AND(O264="紫色",N264="晶核生命力"),数据引用!$D$19,AND(O264="橙色",N264="晶核生命力"),数据引用!$E$19,AND(O264="红色",N264="晶核生命力"),数据引用!$F$19,AND(O264="蓝色",N264="晶核攻击力"),数据引用!$C$16,AND(O264="紫色",N264="晶核攻击力"),数据引用!$D$16,AND(O264="橙色",N264="晶核攻击力"),数据引用!$E$16,AND(O264="红色",N264="晶核攻击力"),数据引用!$F$16,AND(O264="蓝色",N264="最大混沌"),数据引用!$C$22,AND(O264="紫色",N264="最大混沌"),数据引用!$D$22,AND(O264="橙色",N264="最大混沌"),数据引用!$E$22,AND(O264="红色",N264="最大混沌"),数据引用!$F$22,AND(O264="蓝色",N264="破甲效果"),数据引用!$C$25,AND(O264="紫色",N264="破甲效果"),数据引用!$D$25,AND(O264="橙色",N264="破甲效果"),数据引用!$E$25,AND(O264="红色",N264="破甲效果"),数据引用!$F$25,AND(O264="蓝色",N264="暴击效果"),数据引用!$C$28,AND(O264="紫色",N264="暴击效果"),数据引用!$D$28,AND(O264="橙色",N264="暴击效果"),数据引用!$E$28,AND(O264="红色",N264="暴击效果"),数据引用!$F$28,AND(O264="蓝色",N264="精准伤害"),数据引用!$C$31,AND(O264="紫色",N264="精准伤害"),数据引用!$D$31,AND(O264="橙色",N264="精准伤害"),数据引用!$E$31,AND(O264="红色",N264="精准伤害"),数据引用!$F$31,AND(O264="蓝色",N264="技能增强"),$C$34,AND(O264="紫色",N264="技能增强"),数据引用!$D$34,AND(O264="橙色",N264="技能增强"),数据引用!$E$34,AND(O264="红色",N264="技能增强"),数据引用!$F$34,AND(O264="蓝色",N264="命中率"),数据引用!$C$37,AND(O264="紫色",N264="命中率"),数据引用!$D$37,AND(O264="橙色",N264="命中率"),数据引用!$E$37,AND(O264="红色",N264="命中率"),数据引用!$F$37,AND(O264="蓝色",N264="闪避率"),数据引用!$C$40,AND(O264="紫色",N264="闪避率"),数据引用!$D$40,AND(O264="橙色",N264="闪避率"),数据引用!$E$40,AND(O264="红色",N264="闪避率"),数据引用!$F$40,AND(O264="蓝色",N264="晶核防御力"),数据引用!$C$43,AND(O264="紫色",N264="晶核防御力"),数据引用!$D$43,AND(O264="橙色",N264="晶核防御力"),数据引用!$E$43,AND(O264="红色",N264="晶核防御力"),数据引用!$F$43,AND(O264="蓝色",N264="精准回血%s"),数据引用!$C$46,AND(O264="紫色",N264="精准回血%s"),数据引用!$D$46,AND(O264="橙色",N264="精准回血%s"),数据引用!$E$46,AND(O264="红色",N264="精准回血%s"),数据引用!$F$46,AND(O264="蓝色",N264="闪避回血%s"),数据引用!$C$49,AND(O264="紫色",N264="闪避回血%s"),数据引用!$D$49,AND(O264="橙色",N264="闪避回血%s"),数据引用!$E$49,AND(O264="红色",N264="闪避回血%s"),数据引用!$F$49,AND(O264="蓝色",N264="命中回血%s"),数据引用!$C$52,AND(O264="紫色",N264="命中回血%s"),数据引用!$D$52,AND(O264="橙色",N264="命中回血%s"),数据引用!$E$52,AND(O264="红色",N264="命中回血%s"),数据引用!$F$52,AND(O264="蓝色",N264="暴击回血%s"),数据引用!$C$55,AND(O264="紫色",N264="暴击回血%s"),数据引用!$D$55,AND(O264="橙色",N264="暴击回血%s"),数据引用!$E$55,AND(O264="红色",N264="暴击回血%s"),数据引用!$F$55,AND(O264="蓝色",N264="混沌回血%s"),数据引用!$C$58,AND(O264="紫色",N264="混沌回血%s"),数据引用!$D$58,AND(O264="橙色",N264="混沌回血%s"),数据引用!$E$58,AND(O264="红色",N264="混沌回血%s"),数据引用!$F$58,AND(O264="蓝色",N264="元素抗性"),数据引用!$C$61,AND(O264="紫色",N264="元素抗性"),数据引用!$D$61,AND(O264="橙色",N264="元素抗性"),数据引用!$E$61,AND(O264="红色",N264="元素抗性"),数据引用!$F$61,AND(O264="蓝色",N264="元素伤害"),数据引用!$C$64,AND(O264="紫色",N264="元素伤害"),数据引用!$D$64,AND(O264="橙色",N264="元素伤害"),数据引用!$E$64,AND(O264="红色",N264="元素伤害"),数据引用!$F$64)</f>
        <v>20</v>
      </c>
      <c r="N264" s="160" t="s">
        <v>129</v>
      </c>
      <c r="O264" s="52" t="s">
        <v>38</v>
      </c>
      <c r="P264" s="141">
        <f t="shared" si="24"/>
        <v>20</v>
      </c>
      <c r="Q264" s="156"/>
      <c r="R264" s="156"/>
      <c r="S264" s="156"/>
      <c r="T264" s="156">
        <f>M264</f>
        <v>20</v>
      </c>
      <c r="U264" s="156" t="s">
        <v>132</v>
      </c>
      <c r="V264" s="126" t="str">
        <f t="shared" si="25"/>
        <v>属性-最大生命,</v>
      </c>
    </row>
    <row r="265" ht="15.75" spans="10:22">
      <c r="J265" s="6"/>
      <c r="K265" s="6"/>
      <c r="L265" s="52" t="s">
        <v>240</v>
      </c>
      <c r="M265" s="139">
        <f>_xlfn.IFS(AND(O265="蓝色",N265="晶核生命力"),数据引用!$C$19,AND(O265="紫色",N265="晶核生命力"),数据引用!$D$19,AND(O265="橙色",N265="晶核生命力"),数据引用!$E$19,AND(O265="红色",N265="晶核生命力"),数据引用!$F$19,AND(O265="蓝色",N265="晶核攻击力"),数据引用!$C$16,AND(O265="紫色",N265="晶核攻击力"),数据引用!$D$16,AND(O265="橙色",N265="晶核攻击力"),数据引用!$E$16,AND(O265="红色",N265="晶核攻击力"),数据引用!$F$16,AND(O265="蓝色",N265="最大混沌"),数据引用!$C$22,AND(O265="紫色",N265="最大混沌"),数据引用!$D$22,AND(O265="橙色",N265="最大混沌"),数据引用!$E$22,AND(O265="红色",N265="最大混沌"),数据引用!$F$22,AND(O265="蓝色",N265="破甲效果"),数据引用!$C$25,AND(O265="紫色",N265="破甲效果"),数据引用!$D$25,AND(O265="橙色",N265="破甲效果"),数据引用!$E$25,AND(O265="红色",N265="破甲效果"),数据引用!$F$25,AND(O265="蓝色",N265="暴击效果"),数据引用!$C$28,AND(O265="紫色",N265="暴击效果"),数据引用!$D$28,AND(O265="橙色",N265="暴击效果"),数据引用!$E$28,AND(O265="红色",N265="暴击效果"),数据引用!$F$28,AND(O265="蓝色",N265="精准伤害"),数据引用!$C$31,AND(O265="紫色",N265="精准伤害"),数据引用!$D$31,AND(O265="橙色",N265="精准伤害"),数据引用!$E$31,AND(O265="红色",N265="精准伤害"),数据引用!$F$31,AND(O265="蓝色",N265="技能增强"),$C$34,AND(O265="紫色",N265="技能增强"),数据引用!$D$34,AND(O265="橙色",N265="技能增强"),数据引用!$E$34,AND(O265="红色",N265="技能增强"),数据引用!$F$34,AND(O265="蓝色",N265="命中率"),数据引用!$C$37,AND(O265="紫色",N265="命中率"),数据引用!$D$37,AND(O265="橙色",N265="命中率"),数据引用!$E$37,AND(O265="红色",N265="命中率"),数据引用!$F$37,AND(O265="蓝色",N265="闪避率"),数据引用!$C$40,AND(O265="紫色",N265="闪避率"),数据引用!$D$40,AND(O265="橙色",N265="闪避率"),数据引用!$E$40,AND(O265="红色",N265="闪避率"),数据引用!$F$40,AND(O265="蓝色",N265="晶核防御力"),数据引用!$C$43,AND(O265="紫色",N265="晶核防御力"),数据引用!$D$43,AND(O265="橙色",N265="晶核防御力"),数据引用!$E$43,AND(O265="红色",N265="晶核防御力"),数据引用!$F$43,AND(O265="蓝色",N265="精准回血%s"),数据引用!$C$46,AND(O265="紫色",N265="精准回血%s"),数据引用!$D$46,AND(O265="橙色",N265="精准回血%s"),数据引用!$E$46,AND(O265="红色",N265="精准回血%s"),数据引用!$F$46,AND(O265="蓝色",N265="闪避回血%s"),数据引用!$C$49,AND(O265="紫色",N265="闪避回血%s"),数据引用!$D$49,AND(O265="橙色",N265="闪避回血%s"),数据引用!$E$49,AND(O265="红色",N265="闪避回血%s"),数据引用!$F$49,AND(O265="蓝色",N265="命中回血%s"),数据引用!$C$52,AND(O265="紫色",N265="命中回血%s"),数据引用!$D$52,AND(O265="橙色",N265="命中回血%s"),数据引用!$E$52,AND(O265="红色",N265="命中回血%s"),数据引用!$F$52,AND(O265="蓝色",N265="暴击回血%s"),数据引用!$C$55,AND(O265="紫色",N265="暴击回血%s"),数据引用!$D$55,AND(O265="橙色",N265="暴击回血%s"),数据引用!$E$55,AND(O265="红色",N265="暴击回血%s"),数据引用!$F$55,AND(O265="蓝色",N265="混沌回血%s"),数据引用!$C$58,AND(O265="紫色",N265="混沌回血%s"),数据引用!$D$58,AND(O265="橙色",N265="混沌回血%s"),数据引用!$E$58,AND(O265="红色",N265="混沌回血%s"),数据引用!$F$58,AND(O265="蓝色",N265="元素抗性"),数据引用!$C$61,AND(O265="紫色",N265="元素抗性"),数据引用!$D$61,AND(O265="橙色",N265="元素抗性"),数据引用!$E$61,AND(O265="红色",N265="元素抗性"),数据引用!$F$61,AND(O265="蓝色",N265="元素伤害"),数据引用!$C$64,AND(O265="紫色",N265="元素伤害"),数据引用!$D$64,AND(O265="橙色",N265="元素伤害"),数据引用!$E$64,AND(O265="红色",N265="元素伤害"),数据引用!$F$64)</f>
        <v>0</v>
      </c>
      <c r="N265" s="160" t="s">
        <v>141</v>
      </c>
      <c r="O265" s="52" t="s">
        <v>38</v>
      </c>
      <c r="P265" s="141">
        <f t="shared" si="24"/>
        <v>0</v>
      </c>
      <c r="Q265" s="156"/>
      <c r="R265" s="156"/>
      <c r="S265" s="156"/>
      <c r="T265" s="156"/>
      <c r="U265" s="156" t="s">
        <v>142</v>
      </c>
      <c r="V265" s="126" t="str">
        <f t="shared" si="25"/>
        <v>属性-暴击回血,</v>
      </c>
    </row>
    <row r="266" ht="15.75" spans="10:22">
      <c r="J266" s="6"/>
      <c r="K266" s="126">
        <f>T266*100</f>
        <v>50</v>
      </c>
      <c r="L266" s="147" t="s">
        <v>241</v>
      </c>
      <c r="M266" s="161">
        <f>_xlfn.IFS(AND(O266="蓝色",N266="晶核生命力"),数据引用!$C$19,AND(O266="紫色",N266="晶核生命力"),数据引用!$D$19,AND(O266="橙色",N266="晶核生命力"),数据引用!$E$19,AND(O266="红色",N266="晶核生命力"),数据引用!$F$19,AND(O266="蓝色",N266="晶核攻击力"),数据引用!$C$16,AND(O266="紫色",N266="晶核攻击力"),数据引用!$D$16,AND(O266="橙色",N266="晶核攻击力"),数据引用!$E$16,AND(O266="红色",N266="晶核攻击力"),数据引用!$F$16,AND(O266="蓝色",N266="最大混沌"),数据引用!$C$22,AND(O266="紫色",N266="最大混沌"),数据引用!$D$22,AND(O266="橙色",N266="最大混沌"),数据引用!$E$22,AND(O266="红色",N266="最大混沌"),数据引用!$F$22,AND(O266="蓝色",N266="破甲效果"),数据引用!$C$25,AND(O266="紫色",N266="破甲效果"),数据引用!$D$25,AND(O266="橙色",N266="破甲效果"),数据引用!$E$25,AND(O266="红色",N266="破甲效果"),数据引用!$F$25,AND(O266="蓝色",N266="暴击效果"),数据引用!$C$28,AND(O266="紫色",N266="暴击效果"),数据引用!$D$28,AND(O266="橙色",N266="暴击效果"),数据引用!$E$28,AND(O266="红色",N266="暴击效果"),数据引用!$F$28,AND(O266="蓝色",N266="精准伤害"),数据引用!$C$31,AND(O266="紫色",N266="精准伤害"),数据引用!$D$31,AND(O266="橙色",N266="精准伤害"),数据引用!$E$31,AND(O266="红色",N266="精准伤害"),数据引用!$F$31,AND(O266="蓝色",N266="技能增强"),$C$34,AND(O266="紫色",N266="技能增强"),数据引用!$D$34,AND(O266="橙色",N266="技能增强"),数据引用!$E$34,AND(O266="红色",N266="技能增强"),数据引用!$F$34,AND(O266="蓝色",N266="命中率"),数据引用!$C$37,AND(O266="紫色",N266="命中率"),数据引用!$D$37,AND(O266="橙色",N266="命中率"),数据引用!$E$37,AND(O266="红色",N266="命中率"),数据引用!$F$37,AND(O266="蓝色",N266="闪避率"),数据引用!$C$40,AND(O266="紫色",N266="闪避率"),数据引用!$D$40,AND(O266="橙色",N266="闪避率"),数据引用!$E$40,AND(O266="红色",N266="闪避率"),数据引用!$F$40,AND(O266="蓝色",N266="晶核防御力"),数据引用!$C$43,AND(O266="紫色",N266="晶核防御力"),数据引用!$D$43,AND(O266="橙色",N266="晶核防御力"),数据引用!$E$43,AND(O266="红色",N266="晶核防御力"),数据引用!$F$43,AND(O266="蓝色",N266="精准回血%s"),数据引用!$C$46,AND(O266="紫色",N266="精准回血%s"),数据引用!$D$46,AND(O266="橙色",N266="精准回血%s"),数据引用!$E$46,AND(O266="红色",N266="精准回血%s"),数据引用!$F$46,AND(O266="蓝色",N266="闪避回血%s"),数据引用!$C$49,AND(O266="紫色",N266="闪避回血%s"),数据引用!$D$49,AND(O266="橙色",N266="闪避回血%s"),数据引用!$E$49,AND(O266="红色",N266="闪避回血%s"),数据引用!$F$49,AND(O266="蓝色",N266="命中回血%s"),数据引用!$C$52,AND(O266="紫色",N266="命中回血%s"),数据引用!$D$52,AND(O266="橙色",N266="命中回血%s"),数据引用!$E$52,AND(O266="红色",N266="命中回血%s"),数据引用!$F$52,AND(O266="蓝色",N266="暴击回血%s"),数据引用!$C$55,AND(O266="紫色",N266="暴击回血%s"),数据引用!$D$55,AND(O266="橙色",N266="暴击回血%s"),数据引用!$E$55,AND(O266="红色",N266="暴击回血%s"),数据引用!$F$55,AND(O266="蓝色",N266="混沌回血%s"),数据引用!$C$58,AND(O266="紫色",N266="混沌回血%s"),数据引用!$D$58,AND(O266="橙色",N266="混沌回血%s"),数据引用!$E$58,AND(O266="红色",N266="混沌回血%s"),数据引用!$F$58,AND(O266="蓝色",N266="元素抗性"),数据引用!$C$61,AND(O266="紫色",N266="元素抗性"),数据引用!$D$61,AND(O266="橙色",N266="元素抗性"),数据引用!$E$61,AND(O266="红色",N266="元素抗性"),数据引用!$F$61,AND(O266="蓝色",N266="元素伤害"),数据引用!$C$64,AND(O266="紫色",N266="元素伤害"),数据引用!$D$64,AND(O266="橙色",N266="元素伤害"),数据引用!$E$64,AND(O266="红色",N266="元素伤害"),数据引用!$F$64)</f>
        <v>20</v>
      </c>
      <c r="N266" s="162" t="s">
        <v>129</v>
      </c>
      <c r="O266" s="63" t="s">
        <v>38</v>
      </c>
      <c r="P266" s="141">
        <f t="shared" si="24"/>
        <v>20</v>
      </c>
      <c r="Q266" s="156" t="s">
        <v>130</v>
      </c>
      <c r="R266" s="156">
        <v>40</v>
      </c>
      <c r="S266" s="156" t="s">
        <v>131</v>
      </c>
      <c r="T266" s="156">
        <f>ROUND(P266/R266,2)</f>
        <v>0.5</v>
      </c>
      <c r="U266" s="156" t="s">
        <v>132</v>
      </c>
      <c r="V266" s="126" t="str">
        <f t="shared" si="25"/>
        <v>属性-最大生命,</v>
      </c>
    </row>
    <row r="267" ht="15.75" spans="10:22">
      <c r="J267" s="143"/>
      <c r="K267" s="143"/>
      <c r="L267" s="149" t="s">
        <v>240</v>
      </c>
      <c r="M267" s="161">
        <f>_xlfn.IFS(AND(O267="蓝色",N267="晶核生命力"),数据引用!$C$19,AND(O267="紫色",N267="晶核生命力"),数据引用!$D$19,AND(O267="橙色",N267="晶核生命力"),数据引用!$E$19,AND(O267="红色",N267="晶核生命力"),数据引用!$F$19,AND(O267="蓝色",N267="晶核攻击力"),数据引用!$C$16,AND(O267="紫色",N267="晶核攻击力"),数据引用!$D$16,AND(O267="橙色",N267="晶核攻击力"),数据引用!$E$16,AND(O267="红色",N267="晶核攻击力"),数据引用!$F$16,AND(O267="蓝色",N267="最大混沌"),数据引用!$C$22,AND(O267="紫色",N267="最大混沌"),数据引用!$D$22,AND(O267="橙色",N267="最大混沌"),数据引用!$E$22,AND(O267="红色",N267="最大混沌"),数据引用!$F$22,AND(O267="蓝色",N267="破甲效果"),数据引用!$C$25,AND(O267="紫色",N267="破甲效果"),数据引用!$D$25,AND(O267="橙色",N267="破甲效果"),数据引用!$E$25,AND(O267="红色",N267="破甲效果"),数据引用!$F$25,AND(O267="蓝色",N267="暴击效果"),数据引用!$C$28,AND(O267="紫色",N267="暴击效果"),数据引用!$D$28,AND(O267="橙色",N267="暴击效果"),数据引用!$E$28,AND(O267="红色",N267="暴击效果"),数据引用!$F$28,AND(O267="蓝色",N267="精准伤害"),数据引用!$C$31,AND(O267="紫色",N267="精准伤害"),数据引用!$D$31,AND(O267="橙色",N267="精准伤害"),数据引用!$E$31,AND(O267="红色",N267="精准伤害"),数据引用!$F$31,AND(O267="蓝色",N267="技能增强"),$C$34,AND(O267="紫色",N267="技能增强"),数据引用!$D$34,AND(O267="橙色",N267="技能增强"),数据引用!$E$34,AND(O267="红色",N267="技能增强"),数据引用!$F$34,AND(O267="蓝色",N267="命中率"),数据引用!$C$37,AND(O267="紫色",N267="命中率"),数据引用!$D$37,AND(O267="橙色",N267="命中率"),数据引用!$E$37,AND(O267="红色",N267="命中率"),数据引用!$F$37,AND(O267="蓝色",N267="闪避率"),数据引用!$C$40,AND(O267="紫色",N267="闪避率"),数据引用!$D$40,AND(O267="橙色",N267="闪避率"),数据引用!$E$40,AND(O267="红色",N267="闪避率"),数据引用!$F$40,AND(O267="蓝色",N267="晶核防御力"),数据引用!$C$43,AND(O267="紫色",N267="晶核防御力"),数据引用!$D$43,AND(O267="橙色",N267="晶核防御力"),数据引用!$E$43,AND(O267="红色",N267="晶核防御力"),数据引用!$F$43,AND(O267="蓝色",N267="精准回血%s"),数据引用!$C$46,AND(O267="紫色",N267="精准回血%s"),数据引用!$D$46,AND(O267="橙色",N267="精准回血%s"),数据引用!$E$46,AND(O267="红色",N267="精准回血%s"),数据引用!$F$46,AND(O267="蓝色",N267="闪避回血%s"),数据引用!$C$49,AND(O267="紫色",N267="闪避回血%s"),数据引用!$D$49,AND(O267="橙色",N267="闪避回血%s"),数据引用!$E$49,AND(O267="红色",N267="闪避回血%s"),数据引用!$F$49,AND(O267="蓝色",N267="命中回血%s"),数据引用!$C$52,AND(O267="紫色",N267="命中回血%s"),数据引用!$D$52,AND(O267="橙色",N267="命中回血%s"),数据引用!$E$52,AND(O267="红色",N267="命中回血%s"),数据引用!$F$52,AND(O267="蓝色",N267="暴击回血%s"),数据引用!$C$55,AND(O267="紫色",N267="暴击回血%s"),数据引用!$D$55,AND(O267="橙色",N267="暴击回血%s"),数据引用!$E$55,AND(O267="红色",N267="暴击回血%s"),数据引用!$F$55,AND(O267="蓝色",N267="混沌回血%s"),数据引用!$C$58,AND(O267="紫色",N267="混沌回血%s"),数据引用!$D$58,AND(O267="橙色",N267="混沌回血%s"),数据引用!$E$58,AND(O267="红色",N267="混沌回血%s"),数据引用!$F$58,AND(O267="蓝色",N267="元素抗性"),数据引用!$C$61,AND(O267="紫色",N267="元素抗性"),数据引用!$D$61,AND(O267="橙色",N267="元素抗性"),数据引用!$E$61,AND(O267="红色",N267="元素抗性"),数据引用!$F$61,AND(O267="蓝色",N267="元素伤害"),数据引用!$C$64,AND(O267="紫色",N267="元素伤害"),数据引用!$D$64,AND(O267="橙色",N267="元素伤害"),数据引用!$E$64,AND(O267="红色",N267="元素伤害"),数据引用!$F$64)</f>
        <v>0</v>
      </c>
      <c r="N267" s="163" t="s">
        <v>161</v>
      </c>
      <c r="O267" s="63" t="s">
        <v>38</v>
      </c>
      <c r="P267" s="141">
        <f t="shared" si="24"/>
        <v>0</v>
      </c>
      <c r="Q267" s="156"/>
      <c r="R267" s="156"/>
      <c r="S267" s="156"/>
      <c r="T267" s="156"/>
      <c r="U267" s="156" t="s">
        <v>132</v>
      </c>
      <c r="V267" s="126" t="str">
        <f t="shared" si="25"/>
        <v>属性-技能增强,</v>
      </c>
    </row>
    <row r="268" ht="15.75" spans="10:22">
      <c r="J268" s="6"/>
      <c r="K268" s="126">
        <f>T268*100</f>
        <v>2000</v>
      </c>
      <c r="L268" s="149" t="s">
        <v>136</v>
      </c>
      <c r="M268" s="161">
        <f>_xlfn.IFS(AND(O268="蓝色",N268="晶核生命力"),数据引用!$C$19,AND(O268="紫色",N268="晶核生命力"),数据引用!$D$19,AND(O268="橙色",N268="晶核生命力"),数据引用!$E$19,AND(O268="红色",N268="晶核生命力"),数据引用!$F$19,AND(O268="蓝色",N268="晶核攻击力"),数据引用!$C$16,AND(O268="紫色",N268="晶核攻击力"),数据引用!$D$16,AND(O268="橙色",N268="晶核攻击力"),数据引用!$E$16,AND(O268="红色",N268="晶核攻击力"),数据引用!$F$16,AND(O268="蓝色",N268="最大混沌"),数据引用!$C$22,AND(O268="紫色",N268="最大混沌"),数据引用!$D$22,AND(O268="橙色",N268="最大混沌"),数据引用!$E$22,AND(O268="红色",N268="最大混沌"),数据引用!$F$22,AND(O268="蓝色",N268="破甲效果"),数据引用!$C$25,AND(O268="紫色",N268="破甲效果"),数据引用!$D$25,AND(O268="橙色",N268="破甲效果"),数据引用!$E$25,AND(O268="红色",N268="破甲效果"),数据引用!$F$25,AND(O268="蓝色",N268="暴击效果"),数据引用!$C$28,AND(O268="紫色",N268="暴击效果"),数据引用!$D$28,AND(O268="橙色",N268="暴击效果"),数据引用!$E$28,AND(O268="红色",N268="暴击效果"),数据引用!$F$28,AND(O268="蓝色",N268="精准伤害"),数据引用!$C$31,AND(O268="紫色",N268="精准伤害"),数据引用!$D$31,AND(O268="橙色",N268="精准伤害"),数据引用!$E$31,AND(O268="红色",N268="精准伤害"),数据引用!$F$31,AND(O268="蓝色",N268="技能增强"),$C$34,AND(O268="紫色",N268="技能增强"),数据引用!$D$34,AND(O268="橙色",N268="技能增强"),数据引用!$E$34,AND(O268="红色",N268="技能增强"),数据引用!$F$34,AND(O268="蓝色",N268="命中率"),数据引用!$C$37,AND(O268="紫色",N268="命中率"),数据引用!$D$37,AND(O268="橙色",N268="命中率"),数据引用!$E$37,AND(O268="红色",N268="命中率"),数据引用!$F$37,AND(O268="蓝色",N268="闪避率"),数据引用!$C$40,AND(O268="紫色",N268="闪避率"),数据引用!$D$40,AND(O268="橙色",N268="闪避率"),数据引用!$E$40,AND(O268="红色",N268="闪避率"),数据引用!$F$40,AND(O268="蓝色",N268="晶核防御力"),数据引用!$C$43,AND(O268="紫色",N268="晶核防御力"),数据引用!$D$43,AND(O268="橙色",N268="晶核防御力"),数据引用!$E$43,AND(O268="红色",N268="晶核防御力"),数据引用!$F$43,AND(O268="蓝色",N268="精准回血%s"),数据引用!$C$46,AND(O268="紫色",N268="精准回血%s"),数据引用!$D$46,AND(O268="橙色",N268="精准回血%s"),数据引用!$E$46,AND(O268="红色",N268="精准回血%s"),数据引用!$F$46,AND(O268="蓝色",N268="闪避回血%s"),数据引用!$C$49,AND(O268="紫色",N268="闪避回血%s"),数据引用!$D$49,AND(O268="橙色",N268="闪避回血%s"),数据引用!$E$49,AND(O268="红色",N268="闪避回血%s"),数据引用!$F$49,AND(O268="蓝色",N268="命中回血%s"),数据引用!$C$52,AND(O268="紫色",N268="命中回血%s"),数据引用!$D$52,AND(O268="橙色",N268="命中回血%s"),数据引用!$E$52,AND(O268="红色",N268="命中回血%s"),数据引用!$F$52,AND(O268="蓝色",N268="暴击回血%s"),数据引用!$C$55,AND(O268="紫色",N268="暴击回血%s"),数据引用!$D$55,AND(O268="橙色",N268="暴击回血%s"),数据引用!$E$55,AND(O268="红色",N268="暴击回血%s"),数据引用!$F$55,AND(O268="蓝色",N268="混沌回血%s"),数据引用!$C$58,AND(O268="紫色",N268="混沌回血%s"),数据引用!$D$58,AND(O268="橙色",N268="混沌回血%s"),数据引用!$E$58,AND(O268="红色",N268="混沌回血%s"),数据引用!$F$58,AND(O268="蓝色",N268="元素抗性"),数据引用!$C$61,AND(O268="紫色",N268="元素抗性"),数据引用!$D$61,AND(O268="橙色",N268="元素抗性"),数据引用!$E$61,AND(O268="红色",N268="元素抗性"),数据引用!$F$61,AND(O268="蓝色",N268="元素伤害"),数据引用!$C$64,AND(O268="紫色",N268="元素伤害"),数据引用!$D$64,AND(O268="橙色",N268="元素伤害"),数据引用!$E$64,AND(O268="红色",N268="元素伤害"),数据引用!$F$64)</f>
        <v>20</v>
      </c>
      <c r="N268" s="163" t="s">
        <v>129</v>
      </c>
      <c r="O268" s="63" t="s">
        <v>38</v>
      </c>
      <c r="P268" s="141">
        <f t="shared" si="24"/>
        <v>20</v>
      </c>
      <c r="Q268" s="156"/>
      <c r="R268" s="156"/>
      <c r="S268" s="156"/>
      <c r="T268" s="156">
        <f>M268</f>
        <v>20</v>
      </c>
      <c r="U268" s="156" t="s">
        <v>132</v>
      </c>
      <c r="V268" s="126" t="str">
        <f t="shared" si="25"/>
        <v>属性-最大生命,</v>
      </c>
    </row>
    <row r="269" ht="15.75" spans="5:22">
      <c r="E269"/>
      <c r="F269"/>
      <c r="G269"/>
      <c r="H269" s="158"/>
      <c r="I269"/>
      <c r="J269" s="6"/>
      <c r="K269" s="6"/>
      <c r="L269" s="149" t="s">
        <v>146</v>
      </c>
      <c r="M269" s="161" t="e">
        <f>_xlfn.IFS(AND(O269="蓝色",N269="晶核生命力"),数据引用!$C$19,AND(O269="紫色",N269="晶核生命力"),数据引用!$D$19,AND(O269="橙色",N269="晶核生命力"),数据引用!$E$19,AND(O269="红色",N269="晶核生命力"),数据引用!$F$19,AND(O269="蓝色",N269="晶核攻击力"),数据引用!$C$16,AND(O269="紫色",N269="晶核攻击力"),数据引用!$D$16,AND(O269="橙色",N269="晶核攻击力"),数据引用!$E$16,AND(O269="红色",N269="晶核攻击力"),数据引用!$F$16,AND(O269="蓝色",N269="最大混沌"),数据引用!$C$22,AND(O269="紫色",N269="最大混沌"),数据引用!$D$22,AND(O269="橙色",N269="最大混沌"),数据引用!$E$22,AND(O269="红色",N269="最大混沌"),数据引用!$F$22,AND(O269="蓝色",N269="破甲效果"),数据引用!$C$25,AND(O269="紫色",N269="破甲效果"),数据引用!$D$25,AND(O269="橙色",N269="破甲效果"),数据引用!$E$25,AND(O269="红色",N269="破甲效果"),数据引用!$F$25,AND(O269="蓝色",N269="暴击效果"),数据引用!$C$28,AND(O269="紫色",N269="暴击效果"),数据引用!$D$28,AND(O269="橙色",N269="暴击效果"),数据引用!$E$28,AND(O269="红色",N269="暴击效果"),数据引用!$F$28,AND(O269="蓝色",N269="精准伤害"),数据引用!$C$31,AND(O269="紫色",N269="精准伤害"),数据引用!$D$31,AND(O269="橙色",N269="精准伤害"),数据引用!$E$31,AND(O269="红色",N269="精准伤害"),数据引用!$F$31,AND(O269="蓝色",N269="技能增强"),$C$34,AND(O269="紫色",N269="技能增强"),数据引用!$D$34,AND(O269="橙色",N269="技能增强"),数据引用!$E$34,AND(O269="红色",N269="技能增强"),数据引用!$F$34,AND(O269="蓝色",N269="%命中率"),数据引用!$C$37,AND(O269="紫色",N269="%命中率"),数据引用!$D$37,AND(O269="橙色",N269="%命中率"),数据引用!$E$37,AND(O269="红色",N269="命中率"),数据引用!$F$37,AND(O269="蓝色",N269="%闪避率"),数据引用!$C$40,AND(O269="紫色",N269="%闪避率"),数据引用!$D$40,AND(O269="橙色",N269="%闪避率"),数据引用!$E$40,AND(O269="红色",N269="%闪避率"),数据引用!$F$40,AND(O269="蓝色",N269="晶核防御力"),数据引用!$C$43,AND(O269="紫色",N269="晶核防御力"),数据引用!$D$43,AND(O269="橙色",N269="晶核防御力"),数据引用!$E$43,AND(O269="红色",N269="晶核防御力"),数据引用!$F$43,AND(O269="蓝色",N269="精准回血"),数据引用!$C$46,AND(O269="紫色",N269="精准回血"),数据引用!$D$46,AND(O269="橙色",N269="精准回血"),数据引用!$E$46,AND(O269="红色",N269="精准回血"),数据引用!$F$46,AND(O269="蓝色",N269="闪避回血"),数据引用!$C$49,AND(O269="紫色",N269="闪避回血"),数据引用!$D$49,AND(O269="橙色",N269="闪避回血"),数据引用!$E$49,AND(O269="红色",N269="闪避回血"),数据引用!$F$49,AND(O269="蓝色",N269="命中回血"),数据引用!$C$52,AND(O269="紫色",N269="命中回血"),数据引用!$D$52,AND(O269="橙色",N269="命中回血"),数据引用!$E$52,AND(O269="红色",N269="命中回血"),数据引用!$F$52,AND(O269="蓝色",N269="暴击回血"),数据引用!$C$55,AND(O269="紫色",N269="暴击回血"),数据引用!$D$55,AND(O269="橙色",N269="暴击回血"),数据引用!$E$55,AND(O269="红色",N269="暴击回血"),数据引用!$F$55,AND(O269="蓝色",N269="混沌回血"),数据引用!$C$58,AND(O269="紫色",N269="混沌回血"),数据引用!$D$58,AND(O269="橙色",N269="混沌回血"),数据引用!$E$58,AND(O269="红色",N269="混沌回血"),数据引用!$F$58,AND(O269="蓝色",N269="%元素抗性"),数据引用!$C$61,AND(O269="紫色",N269="%元素抗性"),数据引用!$D$61,AND(O269="橙色",N269="%元素抗性"),数据引用!$E$61,AND(O269="红色",N269="%元素抗性"),数据引用!$F$61,AND(O269="蓝色",N269="%元素伤害"),数据引用!$C$64,AND(O269="紫色",N269="%元素伤害"),数据引用!$D$64,AND(O269="橙色",N269="%元素伤害"),数据引用!$E$64,AND(O269="红色",N269="%元素伤害"),数据引用!$F$64)</f>
        <v>#N/A</v>
      </c>
      <c r="N269" s="164"/>
      <c r="O269" s="63" t="s">
        <v>38</v>
      </c>
      <c r="P269" s="141" t="str">
        <f t="shared" si="24"/>
        <v/>
      </c>
      <c r="Q269" s="156"/>
      <c r="R269" s="156"/>
      <c r="S269" s="156"/>
      <c r="T269" s="156"/>
      <c r="U269" s="156"/>
      <c r="V269" s="126" t="e">
        <f t="shared" si="25"/>
        <v>#N/A</v>
      </c>
    </row>
    <row r="270" ht="15.75" spans="10:22">
      <c r="J270" s="6"/>
      <c r="K270" s="6"/>
      <c r="L270" s="63" t="s">
        <v>242</v>
      </c>
      <c r="M270" s="161">
        <f>_xlfn.IFS(AND(O270="蓝色",N270="晶核生命力"),数据引用!$C$19,AND(O270="紫色",N270="晶核生命力"),数据引用!$D$19,AND(O270="橙色",N270="晶核生命力"),数据引用!$E$19,AND(O270="红色",N270="晶核生命力"),数据引用!$F$19,AND(O270="蓝色",N270="晶核攻击力"),数据引用!$C$16,AND(O270="紫色",N270="晶核攻击力"),数据引用!$D$16,AND(O270="橙色",N270="晶核攻击力"),数据引用!$E$16,AND(O270="红色",N270="晶核攻击力"),数据引用!$F$16,AND(O270="蓝色",N270="最大混沌"),数据引用!$C$22,AND(O270="紫色",N270="最大混沌"),数据引用!$D$22,AND(O270="橙色",N270="最大混沌"),数据引用!$E$22,AND(O270="红色",N270="最大混沌"),数据引用!$F$22,AND(O270="蓝色",N270="破甲效果"),数据引用!$C$25,AND(O270="紫色",N270="破甲效果"),数据引用!$D$25,AND(O270="橙色",N270="破甲效果"),数据引用!$E$25,AND(O270="红色",N270="破甲效果"),数据引用!$F$25,AND(O270="蓝色",N270="暴击效果"),数据引用!$C$28,AND(O270="紫色",N270="暴击效果"),数据引用!$D$28,AND(O270="橙色",N270="暴击效果"),数据引用!$E$28,AND(O270="红色",N270="暴击效果"),数据引用!$F$28,AND(O270="蓝色",N270="精准伤害"),数据引用!$C$31,AND(O270="紫色",N270="精准伤害"),数据引用!$D$31,AND(O270="橙色",N270="精准伤害"),数据引用!$E$31,AND(O270="红色",N270="精准伤害"),数据引用!$F$31,AND(O270="蓝色",N270="技能增强"),$C$34,AND(O270="紫色",N270="技能增强"),数据引用!$D$34,AND(O270="橙色",N270="技能增强"),数据引用!$E$34,AND(O270="红色",N270="技能增强"),数据引用!$F$34,AND(O270="蓝色",N270="命中率"),数据引用!$C$37,AND(O270="紫色",N270="命中率"),数据引用!$D$37,AND(O270="橙色",N270="命中率"),数据引用!$E$37,AND(O270="红色",N270="命中率"),数据引用!$F$37,AND(O270="蓝色",N270="闪避率"),数据引用!$C$40,AND(O270="紫色",N270="闪避率"),数据引用!$D$40,AND(O270="橙色",N270="闪避率"),数据引用!$E$40,AND(O270="红色",N270="闪避率"),数据引用!$F$40,AND(O270="蓝色",N270="晶核防御力"),数据引用!$C$43,AND(O270="紫色",N270="晶核防御力"),数据引用!$D$43,AND(O270="橙色",N270="晶核防御力"),数据引用!$E$43,AND(O270="红色",N270="晶核防御力"),数据引用!$F$43,AND(O270="蓝色",N270="精准回血%s"),数据引用!$C$46,AND(O270="紫色",N270="精准回血%s"),数据引用!$D$46,AND(O270="橙色",N270="精准回血%s"),数据引用!$E$46,AND(O270="红色",N270="精准回血%s"),数据引用!$F$46,AND(O270="蓝色",N270="闪避回血%s"),数据引用!$C$49,AND(O270="紫色",N270="闪避回血%s"),数据引用!$D$49,AND(O270="橙色",N270="闪避回血%s"),数据引用!$E$49,AND(O270="红色",N270="闪避回血%s"),数据引用!$F$49,AND(O270="蓝色",N270="命中回血%s"),数据引用!$C$52,AND(O270="紫色",N270="命中回血%s"),数据引用!$D$52,AND(O270="橙色",N270="命中回血%s"),数据引用!$E$52,AND(O270="红色",N270="命中回血%s"),数据引用!$F$52,AND(O270="蓝色",N270="暴击回血%s"),数据引用!$C$55,AND(O270="紫色",N270="暴击回血%s"),数据引用!$D$55,AND(O270="橙色",N270="暴击回血%s"),数据引用!$E$55,AND(O270="红色",N270="暴击回血%s"),数据引用!$F$55,AND(O270="蓝色",N270="混沌回血%s"),数据引用!$C$58,AND(O270="紫色",N270="混沌回血%s"),数据引用!$D$58,AND(O270="橙色",N270="混沌回血%s"),数据引用!$E$58,AND(O270="红色",N270="混沌回血%s"),数据引用!$F$58,AND(O270="蓝色",N270="元素抗性"),数据引用!$C$61,AND(O270="紫色",N270="元素抗性"),数据引用!$D$61,AND(O270="橙色",N270="元素抗性"),数据引用!$E$61,AND(O270="红色",N270="元素抗性"),数据引用!$F$61,AND(O270="蓝色",N270="元素伤害"),数据引用!$C$64,AND(O270="紫色",N270="元素伤害"),数据引用!$D$64,AND(O270="橙色",N270="元素伤害"),数据引用!$E$64,AND(O270="红色",N270="元素伤害"),数据引用!$F$64)</f>
        <v>20</v>
      </c>
      <c r="N270" s="162" t="s">
        <v>137</v>
      </c>
      <c r="O270" s="63" t="s">
        <v>38</v>
      </c>
      <c r="P270" s="141">
        <f t="shared" si="24"/>
        <v>20</v>
      </c>
      <c r="Q270" s="156" t="s">
        <v>130</v>
      </c>
      <c r="R270" s="156">
        <v>40</v>
      </c>
      <c r="S270" s="156" t="s">
        <v>131</v>
      </c>
      <c r="T270" s="156">
        <f>ROUND(P270/R270,2)</f>
        <v>0.5</v>
      </c>
      <c r="U270" s="156" t="s">
        <v>132</v>
      </c>
      <c r="V270" s="126" t="str">
        <f t="shared" si="25"/>
        <v>属性-攻击力,</v>
      </c>
    </row>
    <row r="271" ht="15.75" spans="10:22">
      <c r="J271" s="6"/>
      <c r="K271" s="126">
        <f>T271*100</f>
        <v>2000</v>
      </c>
      <c r="L271" s="147" t="s">
        <v>136</v>
      </c>
      <c r="M271" s="161">
        <f>_xlfn.IFS(AND(O271="蓝色",N271="晶核生命力"),数据引用!$C$19,AND(O271="紫色",N271="晶核生命力"),数据引用!$D$19,AND(O271="橙色",N271="晶核生命力"),数据引用!$E$19,AND(O271="红色",N271="晶核生命力"),数据引用!$F$19,AND(O271="蓝色",N271="晶核攻击力"),数据引用!$C$16,AND(O271="紫色",N271="晶核攻击力"),数据引用!$D$16,AND(O271="橙色",N271="晶核攻击力"),数据引用!$E$16,AND(O271="红色",N271="晶核攻击力"),数据引用!$F$16,AND(O271="蓝色",N271="最大混沌"),数据引用!$C$22,AND(O271="紫色",N271="最大混沌"),数据引用!$D$22,AND(O271="橙色",N271="最大混沌"),数据引用!$E$22,AND(O271="红色",N271="最大混沌"),数据引用!$F$22,AND(O271="蓝色",N271="破甲效果"),数据引用!$C$25,AND(O271="紫色",N271="破甲效果"),数据引用!$D$25,AND(O271="橙色",N271="破甲效果"),数据引用!$E$25,AND(O271="红色",N271="破甲效果"),数据引用!$F$25,AND(O271="蓝色",N271="暴击效果"),数据引用!$C$28,AND(O271="紫色",N271="暴击效果"),数据引用!$D$28,AND(O271="橙色",N271="暴击效果"),数据引用!$E$28,AND(O271="红色",N271="暴击效果"),数据引用!$F$28,AND(O271="蓝色",N271="精准伤害"),数据引用!$C$31,AND(O271="紫色",N271="精准伤害"),数据引用!$D$31,AND(O271="橙色",N271="精准伤害"),数据引用!$E$31,AND(O271="红色",N271="精准伤害"),数据引用!$F$31,AND(O271="蓝色",N271="技能增强"),$C$34,AND(O271="紫色",N271="技能增强"),数据引用!$D$34,AND(O271="橙色",N271="技能增强"),数据引用!$E$34,AND(O271="红色",N271="技能增强"),数据引用!$F$34,AND(O271="蓝色",N271="命中率"),数据引用!$C$37,AND(O271="紫色",N271="命中率"),数据引用!$D$37,AND(O271="橙色",N271="命中率"),数据引用!$E$37,AND(O271="红色",N271="命中率"),数据引用!$F$37,AND(O271="蓝色",N271="闪避率"),数据引用!$C$40,AND(O271="紫色",N271="闪避率"),数据引用!$D$40,AND(O271="橙色",N271="闪避率"),数据引用!$E$40,AND(O271="红色",N271="闪避率"),数据引用!$F$40,AND(O271="蓝色",N271="晶核防御力"),数据引用!$C$43,AND(O271="紫色",N271="晶核防御力"),数据引用!$D$43,AND(O271="橙色",N271="晶核防御力"),数据引用!$E$43,AND(O271="红色",N271="晶核防御力"),数据引用!$F$43,AND(O271="蓝色",N271="精准回血%s"),数据引用!$C$46,AND(O271="紫色",N271="精准回血%s"),数据引用!$D$46,AND(O271="橙色",N271="精准回血%s"),数据引用!$E$46,AND(O271="红色",N271="精准回血%s"),数据引用!$F$46,AND(O271="蓝色",N271="闪避回血%s"),数据引用!$C$49,AND(O271="紫色",N271="闪避回血%s"),数据引用!$D$49,AND(O271="橙色",N271="闪避回血%s"),数据引用!$E$49,AND(O271="红色",N271="闪避回血%s"),数据引用!$F$49,AND(O271="蓝色",N271="命中回血%s"),数据引用!$C$52,AND(O271="紫色",N271="命中回血%s"),数据引用!$D$52,AND(O271="橙色",N271="命中回血%s"),数据引用!$E$52,AND(O271="红色",N271="命中回血%s"),数据引用!$F$52,AND(O271="蓝色",N271="暴击回血%s"),数据引用!$C$55,AND(O271="紫色",N271="暴击回血%s"),数据引用!$D$55,AND(O271="橙色",N271="暴击回血%s"),数据引用!$E$55,AND(O271="红色",N271="暴击回血%s"),数据引用!$F$55,AND(O271="蓝色",N271="混沌回血%s"),数据引用!$C$58,AND(O271="紫色",N271="混沌回血%s"),数据引用!$D$58,AND(O271="橙色",N271="混沌回血%s"),数据引用!$E$58,AND(O271="红色",N271="混沌回血%s"),数据引用!$F$58,AND(O271="蓝色",N271="元素抗性"),数据引用!$C$61,AND(O271="紫色",N271="元素抗性"),数据引用!$D$61,AND(O271="橙色",N271="元素抗性"),数据引用!$E$61,AND(O271="红色",N271="元素抗性"),数据引用!$F$61,AND(O271="蓝色",N271="元素伤害"),数据引用!$C$64,AND(O271="紫色",N271="元素伤害"),数据引用!$D$64,AND(O271="橙色",N271="元素伤害"),数据引用!$E$64,AND(O271="红色",N271="元素伤害"),数据引用!$F$64)</f>
        <v>20</v>
      </c>
      <c r="N271" s="162" t="s">
        <v>129</v>
      </c>
      <c r="O271" s="63" t="s">
        <v>38</v>
      </c>
      <c r="P271" s="141">
        <f t="shared" si="24"/>
        <v>20</v>
      </c>
      <c r="Q271" s="156"/>
      <c r="R271" s="156"/>
      <c r="S271" s="156"/>
      <c r="T271" s="156">
        <f>M271</f>
        <v>20</v>
      </c>
      <c r="U271" s="156" t="s">
        <v>132</v>
      </c>
      <c r="V271" s="126" t="str">
        <f t="shared" si="25"/>
        <v>属性-最大生命,</v>
      </c>
    </row>
    <row r="272" ht="15.75" spans="10:22">
      <c r="J272" s="143"/>
      <c r="K272" s="143"/>
      <c r="L272" s="63" t="s">
        <v>240</v>
      </c>
      <c r="M272" s="161">
        <f>_xlfn.IFS(AND(O272="蓝色",N272="晶核生命力"),数据引用!$C$19,AND(O272="紫色",N272="晶核生命力"),数据引用!$D$19,AND(O272="橙色",N272="晶核生命力"),数据引用!$E$19,AND(O272="红色",N272="晶核生命力"),数据引用!$F$19,AND(O272="蓝色",N272="晶核攻击力"),数据引用!$C$16,AND(O272="紫色",N272="晶核攻击力"),数据引用!$D$16,AND(O272="橙色",N272="晶核攻击力"),数据引用!$E$16,AND(O272="红色",N272="晶核攻击力"),数据引用!$F$16,AND(O272="蓝色",N272="最大混沌"),数据引用!$C$22,AND(O272="紫色",N272="最大混沌"),数据引用!$D$22,AND(O272="橙色",N272="最大混沌"),数据引用!$E$22,AND(O272="红色",N272="最大混沌"),数据引用!$F$22,AND(O272="蓝色",N272="破甲效果"),数据引用!$C$25,AND(O272="紫色",N272="破甲效果"),数据引用!$D$25,AND(O272="橙色",N272="破甲效果"),数据引用!$E$25,AND(O272="红色",N272="破甲效果"),数据引用!$F$25,AND(O272="蓝色",N272="暴击效果"),数据引用!$C$28,AND(O272="紫色",N272="暴击效果"),数据引用!$D$28,AND(O272="橙色",N272="暴击效果"),数据引用!$E$28,AND(O272="红色",N272="暴击效果"),数据引用!$F$28,AND(O272="蓝色",N272="精准伤害"),数据引用!$C$31,AND(O272="紫色",N272="精准伤害"),数据引用!$D$31,AND(O272="橙色",N272="精准伤害"),数据引用!$E$31,AND(O272="红色",N272="精准伤害"),数据引用!$F$31,AND(O272="蓝色",N272="技能增强"),$C$34,AND(O272="紫色",N272="技能增强"),数据引用!$D$34,AND(O272="橙色",N272="技能增强"),数据引用!$E$34,AND(O272="红色",N272="技能增强"),数据引用!$F$34,AND(O272="蓝色",N272="命中率"),数据引用!$C$37,AND(O272="紫色",N272="命中率"),数据引用!$D$37,AND(O272="橙色",N272="命中率"),数据引用!$E$37,AND(O272="红色",N272="命中率"),数据引用!$F$37,AND(O272="蓝色",N272="闪避率"),数据引用!$C$40,AND(O272="紫色",N272="闪避率"),数据引用!$D$40,AND(O272="橙色",N272="闪避率"),数据引用!$E$40,AND(O272="红色",N272="闪避率"),数据引用!$F$40,AND(O272="蓝色",N272="晶核防御力"),数据引用!$C$43,AND(O272="紫色",N272="晶核防御力"),数据引用!$D$43,AND(O272="橙色",N272="晶核防御力"),数据引用!$E$43,AND(O272="红色",N272="晶核防御力"),数据引用!$F$43,AND(O272="蓝色",N272="精准回血%s"),数据引用!$C$46,AND(O272="紫色",N272="精准回血%s"),数据引用!$D$46,AND(O272="橙色",N272="精准回血%s"),数据引用!$E$46,AND(O272="红色",N272="精准回血%s"),数据引用!$F$46,AND(O272="蓝色",N272="闪避回血%s"),数据引用!$C$49,AND(O272="紫色",N272="闪避回血%s"),数据引用!$D$49,AND(O272="橙色",N272="闪避回血%s"),数据引用!$E$49,AND(O272="红色",N272="闪避回血%s"),数据引用!$F$49,AND(O272="蓝色",N272="命中回血%s"),数据引用!$C$52,AND(O272="紫色",N272="命中回血%s"),数据引用!$D$52,AND(O272="橙色",N272="命中回血%s"),数据引用!$E$52,AND(O272="红色",N272="命中回血%s"),数据引用!$F$52,AND(O272="蓝色",N272="暴击回血%s"),数据引用!$C$55,AND(O272="紫色",N272="暴击回血%s"),数据引用!$D$55,AND(O272="橙色",N272="暴击回血%s"),数据引用!$E$55,AND(O272="红色",N272="暴击回血%s"),数据引用!$F$55,AND(O272="蓝色",N272="混沌回血%s"),数据引用!$C$58,AND(O272="紫色",N272="混沌回血%s"),数据引用!$D$58,AND(O272="橙色",N272="混沌回血%s"),数据引用!$E$58,AND(O272="红色",N272="混沌回血%s"),数据引用!$F$58,AND(O272="蓝色",N272="元素抗性"),数据引用!$C$61,AND(O272="紫色",N272="元素抗性"),数据引用!$D$61,AND(O272="橙色",N272="元素抗性"),数据引用!$E$61,AND(O272="红色",N272="元素抗性"),数据引用!$F$61,AND(O272="蓝色",N272="元素伤害"),数据引用!$C$64,AND(O272="紫色",N272="元素伤害"),数据引用!$D$64,AND(O272="橙色",N272="元素伤害"),数据引用!$E$64,AND(O272="红色",N272="元素伤害"),数据引用!$F$64)</f>
        <v>0</v>
      </c>
      <c r="N272" s="162" t="s">
        <v>169</v>
      </c>
      <c r="O272" s="63" t="s">
        <v>38</v>
      </c>
      <c r="P272" s="141">
        <f t="shared" si="24"/>
        <v>0</v>
      </c>
      <c r="Q272" s="156"/>
      <c r="R272" s="156"/>
      <c r="S272" s="156"/>
      <c r="T272" s="156">
        <f>M272</f>
        <v>0</v>
      </c>
      <c r="U272" s="156" t="s">
        <v>132</v>
      </c>
      <c r="V272" s="126" t="str">
        <f t="shared" si="25"/>
        <v>属性-暴击效果,</v>
      </c>
    </row>
    <row r="273" ht="15.75" spans="10:22">
      <c r="J273" s="6"/>
      <c r="K273" s="6"/>
      <c r="L273" s="63" t="s">
        <v>136</v>
      </c>
      <c r="M273" s="161">
        <f>_xlfn.IFS(AND(O273="蓝色",N273="晶核生命力"),数据引用!$C$19,AND(O273="紫色",N273="晶核生命力"),数据引用!$D$19,AND(O273="橙色",N273="晶核生命力"),数据引用!$E$19,AND(O273="红色",N273="晶核生命力"),数据引用!$F$19,AND(O273="蓝色",N273="晶核攻击力"),数据引用!$C$16,AND(O273="紫色",N273="晶核攻击力"),数据引用!$D$16,AND(O273="橙色",N273="晶核攻击力"),数据引用!$E$16,AND(O273="红色",N273="晶核攻击力"),数据引用!$F$16,AND(O273="蓝色",N273="最大混沌"),数据引用!$C$22,AND(O273="紫色",N273="最大混沌"),数据引用!$D$22,AND(O273="橙色",N273="最大混沌"),数据引用!$E$22,AND(O273="红色",N273="最大混沌"),数据引用!$F$22,AND(O273="蓝色",N273="破甲效果"),数据引用!$C$25,AND(O273="紫色",N273="破甲效果"),数据引用!$D$25,AND(O273="橙色",N273="破甲效果"),数据引用!$E$25,AND(O273="红色",N273="破甲效果"),数据引用!$F$25,AND(O273="蓝色",N273="暴击效果"),数据引用!$C$28,AND(O273="紫色",N273="暴击效果"),数据引用!$D$28,AND(O273="橙色",N273="暴击效果"),数据引用!$E$28,AND(O273="红色",N273="暴击效果"),数据引用!$F$28,AND(O273="蓝色",N273="精准伤害"),数据引用!$C$31,AND(O273="紫色",N273="精准伤害"),数据引用!$D$31,AND(O273="橙色",N273="精准伤害"),数据引用!$E$31,AND(O273="红色",N273="精准伤害"),数据引用!$F$31,AND(O273="蓝色",N273="技能增强"),$C$34,AND(O273="紫色",N273="技能增强"),数据引用!$D$34,AND(O273="橙色",N273="技能增强"),数据引用!$E$34,AND(O273="红色",N273="技能增强"),数据引用!$F$34,AND(O273="蓝色",N273="命中率"),数据引用!$C$37,AND(O273="紫色",N273="命中率"),数据引用!$D$37,AND(O273="橙色",N273="命中率"),数据引用!$E$37,AND(O273="红色",N273="命中率"),数据引用!$F$37,AND(O273="蓝色",N273="闪避率"),数据引用!$C$40,AND(O273="紫色",N273="闪避率"),数据引用!$D$40,AND(O273="橙色",N273="闪避率"),数据引用!$E$40,AND(O273="红色",N273="闪避率"),数据引用!$F$40,AND(O273="蓝色",N273="晶核防御力"),数据引用!$C$43,AND(O273="紫色",N273="晶核防御力"),数据引用!$D$43,AND(O273="橙色",N273="晶核防御力"),数据引用!$E$43,AND(O273="红色",N273="晶核防御力"),数据引用!$F$43,AND(O273="蓝色",N273="精准回血%s"),数据引用!$C$46,AND(O273="紫色",N273="精准回血%s"),数据引用!$D$46,AND(O273="橙色",N273="精准回血%s"),数据引用!$E$46,AND(O273="红色",N273="精准回血%s"),数据引用!$F$46,AND(O273="蓝色",N273="闪避回血%s"),数据引用!$C$49,AND(O273="紫色",N273="闪避回血%s"),数据引用!$D$49,AND(O273="橙色",N273="闪避回血%s"),数据引用!$E$49,AND(O273="红色",N273="闪避回血%s"),数据引用!$F$49,AND(O273="蓝色",N273="命中回血%s"),数据引用!$C$52,AND(O273="紫色",N273="命中回血%s"),数据引用!$D$52,AND(O273="橙色",N273="命中回血%s"),数据引用!$E$52,AND(O273="红色",N273="命中回血%s"),数据引用!$F$52,AND(O273="蓝色",N273="暴击回血%s"),数据引用!$C$55,AND(O273="紫色",N273="暴击回血%s"),数据引用!$D$55,AND(O273="橙色",N273="暴击回血%s"),数据引用!$E$55,AND(O273="红色",N273="暴击回血%s"),数据引用!$F$55,AND(O273="蓝色",N273="混沌回血%s"),数据引用!$C$58,AND(O273="紫色",N273="混沌回血%s"),数据引用!$D$58,AND(O273="橙色",N273="混沌回血%s"),数据引用!$E$58,AND(O273="红色",N273="混沌回血%s"),数据引用!$F$58,AND(O273="蓝色",N273="元素抗性"),数据引用!$C$61,AND(O273="紫色",N273="元素抗性"),数据引用!$D$61,AND(O273="橙色",N273="元素抗性"),数据引用!$E$61,AND(O273="红色",N273="元素抗性"),数据引用!$F$61,AND(O273="蓝色",N273="元素伤害"),数据引用!$C$64,AND(O273="紫色",N273="元素伤害"),数据引用!$D$64,AND(O273="橙色",N273="元素伤害"),数据引用!$E$64,AND(O273="红色",N273="元素伤害"),数据引用!$F$64)</f>
        <v>20</v>
      </c>
      <c r="N273" s="162" t="s">
        <v>137</v>
      </c>
      <c r="O273" s="63" t="s">
        <v>38</v>
      </c>
      <c r="P273" s="141">
        <f t="shared" si="24"/>
        <v>20</v>
      </c>
      <c r="Q273" s="156"/>
      <c r="R273" s="156"/>
      <c r="S273" s="156"/>
      <c r="T273" s="156"/>
      <c r="U273" s="156" t="s">
        <v>132</v>
      </c>
      <c r="V273" s="126" t="str">
        <f t="shared" si="25"/>
        <v>属性-攻击力,</v>
      </c>
    </row>
    <row r="274" ht="15.75" spans="5:22">
      <c r="E274"/>
      <c r="F274"/>
      <c r="G274"/>
      <c r="H274" s="158"/>
      <c r="I274"/>
      <c r="J274" s="6"/>
      <c r="K274" s="6"/>
      <c r="L274" s="153" t="s">
        <v>243</v>
      </c>
      <c r="M274" s="139" t="e">
        <f>_xlfn.IFS(AND(O274="蓝色",N274="晶核生命力"),数据引用!$C$19,AND(O274="紫色",N274="晶核生命力"),数据引用!$D$19,AND(O274="橙色",N274="晶核生命力"),数据引用!$E$19,AND(O274="红色",N274="晶核生命力"),数据引用!$F$19,AND(O274="蓝色",N274="晶核攻击力"),数据引用!$C$16,AND(O274="紫色",N274="晶核攻击力"),数据引用!$D$16,AND(O274="橙色",N274="晶核攻击力"),数据引用!$E$16,AND(O274="红色",N274="晶核攻击力"),数据引用!$F$16,AND(O274="蓝色",N274="最大混沌"),数据引用!$C$22,AND(O274="紫色",N274="最大混沌"),数据引用!$D$22,AND(O274="橙色",N274="最大混沌"),数据引用!$E$22,AND(O274="红色",N274="最大混沌"),数据引用!$F$22,AND(O274="蓝色",N274="破甲效果"),数据引用!$C$25,AND(O274="紫色",N274="破甲效果"),数据引用!$D$25,AND(O274="橙色",N274="破甲效果"),数据引用!$E$25,AND(O274="红色",N274="破甲效果"),数据引用!$F$25,AND(O274="蓝色",N274="暴击效果"),数据引用!$C$28,AND(O274="紫色",N274="暴击效果"),数据引用!$D$28,AND(O274="橙色",N274="暴击效果"),数据引用!$E$28,AND(O274="红色",N274="暴击效果"),数据引用!$F$28,AND(O274="蓝色",N274="精准伤害"),数据引用!$C$31,AND(O274="紫色",N274="精准伤害"),数据引用!$D$31,AND(O274="橙色",N274="精准伤害"),数据引用!$E$31,AND(O274="红色",N274="精准伤害"),数据引用!$F$31,AND(O274="蓝色",N274="技能增强"),$C$34,AND(O274="紫色",N274="技能增强"),数据引用!$D$34,AND(O274="橙色",N274="技能增强"),数据引用!$E$34,AND(O274="红色",N274="技能增强"),数据引用!$F$34,AND(O274="蓝色",N274="%命中率"),数据引用!$C$37,AND(O274="紫色",N274="%命中率"),数据引用!$D$37,AND(O274="橙色",N274="%命中率"),数据引用!$E$37,AND(O274="红色",N274="命中率"),数据引用!$F$37,AND(O274="蓝色",N274="%闪避率"),数据引用!$C$40,AND(O274="紫色",N274="%闪避率"),数据引用!$D$40,AND(O274="橙色",N274="%闪避率"),数据引用!$E$40,AND(O274="红色",N274="%闪避率"),数据引用!$F$40,AND(O274="蓝色",N274="晶核防御力"),数据引用!$C$43,AND(O274="紫色",N274="晶核防御力"),数据引用!$D$43,AND(O274="橙色",N274="晶核防御力"),数据引用!$E$43,AND(O274="红色",N274="晶核防御力"),数据引用!$F$43,AND(O274="蓝色",N274="精准回血"),数据引用!$C$46,AND(O274="紫色",N274="精准回血"),数据引用!$D$46,AND(O274="橙色",N274="精准回血"),数据引用!$E$46,AND(O274="红色",N274="精准回血"),数据引用!$F$46,AND(O274="蓝色",N274="闪避回血"),数据引用!$C$49,AND(O274="紫色",N274="闪避回血"),数据引用!$D$49,AND(O274="橙色",N274="闪避回血"),数据引用!$E$49,AND(O274="红色",N274="闪避回血"),数据引用!$F$49,AND(O274="蓝色",N274="命中回血"),数据引用!$C$52,AND(O274="紫色",N274="命中回血"),数据引用!$D$52,AND(O274="橙色",N274="命中回血"),数据引用!$E$52,AND(O274="红色",N274="命中回血"),数据引用!$F$52,AND(O274="蓝色",N274="暴击回血"),数据引用!$C$55,AND(O274="紫色",N274="暴击回血"),数据引用!$D$55,AND(O274="橙色",N274="暴击回血"),数据引用!$E$55,AND(O274="红色",N274="暴击回血"),数据引用!$F$55,AND(O274="蓝色",N274="混沌回血"),数据引用!$C$58,AND(O274="紫色",N274="混沌回血"),数据引用!$D$58,AND(O274="橙色",N274="混沌回血"),数据引用!$E$58,AND(O274="红色",N274="混沌回血"),数据引用!$F$58,AND(O274="蓝色",N274="%元素抗性"),数据引用!$C$61,AND(O274="紫色",N274="%元素抗性"),数据引用!$D$61,AND(O274="橙色",N274="%元素抗性"),数据引用!$E$61,AND(O274="红色",N274="%元素抗性"),数据引用!$F$61,AND(O274="蓝色",N274="%元素伤害"),数据引用!$C$64,AND(O274="紫色",N274="%元素伤害"),数据引用!$D$64,AND(O274="橙色",N274="%元素伤害"),数据引用!$E$64,AND(O274="红色",N274="%元素伤害"),数据引用!$F$64)</f>
        <v>#N/A</v>
      </c>
      <c r="N274" s="160"/>
      <c r="O274" s="52" t="s">
        <v>41</v>
      </c>
      <c r="P274" s="141" t="str">
        <f t="shared" si="24"/>
        <v/>
      </c>
      <c r="Q274" s="156"/>
      <c r="R274" s="156"/>
      <c r="S274" s="156"/>
      <c r="T274" s="156"/>
      <c r="U274" s="156"/>
      <c r="V274" s="126" t="e">
        <f t="shared" si="25"/>
        <v>#N/A</v>
      </c>
    </row>
    <row r="275" ht="15.75" spans="10:22">
      <c r="J275" s="6"/>
      <c r="K275" s="6"/>
      <c r="L275" s="47" t="s">
        <v>136</v>
      </c>
      <c r="M275" s="139">
        <f>_xlfn.IFS(AND(O275="蓝色",N275="晶核生命力"),数据引用!$C$19,AND(O275="紫色",N275="晶核生命力"),数据引用!$D$19,AND(O275="橙色",N275="晶核生命力"),数据引用!$E$19,AND(O275="红色",N275="晶核生命力"),数据引用!$F$19,AND(O275="蓝色",N275="晶核攻击力"),数据引用!$C$16,AND(O275="紫色",N275="晶核攻击力"),数据引用!$D$16,AND(O275="橙色",N275="晶核攻击力"),数据引用!$E$16,AND(O275="红色",N275="晶核攻击力"),数据引用!$F$16,AND(O275="蓝色",N275="最大混沌"),数据引用!$C$22,AND(O275="紫色",N275="最大混沌"),数据引用!$D$22,AND(O275="橙色",N275="最大混沌"),数据引用!$E$22,AND(O275="红色",N275="最大混沌"),数据引用!$F$22,AND(O275="蓝色",N275="破甲效果"),数据引用!$C$25,AND(O275="紫色",N275="破甲效果"),数据引用!$D$25,AND(O275="橙色",N275="破甲效果"),数据引用!$E$25,AND(O275="红色",N275="破甲效果"),数据引用!$F$25,AND(O275="蓝色",N275="暴击效果"),数据引用!$C$28,AND(O275="紫色",N275="暴击效果"),数据引用!$D$28,AND(O275="橙色",N275="暴击效果"),数据引用!$E$28,AND(O275="红色",N275="暴击效果"),数据引用!$F$28,AND(O275="蓝色",N275="精准伤害"),数据引用!$C$31,AND(O275="紫色",N275="精准伤害"),数据引用!$D$31,AND(O275="橙色",N275="精准伤害"),数据引用!$E$31,AND(O275="红色",N275="精准伤害"),数据引用!$F$31,AND(O275="蓝色",N275="技能增强"),$C$34,AND(O275="紫色",N275="技能增强"),数据引用!$D$34,AND(O275="橙色",N275="技能增强"),数据引用!$E$34,AND(O275="红色",N275="技能增强"),数据引用!$F$34,AND(O275="蓝色",N275="命中率"),数据引用!$C$37,AND(O275="紫色",N275="命中率"),数据引用!$D$37,AND(O275="橙色",N275="命中率"),数据引用!$E$37,AND(O275="红色",N275="命中率"),数据引用!$F$37,AND(O275="蓝色",N275="闪避率"),数据引用!$C$40,AND(O275="紫色",N275="闪避率"),数据引用!$D$40,AND(O275="橙色",N275="闪避率"),数据引用!$E$40,AND(O275="红色",N275="闪避率"),数据引用!$F$40,AND(O275="蓝色",N275="晶核防御力"),数据引用!$C$43,AND(O275="紫色",N275="晶核防御力"),数据引用!$D$43,AND(O275="橙色",N275="晶核防御力"),数据引用!$E$43,AND(O275="红色",N275="晶核防御力"),数据引用!$F$43,AND(O275="蓝色",N275="精准回血%s"),数据引用!$C$46,AND(O275="紫色",N275="精准回血%s"),数据引用!$D$46,AND(O275="橙色",N275="精准回血%s"),数据引用!$E$46,AND(O275="红色",N275="精准回血%s"),数据引用!$F$46,AND(O275="蓝色",N275="闪避回血%s"),数据引用!$C$49,AND(O275="紫色",N275="闪避回血%s"),数据引用!$D$49,AND(O275="橙色",N275="闪避回血%s"),数据引用!$E$49,AND(O275="红色",N275="闪避回血%s"),数据引用!$F$49,AND(O275="蓝色",N275="命中回血%s"),数据引用!$C$52,AND(O275="紫色",N275="命中回血%s"),数据引用!$D$52,AND(O275="橙色",N275="命中回血%s"),数据引用!$E$52,AND(O275="红色",N275="命中回血%s"),数据引用!$F$52,AND(O275="蓝色",N275="暴击回血%s"),数据引用!$C$55,AND(O275="紫色",N275="暴击回血%s"),数据引用!$D$55,AND(O275="橙色",N275="暴击回血%s"),数据引用!$E$55,AND(O275="红色",N275="暴击回血%s"),数据引用!$F$55,AND(O275="蓝色",N275="混沌回血%s"),数据引用!$C$58,AND(O275="紫色",N275="混沌回血%s"),数据引用!$D$58,AND(O275="橙色",N275="混沌回血%s"),数据引用!$E$58,AND(O275="红色",N275="混沌回血%s"),数据引用!$F$58,AND(O275="蓝色",N275="元素抗性"),数据引用!$C$61,AND(O275="紫色",N275="元素抗性"),数据引用!$D$61,AND(O275="橙色",N275="元素抗性"),数据引用!$E$61,AND(O275="红色",N275="元素抗性"),数据引用!$F$61,AND(O275="蓝色",N275="元素伤害"),数据引用!$C$64,AND(O275="紫色",N275="元素伤害"),数据引用!$D$64,AND(O275="橙色",N275="元素伤害"),数据引用!$E$64,AND(O275="红色",N275="元素伤害"),数据引用!$F$64)</f>
        <v>20</v>
      </c>
      <c r="N275" s="160" t="s">
        <v>148</v>
      </c>
      <c r="O275" s="52" t="s">
        <v>41</v>
      </c>
      <c r="P275" s="141">
        <f t="shared" si="24"/>
        <v>20</v>
      </c>
      <c r="Q275" s="156"/>
      <c r="R275" s="156"/>
      <c r="S275" s="156"/>
      <c r="T275" s="156"/>
      <c r="U275" s="156" t="s">
        <v>132</v>
      </c>
      <c r="V275" s="126" t="str">
        <f t="shared" si="25"/>
        <v>属性-防御力,</v>
      </c>
    </row>
    <row r="276" ht="15.75" spans="10:22">
      <c r="J276" s="6"/>
      <c r="K276" s="126">
        <f>T276*100</f>
        <v>2000</v>
      </c>
      <c r="L276" s="52" t="s">
        <v>136</v>
      </c>
      <c r="M276" s="139">
        <f>_xlfn.IFS(AND(O276="蓝色",N276="晶核生命力"),数据引用!$C$19,AND(O276="紫色",N276="晶核生命力"),数据引用!$D$19,AND(O276="橙色",N276="晶核生命力"),数据引用!$E$19,AND(O276="红色",N276="晶核生命力"),数据引用!$F$19,AND(O276="蓝色",N276="晶核攻击力"),数据引用!$C$16,AND(O276="紫色",N276="晶核攻击力"),数据引用!$D$16,AND(O276="橙色",N276="晶核攻击力"),数据引用!$E$16,AND(O276="红色",N276="晶核攻击力"),数据引用!$F$16,AND(O276="蓝色",N276="最大混沌"),数据引用!$C$22,AND(O276="紫色",N276="最大混沌"),数据引用!$D$22,AND(O276="橙色",N276="最大混沌"),数据引用!$E$22,AND(O276="红色",N276="最大混沌"),数据引用!$F$22,AND(O276="蓝色",N276="破甲效果"),数据引用!$C$25,AND(O276="紫色",N276="破甲效果"),数据引用!$D$25,AND(O276="橙色",N276="破甲效果"),数据引用!$E$25,AND(O276="红色",N276="破甲效果"),数据引用!$F$25,AND(O276="蓝色",N276="暴击效果"),数据引用!$C$28,AND(O276="紫色",N276="暴击效果"),数据引用!$D$28,AND(O276="橙色",N276="暴击效果"),数据引用!$E$28,AND(O276="红色",N276="暴击效果"),数据引用!$F$28,AND(O276="蓝色",N276="精准伤害"),数据引用!$C$31,AND(O276="紫色",N276="精准伤害"),数据引用!$D$31,AND(O276="橙色",N276="精准伤害"),数据引用!$E$31,AND(O276="红色",N276="精准伤害"),数据引用!$F$31,AND(O276="蓝色",N276="技能增强"),$C$34,AND(O276="紫色",N276="技能增强"),数据引用!$D$34,AND(O276="橙色",N276="技能增强"),数据引用!$E$34,AND(O276="红色",N276="技能增强"),数据引用!$F$34,AND(O276="蓝色",N276="命中率"),数据引用!$C$37,AND(O276="紫色",N276="命中率"),数据引用!$D$37,AND(O276="橙色",N276="命中率"),数据引用!$E$37,AND(O276="红色",N276="命中率"),数据引用!$F$37,AND(O276="蓝色",N276="闪避率"),数据引用!$C$40,AND(O276="紫色",N276="闪避率"),数据引用!$D$40,AND(O276="橙色",N276="闪避率"),数据引用!$E$40,AND(O276="红色",N276="闪避率"),数据引用!$F$40,AND(O276="蓝色",N276="晶核防御力"),数据引用!$C$43,AND(O276="紫色",N276="晶核防御力"),数据引用!$D$43,AND(O276="橙色",N276="晶核防御力"),数据引用!$E$43,AND(O276="红色",N276="晶核防御力"),数据引用!$F$43,AND(O276="蓝色",N276="精准回血%s"),数据引用!$C$46,AND(O276="紫色",N276="精准回血%s"),数据引用!$D$46,AND(O276="橙色",N276="精准回血%s"),数据引用!$E$46,AND(O276="红色",N276="精准回血%s"),数据引用!$F$46,AND(O276="蓝色",N276="闪避回血%s"),数据引用!$C$49,AND(O276="紫色",N276="闪避回血%s"),数据引用!$D$49,AND(O276="橙色",N276="闪避回血%s"),数据引用!$E$49,AND(O276="红色",N276="闪避回血%s"),数据引用!$F$49,AND(O276="蓝色",N276="命中回血%s"),数据引用!$C$52,AND(O276="紫色",N276="命中回血%s"),数据引用!$D$52,AND(O276="橙色",N276="命中回血%s"),数据引用!$E$52,AND(O276="红色",N276="命中回血%s"),数据引用!$F$52,AND(O276="蓝色",N276="暴击回血%s"),数据引用!$C$55,AND(O276="紫色",N276="暴击回血%s"),数据引用!$D$55,AND(O276="橙色",N276="暴击回血%s"),数据引用!$E$55,AND(O276="红色",N276="暴击回血%s"),数据引用!$F$55,AND(O276="蓝色",N276="混沌回血%s"),数据引用!$C$58,AND(O276="紫色",N276="混沌回血%s"),数据引用!$D$58,AND(O276="橙色",N276="混沌回血%s"),数据引用!$E$58,AND(O276="红色",N276="混沌回血%s"),数据引用!$F$58,AND(O276="蓝色",N276="元素抗性"),数据引用!$C$61,AND(O276="紫色",N276="元素抗性"),数据引用!$D$61,AND(O276="橙色",N276="元素抗性"),数据引用!$E$61,AND(O276="红色",N276="元素抗性"),数据引用!$F$61,AND(O276="蓝色",N276="元素伤害"),数据引用!$C$64,AND(O276="紫色",N276="元素伤害"),数据引用!$D$64,AND(O276="橙色",N276="元素伤害"),数据引用!$E$64,AND(O276="红色",N276="元素伤害"),数据引用!$F$64)</f>
        <v>20</v>
      </c>
      <c r="N276" s="160" t="s">
        <v>129</v>
      </c>
      <c r="O276" s="52" t="s">
        <v>41</v>
      </c>
      <c r="P276" s="141">
        <f t="shared" si="24"/>
        <v>20</v>
      </c>
      <c r="Q276" s="156"/>
      <c r="R276" s="156"/>
      <c r="S276" s="156"/>
      <c r="T276" s="156">
        <f>M276</f>
        <v>20</v>
      </c>
      <c r="U276" s="156" t="s">
        <v>132</v>
      </c>
      <c r="V276" s="126" t="str">
        <f t="shared" si="25"/>
        <v>属性-最大生命,</v>
      </c>
    </row>
    <row r="277" ht="15.75" spans="5:22">
      <c r="E277"/>
      <c r="F277"/>
      <c r="G277"/>
      <c r="H277" s="158"/>
      <c r="I277"/>
      <c r="J277" s="6"/>
      <c r="K277" s="6"/>
      <c r="L277" s="153" t="s">
        <v>183</v>
      </c>
      <c r="M277" s="139" t="e">
        <f>_xlfn.IFS(AND(O277="蓝色",N277="晶核生命力"),数据引用!$C$19,AND(O277="紫色",N277="晶核生命力"),数据引用!$D$19,AND(O277="橙色",N277="晶核生命力"),数据引用!$E$19,AND(O277="红色",N277="晶核生命力"),数据引用!$F$19,AND(O277="蓝色",N277="晶核攻击力"),数据引用!$C$16,AND(O277="紫色",N277="晶核攻击力"),数据引用!$D$16,AND(O277="橙色",N277="晶核攻击力"),数据引用!$E$16,AND(O277="红色",N277="晶核攻击力"),数据引用!$F$16,AND(O277="蓝色",N277="最大混沌"),数据引用!$C$22,AND(O277="紫色",N277="最大混沌"),数据引用!$D$22,AND(O277="橙色",N277="最大混沌"),数据引用!$E$22,AND(O277="红色",N277="最大混沌"),数据引用!$F$22,AND(O277="蓝色",N277="破甲效果"),数据引用!$C$25,AND(O277="紫色",N277="破甲效果"),数据引用!$D$25,AND(O277="橙色",N277="破甲效果"),数据引用!$E$25,AND(O277="红色",N277="破甲效果"),数据引用!$F$25,AND(O277="蓝色",N277="暴击效果"),数据引用!$C$28,AND(O277="紫色",N277="暴击效果"),数据引用!$D$28,AND(O277="橙色",N277="暴击效果"),数据引用!$E$28,AND(O277="红色",N277="暴击效果"),数据引用!$F$28,AND(O277="蓝色",N277="精准伤害"),数据引用!$C$31,AND(O277="紫色",N277="精准伤害"),数据引用!$D$31,AND(O277="橙色",N277="精准伤害"),数据引用!$E$31,AND(O277="红色",N277="精准伤害"),数据引用!$F$31,AND(O277="蓝色",N277="技能增强"),$C$34,AND(O277="紫色",N277="技能增强"),数据引用!$D$34,AND(O277="橙色",N277="技能增强"),数据引用!$E$34,AND(O277="红色",N277="技能增强"),数据引用!$F$34,AND(O277="蓝色",N277="%命中率"),数据引用!$C$37,AND(O277="紫色",N277="%命中率"),数据引用!$D$37,AND(O277="橙色",N277="%命中率"),数据引用!$E$37,AND(O277="红色",N277="命中率"),数据引用!$F$37,AND(O277="蓝色",N277="%闪避率"),数据引用!$C$40,AND(O277="紫色",N277="%闪避率"),数据引用!$D$40,AND(O277="橙色",N277="%闪避率"),数据引用!$E$40,AND(O277="红色",N277="%闪避率"),数据引用!$F$40,AND(O277="蓝色",N277="晶核防御力"),数据引用!$C$43,AND(O277="紫色",N277="晶核防御力"),数据引用!$D$43,AND(O277="橙色",N277="晶核防御力"),数据引用!$E$43,AND(O277="红色",N277="晶核防御力"),数据引用!$F$43,AND(O277="蓝色",N277="精准回血"),数据引用!$C$46,AND(O277="紫色",N277="精准回血"),数据引用!$D$46,AND(O277="橙色",N277="精准回血"),数据引用!$E$46,AND(O277="红色",N277="精准回血"),数据引用!$F$46,AND(O277="蓝色",N277="闪避回血"),数据引用!$C$49,AND(O277="紫色",N277="闪避回血"),数据引用!$D$49,AND(O277="橙色",N277="闪避回血"),数据引用!$E$49,AND(O277="红色",N277="闪避回血"),数据引用!$F$49,AND(O277="蓝色",N277="命中回血"),数据引用!$C$52,AND(O277="紫色",N277="命中回血"),数据引用!$D$52,AND(O277="橙色",N277="命中回血"),数据引用!$E$52,AND(O277="红色",N277="命中回血"),数据引用!$F$52,AND(O277="蓝色",N277="暴击回血"),数据引用!$C$55,AND(O277="紫色",N277="暴击回血"),数据引用!$D$55,AND(O277="橙色",N277="暴击回血"),数据引用!$E$55,AND(O277="红色",N277="暴击回血"),数据引用!$F$55,AND(O277="蓝色",N277="混沌回血"),数据引用!$C$58,AND(O277="紫色",N277="混沌回血"),数据引用!$D$58,AND(O277="橙色",N277="混沌回血"),数据引用!$E$58,AND(O277="红色",N277="混沌回血"),数据引用!$F$58,AND(O277="蓝色",N277="%元素抗性"),数据引用!$C$61,AND(O277="紫色",N277="%元素抗性"),数据引用!$D$61,AND(O277="橙色",N277="%元素抗性"),数据引用!$E$61,AND(O277="红色",N277="%元素抗性"),数据引用!$F$61,AND(O277="蓝色",N277="%元素伤害"),数据引用!$C$64,AND(O277="紫色",N277="%元素伤害"),数据引用!$D$64,AND(O277="橙色",N277="%元素伤害"),数据引用!$E$64,AND(O277="红色",N277="%元素伤害"),数据引用!$F$64)</f>
        <v>#N/A</v>
      </c>
      <c r="N277" s="160"/>
      <c r="O277" s="52" t="s">
        <v>41</v>
      </c>
      <c r="P277" s="141" t="str">
        <f t="shared" si="24"/>
        <v/>
      </c>
      <c r="Q277" s="156"/>
      <c r="R277" s="156"/>
      <c r="S277" s="156"/>
      <c r="T277" s="156"/>
      <c r="U277" s="156"/>
      <c r="V277" s="126" t="e">
        <f t="shared" si="25"/>
        <v>#N/A</v>
      </c>
    </row>
    <row r="278" ht="15.75" spans="10:22">
      <c r="J278" s="6"/>
      <c r="K278" s="6"/>
      <c r="L278" s="52" t="s">
        <v>136</v>
      </c>
      <c r="M278" s="139">
        <f>_xlfn.IFS(AND(O278="蓝色",N278="晶核生命力"),数据引用!$C$19,AND(O278="紫色",N278="晶核生命力"),数据引用!$D$19,AND(O278="橙色",N278="晶核生命力"),数据引用!$E$19,AND(O278="红色",N278="晶核生命力"),数据引用!$F$19,AND(O278="蓝色",N278="晶核攻击力"),数据引用!$C$16,AND(O278="紫色",N278="晶核攻击力"),数据引用!$D$16,AND(O278="橙色",N278="晶核攻击力"),数据引用!$E$16,AND(O278="红色",N278="晶核攻击力"),数据引用!$F$16,AND(O278="蓝色",N278="最大混沌"),数据引用!$C$22,AND(O278="紫色",N278="最大混沌"),数据引用!$D$22,AND(O278="橙色",N278="最大混沌"),数据引用!$E$22,AND(O278="红色",N278="最大混沌"),数据引用!$F$22,AND(O278="蓝色",N278="破甲效果"),数据引用!$C$25,AND(O278="紫色",N278="破甲效果"),数据引用!$D$25,AND(O278="橙色",N278="破甲效果"),数据引用!$E$25,AND(O278="红色",N278="破甲效果"),数据引用!$F$25,AND(O278="蓝色",N278="暴击效果"),数据引用!$C$28,AND(O278="紫色",N278="暴击效果"),数据引用!$D$28,AND(O278="橙色",N278="暴击效果"),数据引用!$E$28,AND(O278="红色",N278="暴击效果"),数据引用!$F$28,AND(O278="蓝色",N278="精准伤害"),数据引用!$C$31,AND(O278="紫色",N278="精准伤害"),数据引用!$D$31,AND(O278="橙色",N278="精准伤害"),数据引用!$E$31,AND(O278="红色",N278="精准伤害"),数据引用!$F$31,AND(O278="蓝色",N278="技能增强"),$C$34,AND(O278="紫色",N278="技能增强"),数据引用!$D$34,AND(O278="橙色",N278="技能增强"),数据引用!$E$34,AND(O278="红色",N278="技能增强"),数据引用!$F$34,AND(O278="蓝色",N278="命中率"),数据引用!$C$37,AND(O278="紫色",N278="命中率"),数据引用!$D$37,AND(O278="橙色",N278="命中率"),数据引用!$E$37,AND(O278="红色",N278="命中率"),数据引用!$F$37,AND(O278="蓝色",N278="闪避率"),数据引用!$C$40,AND(O278="紫色",N278="闪避率"),数据引用!$D$40,AND(O278="橙色",N278="闪避率"),数据引用!$E$40,AND(O278="红色",N278="闪避率"),数据引用!$F$40,AND(O278="蓝色",N278="晶核防御力"),数据引用!$C$43,AND(O278="紫色",N278="晶核防御力"),数据引用!$D$43,AND(O278="橙色",N278="晶核防御力"),数据引用!$E$43,AND(O278="红色",N278="晶核防御力"),数据引用!$F$43,AND(O278="蓝色",N278="精准回血%s"),数据引用!$C$46,AND(O278="紫色",N278="精准回血%s"),数据引用!$D$46,AND(O278="橙色",N278="精准回血%s"),数据引用!$E$46,AND(O278="红色",N278="精准回血%s"),数据引用!$F$46,AND(O278="蓝色",N278="闪避回血%s"),数据引用!$C$49,AND(O278="紫色",N278="闪避回血%s"),数据引用!$D$49,AND(O278="橙色",N278="闪避回血%s"),数据引用!$E$49,AND(O278="红色",N278="闪避回血%s"),数据引用!$F$49,AND(O278="蓝色",N278="命中回血%s"),数据引用!$C$52,AND(O278="紫色",N278="命中回血%s"),数据引用!$D$52,AND(O278="橙色",N278="命中回血%s"),数据引用!$E$52,AND(O278="红色",N278="命中回血%s"),数据引用!$F$52,AND(O278="蓝色",N278="暴击回血%s"),数据引用!$C$55,AND(O278="紫色",N278="暴击回血%s"),数据引用!$D$55,AND(O278="橙色",N278="暴击回血%s"),数据引用!$E$55,AND(O278="红色",N278="暴击回血%s"),数据引用!$F$55,AND(O278="蓝色",N278="混沌回血%s"),数据引用!$C$58,AND(O278="紫色",N278="混沌回血%s"),数据引用!$D$58,AND(O278="橙色",N278="混沌回血%s"),数据引用!$E$58,AND(O278="红色",N278="混沌回血%s"),数据引用!$F$58,AND(O278="蓝色",N278="元素抗性"),数据引用!$C$61,AND(O278="紫色",N278="元素抗性"),数据引用!$D$61,AND(O278="橙色",N278="元素抗性"),数据引用!$E$61,AND(O278="红色",N278="元素抗性"),数据引用!$F$61,AND(O278="蓝色",N278="元素伤害"),数据引用!$C$64,AND(O278="紫色",N278="元素伤害"),数据引用!$D$64,AND(O278="橙色",N278="元素伤害"),数据引用!$E$64,AND(O278="红色",N278="元素伤害"),数据引用!$F$64)</f>
        <v>20</v>
      </c>
      <c r="N278" s="160" t="s">
        <v>137</v>
      </c>
      <c r="O278" s="52" t="s">
        <v>41</v>
      </c>
      <c r="P278" s="141">
        <f t="shared" si="24"/>
        <v>20</v>
      </c>
      <c r="Q278" s="156"/>
      <c r="R278" s="156"/>
      <c r="S278" s="156"/>
      <c r="T278" s="156"/>
      <c r="U278" s="156" t="s">
        <v>132</v>
      </c>
      <c r="V278" s="126" t="str">
        <f t="shared" si="25"/>
        <v>属性-攻击力,</v>
      </c>
    </row>
    <row r="279" ht="15.75" spans="10:22">
      <c r="J279" s="143"/>
      <c r="K279" s="143"/>
      <c r="L279" s="153" t="s">
        <v>240</v>
      </c>
      <c r="M279" s="139">
        <f>_xlfn.IFS(AND(O279="蓝色",N279="晶核生命力"),数据引用!$C$19,AND(O279="紫色",N279="晶核生命力"),数据引用!$D$19,AND(O279="橙色",N279="晶核生命力"),数据引用!$E$19,AND(O279="红色",N279="晶核生命力"),数据引用!$F$19,AND(O279="蓝色",N279="晶核攻击力"),数据引用!$C$16,AND(O279="紫色",N279="晶核攻击力"),数据引用!$D$16,AND(O279="橙色",N279="晶核攻击力"),数据引用!$E$16,AND(O279="红色",N279="晶核攻击力"),数据引用!$F$16,AND(O279="蓝色",N279="最大混沌"),数据引用!$C$22,AND(O279="紫色",N279="最大混沌"),数据引用!$D$22,AND(O279="橙色",N279="最大混沌"),数据引用!$E$22,AND(O279="红色",N279="最大混沌"),数据引用!$F$22,AND(O279="蓝色",N279="破甲效果"),数据引用!$C$25,AND(O279="紫色",N279="破甲效果"),数据引用!$D$25,AND(O279="橙色",N279="破甲效果"),数据引用!$E$25,AND(O279="红色",N279="破甲效果"),数据引用!$F$25,AND(O279="蓝色",N279="暴击效果"),数据引用!$C$28,AND(O279="紫色",N279="暴击效果"),数据引用!$D$28,AND(O279="橙色",N279="暴击效果"),数据引用!$E$28,AND(O279="红色",N279="暴击效果"),数据引用!$F$28,AND(O279="蓝色",N279="精准伤害"),数据引用!$C$31,AND(O279="紫色",N279="精准伤害"),数据引用!$D$31,AND(O279="橙色",N279="精准伤害"),数据引用!$E$31,AND(O279="红色",N279="精准伤害"),数据引用!$F$31,AND(O279="蓝色",N279="技能增强"),$C$34,AND(O279="紫色",N279="技能增强"),数据引用!$D$34,AND(O279="橙色",N279="技能增强"),数据引用!$E$34,AND(O279="红色",N279="技能增强"),数据引用!$F$34,AND(O279="蓝色",N279="命中率"),数据引用!$C$37,AND(O279="紫色",N279="命中率"),数据引用!$D$37,AND(O279="橙色",N279="命中率"),数据引用!$E$37,AND(O279="红色",N279="命中率"),数据引用!$F$37,AND(O279="蓝色",N279="闪避率"),数据引用!$C$40,AND(O279="紫色",N279="闪避率"),数据引用!$D$40,AND(O279="橙色",N279="闪避率"),数据引用!$E$40,AND(O279="红色",N279="闪避率"),数据引用!$F$40,AND(O279="蓝色",N279="晶核防御力"),数据引用!$C$43,AND(O279="紫色",N279="晶核防御力"),数据引用!$D$43,AND(O279="橙色",N279="晶核防御力"),数据引用!$E$43,AND(O279="红色",N279="晶核防御力"),数据引用!$F$43,AND(O279="蓝色",N279="精准回血%s"),数据引用!$C$46,AND(O279="紫色",N279="精准回血%s"),数据引用!$D$46,AND(O279="橙色",N279="精准回血%s"),数据引用!$E$46,AND(O279="红色",N279="精准回血%s"),数据引用!$F$46,AND(O279="蓝色",N279="闪避回血%s"),数据引用!$C$49,AND(O279="紫色",N279="闪避回血%s"),数据引用!$D$49,AND(O279="橙色",N279="闪避回血%s"),数据引用!$E$49,AND(O279="红色",N279="闪避回血%s"),数据引用!$F$49,AND(O279="蓝色",N279="命中回血%s"),数据引用!$C$52,AND(O279="紫色",N279="命中回血%s"),数据引用!$D$52,AND(O279="橙色",N279="命中回血%s"),数据引用!$E$52,AND(O279="红色",N279="命中回血%s"),数据引用!$F$52,AND(O279="蓝色",N279="暴击回血%s"),数据引用!$C$55,AND(O279="紫色",N279="暴击回血%s"),数据引用!$D$55,AND(O279="橙色",N279="暴击回血%s"),数据引用!$E$55,AND(O279="红色",N279="暴击回血%s"),数据引用!$F$55,AND(O279="蓝色",N279="混沌回血%s"),数据引用!$C$58,AND(O279="紫色",N279="混沌回血%s"),数据引用!$D$58,AND(O279="橙色",N279="混沌回血%s"),数据引用!$E$58,AND(O279="红色",N279="混沌回血%s"),数据引用!$F$58,AND(O279="蓝色",N279="元素抗性"),数据引用!$C$61,AND(O279="紫色",N279="元素抗性"),数据引用!$D$61,AND(O279="橙色",N279="元素抗性"),数据引用!$E$61,AND(O279="红色",N279="元素抗性"),数据引用!$F$61,AND(O279="蓝色",N279="元素伤害"),数据引用!$C$64,AND(O279="紫色",N279="元素伤害"),数据引用!$D$64,AND(O279="橙色",N279="元素伤害"),数据引用!$E$64,AND(O279="红色",N279="元素伤害"),数据引用!$F$64)</f>
        <v>0.52</v>
      </c>
      <c r="N279" s="160" t="s">
        <v>156</v>
      </c>
      <c r="O279" s="52" t="s">
        <v>41</v>
      </c>
      <c r="P279" s="141">
        <f t="shared" si="24"/>
        <v>0.52</v>
      </c>
      <c r="Q279" s="156"/>
      <c r="R279" s="156"/>
      <c r="S279" s="156"/>
      <c r="T279" s="156">
        <f>M279</f>
        <v>0.52</v>
      </c>
      <c r="U279" s="156" t="s">
        <v>132</v>
      </c>
      <c r="V279" s="126" t="str">
        <f t="shared" si="25"/>
        <v>属性-破甲效果,</v>
      </c>
    </row>
    <row r="280" ht="15.75" spans="10:22">
      <c r="J280" s="6"/>
      <c r="K280" s="6"/>
      <c r="L280" s="153" t="s">
        <v>244</v>
      </c>
      <c r="M280" s="139">
        <f>_xlfn.IFS(AND(O280="蓝色",N280="晶核生命力"),数据引用!$C$19,AND(O280="紫色",N280="晶核生命力"),数据引用!$D$19,AND(O280="橙色",N280="晶核生命力"),数据引用!$E$19,AND(O280="红色",N280="晶核生命力"),数据引用!$F$19,AND(O280="蓝色",N280="晶核攻击力"),数据引用!$C$16,AND(O280="紫色",N280="晶核攻击力"),数据引用!$D$16,AND(O280="橙色",N280="晶核攻击力"),数据引用!$E$16,AND(O280="红色",N280="晶核攻击力"),数据引用!$F$16,AND(O280="蓝色",N280="最大混沌"),数据引用!$C$22,AND(O280="紫色",N280="最大混沌"),数据引用!$D$22,AND(O280="橙色",N280="最大混沌"),数据引用!$E$22,AND(O280="红色",N280="最大混沌"),数据引用!$F$22,AND(O280="蓝色",N280="破甲效果"),数据引用!$C$25,AND(O280="紫色",N280="破甲效果"),数据引用!$D$25,AND(O280="橙色",N280="破甲效果"),数据引用!$E$25,AND(O280="红色",N280="破甲效果"),数据引用!$F$25,AND(O280="蓝色",N280="暴击效果"),数据引用!$C$28,AND(O280="紫色",N280="暴击效果"),数据引用!$D$28,AND(O280="橙色",N280="暴击效果"),数据引用!$E$28,AND(O280="红色",N280="暴击效果"),数据引用!$F$28,AND(O280="蓝色",N280="精准伤害"),数据引用!$C$31,AND(O280="紫色",N280="精准伤害"),数据引用!$D$31,AND(O280="橙色",N280="精准伤害"),数据引用!$E$31,AND(O280="红色",N280="精准伤害"),数据引用!$F$31,AND(O280="蓝色",N280="技能增强"),$C$34,AND(O280="紫色",N280="技能增强"),数据引用!$D$34,AND(O280="橙色",N280="技能增强"),数据引用!$E$34,AND(O280="红色",N280="技能增强"),数据引用!$F$34,AND(O280="蓝色",N280="命中率"),数据引用!$C$37,AND(O280="紫色",N280="命中率"),数据引用!$D$37,AND(O280="橙色",N280="命中率"),数据引用!$E$37,AND(O280="红色",N280="命中率"),数据引用!$F$37,AND(O280="蓝色",N280="闪避率"),数据引用!$C$40,AND(O280="紫色",N280="闪避率"),数据引用!$D$40,AND(O280="橙色",N280="闪避率"),数据引用!$E$40,AND(O280="红色",N280="闪避率"),数据引用!$F$40,AND(O280="蓝色",N280="晶核防御力"),数据引用!$C$43,AND(O280="紫色",N280="晶核防御力"),数据引用!$D$43,AND(O280="橙色",N280="晶核防御力"),数据引用!$E$43,AND(O280="红色",N280="晶核防御力"),数据引用!$F$43,AND(O280="蓝色",N280="精准回血%s"),数据引用!$C$46,AND(O280="紫色",N280="精准回血%s"),数据引用!$D$46,AND(O280="橙色",N280="精准回血%s"),数据引用!$E$46,AND(O280="红色",N280="精准回血%s"),数据引用!$F$46,AND(O280="蓝色",N280="闪避回血%s"),数据引用!$C$49,AND(O280="紫色",N280="闪避回血%s"),数据引用!$D$49,AND(O280="橙色",N280="闪避回血%s"),数据引用!$E$49,AND(O280="红色",N280="闪避回血%s"),数据引用!$F$49,AND(O280="蓝色",N280="命中回血%s"),数据引用!$C$52,AND(O280="紫色",N280="命中回血%s"),数据引用!$D$52,AND(O280="橙色",N280="命中回血%s"),数据引用!$E$52,AND(O280="红色",N280="命中回血%s"),数据引用!$F$52,AND(O280="蓝色",N280="暴击回血%s"),数据引用!$C$55,AND(O280="紫色",N280="暴击回血%s"),数据引用!$D$55,AND(O280="橙色",N280="暴击回血%s"),数据引用!$E$55,AND(O280="红色",N280="暴击回血%s"),数据引用!$F$55,AND(O280="蓝色",N280="混沌回血%s"),数据引用!$C$58,AND(O280="紫色",N280="混沌回血%s"),数据引用!$D$58,AND(O280="橙色",N280="混沌回血%s"),数据引用!$E$58,AND(O280="红色",N280="混沌回血%s"),数据引用!$F$58,AND(O280="蓝色",N280="元素抗性"),数据引用!$C$61,AND(O280="紫色",N280="元素抗性"),数据引用!$D$61,AND(O280="橙色",N280="元素抗性"),数据引用!$E$61,AND(O280="红色",N280="元素抗性"),数据引用!$F$61,AND(O280="蓝色",N280="元素伤害"),数据引用!$C$64,AND(O280="紫色",N280="元素伤害"),数据引用!$D$64,AND(O280="橙色",N280="元素伤害"),数据引用!$E$64,AND(O280="红色",N280="元素伤害"),数据引用!$F$64)</f>
        <v>20</v>
      </c>
      <c r="N280" s="160" t="s">
        <v>137</v>
      </c>
      <c r="O280" s="52" t="s">
        <v>41</v>
      </c>
      <c r="P280" s="141">
        <f t="shared" si="24"/>
        <v>20</v>
      </c>
      <c r="Q280" s="156" t="s">
        <v>130</v>
      </c>
      <c r="R280" s="156">
        <v>40</v>
      </c>
      <c r="S280" s="156" t="s">
        <v>131</v>
      </c>
      <c r="T280" s="156">
        <f>ROUND(P280/R280,2)</f>
        <v>0.5</v>
      </c>
      <c r="U280" s="156" t="s">
        <v>132</v>
      </c>
      <c r="V280" s="126" t="str">
        <f t="shared" si="25"/>
        <v>属性-攻击力,</v>
      </c>
    </row>
    <row r="281" ht="15.75" spans="10:22">
      <c r="J281" s="6"/>
      <c r="K281" s="6"/>
      <c r="L281" s="52" t="s">
        <v>245</v>
      </c>
      <c r="M281" s="139" t="e">
        <f>_xlfn.IFS(AND(O281="蓝色",N281="晶核生命力"),数据引用!$C$19,AND(O281="紫色",N281="晶核生命力"),数据引用!$D$19,AND(O281="橙色",N281="晶核生命力"),数据引用!$E$19,AND(O281="红色",N281="晶核生命力"),数据引用!$F$19,AND(O281="蓝色",N281="晶核攻击力"),数据引用!$C$16,AND(O281="紫色",N281="晶核攻击力"),数据引用!$D$16,AND(O281="橙色",N281="晶核攻击力"),数据引用!$E$16,AND(O281="红色",N281="晶核攻击力"),数据引用!$F$16,AND(O281="蓝色",N281="最大混沌"),数据引用!$C$22,AND(O281="紫色",N281="最大混沌"),数据引用!$D$22,AND(O281="橙色",N281="最大混沌"),数据引用!$E$22,AND(O281="红色",N281="最大混沌"),数据引用!$F$22,AND(O281="蓝色",N281="破甲效果"),数据引用!$C$25,AND(O281="紫色",N281="破甲效果"),数据引用!$D$25,AND(O281="橙色",N281="破甲效果"),数据引用!$E$25,AND(O281="红色",N281="破甲效果"),数据引用!$F$25,AND(O281="蓝色",N281="暴击效果"),数据引用!$C$28,AND(O281="紫色",N281="暴击效果"),数据引用!$D$28,AND(O281="橙色",N281="暴击效果"),数据引用!$E$28,AND(O281="红色",N281="暴击效果"),数据引用!$F$28,AND(O281="蓝色",N281="精准伤害"),数据引用!$C$31,AND(O281="紫色",N281="精准伤害"),数据引用!$D$31,AND(O281="橙色",N281="精准伤害"),数据引用!$E$31,AND(O281="红色",N281="精准伤害"),数据引用!$F$31,AND(O281="蓝色",N281="技能增强"),$C$34,AND(O281="紫色",N281="技能增强"),数据引用!$D$34,AND(O281="橙色",N281="技能增强"),数据引用!$E$34,AND(O281="红色",N281="技能增强"),数据引用!$F$34,AND(O281="蓝色",N281="%命中率"),数据引用!$C$37,AND(O281="紫色",N281="%命中率"),数据引用!$D$37,AND(O281="橙色",N281="%命中率"),数据引用!$E$37,AND(O281="红色",N281="命中率"),数据引用!$F$37,AND(O281="蓝色",N281="%闪避率"),数据引用!$C$40,AND(O281="紫色",N281="%闪避率"),数据引用!$D$40,AND(O281="橙色",N281="%闪避率"),数据引用!$E$40,AND(O281="红色",N281="%闪避率"),数据引用!$F$40,AND(O281="蓝色",N281="晶核防御力"),数据引用!$C$43,AND(O281="紫色",N281="晶核防御力"),数据引用!$D$43,AND(O281="橙色",N281="晶核防御力"),数据引用!$E$43,AND(O281="红色",N281="晶核防御力"),数据引用!$F$43,AND(O281="蓝色",N281="精准回血"),数据引用!$C$46,AND(O281="紫色",N281="精准回血"),数据引用!$D$46,AND(O281="橙色",N281="精准回血"),数据引用!$E$46,AND(O281="红色",N281="精准回血"),数据引用!$F$46,AND(O281="蓝色",N281="闪避回血"),数据引用!$C$49,AND(O281="紫色",N281="闪避回血"),数据引用!$D$49,AND(O281="橙色",N281="闪避回血"),数据引用!$E$49,AND(O281="红色",N281="闪避回血"),数据引用!$F$49,AND(O281="蓝色",N281="命中回血"),数据引用!$C$52,AND(O281="紫色",N281="命中回血"),数据引用!$D$52,AND(O281="橙色",N281="命中回血"),数据引用!$E$52,AND(O281="红色",N281="命中回血"),数据引用!$F$52,AND(O281="蓝色",N281="暴击回血"),数据引用!$C$55,AND(O281="紫色",N281="暴击回血"),数据引用!$D$55,AND(O281="橙色",N281="暴击回血"),数据引用!$E$55,AND(O281="红色",N281="暴击回血"),数据引用!$F$55,AND(O281="蓝色",N281="混沌回血"),数据引用!$C$58,AND(O281="紫色",N281="混沌回血"),数据引用!$D$58,AND(O281="橙色",N281="混沌回血"),数据引用!$E$58,AND(O281="红色",N281="混沌回血"),数据引用!$F$58,AND(O281="蓝色",N281="%元素抗性"),数据引用!$C$61,AND(O281="紫色",N281="%元素抗性"),数据引用!$D$61,AND(O281="橙色",N281="%元素抗性"),数据引用!$E$61,AND(O281="红色",N281="%元素抗性"),数据引用!$F$61,AND(O281="蓝色",N281="%元素伤害"),数据引用!$C$64,AND(O281="紫色",N281="%元素伤害"),数据引用!$D$64,AND(O281="橙色",N281="%元素伤害"),数据引用!$E$64,AND(O281="红色",N281="%元素伤害"),数据引用!$F$64)</f>
        <v>#N/A</v>
      </c>
      <c r="N281" s="160"/>
      <c r="O281" s="52" t="s">
        <v>41</v>
      </c>
      <c r="P281" s="141" t="str">
        <f t="shared" si="24"/>
        <v/>
      </c>
      <c r="Q281" s="156"/>
      <c r="R281" s="156"/>
      <c r="S281" s="156"/>
      <c r="T281" s="156"/>
      <c r="U281" s="156"/>
      <c r="V281" s="126" t="e">
        <f t="shared" si="25"/>
        <v>#N/A</v>
      </c>
    </row>
    <row r="282" ht="15.75" spans="12:22">
      <c r="L282" s="172" t="s">
        <v>240</v>
      </c>
      <c r="M282" s="139">
        <f>_xlfn.IFS(AND(O282="蓝色",N282="晶核生命力"),数据引用!$C$19,AND(O282="紫色",N282="晶核生命力"),数据引用!$D$19,AND(O282="橙色",N282="晶核生命力"),数据引用!$E$19,AND(O282="红色",N282="晶核生命力"),数据引用!$F$19,AND(O282="蓝色",N282="晶核攻击力"),数据引用!$C$16,AND(O282="紫色",N282="晶核攻击力"),数据引用!$D$16,AND(O282="橙色",N282="晶核攻击力"),数据引用!$E$16,AND(O282="红色",N282="晶核攻击力"),数据引用!$F$16,AND(O282="蓝色",N282="最大混沌"),数据引用!$C$22,AND(O282="紫色",N282="最大混沌"),数据引用!$D$22,AND(O282="橙色",N282="最大混沌"),数据引用!$E$22,AND(O282="红色",N282="最大混沌"),数据引用!$F$22,AND(O282="蓝色",N282="破甲效果"),数据引用!$C$25,AND(O282="紫色",N282="破甲效果"),数据引用!$D$25,AND(O282="橙色",N282="破甲效果"),数据引用!$E$25,AND(O282="红色",N282="破甲效果"),数据引用!$F$25,AND(O282="蓝色",N282="暴击效果"),数据引用!$C$28,AND(O282="紫色",N282="暴击效果"),数据引用!$D$28,AND(O282="橙色",N282="暴击效果"),数据引用!$E$28,AND(O282="红色",N282="暴击效果"),数据引用!$F$28,AND(O282="蓝色",N282="精准伤害"),数据引用!$C$31,AND(O282="紫色",N282="精准伤害"),数据引用!$D$31,AND(O282="橙色",N282="精准伤害"),数据引用!$E$31,AND(O282="红色",N282="精准伤害"),数据引用!$F$31,AND(O282="蓝色",N282="技能增强"),$C$34,AND(O282="紫色",N282="技能增强"),数据引用!$D$34,AND(O282="橙色",N282="技能增强"),数据引用!$E$34,AND(O282="红色",N282="技能增强"),数据引用!$F$34,AND(O282="蓝色",N282="命中率"),数据引用!$C$37,AND(O282="紫色",N282="命中率"),数据引用!$D$37,AND(O282="橙色",N282="命中率"),数据引用!$E$37,AND(O282="红色",N282="命中率"),数据引用!$F$37,AND(O282="蓝色",N282="闪避率"),数据引用!$C$40,AND(O282="紫色",N282="闪避率"),数据引用!$D$40,AND(O282="橙色",N282="闪避率"),数据引用!$E$40,AND(O282="红色",N282="闪避率"),数据引用!$F$40,AND(O282="蓝色",N282="晶核防御力"),数据引用!$C$43,AND(O282="紫色",N282="晶核防御力"),数据引用!$D$43,AND(O282="橙色",N282="晶核防御力"),数据引用!$E$43,AND(O282="红色",N282="晶核防御力"),数据引用!$F$43,AND(O282="蓝色",N282="精准回血%s"),数据引用!$C$46,AND(O282="紫色",N282="精准回血%s"),数据引用!$D$46,AND(O282="橙色",N282="精准回血%s"),数据引用!$E$46,AND(O282="红色",N282="精准回血%s"),数据引用!$F$46,AND(O282="蓝色",N282="闪避回血%s"),数据引用!$C$49,AND(O282="紫色",N282="闪避回血%s"),数据引用!$D$49,AND(O282="橙色",N282="闪避回血%s"),数据引用!$E$49,AND(O282="红色",N282="闪避回血%s"),数据引用!$F$49,AND(O282="蓝色",N282="命中回血%s"),数据引用!$C$52,AND(O282="紫色",N282="命中回血%s"),数据引用!$D$52,AND(O282="橙色",N282="命中回血%s"),数据引用!$E$52,AND(O282="红色",N282="命中回血%s"),数据引用!$F$52,AND(O282="蓝色",N282="暴击回血%s"),数据引用!$C$55,AND(O282="紫色",N282="暴击回血%s"),数据引用!$D$55,AND(O282="橙色",N282="暴击回血%s"),数据引用!$E$55,AND(O282="红色",N282="暴击回血%s"),数据引用!$F$55,AND(O282="蓝色",N282="混沌回血%s"),数据引用!$C$58,AND(O282="紫色",N282="混沌回血%s"),数据引用!$D$58,AND(O282="橙色",N282="混沌回血%s"),数据引用!$E$58,AND(O282="红色",N282="混沌回血%s"),数据引用!$F$58,AND(O282="蓝色",N282="元素抗性"),数据引用!$C$61,AND(O282="紫色",N282="元素抗性"),数据引用!$D$61,AND(O282="橙色",N282="元素抗性"),数据引用!$E$61,AND(O282="红色",N282="元素抗性"),数据引用!$F$61,AND(O282="蓝色",N282="元素伤害"),数据引用!$C$64,AND(O282="紫色",N282="元素伤害"),数据引用!$D$64,AND(O282="橙色",N282="元素伤害"),数据引用!$E$64,AND(O282="红色",N282="元素伤害"),数据引用!$F$64)</f>
        <v>0</v>
      </c>
      <c r="N282" s="173" t="s">
        <v>153</v>
      </c>
      <c r="O282" s="60" t="s">
        <v>41</v>
      </c>
      <c r="P282" s="141">
        <f t="shared" si="24"/>
        <v>0</v>
      </c>
      <c r="Q282" s="156"/>
      <c r="R282" s="156"/>
      <c r="S282" s="156"/>
      <c r="T282" s="156">
        <f>M282</f>
        <v>0</v>
      </c>
      <c r="U282" s="156" t="s">
        <v>132</v>
      </c>
      <c r="V282" s="126" t="str">
        <f t="shared" si="25"/>
        <v>属性-最大混沌,</v>
      </c>
    </row>
    <row r="283" ht="15.75" spans="10:22">
      <c r="J283" s="6"/>
      <c r="K283" s="6"/>
      <c r="L283" s="174" t="s">
        <v>240</v>
      </c>
      <c r="M283" s="139">
        <f>_xlfn.IFS(AND(O283="蓝色",N283="晶核生命力"),数据引用!$C$19,AND(O283="紫色",N283="晶核生命力"),数据引用!$D$19,AND(O283="橙色",N283="晶核生命力"),数据引用!$E$19,AND(O283="红色",N283="晶核生命力"),数据引用!$F$19,AND(O283="蓝色",N283="晶核攻击力"),数据引用!$C$16,AND(O283="紫色",N283="晶核攻击力"),数据引用!$D$16,AND(O283="橙色",N283="晶核攻击力"),数据引用!$E$16,AND(O283="红色",N283="晶核攻击力"),数据引用!$F$16,AND(O283="蓝色",N283="最大混沌"),数据引用!$C$22,AND(O283="紫色",N283="最大混沌"),数据引用!$D$22,AND(O283="橙色",N283="最大混沌"),数据引用!$E$22,AND(O283="红色",N283="最大混沌"),数据引用!$F$22,AND(O283="蓝色",N283="破甲效果"),数据引用!$C$25,AND(O283="紫色",N283="破甲效果"),数据引用!$D$25,AND(O283="橙色",N283="破甲效果"),数据引用!$E$25,AND(O283="红色",N283="破甲效果"),数据引用!$F$25,AND(O283="蓝色",N283="暴击效果"),数据引用!$C$28,AND(O283="紫色",N283="暴击效果"),数据引用!$D$28,AND(O283="橙色",N283="暴击效果"),数据引用!$E$28,AND(O283="红色",N283="暴击效果"),数据引用!$F$28,AND(O283="蓝色",N283="精准伤害"),数据引用!$C$31,AND(O283="紫色",N283="精准伤害"),数据引用!$D$31,AND(O283="橙色",N283="精准伤害"),数据引用!$E$31,AND(O283="红色",N283="精准伤害"),数据引用!$F$31,AND(O283="蓝色",N283="技能增强"),$C$34,AND(O283="紫色",N283="技能增强"),数据引用!$D$34,AND(O283="橙色",N283="技能增强"),数据引用!$E$34,AND(O283="红色",N283="技能增强"),数据引用!$F$34,AND(O283="蓝色",N283="命中率"),数据引用!$C$37,AND(O283="紫色",N283="命中率"),数据引用!$D$37,AND(O283="橙色",N283="命中率"),数据引用!$E$37,AND(O283="红色",N283="命中率"),数据引用!$F$37,AND(O283="蓝色",N283="闪避率"),数据引用!$C$40,AND(O283="紫色",N283="闪避率"),数据引用!$D$40,AND(O283="橙色",N283="闪避率"),数据引用!$E$40,AND(O283="红色",N283="闪避率"),数据引用!$F$40,AND(O283="蓝色",N283="晶核防御力"),数据引用!$C$43,AND(O283="紫色",N283="晶核防御力"),数据引用!$D$43,AND(O283="橙色",N283="晶核防御力"),数据引用!$E$43,AND(O283="红色",N283="晶核防御力"),数据引用!$F$43,AND(O283="蓝色",N283="精准回血%s"),数据引用!$C$46,AND(O283="紫色",N283="精准回血%s"),数据引用!$D$46,AND(O283="橙色",N283="精准回血%s"),数据引用!$E$46,AND(O283="红色",N283="精准回血%s"),数据引用!$F$46,AND(O283="蓝色",N283="闪避回血%s"),数据引用!$C$49,AND(O283="紫色",N283="闪避回血%s"),数据引用!$D$49,AND(O283="橙色",N283="闪避回血%s"),数据引用!$E$49,AND(O283="红色",N283="闪避回血%s"),数据引用!$F$49,AND(O283="蓝色",N283="命中回血%s"),数据引用!$C$52,AND(O283="紫色",N283="命中回血%s"),数据引用!$D$52,AND(O283="橙色",N283="命中回血%s"),数据引用!$E$52,AND(O283="红色",N283="命中回血%s"),数据引用!$F$52,AND(O283="蓝色",N283="暴击回血%s"),数据引用!$C$55,AND(O283="紫色",N283="暴击回血%s"),数据引用!$D$55,AND(O283="橙色",N283="暴击回血%s"),数据引用!$E$55,AND(O283="红色",N283="暴击回血%s"),数据引用!$F$55,AND(O283="蓝色",N283="混沌回血%s"),数据引用!$C$58,AND(O283="紫色",N283="混沌回血%s"),数据引用!$D$58,AND(O283="橙色",N283="混沌回血%s"),数据引用!$E$58,AND(O283="红色",N283="混沌回血%s"),数据引用!$F$58,AND(O283="蓝色",N283="元素抗性"),数据引用!$C$61,AND(O283="紫色",N283="元素抗性"),数据引用!$D$61,AND(O283="橙色",N283="元素抗性"),数据引用!$E$61,AND(O283="红色",N283="元素抗性"),数据引用!$F$61,AND(O283="蓝色",N283="元素伤害"),数据引用!$C$64,AND(O283="紫色",N283="元素伤害"),数据引用!$D$64,AND(O283="橙色",N283="元素伤害"),数据引用!$E$64,AND(O283="红色",N283="元素伤害"),数据引用!$F$64)</f>
        <v>258</v>
      </c>
      <c r="N283" s="175" t="s">
        <v>141</v>
      </c>
      <c r="O283" s="60" t="s">
        <v>41</v>
      </c>
      <c r="P283" s="141">
        <f t="shared" si="24"/>
        <v>258</v>
      </c>
      <c r="Q283" s="156"/>
      <c r="R283" s="156"/>
      <c r="S283" s="156"/>
      <c r="T283" s="156"/>
      <c r="U283" s="156" t="s">
        <v>142</v>
      </c>
      <c r="V283" s="126" t="str">
        <f t="shared" si="25"/>
        <v>属性-暴击回血,</v>
      </c>
    </row>
    <row r="284" ht="15.75" spans="10:22">
      <c r="J284" s="6"/>
      <c r="K284" s="6"/>
      <c r="L284" s="174" t="s">
        <v>240</v>
      </c>
      <c r="M284" s="139">
        <f>_xlfn.IFS(AND(O284="蓝色",N284="晶核生命力"),数据引用!$C$19,AND(O284="紫色",N284="晶核生命力"),数据引用!$D$19,AND(O284="橙色",N284="晶核生命力"),数据引用!$E$19,AND(O284="红色",N284="晶核生命力"),数据引用!$F$19,AND(O284="蓝色",N284="晶核攻击力"),数据引用!$C$16,AND(O284="紫色",N284="晶核攻击力"),数据引用!$D$16,AND(O284="橙色",N284="晶核攻击力"),数据引用!$E$16,AND(O284="红色",N284="晶核攻击力"),数据引用!$F$16,AND(O284="蓝色",N284="最大混沌"),数据引用!$C$22,AND(O284="紫色",N284="最大混沌"),数据引用!$D$22,AND(O284="橙色",N284="最大混沌"),数据引用!$E$22,AND(O284="红色",N284="最大混沌"),数据引用!$F$22,AND(O284="蓝色",N284="破甲效果"),数据引用!$C$25,AND(O284="紫色",N284="破甲效果"),数据引用!$D$25,AND(O284="橙色",N284="破甲效果"),数据引用!$E$25,AND(O284="红色",N284="破甲效果"),数据引用!$F$25,AND(O284="蓝色",N284="暴击效果"),数据引用!$C$28,AND(O284="紫色",N284="暴击效果"),数据引用!$D$28,AND(O284="橙色",N284="暴击效果"),数据引用!$E$28,AND(O284="红色",N284="暴击效果"),数据引用!$F$28,AND(O284="蓝色",N284="精准伤害"),数据引用!$C$31,AND(O284="紫色",N284="精准伤害"),数据引用!$D$31,AND(O284="橙色",N284="精准伤害"),数据引用!$E$31,AND(O284="红色",N284="精准伤害"),数据引用!$F$31,AND(O284="蓝色",N284="技能增强"),$C$34,AND(O284="紫色",N284="技能增强"),数据引用!$D$34,AND(O284="橙色",N284="技能增强"),数据引用!$E$34,AND(O284="红色",N284="技能增强"),数据引用!$F$34,AND(O284="蓝色",N284="命中率"),数据引用!$C$37,AND(O284="紫色",N284="命中率"),数据引用!$D$37,AND(O284="橙色",N284="命中率"),数据引用!$E$37,AND(O284="红色",N284="命中率"),数据引用!$F$37,AND(O284="蓝色",N284="闪避率"),数据引用!$C$40,AND(O284="紫色",N284="闪避率"),数据引用!$D$40,AND(O284="橙色",N284="闪避率"),数据引用!$E$40,AND(O284="红色",N284="闪避率"),数据引用!$F$40,AND(O284="蓝色",N284="晶核防御力"),数据引用!$C$43,AND(O284="紫色",N284="晶核防御力"),数据引用!$D$43,AND(O284="橙色",N284="晶核防御力"),数据引用!$E$43,AND(O284="红色",N284="晶核防御力"),数据引用!$F$43,AND(O284="蓝色",N284="精准回血%s"),数据引用!$C$46,AND(O284="紫色",N284="精准回血%s"),数据引用!$D$46,AND(O284="橙色",N284="精准回血%s"),数据引用!$E$46,AND(O284="红色",N284="精准回血%s"),数据引用!$F$46,AND(O284="蓝色",N284="闪避回血%s"),数据引用!$C$49,AND(O284="紫色",N284="闪避回血%s"),数据引用!$D$49,AND(O284="橙色",N284="闪避回血%s"),数据引用!$E$49,AND(O284="红色",N284="闪避回血%s"),数据引用!$F$49,AND(O284="蓝色",N284="命中回血%s"),数据引用!$C$52,AND(O284="紫色",N284="命中回血%s"),数据引用!$D$52,AND(O284="橙色",N284="命中回血%s"),数据引用!$E$52,AND(O284="红色",N284="命中回血%s"),数据引用!$F$52,AND(O284="蓝色",N284="暴击回血%s"),数据引用!$C$55,AND(O284="紫色",N284="暴击回血%s"),数据引用!$D$55,AND(O284="橙色",N284="暴击回血%s"),数据引用!$E$55,AND(O284="红色",N284="暴击回血%s"),数据引用!$F$55,AND(O284="蓝色",N284="混沌回血%s"),数据引用!$C$58,AND(O284="紫色",N284="混沌回血%s"),数据引用!$D$58,AND(O284="橙色",N284="混沌回血%s"),数据引用!$E$58,AND(O284="红色",N284="混沌回血%s"),数据引用!$F$58,AND(O284="蓝色",N284="元素抗性"),数据引用!$C$61,AND(O284="紫色",N284="元素抗性"),数据引用!$D$61,AND(O284="橙色",N284="元素抗性"),数据引用!$E$61,AND(O284="红色",N284="元素抗性"),数据引用!$F$61,AND(O284="蓝色",N284="元素伤害"),数据引用!$C$64,AND(O284="紫色",N284="元素伤害"),数据引用!$D$64,AND(O284="橙色",N284="元素伤害"),数据引用!$E$64,AND(O284="红色",N284="元素伤害"),数据引用!$F$64)</f>
        <v>157</v>
      </c>
      <c r="N284" s="175" t="s">
        <v>172</v>
      </c>
      <c r="O284" s="60" t="s">
        <v>41</v>
      </c>
      <c r="P284" s="141">
        <f t="shared" si="24"/>
        <v>157</v>
      </c>
      <c r="Q284" s="156"/>
      <c r="R284" s="156"/>
      <c r="S284" s="156"/>
      <c r="T284" s="156"/>
      <c r="U284" s="156" t="s">
        <v>142</v>
      </c>
      <c r="V284" s="126" t="str">
        <f t="shared" si="25"/>
        <v>属性-闪避回血,</v>
      </c>
    </row>
    <row r="285" ht="15.75" spans="10:22">
      <c r="J285" s="143"/>
      <c r="K285" s="143"/>
      <c r="L285" s="174" t="s">
        <v>240</v>
      </c>
      <c r="M285" s="139">
        <f>_xlfn.IFS(AND(O285="蓝色",N285="晶核生命力"),数据引用!$C$19,AND(O285="紫色",N285="晶核生命力"),数据引用!$D$19,AND(O285="橙色",N285="晶核生命力"),数据引用!$E$19,AND(O285="红色",N285="晶核生命力"),数据引用!$F$19,AND(O285="蓝色",N285="晶核攻击力"),数据引用!$C$16,AND(O285="紫色",N285="晶核攻击力"),数据引用!$D$16,AND(O285="橙色",N285="晶核攻击力"),数据引用!$E$16,AND(O285="红色",N285="晶核攻击力"),数据引用!$F$16,AND(O285="蓝色",N285="最大混沌"),数据引用!$C$22,AND(O285="紫色",N285="最大混沌"),数据引用!$D$22,AND(O285="橙色",N285="最大混沌"),数据引用!$E$22,AND(O285="红色",N285="最大混沌"),数据引用!$F$22,AND(O285="蓝色",N285="破甲效果"),数据引用!$C$25,AND(O285="紫色",N285="破甲效果"),数据引用!$D$25,AND(O285="橙色",N285="破甲效果"),数据引用!$E$25,AND(O285="红色",N285="破甲效果"),数据引用!$F$25,AND(O285="蓝色",N285="暴击效果"),数据引用!$C$28,AND(O285="紫色",N285="暴击效果"),数据引用!$D$28,AND(O285="橙色",N285="暴击效果"),数据引用!$E$28,AND(O285="红色",N285="暴击效果"),数据引用!$F$28,AND(O285="蓝色",N285="精准伤害"),数据引用!$C$31,AND(O285="紫色",N285="精准伤害"),数据引用!$D$31,AND(O285="橙色",N285="精准伤害"),数据引用!$E$31,AND(O285="红色",N285="精准伤害"),数据引用!$F$31,AND(O285="蓝色",N285="技能增强"),$C$34,AND(O285="紫色",N285="技能增强"),数据引用!$D$34,AND(O285="橙色",N285="技能增强"),数据引用!$E$34,AND(O285="红色",N285="技能增强"),数据引用!$F$34,AND(O285="蓝色",N285="命中率"),数据引用!$C$37,AND(O285="紫色",N285="命中率"),数据引用!$D$37,AND(O285="橙色",N285="命中率"),数据引用!$E$37,AND(O285="红色",N285="命中率"),数据引用!$F$37,AND(O285="蓝色",N285="闪避率"),数据引用!$C$40,AND(O285="紫色",N285="闪避率"),数据引用!$D$40,AND(O285="橙色",N285="闪避率"),数据引用!$E$40,AND(O285="红色",N285="闪避率"),数据引用!$F$40,AND(O285="蓝色",N285="晶核防御力"),数据引用!$C$43,AND(O285="紫色",N285="晶核防御力"),数据引用!$D$43,AND(O285="橙色",N285="晶核防御力"),数据引用!$E$43,AND(O285="红色",N285="晶核防御力"),数据引用!$F$43,AND(O285="蓝色",N285="精准回血%s"),数据引用!$C$46,AND(O285="紫色",N285="精准回血%s"),数据引用!$D$46,AND(O285="橙色",N285="精准回血%s"),数据引用!$E$46,AND(O285="红色",N285="精准回血%s"),数据引用!$F$46,AND(O285="蓝色",N285="闪避回血%s"),数据引用!$C$49,AND(O285="紫色",N285="闪避回血%s"),数据引用!$D$49,AND(O285="橙色",N285="闪避回血%s"),数据引用!$E$49,AND(O285="红色",N285="闪避回血%s"),数据引用!$F$49,AND(O285="蓝色",N285="命中回血%s"),数据引用!$C$52,AND(O285="紫色",N285="命中回血%s"),数据引用!$D$52,AND(O285="橙色",N285="命中回血%s"),数据引用!$E$52,AND(O285="红色",N285="命中回血%s"),数据引用!$F$52,AND(O285="蓝色",N285="暴击回血%s"),数据引用!$C$55,AND(O285="紫色",N285="暴击回血%s"),数据引用!$D$55,AND(O285="橙色",N285="暴击回血%s"),数据引用!$E$55,AND(O285="红色",N285="暴击回血%s"),数据引用!$F$55,AND(O285="蓝色",N285="混沌回血%s"),数据引用!$C$58,AND(O285="紫色",N285="混沌回血%s"),数据引用!$D$58,AND(O285="橙色",N285="混沌回血%s"),数据引用!$E$58,AND(O285="红色",N285="混沌回血%s"),数据引用!$F$58,AND(O285="蓝色",N285="元素抗性"),数据引用!$C$61,AND(O285="紫色",N285="元素抗性"),数据引用!$D$61,AND(O285="橙色",N285="元素抗性"),数据引用!$E$61,AND(O285="红色",N285="元素抗性"),数据引用!$F$61,AND(O285="蓝色",N285="元素伤害"),数据引用!$C$64,AND(O285="紫色",N285="元素伤害"),数据引用!$D$64,AND(O285="橙色",N285="元素伤害"),数据引用!$E$64,AND(O285="红色",N285="元素伤害"),数据引用!$F$64)</f>
        <v>0</v>
      </c>
      <c r="N285" s="26" t="s">
        <v>161</v>
      </c>
      <c r="O285" s="60" t="s">
        <v>41</v>
      </c>
      <c r="P285" s="141">
        <f t="shared" si="24"/>
        <v>0</v>
      </c>
      <c r="Q285" s="156"/>
      <c r="R285" s="156"/>
      <c r="S285" s="156"/>
      <c r="T285" s="156"/>
      <c r="U285" s="156" t="s">
        <v>132</v>
      </c>
      <c r="V285" s="126" t="str">
        <f t="shared" si="25"/>
        <v>属性-技能增强,</v>
      </c>
    </row>
    <row r="286" ht="15.75" spans="10:22">
      <c r="J286" s="6"/>
      <c r="K286" s="6"/>
      <c r="L286" s="47" t="s">
        <v>136</v>
      </c>
      <c r="M286" s="139">
        <f>_xlfn.IFS(AND(O286="蓝色",N286="晶核生命力"),数据引用!$C$19,AND(O286="紫色",N286="晶核生命力"),数据引用!$D$19,AND(O286="橙色",N286="晶核生命力"),数据引用!$E$19,AND(O286="红色",N286="晶核生命力"),数据引用!$F$19,AND(O286="蓝色",N286="晶核攻击力"),数据引用!$C$16,AND(O286="紫色",N286="晶核攻击力"),数据引用!$D$16,AND(O286="橙色",N286="晶核攻击力"),数据引用!$E$16,AND(O286="红色",N286="晶核攻击力"),数据引用!$F$16,AND(O286="蓝色",N286="最大混沌"),数据引用!$C$22,AND(O286="紫色",N286="最大混沌"),数据引用!$D$22,AND(O286="橙色",N286="最大混沌"),数据引用!$E$22,AND(O286="红色",N286="最大混沌"),数据引用!$F$22,AND(O286="蓝色",N286="破甲效果"),数据引用!$C$25,AND(O286="紫色",N286="破甲效果"),数据引用!$D$25,AND(O286="橙色",N286="破甲效果"),数据引用!$E$25,AND(O286="红色",N286="破甲效果"),数据引用!$F$25,AND(O286="蓝色",N286="暴击效果"),数据引用!$C$28,AND(O286="紫色",N286="暴击效果"),数据引用!$D$28,AND(O286="橙色",N286="暴击效果"),数据引用!$E$28,AND(O286="红色",N286="暴击效果"),数据引用!$F$28,AND(O286="蓝色",N286="精准伤害"),数据引用!$C$31,AND(O286="紫色",N286="精准伤害"),数据引用!$D$31,AND(O286="橙色",N286="精准伤害"),数据引用!$E$31,AND(O286="红色",N286="精准伤害"),数据引用!$F$31,AND(O286="蓝色",N286="技能增强"),$C$34,AND(O286="紫色",N286="技能增强"),数据引用!$D$34,AND(O286="橙色",N286="技能增强"),数据引用!$E$34,AND(O286="红色",N286="技能增强"),数据引用!$F$34,AND(O286="蓝色",N286="命中率"),数据引用!$C$37,AND(O286="紫色",N286="命中率"),数据引用!$D$37,AND(O286="橙色",N286="命中率"),数据引用!$E$37,AND(O286="红色",N286="命中率"),数据引用!$F$37,AND(O286="蓝色",N286="闪避率"),数据引用!$C$40,AND(O286="紫色",N286="闪避率"),数据引用!$D$40,AND(O286="橙色",N286="闪避率"),数据引用!$E$40,AND(O286="红色",N286="闪避率"),数据引用!$F$40,AND(O286="蓝色",N286="晶核防御力"),数据引用!$C$43,AND(O286="紫色",N286="晶核防御力"),数据引用!$D$43,AND(O286="橙色",N286="晶核防御力"),数据引用!$E$43,AND(O286="红色",N286="晶核防御力"),数据引用!$F$43,AND(O286="蓝色",N286="精准回血%s"),数据引用!$C$46,AND(O286="紫色",N286="精准回血%s"),数据引用!$D$46,AND(O286="橙色",N286="精准回血%s"),数据引用!$E$46,AND(O286="红色",N286="精准回血%s"),数据引用!$F$46,AND(O286="蓝色",N286="闪避回血%s"),数据引用!$C$49,AND(O286="紫色",N286="闪避回血%s"),数据引用!$D$49,AND(O286="橙色",N286="闪避回血%s"),数据引用!$E$49,AND(O286="红色",N286="闪避回血%s"),数据引用!$F$49,AND(O286="蓝色",N286="命中回血%s"),数据引用!$C$52,AND(O286="紫色",N286="命中回血%s"),数据引用!$D$52,AND(O286="橙色",N286="命中回血%s"),数据引用!$E$52,AND(O286="红色",N286="命中回血%s"),数据引用!$F$52,AND(O286="蓝色",N286="暴击回血%s"),数据引用!$C$55,AND(O286="紫色",N286="暴击回血%s"),数据引用!$D$55,AND(O286="橙色",N286="暴击回血%s"),数据引用!$E$55,AND(O286="红色",N286="暴击回血%s"),数据引用!$F$55,AND(O286="蓝色",N286="混沌回血%s"),数据引用!$C$58,AND(O286="紫色",N286="混沌回血%s"),数据引用!$D$58,AND(O286="橙色",N286="混沌回血%s"),数据引用!$E$58,AND(O286="红色",N286="混沌回血%s"),数据引用!$F$58,AND(O286="蓝色",N286="元素抗性"),数据引用!$C$61,AND(O286="紫色",N286="元素抗性"),数据引用!$D$61,AND(O286="橙色",N286="元素抗性"),数据引用!$E$61,AND(O286="红色",N286="元素抗性"),数据引用!$F$61,AND(O286="蓝色",N286="元素伤害"),数据引用!$C$64,AND(O286="紫色",N286="元素伤害"),数据引用!$D$64,AND(O286="橙色",N286="元素伤害"),数据引用!$E$64,AND(O286="红色",N286="元素伤害"),数据引用!$F$64)</f>
        <v>20</v>
      </c>
      <c r="N286" s="160" t="s">
        <v>148</v>
      </c>
      <c r="O286" s="60" t="s">
        <v>41</v>
      </c>
      <c r="P286" s="141">
        <f t="shared" si="24"/>
        <v>20</v>
      </c>
      <c r="Q286" s="156"/>
      <c r="R286" s="156"/>
      <c r="S286" s="156"/>
      <c r="T286" s="156"/>
      <c r="U286" s="156" t="s">
        <v>132</v>
      </c>
      <c r="V286" s="126" t="str">
        <f t="shared" si="25"/>
        <v>属性-防御力,</v>
      </c>
    </row>
    <row r="287" ht="15.75" spans="10:22">
      <c r="J287" s="6"/>
      <c r="K287" s="126">
        <f>T287*100</f>
        <v>33</v>
      </c>
      <c r="L287" s="172" t="s">
        <v>246</v>
      </c>
      <c r="M287" s="139">
        <f>_xlfn.IFS(AND(O287="蓝色",N287="晶核生命力"),数据引用!$C$19,AND(O287="紫色",N287="晶核生命力"),数据引用!$D$19,AND(O287="橙色",N287="晶核生命力"),数据引用!$E$19,AND(O287="红色",N287="晶核生命力"),数据引用!$F$19,AND(O287="蓝色",N287="晶核攻击力"),数据引用!$C$16,AND(O287="紫色",N287="晶核攻击力"),数据引用!$D$16,AND(O287="橙色",N287="晶核攻击力"),数据引用!$E$16,AND(O287="红色",N287="晶核攻击力"),数据引用!$F$16,AND(O287="蓝色",N287="最大混沌"),数据引用!$C$22,AND(O287="紫色",N287="最大混沌"),数据引用!$D$22,AND(O287="橙色",N287="最大混沌"),数据引用!$E$22,AND(O287="红色",N287="最大混沌"),数据引用!$F$22,AND(O287="蓝色",N287="破甲效果"),数据引用!$C$25,AND(O287="紫色",N287="破甲效果"),数据引用!$D$25,AND(O287="橙色",N287="破甲效果"),数据引用!$E$25,AND(O287="红色",N287="破甲效果"),数据引用!$F$25,AND(O287="蓝色",N287="暴击效果"),数据引用!$C$28,AND(O287="紫色",N287="暴击效果"),数据引用!$D$28,AND(O287="橙色",N287="暴击效果"),数据引用!$E$28,AND(O287="红色",N287="暴击效果"),数据引用!$F$28,AND(O287="蓝色",N287="精准伤害"),数据引用!$C$31,AND(O287="紫色",N287="精准伤害"),数据引用!$D$31,AND(O287="橙色",N287="精准伤害"),数据引用!$E$31,AND(O287="红色",N287="精准伤害"),数据引用!$F$31,AND(O287="蓝色",N287="技能增强"),$C$34,AND(O287="紫色",N287="技能增强"),数据引用!$D$34,AND(O287="橙色",N287="技能增强"),数据引用!$E$34,AND(O287="红色",N287="技能增强"),数据引用!$F$34,AND(O287="蓝色",N287="命中率"),数据引用!$C$37,AND(O287="紫色",N287="命中率"),数据引用!$D$37,AND(O287="橙色",N287="命中率"),数据引用!$E$37,AND(O287="红色",N287="命中率"),数据引用!$F$37,AND(O287="蓝色",N287="闪避率"),数据引用!$C$40,AND(O287="紫色",N287="闪避率"),数据引用!$D$40,AND(O287="橙色",N287="闪避率"),数据引用!$E$40,AND(O287="红色",N287="闪避率"),数据引用!$F$40,AND(O287="蓝色",N287="晶核防御力"),数据引用!$C$43,AND(O287="紫色",N287="晶核防御力"),数据引用!$D$43,AND(O287="橙色",N287="晶核防御力"),数据引用!$E$43,AND(O287="红色",N287="晶核防御力"),数据引用!$F$43,AND(O287="蓝色",N287="精准回血%s"),数据引用!$C$46,AND(O287="紫色",N287="精准回血%s"),数据引用!$D$46,AND(O287="橙色",N287="精准回血%s"),数据引用!$E$46,AND(O287="红色",N287="精准回血%s"),数据引用!$F$46,AND(O287="蓝色",N287="闪避回血%s"),数据引用!$C$49,AND(O287="紫色",N287="闪避回血%s"),数据引用!$D$49,AND(O287="橙色",N287="闪避回血%s"),数据引用!$E$49,AND(O287="红色",N287="闪避回血%s"),数据引用!$F$49,AND(O287="蓝色",N287="命中回血%s"),数据引用!$C$52,AND(O287="紫色",N287="命中回血%s"),数据引用!$D$52,AND(O287="橙色",N287="命中回血%s"),数据引用!$E$52,AND(O287="红色",N287="命中回血%s"),数据引用!$F$52,AND(O287="蓝色",N287="暴击回血%s"),数据引用!$C$55,AND(O287="紫色",N287="暴击回血%s"),数据引用!$D$55,AND(O287="橙色",N287="暴击回血%s"),数据引用!$E$55,AND(O287="红色",N287="暴击回血%s"),数据引用!$F$55,AND(O287="蓝色",N287="混沌回血%s"),数据引用!$C$58,AND(O287="紫色",N287="混沌回血%s"),数据引用!$D$58,AND(O287="橙色",N287="混沌回血%s"),数据引用!$E$58,AND(O287="红色",N287="混沌回血%s"),数据引用!$F$58,AND(O287="蓝色",N287="元素抗性"),数据引用!$C$61,AND(O287="紫色",N287="元素抗性"),数据引用!$D$61,AND(O287="橙色",N287="元素抗性"),数据引用!$E$61,AND(O287="红色",N287="元素抗性"),数据引用!$F$61,AND(O287="蓝色",N287="元素伤害"),数据引用!$C$64,AND(O287="紫色",N287="元素伤害"),数据引用!$D$64,AND(O287="橙色",N287="元素伤害"),数据引用!$E$64,AND(O287="红色",N287="元素伤害"),数据引用!$F$64)</f>
        <v>20</v>
      </c>
      <c r="N287" s="173" t="s">
        <v>129</v>
      </c>
      <c r="O287" s="60" t="s">
        <v>41</v>
      </c>
      <c r="P287" s="141">
        <f t="shared" si="24"/>
        <v>20</v>
      </c>
      <c r="Q287" s="156" t="s">
        <v>130</v>
      </c>
      <c r="R287" s="156">
        <v>60</v>
      </c>
      <c r="S287" s="156" t="s">
        <v>131</v>
      </c>
      <c r="T287" s="156">
        <f>ROUND(P287/R287,2)</f>
        <v>0.33</v>
      </c>
      <c r="U287" s="156" t="s">
        <v>132</v>
      </c>
      <c r="V287" s="126" t="str">
        <f t="shared" si="25"/>
        <v>属性-最大生命,</v>
      </c>
    </row>
    <row r="288" ht="15.75" spans="5:22">
      <c r="E288"/>
      <c r="F288"/>
      <c r="G288"/>
      <c r="H288" s="158"/>
      <c r="I288"/>
      <c r="J288" s="6"/>
      <c r="K288" s="6"/>
      <c r="L288" s="52" t="s">
        <v>221</v>
      </c>
      <c r="M288" s="139" t="e">
        <f>_xlfn.IFS(AND(O288="蓝色",N288="晶核生命力"),数据引用!$C$19,AND(O288="紫色",N288="晶核生命力"),数据引用!$D$19,AND(O288="橙色",N288="晶核生命力"),数据引用!$E$19,AND(O288="红色",N288="晶核生命力"),数据引用!$F$19,AND(O288="蓝色",N288="晶核攻击力"),数据引用!$C$16,AND(O288="紫色",N288="晶核攻击力"),数据引用!$D$16,AND(O288="橙色",N288="晶核攻击力"),数据引用!$E$16,AND(O288="红色",N288="晶核攻击力"),数据引用!$F$16,AND(O288="蓝色",N288="最大混沌"),数据引用!$C$22,AND(O288="紫色",N288="最大混沌"),数据引用!$D$22,AND(O288="橙色",N288="最大混沌"),数据引用!$E$22,AND(O288="红色",N288="最大混沌"),数据引用!$F$22,AND(O288="蓝色",N288="破甲效果"),数据引用!$C$25,AND(O288="紫色",N288="破甲效果"),数据引用!$D$25,AND(O288="橙色",N288="破甲效果"),数据引用!$E$25,AND(O288="红色",N288="破甲效果"),数据引用!$F$25,AND(O288="蓝色",N288="暴击效果"),数据引用!$C$28,AND(O288="紫色",N288="暴击效果"),数据引用!$D$28,AND(O288="橙色",N288="暴击效果"),数据引用!$E$28,AND(O288="红色",N288="暴击效果"),数据引用!$F$28,AND(O288="蓝色",N288="精准伤害"),数据引用!$C$31,AND(O288="紫色",N288="精准伤害"),数据引用!$D$31,AND(O288="橙色",N288="精准伤害"),数据引用!$E$31,AND(O288="红色",N288="精准伤害"),数据引用!$F$31,AND(O288="蓝色",N288="技能增强"),$C$34,AND(O288="紫色",N288="技能增强"),数据引用!$D$34,AND(O288="橙色",N288="技能增强"),数据引用!$E$34,AND(O288="红色",N288="技能增强"),数据引用!$F$34,AND(O288="蓝色",N288="%命中率"),数据引用!$C$37,AND(O288="紫色",N288="%命中率"),数据引用!$D$37,AND(O288="橙色",N288="%命中率"),数据引用!$E$37,AND(O288="红色",N288="命中率"),数据引用!$F$37,AND(O288="蓝色",N288="%闪避率"),数据引用!$C$40,AND(O288="紫色",N288="%闪避率"),数据引用!$D$40,AND(O288="橙色",N288="%闪避率"),数据引用!$E$40,AND(O288="红色",N288="%闪避率"),数据引用!$F$40,AND(O288="蓝色",N288="晶核防御力"),数据引用!$C$43,AND(O288="紫色",N288="晶核防御力"),数据引用!$D$43,AND(O288="橙色",N288="晶核防御力"),数据引用!$E$43,AND(O288="红色",N288="晶核防御力"),数据引用!$F$43,AND(O288="蓝色",N288="精准回血"),数据引用!$C$46,AND(O288="紫色",N288="精准回血"),数据引用!$D$46,AND(O288="橙色",N288="精准回血"),数据引用!$E$46,AND(O288="红色",N288="精准回血"),数据引用!$F$46,AND(O288="蓝色",N288="闪避回血"),数据引用!$C$49,AND(O288="紫色",N288="闪避回血"),数据引用!$D$49,AND(O288="橙色",N288="闪避回血"),数据引用!$E$49,AND(O288="红色",N288="闪避回血"),数据引用!$F$49,AND(O288="蓝色",N288="命中回血"),数据引用!$C$52,AND(O288="紫色",N288="命中回血"),数据引用!$D$52,AND(O288="橙色",N288="命中回血"),数据引用!$E$52,AND(O288="红色",N288="命中回血"),数据引用!$F$52,AND(O288="蓝色",N288="暴击回血"),数据引用!$C$55,AND(O288="紫色",N288="暴击回血"),数据引用!$D$55,AND(O288="橙色",N288="暴击回血"),数据引用!$E$55,AND(O288="红色",N288="暴击回血"),数据引用!$F$55,AND(O288="蓝色",N288="混沌回血"),数据引用!$C$58,AND(O288="紫色",N288="混沌回血"),数据引用!$D$58,AND(O288="橙色",N288="混沌回血"),数据引用!$E$58,AND(O288="红色",N288="混沌回血"),数据引用!$F$58,AND(O288="蓝色",N288="%元素抗性"),数据引用!$C$61,AND(O288="紫色",N288="%元素抗性"),数据引用!$D$61,AND(O288="橙色",N288="%元素抗性"),数据引用!$E$61,AND(O288="红色",N288="%元素抗性"),数据引用!$F$61,AND(O288="蓝色",N288="%元素伤害"),数据引用!$C$64,AND(O288="紫色",N288="%元素伤害"),数据引用!$D$64,AND(O288="橙色",N288="%元素伤害"),数据引用!$E$64,AND(O288="红色",N288="%元素伤害"),数据引用!$F$64)</f>
        <v>#N/A</v>
      </c>
      <c r="N288" s="160"/>
      <c r="O288" s="60" t="s">
        <v>41</v>
      </c>
      <c r="P288" s="141" t="str">
        <f t="shared" si="24"/>
        <v/>
      </c>
      <c r="R288" s="156"/>
      <c r="S288" s="156"/>
      <c r="T288" s="156"/>
      <c r="U288" s="156"/>
      <c r="V288" s="126" t="e">
        <f t="shared" si="25"/>
        <v>#N/A</v>
      </c>
    </row>
    <row r="289" ht="15.75" spans="10:22">
      <c r="J289" s="6"/>
      <c r="K289" s="6"/>
      <c r="L289" s="60" t="s">
        <v>136</v>
      </c>
      <c r="M289" s="139">
        <f>_xlfn.IFS(AND(O289="蓝色",N289="晶核生命力"),数据引用!$C$19,AND(O289="紫色",N289="晶核生命力"),数据引用!$D$19,AND(O289="橙色",N289="晶核生命力"),数据引用!$E$19,AND(O289="红色",N289="晶核生命力"),数据引用!$F$19,AND(O289="蓝色",N289="晶核攻击力"),数据引用!$C$16,AND(O289="紫色",N289="晶核攻击力"),数据引用!$D$16,AND(O289="橙色",N289="晶核攻击力"),数据引用!$E$16,AND(O289="红色",N289="晶核攻击力"),数据引用!$F$16,AND(O289="蓝色",N289="最大混沌"),数据引用!$C$22,AND(O289="紫色",N289="最大混沌"),数据引用!$D$22,AND(O289="橙色",N289="最大混沌"),数据引用!$E$22,AND(O289="红色",N289="最大混沌"),数据引用!$F$22,AND(O289="蓝色",N289="破甲效果"),数据引用!$C$25,AND(O289="紫色",N289="破甲效果"),数据引用!$D$25,AND(O289="橙色",N289="破甲效果"),数据引用!$E$25,AND(O289="红色",N289="破甲效果"),数据引用!$F$25,AND(O289="蓝色",N289="暴击效果"),数据引用!$C$28,AND(O289="紫色",N289="暴击效果"),数据引用!$D$28,AND(O289="橙色",N289="暴击效果"),数据引用!$E$28,AND(O289="红色",N289="暴击效果"),数据引用!$F$28,AND(O289="蓝色",N289="精准伤害"),数据引用!$C$31,AND(O289="紫色",N289="精准伤害"),数据引用!$D$31,AND(O289="橙色",N289="精准伤害"),数据引用!$E$31,AND(O289="红色",N289="精准伤害"),数据引用!$F$31,AND(O289="蓝色",N289="技能增强"),$C$34,AND(O289="紫色",N289="技能增强"),数据引用!$D$34,AND(O289="橙色",N289="技能增强"),数据引用!$E$34,AND(O289="红色",N289="技能增强"),数据引用!$F$34,AND(O289="蓝色",N289="命中率"),数据引用!$C$37,AND(O289="紫色",N289="命中率"),数据引用!$D$37,AND(O289="橙色",N289="命中率"),数据引用!$E$37,AND(O289="红色",N289="命中率"),数据引用!$F$37,AND(O289="蓝色",N289="闪避率"),数据引用!$C$40,AND(O289="紫色",N289="闪避率"),数据引用!$D$40,AND(O289="橙色",N289="闪避率"),数据引用!$E$40,AND(O289="红色",N289="闪避率"),数据引用!$F$40,AND(O289="蓝色",N289="晶核防御力"),数据引用!$C$43,AND(O289="紫色",N289="晶核防御力"),数据引用!$D$43,AND(O289="橙色",N289="晶核防御力"),数据引用!$E$43,AND(O289="红色",N289="晶核防御力"),数据引用!$F$43,AND(O289="蓝色",N289="精准回血%s"),数据引用!$C$46,AND(O289="紫色",N289="精准回血%s"),数据引用!$D$46,AND(O289="橙色",N289="精准回血%s"),数据引用!$E$46,AND(O289="红色",N289="精准回血%s"),数据引用!$F$46,AND(O289="蓝色",N289="闪避回血%s"),数据引用!$C$49,AND(O289="紫色",N289="闪避回血%s"),数据引用!$D$49,AND(O289="橙色",N289="闪避回血%s"),数据引用!$E$49,AND(O289="红色",N289="闪避回血%s"),数据引用!$F$49,AND(O289="蓝色",N289="命中回血%s"),数据引用!$C$52,AND(O289="紫色",N289="命中回血%s"),数据引用!$D$52,AND(O289="橙色",N289="命中回血%s"),数据引用!$E$52,AND(O289="红色",N289="命中回血%s"),数据引用!$F$52,AND(O289="蓝色",N289="暴击回血%s"),数据引用!$C$55,AND(O289="紫色",N289="暴击回血%s"),数据引用!$D$55,AND(O289="橙色",N289="暴击回血%s"),数据引用!$E$55,AND(O289="红色",N289="暴击回血%s"),数据引用!$F$55,AND(O289="蓝色",N289="混沌回血%s"),数据引用!$C$58,AND(O289="紫色",N289="混沌回血%s"),数据引用!$D$58,AND(O289="橙色",N289="混沌回血%s"),数据引用!$E$58,AND(O289="红色",N289="混沌回血%s"),数据引用!$F$58,AND(O289="蓝色",N289="元素抗性"),数据引用!$C$61,AND(O289="紫色",N289="元素抗性"),数据引用!$D$61,AND(O289="橙色",N289="元素抗性"),数据引用!$E$61,AND(O289="红色",N289="元素抗性"),数据引用!$F$61,AND(O289="蓝色",N289="元素伤害"),数据引用!$C$64,AND(O289="紫色",N289="元素伤害"),数据引用!$D$64,AND(O289="橙色",N289="元素伤害"),数据引用!$E$64,AND(O289="红色",N289="元素伤害"),数据引用!$F$64)</f>
        <v>20</v>
      </c>
      <c r="N289" s="173" t="s">
        <v>137</v>
      </c>
      <c r="O289" s="60" t="s">
        <v>41</v>
      </c>
      <c r="P289" s="141">
        <f t="shared" si="24"/>
        <v>20</v>
      </c>
      <c r="Q289" s="156"/>
      <c r="R289" s="156"/>
      <c r="S289" s="156"/>
      <c r="T289" s="156"/>
      <c r="U289" s="156" t="s">
        <v>132</v>
      </c>
      <c r="V289" s="126" t="str">
        <f t="shared" si="25"/>
        <v>属性-攻击力,</v>
      </c>
    </row>
    <row r="290" ht="15.75" spans="10:22">
      <c r="J290" s="6"/>
      <c r="K290" s="6"/>
      <c r="L290" s="52" t="s">
        <v>247</v>
      </c>
      <c r="M290" s="139" t="e">
        <f>_xlfn.IFS(AND(O290="蓝色",N290="晶核生命力"),数据引用!$C$19,AND(O290="紫色",N290="晶核生命力"),数据引用!$D$19,AND(O290="橙色",N290="晶核生命力"),数据引用!$E$19,AND(O290="红色",N290="晶核生命力"),数据引用!$F$19,AND(O290="蓝色",N290="晶核攻击力"),数据引用!$C$16,AND(O290="紫色",N290="晶核攻击力"),数据引用!$D$16,AND(O290="橙色",N290="晶核攻击力"),数据引用!$E$16,AND(O290="红色",N290="晶核攻击力"),数据引用!$F$16,AND(O290="蓝色",N290="最大混沌"),数据引用!$C$22,AND(O290="紫色",N290="最大混沌"),数据引用!$D$22,AND(O290="橙色",N290="最大混沌"),数据引用!$E$22,AND(O290="红色",N290="最大混沌"),数据引用!$F$22,AND(O290="蓝色",N290="破甲效果"),数据引用!$C$25,AND(O290="紫色",N290="破甲效果"),数据引用!$D$25,AND(O290="橙色",N290="破甲效果"),数据引用!$E$25,AND(O290="红色",N290="破甲效果"),数据引用!$F$25,AND(O290="蓝色",N290="暴击效果"),数据引用!$C$28,AND(O290="紫色",N290="暴击效果"),数据引用!$D$28,AND(O290="橙色",N290="暴击效果"),数据引用!$E$28,AND(O290="红色",N290="暴击效果"),数据引用!$F$28,AND(O290="蓝色",N290="精准伤害"),数据引用!$C$31,AND(O290="紫色",N290="精准伤害"),数据引用!$D$31,AND(O290="橙色",N290="精准伤害"),数据引用!$E$31,AND(O290="红色",N290="精准伤害"),数据引用!$F$31,AND(O290="蓝色",N290="技能增强"),$C$34,AND(O290="紫色",N290="技能增强"),数据引用!$D$34,AND(O290="橙色",N290="技能增强"),数据引用!$E$34,AND(O290="红色",N290="技能增强"),数据引用!$F$34,AND(O290="蓝色",N290="%命中率"),数据引用!$C$37,AND(O290="紫色",N290="%命中率"),数据引用!$D$37,AND(O290="橙色",N290="%命中率"),数据引用!$E$37,AND(O290="红色",N290="命中率"),数据引用!$F$37,AND(O290="蓝色",N290="%闪避率"),数据引用!$C$40,AND(O290="紫色",N290="%闪避率"),数据引用!$D$40,AND(O290="橙色",N290="%闪避率"),数据引用!$E$40,AND(O290="红色",N290="%闪避率"),数据引用!$F$40,AND(O290="蓝色",N290="晶核防御力"),数据引用!$C$43,AND(O290="紫色",N290="晶核防御力"),数据引用!$D$43,AND(O290="橙色",N290="晶核防御力"),数据引用!$E$43,AND(O290="红色",N290="晶核防御力"),数据引用!$F$43,AND(O290="蓝色",N290="精准回血"),数据引用!$C$46,AND(O290="紫色",N290="精准回血"),数据引用!$D$46,AND(O290="橙色",N290="精准回血"),数据引用!$E$46,AND(O290="红色",N290="精准回血"),数据引用!$F$46,AND(O290="蓝色",N290="闪避回血"),数据引用!$C$49,AND(O290="紫色",N290="闪避回血"),数据引用!$D$49,AND(O290="橙色",N290="闪避回血"),数据引用!$E$49,AND(O290="红色",N290="闪避回血"),数据引用!$F$49,AND(O290="蓝色",N290="命中回血"),数据引用!$C$52,AND(O290="紫色",N290="命中回血"),数据引用!$D$52,AND(O290="橙色",N290="命中回血"),数据引用!$E$52,AND(O290="红色",N290="命中回血"),数据引用!$F$52,AND(O290="蓝色",N290="暴击回血"),数据引用!$C$55,AND(O290="紫色",N290="暴击回血"),数据引用!$D$55,AND(O290="橙色",N290="暴击回血"),数据引用!$E$55,AND(O290="红色",N290="暴击回血"),数据引用!$F$55,AND(O290="蓝色",N290="混沌回血"),数据引用!$C$58,AND(O290="紫色",N290="混沌回血"),数据引用!$D$58,AND(O290="橙色",N290="混沌回血"),数据引用!$E$58,AND(O290="红色",N290="混沌回血"),数据引用!$F$58,AND(O290="蓝色",N290="%元素抗性"),数据引用!$C$61,AND(O290="紫色",N290="%元素抗性"),数据引用!$D$61,AND(O290="橙色",N290="%元素抗性"),数据引用!$E$61,AND(O290="红色",N290="%元素抗性"),数据引用!$F$61,AND(O290="蓝色",N290="%元素伤害"),数据引用!$C$64,AND(O290="紫色",N290="%元素伤害"),数据引用!$D$64,AND(O290="橙色",N290="%元素伤害"),数据引用!$E$64,AND(O290="红色",N290="%元素伤害"),数据引用!$F$64)</f>
        <v>#N/A</v>
      </c>
      <c r="N290" s="160"/>
      <c r="O290" s="52" t="s">
        <v>41</v>
      </c>
      <c r="P290" s="141" t="str">
        <f t="shared" si="24"/>
        <v/>
      </c>
      <c r="Q290" s="156"/>
      <c r="R290" s="156"/>
      <c r="S290" s="156"/>
      <c r="T290" s="156"/>
      <c r="U290" s="156"/>
      <c r="V290" s="126" t="e">
        <f t="shared" si="25"/>
        <v>#N/A</v>
      </c>
    </row>
    <row r="291" ht="15.75" spans="10:22">
      <c r="J291" s="6"/>
      <c r="K291" s="6"/>
      <c r="L291" s="60" t="s">
        <v>240</v>
      </c>
      <c r="M291" s="139">
        <f>_xlfn.IFS(AND(O291="蓝色",N291="晶核生命力"),数据引用!$C$19,AND(O291="紫色",N291="晶核生命力"),数据引用!$D$19,AND(O291="橙色",N291="晶核生命力"),数据引用!$E$19,AND(O291="红色",N291="晶核生命力"),数据引用!$F$19,AND(O291="蓝色",N291="晶核攻击力"),数据引用!$C$16,AND(O291="紫色",N291="晶核攻击力"),数据引用!$D$16,AND(O291="橙色",N291="晶核攻击力"),数据引用!$E$16,AND(O291="红色",N291="晶核攻击力"),数据引用!$F$16,AND(O291="蓝色",N291="最大混沌"),数据引用!$C$22,AND(O291="紫色",N291="最大混沌"),数据引用!$D$22,AND(O291="橙色",N291="最大混沌"),数据引用!$E$22,AND(O291="红色",N291="最大混沌"),数据引用!$F$22,AND(O291="蓝色",N291="破甲效果"),数据引用!$C$25,AND(O291="紫色",N291="破甲效果"),数据引用!$D$25,AND(O291="橙色",N291="破甲效果"),数据引用!$E$25,AND(O291="红色",N291="破甲效果"),数据引用!$F$25,AND(O291="蓝色",N291="暴击效果"),数据引用!$C$28,AND(O291="紫色",N291="暴击效果"),数据引用!$D$28,AND(O291="橙色",N291="暴击效果"),数据引用!$E$28,AND(O291="红色",N291="暴击效果"),数据引用!$F$28,AND(O291="蓝色",N291="精准伤害"),数据引用!$C$31,AND(O291="紫色",N291="精准伤害"),数据引用!$D$31,AND(O291="橙色",N291="精准伤害"),数据引用!$E$31,AND(O291="红色",N291="精准伤害"),数据引用!$F$31,AND(O291="蓝色",N291="技能增强"),$C$34,AND(O291="紫色",N291="技能增强"),数据引用!$D$34,AND(O291="橙色",N291="技能增强"),数据引用!$E$34,AND(O291="红色",N291="技能增强"),数据引用!$F$34,AND(O291="蓝色",N291="命中率"),数据引用!$C$37,AND(O291="紫色",N291="命中率"),数据引用!$D$37,AND(O291="橙色",N291="命中率"),数据引用!$E$37,AND(O291="红色",N291="命中率"),数据引用!$F$37,AND(O291="蓝色",N291="闪避率"),数据引用!$C$40,AND(O291="紫色",N291="闪避率"),数据引用!$D$40,AND(O291="橙色",N291="闪避率"),数据引用!$E$40,AND(O291="红色",N291="闪避率"),数据引用!$F$40,AND(O291="蓝色",N291="晶核防御力"),数据引用!$C$43,AND(O291="紫色",N291="晶核防御力"),数据引用!$D$43,AND(O291="橙色",N291="晶核防御力"),数据引用!$E$43,AND(O291="红色",N291="晶核防御力"),数据引用!$F$43,AND(O291="蓝色",N291="精准回血%s"),数据引用!$C$46,AND(O291="紫色",N291="精准回血%s"),数据引用!$D$46,AND(O291="橙色",N291="精准回血%s"),数据引用!$E$46,AND(O291="红色",N291="精准回血%s"),数据引用!$F$46,AND(O291="蓝色",N291="闪避回血%s"),数据引用!$C$49,AND(O291="紫色",N291="闪避回血%s"),数据引用!$D$49,AND(O291="橙色",N291="闪避回血%s"),数据引用!$E$49,AND(O291="红色",N291="闪避回血%s"),数据引用!$F$49,AND(O291="蓝色",N291="命中回血%s"),数据引用!$C$52,AND(O291="紫色",N291="命中回血%s"),数据引用!$D$52,AND(O291="橙色",N291="命中回血%s"),数据引用!$E$52,AND(O291="红色",N291="命中回血%s"),数据引用!$F$52,AND(O291="蓝色",N291="暴击回血%s"),数据引用!$C$55,AND(O291="紫色",N291="暴击回血%s"),数据引用!$D$55,AND(O291="橙色",N291="暴击回血%s"),数据引用!$E$55,AND(O291="红色",N291="暴击回血%s"),数据引用!$F$55,AND(O291="蓝色",N291="混沌回血%s"),数据引用!$C$58,AND(O291="紫色",N291="混沌回血%s"),数据引用!$D$58,AND(O291="橙色",N291="混沌回血%s"),数据引用!$E$58,AND(O291="红色",N291="混沌回血%s"),数据引用!$F$58,AND(O291="蓝色",N291="元素抗性"),数据引用!$C$61,AND(O291="紫色",N291="元素抗性"),数据引用!$D$61,AND(O291="橙色",N291="元素抗性"),数据引用!$E$61,AND(O291="红色",N291="元素抗性"),数据引用!$F$61,AND(O291="蓝色",N291="元素伤害"),数据引用!$C$64,AND(O291="紫色",N291="元素伤害"),数据引用!$D$64,AND(O291="橙色",N291="元素伤害"),数据引用!$E$64,AND(O291="红色",N291="元素伤害"),数据引用!$F$64)</f>
        <v>258</v>
      </c>
      <c r="N291" s="176" t="s">
        <v>141</v>
      </c>
      <c r="O291" s="52" t="s">
        <v>41</v>
      </c>
      <c r="P291" s="141">
        <f t="shared" si="24"/>
        <v>258</v>
      </c>
      <c r="Q291" s="156"/>
      <c r="R291" s="156"/>
      <c r="S291" s="156"/>
      <c r="T291" s="156"/>
      <c r="U291" s="156" t="s">
        <v>142</v>
      </c>
      <c r="V291" s="126" t="str">
        <f t="shared" si="25"/>
        <v>属性-暴击回血,</v>
      </c>
    </row>
    <row r="292" ht="15.75" spans="10:22">
      <c r="J292" s="6"/>
      <c r="K292" s="6"/>
      <c r="L292" s="47" t="s">
        <v>136</v>
      </c>
      <c r="M292" s="139">
        <f>_xlfn.IFS(AND(O292="蓝色",N292="晶核生命力"),数据引用!$C$19,AND(O292="紫色",N292="晶核生命力"),数据引用!$D$19,AND(O292="橙色",N292="晶核生命力"),数据引用!$E$19,AND(O292="红色",N292="晶核生命力"),数据引用!$F$19,AND(O292="蓝色",N292="晶核攻击力"),数据引用!$C$16,AND(O292="紫色",N292="晶核攻击力"),数据引用!$D$16,AND(O292="橙色",N292="晶核攻击力"),数据引用!$E$16,AND(O292="红色",N292="晶核攻击力"),数据引用!$F$16,AND(O292="蓝色",N292="最大混沌"),数据引用!$C$22,AND(O292="紫色",N292="最大混沌"),数据引用!$D$22,AND(O292="橙色",N292="最大混沌"),数据引用!$E$22,AND(O292="红色",N292="最大混沌"),数据引用!$F$22,AND(O292="蓝色",N292="破甲效果"),数据引用!$C$25,AND(O292="紫色",N292="破甲效果"),数据引用!$D$25,AND(O292="橙色",N292="破甲效果"),数据引用!$E$25,AND(O292="红色",N292="破甲效果"),数据引用!$F$25,AND(O292="蓝色",N292="暴击效果"),数据引用!$C$28,AND(O292="紫色",N292="暴击效果"),数据引用!$D$28,AND(O292="橙色",N292="暴击效果"),数据引用!$E$28,AND(O292="红色",N292="暴击效果"),数据引用!$F$28,AND(O292="蓝色",N292="精准伤害"),数据引用!$C$31,AND(O292="紫色",N292="精准伤害"),数据引用!$D$31,AND(O292="橙色",N292="精准伤害"),数据引用!$E$31,AND(O292="红色",N292="精准伤害"),数据引用!$F$31,AND(O292="蓝色",N292="技能增强"),$C$34,AND(O292="紫色",N292="技能增强"),数据引用!$D$34,AND(O292="橙色",N292="技能增强"),数据引用!$E$34,AND(O292="红色",N292="技能增强"),数据引用!$F$34,AND(O292="蓝色",N292="命中率"),数据引用!$C$37,AND(O292="紫色",N292="命中率"),数据引用!$D$37,AND(O292="橙色",N292="命中率"),数据引用!$E$37,AND(O292="红色",N292="命中率"),数据引用!$F$37,AND(O292="蓝色",N292="闪避率"),数据引用!$C$40,AND(O292="紫色",N292="闪避率"),数据引用!$D$40,AND(O292="橙色",N292="闪避率"),数据引用!$E$40,AND(O292="红色",N292="闪避率"),数据引用!$F$40,AND(O292="蓝色",N292="晶核防御力"),数据引用!$C$43,AND(O292="紫色",N292="晶核防御力"),数据引用!$D$43,AND(O292="橙色",N292="晶核防御力"),数据引用!$E$43,AND(O292="红色",N292="晶核防御力"),数据引用!$F$43,AND(O292="蓝色",N292="精准回血%s"),数据引用!$C$46,AND(O292="紫色",N292="精准回血%s"),数据引用!$D$46,AND(O292="橙色",N292="精准回血%s"),数据引用!$E$46,AND(O292="红色",N292="精准回血%s"),数据引用!$F$46,AND(O292="蓝色",N292="闪避回血%s"),数据引用!$C$49,AND(O292="紫色",N292="闪避回血%s"),数据引用!$D$49,AND(O292="橙色",N292="闪避回血%s"),数据引用!$E$49,AND(O292="红色",N292="闪避回血%s"),数据引用!$F$49,AND(O292="蓝色",N292="命中回血%s"),数据引用!$C$52,AND(O292="紫色",N292="命中回血%s"),数据引用!$D$52,AND(O292="橙色",N292="命中回血%s"),数据引用!$E$52,AND(O292="红色",N292="命中回血%s"),数据引用!$F$52,AND(O292="蓝色",N292="暴击回血%s"),数据引用!$C$55,AND(O292="紫色",N292="暴击回血%s"),数据引用!$D$55,AND(O292="橙色",N292="暴击回血%s"),数据引用!$E$55,AND(O292="红色",N292="暴击回血%s"),数据引用!$F$55,AND(O292="蓝色",N292="混沌回血%s"),数据引用!$C$58,AND(O292="紫色",N292="混沌回血%s"),数据引用!$D$58,AND(O292="橙色",N292="混沌回血%s"),数据引用!$E$58,AND(O292="红色",N292="混沌回血%s"),数据引用!$F$58,AND(O292="蓝色",N292="元素抗性"),数据引用!$C$61,AND(O292="紫色",N292="元素抗性"),数据引用!$D$61,AND(O292="橙色",N292="元素抗性"),数据引用!$E$61,AND(O292="红色",N292="元素抗性"),数据引用!$F$61,AND(O292="蓝色",N292="元素伤害"),数据引用!$C$64,AND(O292="紫色",N292="元素伤害"),数据引用!$D$64,AND(O292="橙色",N292="元素伤害"),数据引用!$E$64,AND(O292="红色",N292="元素伤害"),数据引用!$F$64)</f>
        <v>20</v>
      </c>
      <c r="N292" s="160" t="s">
        <v>148</v>
      </c>
      <c r="O292" s="52" t="s">
        <v>41</v>
      </c>
      <c r="P292" s="141">
        <f t="shared" si="24"/>
        <v>20</v>
      </c>
      <c r="Q292" s="156"/>
      <c r="R292" s="156"/>
      <c r="S292" s="156"/>
      <c r="T292" s="156"/>
      <c r="U292" s="156" t="s">
        <v>132</v>
      </c>
      <c r="V292" s="126" t="str">
        <f t="shared" si="25"/>
        <v>属性-防御力,</v>
      </c>
    </row>
    <row r="293" ht="15.75" spans="10:22">
      <c r="J293" s="6"/>
      <c r="K293" s="6"/>
      <c r="L293" s="153" t="s">
        <v>240</v>
      </c>
      <c r="M293" s="139">
        <f>_xlfn.IFS(AND(O293="蓝色",N293="晶核生命力"),数据引用!$C$19,AND(O293="紫色",N293="晶核生命力"),数据引用!$D$19,AND(O293="橙色",N293="晶核生命力"),数据引用!$E$19,AND(O293="红色",N293="晶核生命力"),数据引用!$F$19,AND(O293="蓝色",N293="晶核攻击力"),数据引用!$C$16,AND(O293="紫色",N293="晶核攻击力"),数据引用!$D$16,AND(O293="橙色",N293="晶核攻击力"),数据引用!$E$16,AND(O293="红色",N293="晶核攻击力"),数据引用!$F$16,AND(O293="蓝色",N293="最大混沌"),数据引用!$C$22,AND(O293="紫色",N293="最大混沌"),数据引用!$D$22,AND(O293="橙色",N293="最大混沌"),数据引用!$E$22,AND(O293="红色",N293="最大混沌"),数据引用!$F$22,AND(O293="蓝色",N293="破甲效果"),数据引用!$C$25,AND(O293="紫色",N293="破甲效果"),数据引用!$D$25,AND(O293="橙色",N293="破甲效果"),数据引用!$E$25,AND(O293="红色",N293="破甲效果"),数据引用!$F$25,AND(O293="蓝色",N293="暴击效果"),数据引用!$C$28,AND(O293="紫色",N293="暴击效果"),数据引用!$D$28,AND(O293="橙色",N293="暴击效果"),数据引用!$E$28,AND(O293="红色",N293="暴击效果"),数据引用!$F$28,AND(O293="蓝色",N293="精准伤害"),数据引用!$C$31,AND(O293="紫色",N293="精准伤害"),数据引用!$D$31,AND(O293="橙色",N293="精准伤害"),数据引用!$E$31,AND(O293="红色",N293="精准伤害"),数据引用!$F$31,AND(O293="蓝色",N293="技能增强"),$C$34,AND(O293="紫色",N293="技能增强"),数据引用!$D$34,AND(O293="橙色",N293="技能增强"),数据引用!$E$34,AND(O293="红色",N293="技能增强"),数据引用!$F$34,AND(O293="蓝色",N293="命中率"),数据引用!$C$37,AND(O293="紫色",N293="命中率"),数据引用!$D$37,AND(O293="橙色",N293="命中率"),数据引用!$E$37,AND(O293="红色",N293="命中率"),数据引用!$F$37,AND(O293="蓝色",N293="闪避率"),数据引用!$C$40,AND(O293="紫色",N293="闪避率"),数据引用!$D$40,AND(O293="橙色",N293="闪避率"),数据引用!$E$40,AND(O293="红色",N293="闪避率"),数据引用!$F$40,AND(O293="蓝色",N293="晶核防御力"),数据引用!$C$43,AND(O293="紫色",N293="晶核防御力"),数据引用!$D$43,AND(O293="橙色",N293="晶核防御力"),数据引用!$E$43,AND(O293="红色",N293="晶核防御力"),数据引用!$F$43,AND(O293="蓝色",N293="精准回血%s"),数据引用!$C$46,AND(O293="紫色",N293="精准回血%s"),数据引用!$D$46,AND(O293="橙色",N293="精准回血%s"),数据引用!$E$46,AND(O293="红色",N293="精准回血%s"),数据引用!$F$46,AND(O293="蓝色",N293="闪避回血%s"),数据引用!$C$49,AND(O293="紫色",N293="闪避回血%s"),数据引用!$D$49,AND(O293="橙色",N293="闪避回血%s"),数据引用!$E$49,AND(O293="红色",N293="闪避回血%s"),数据引用!$F$49,AND(O293="蓝色",N293="命中回血%s"),数据引用!$C$52,AND(O293="紫色",N293="命中回血%s"),数据引用!$D$52,AND(O293="橙色",N293="命中回血%s"),数据引用!$E$52,AND(O293="红色",N293="命中回血%s"),数据引用!$F$52,AND(O293="蓝色",N293="暴击回血%s"),数据引用!$C$55,AND(O293="紫色",N293="暴击回血%s"),数据引用!$D$55,AND(O293="橙色",N293="暴击回血%s"),数据引用!$E$55,AND(O293="红色",N293="暴击回血%s"),数据引用!$F$55,AND(O293="蓝色",N293="混沌回血%s"),数据引用!$C$58,AND(O293="紫色",N293="混沌回血%s"),数据引用!$D$58,AND(O293="橙色",N293="混沌回血%s"),数据引用!$E$58,AND(O293="红色",N293="混沌回血%s"),数据引用!$F$58,AND(O293="蓝色",N293="元素抗性"),数据引用!$C$61,AND(O293="紫色",N293="元素抗性"),数据引用!$D$61,AND(O293="橙色",N293="元素抗性"),数据引用!$E$61,AND(O293="红色",N293="元素抗性"),数据引用!$F$61,AND(O293="蓝色",N293="元素伤害"),数据引用!$C$64,AND(O293="紫色",N293="元素伤害"),数据引用!$D$64,AND(O293="橙色",N293="元素伤害"),数据引用!$E$64,AND(O293="红色",N293="元素伤害"),数据引用!$F$64)</f>
        <v>2.16</v>
      </c>
      <c r="N293" s="160" t="s">
        <v>152</v>
      </c>
      <c r="O293" s="52" t="s">
        <v>41</v>
      </c>
      <c r="P293" s="141">
        <f t="shared" si="24"/>
        <v>2.16</v>
      </c>
      <c r="Q293" s="156"/>
      <c r="R293" s="156"/>
      <c r="S293" s="156"/>
      <c r="T293" s="156">
        <f>P293/100</f>
        <v>0.0216</v>
      </c>
      <c r="U293" s="156" t="s">
        <v>132</v>
      </c>
      <c r="V293" s="126" t="str">
        <f t="shared" si="25"/>
        <v>属性-命中率,</v>
      </c>
    </row>
    <row r="294" ht="15.75" spans="5:22">
      <c r="E294"/>
      <c r="F294"/>
      <c r="G294"/>
      <c r="H294" s="158"/>
      <c r="J294" s="6"/>
      <c r="K294" s="6"/>
      <c r="L294" s="60" t="s">
        <v>240</v>
      </c>
      <c r="M294" s="139">
        <f>_xlfn.IFS(AND(O294="蓝色",N294="晶核生命力"),数据引用!$C$19,AND(O294="紫色",N294="晶核生命力"),数据引用!$D$19,AND(O294="橙色",N294="晶核生命力"),数据引用!$E$19,AND(O294="红色",N294="晶核生命力"),数据引用!$F$19,AND(O294="蓝色",N294="晶核攻击力"),数据引用!$C$16,AND(O294="紫色",N294="晶核攻击力"),数据引用!$D$16,AND(O294="橙色",N294="晶核攻击力"),数据引用!$E$16,AND(O294="红色",N294="晶核攻击力"),数据引用!$F$16,AND(O294="蓝色",N294="最大混沌"),数据引用!$C$22,AND(O294="紫色",N294="最大混沌"),数据引用!$D$22,AND(O294="橙色",N294="最大混沌"),数据引用!$E$22,AND(O294="红色",N294="最大混沌"),数据引用!$F$22,AND(O294="蓝色",N294="破甲效果"),数据引用!$C$25,AND(O294="紫色",N294="破甲效果"),数据引用!$D$25,AND(O294="橙色",N294="破甲效果"),数据引用!$E$25,AND(O294="红色",N294="破甲效果"),数据引用!$F$25,AND(O294="蓝色",N294="暴击效果"),数据引用!$C$28,AND(O294="紫色",N294="暴击效果"),数据引用!$D$28,AND(O294="橙色",N294="暴击效果"),数据引用!$E$28,AND(O294="红色",N294="暴击效果"),数据引用!$F$28,AND(O294="蓝色",N294="精准伤害"),数据引用!$C$31,AND(O294="紫色",N294="精准伤害"),数据引用!$D$31,AND(O294="橙色",N294="精准伤害"),数据引用!$E$31,AND(O294="红色",N294="精准伤害"),数据引用!$F$31,AND(O294="蓝色",N294="技能增强"),$C$34,AND(O294="紫色",N294="技能增强"),数据引用!$D$34,AND(O294="橙色",N294="技能增强"),数据引用!$E$34,AND(O294="红色",N294="技能增强"),数据引用!$F$34,AND(O294="蓝色",N294="命中率"),数据引用!$C$37,AND(O294="紫色",N294="命中率"),数据引用!$D$37,AND(O294="橙色",N294="命中率"),数据引用!$E$37,AND(O294="红色",N294="命中率"),数据引用!$F$37,AND(O294="蓝色",N294="闪避率"),数据引用!$C$40,AND(O294="紫色",N294="闪避率"),数据引用!$D$40,AND(O294="橙色",N294="闪避率"),数据引用!$E$40,AND(O294="红色",N294="闪避率"),数据引用!$F$40,AND(O294="蓝色",N294="晶核防御力"),数据引用!$C$43,AND(O294="紫色",N294="晶核防御力"),数据引用!$D$43,AND(O294="橙色",N294="晶核防御力"),数据引用!$E$43,AND(O294="红色",N294="晶核防御力"),数据引用!$F$43,AND(O294="蓝色",N294="精准回血%s"),数据引用!$C$46,AND(O294="紫色",N294="精准回血%s"),数据引用!$D$46,AND(O294="橙色",N294="精准回血%s"),数据引用!$E$46,AND(O294="红色",N294="精准回血%s"),数据引用!$F$46,AND(O294="蓝色",N294="闪避回血%s"),数据引用!$C$49,AND(O294="紫色",N294="闪避回血%s"),数据引用!$D$49,AND(O294="橙色",N294="闪避回血%s"),数据引用!$E$49,AND(O294="红色",N294="闪避回血%s"),数据引用!$F$49,AND(O294="蓝色",N294="命中回血%s"),数据引用!$C$52,AND(O294="紫色",N294="命中回血%s"),数据引用!$D$52,AND(O294="橙色",N294="命中回血%s"),数据引用!$E$52,AND(O294="红色",N294="命中回血%s"),数据引用!$F$52,AND(O294="蓝色",N294="暴击回血%s"),数据引用!$C$55,AND(O294="紫色",N294="暴击回血%s"),数据引用!$D$55,AND(O294="橙色",N294="暴击回血%s"),数据引用!$E$55,AND(O294="红色",N294="暴击回血%s"),数据引用!$F$55,AND(O294="蓝色",N294="混沌回血%s"),数据引用!$C$58,AND(O294="紫色",N294="混沌回血%s"),数据引用!$D$58,AND(O294="橙色",N294="混沌回血%s"),数据引用!$E$58,AND(O294="红色",N294="混沌回血%s"),数据引用!$F$58,AND(O294="蓝色",N294="元素抗性"),数据引用!$C$61,AND(O294="紫色",N294="元素抗性"),数据引用!$D$61,AND(O294="橙色",N294="元素抗性"),数据引用!$E$61,AND(O294="红色",N294="元素抗性"),数据引用!$F$61,AND(O294="蓝色",N294="元素伤害"),数据引用!$C$64,AND(O294="紫色",N294="元素伤害"),数据引用!$D$64,AND(O294="橙色",N294="元素伤害"),数据引用!$E$64,AND(O294="红色",N294="元素伤害"),数据引用!$F$64)</f>
        <v>134</v>
      </c>
      <c r="N294" s="176" t="s">
        <v>190</v>
      </c>
      <c r="O294" s="52" t="s">
        <v>42</v>
      </c>
      <c r="P294" s="141">
        <f t="shared" si="24"/>
        <v>134</v>
      </c>
      <c r="Q294" s="156"/>
      <c r="R294" s="156"/>
      <c r="S294" s="156"/>
      <c r="T294" s="156"/>
      <c r="U294" s="156" t="s">
        <v>142</v>
      </c>
      <c r="V294" s="126" t="str">
        <f t="shared" si="25"/>
        <v>属性-命中回血,</v>
      </c>
    </row>
    <row r="295" ht="15.75" spans="5:22">
      <c r="E295"/>
      <c r="F295"/>
      <c r="G295"/>
      <c r="H295" s="158"/>
      <c r="J295" s="6"/>
      <c r="K295" s="6"/>
      <c r="L295" s="153" t="s">
        <v>240</v>
      </c>
      <c r="M295" s="139">
        <f>_xlfn.IFS(AND(O295="蓝色",N295="晶核生命力"),数据引用!$C$19,AND(O295="紫色",N295="晶核生命力"),数据引用!$D$19,AND(O295="橙色",N295="晶核生命力"),数据引用!$E$19,AND(O295="红色",N295="晶核生命力"),数据引用!$F$19,AND(O295="蓝色",N295="晶核攻击力"),数据引用!$C$16,AND(O295="紫色",N295="晶核攻击力"),数据引用!$D$16,AND(O295="橙色",N295="晶核攻击力"),数据引用!$E$16,AND(O295="红色",N295="晶核攻击力"),数据引用!$F$16,AND(O295="蓝色",N295="最大混沌"),数据引用!$C$22,AND(O295="紫色",N295="最大混沌"),数据引用!$D$22,AND(O295="橙色",N295="最大混沌"),数据引用!$E$22,AND(O295="红色",N295="最大混沌"),数据引用!$F$22,AND(O295="蓝色",N295="破甲效果"),数据引用!$C$25,AND(O295="紫色",N295="破甲效果"),数据引用!$D$25,AND(O295="橙色",N295="破甲效果"),数据引用!$E$25,AND(O295="红色",N295="破甲效果"),数据引用!$F$25,AND(O295="蓝色",N295="暴击效果"),数据引用!$C$28,AND(O295="紫色",N295="暴击效果"),数据引用!$D$28,AND(O295="橙色",N295="暴击效果"),数据引用!$E$28,AND(O295="红色",N295="暴击效果"),数据引用!$F$28,AND(O295="蓝色",N295="精准伤害"),数据引用!$C$31,AND(O295="紫色",N295="精准伤害"),数据引用!$D$31,AND(O295="橙色",N295="精准伤害"),数据引用!$E$31,AND(O295="红色",N295="精准伤害"),数据引用!$F$31,AND(O295="蓝色",N295="技能增强"),$C$34,AND(O295="紫色",N295="技能增强"),数据引用!$D$34,AND(O295="橙色",N295="技能增强"),数据引用!$E$34,AND(O295="红色",N295="技能增强"),数据引用!$F$34,AND(O295="蓝色",N295="命中率"),数据引用!$C$37,AND(O295="紫色",N295="命中率"),数据引用!$D$37,AND(O295="橙色",N295="命中率"),数据引用!$E$37,AND(O295="红色",N295="命中率"),数据引用!$F$37,AND(O295="蓝色",N295="闪避率"),数据引用!$C$40,AND(O295="紫色",N295="闪避率"),数据引用!$D$40,AND(O295="橙色",N295="闪避率"),数据引用!$E$40,AND(O295="红色",N295="闪避率"),数据引用!$F$40,AND(O295="蓝色",N295="晶核防御力"),数据引用!$C$43,AND(O295="紫色",N295="晶核防御力"),数据引用!$D$43,AND(O295="橙色",N295="晶核防御力"),数据引用!$E$43,AND(O295="红色",N295="晶核防御力"),数据引用!$F$43,AND(O295="蓝色",N295="精准回血%s"),数据引用!$C$46,AND(O295="紫色",N295="精准回血%s"),数据引用!$D$46,AND(O295="橙色",N295="精准回血%s"),数据引用!$E$46,AND(O295="红色",N295="精准回血%s"),数据引用!$F$46,AND(O295="蓝色",N295="闪避回血%s"),数据引用!$C$49,AND(O295="紫色",N295="闪避回血%s"),数据引用!$D$49,AND(O295="橙色",N295="闪避回血%s"),数据引用!$E$49,AND(O295="红色",N295="闪避回血%s"),数据引用!$F$49,AND(O295="蓝色",N295="命中回血%s"),数据引用!$C$52,AND(O295="紫色",N295="命中回血%s"),数据引用!$D$52,AND(O295="橙色",N295="命中回血%s"),数据引用!$E$52,AND(O295="红色",N295="命中回血%s"),数据引用!$F$52,AND(O295="蓝色",N295="暴击回血%s"),数据引用!$C$55,AND(O295="紫色",N295="暴击回血%s"),数据引用!$D$55,AND(O295="橙色",N295="暴击回血%s"),数据引用!$E$55,AND(O295="红色",N295="暴击回血%s"),数据引用!$F$55,AND(O295="蓝色",N295="混沌回血%s"),数据引用!$C$58,AND(O295="紫色",N295="混沌回血%s"),数据引用!$D$58,AND(O295="橙色",N295="混沌回血%s"),数据引用!$E$58,AND(O295="红色",N295="混沌回血%s"),数据引用!$F$58,AND(O295="蓝色",N295="元素抗性"),数据引用!$C$61,AND(O295="紫色",N295="元素抗性"),数据引用!$D$61,AND(O295="橙色",N295="元素抗性"),数据引用!$E$61,AND(O295="红色",N295="元素抗性"),数据引用!$F$61,AND(O295="蓝色",N295="元素伤害"),数据引用!$C$64,AND(O295="紫色",N295="元素伤害"),数据引用!$D$64,AND(O295="橙色",N295="元素伤害"),数据引用!$E$64,AND(O295="红色",N295="元素伤害"),数据引用!$F$64)</f>
        <v>1.08</v>
      </c>
      <c r="N295" s="160" t="s">
        <v>168</v>
      </c>
      <c r="O295" s="52" t="s">
        <v>42</v>
      </c>
      <c r="P295" s="141">
        <f t="shared" si="24"/>
        <v>1.08</v>
      </c>
      <c r="Q295" s="156"/>
      <c r="R295" s="156"/>
      <c r="S295" s="156"/>
      <c r="T295" s="156">
        <f>P295/100</f>
        <v>0.0108</v>
      </c>
      <c r="U295" s="156" t="s">
        <v>132</v>
      </c>
      <c r="V295" s="126" t="str">
        <f t="shared" si="25"/>
        <v>属性-闪避率,</v>
      </c>
    </row>
    <row r="296" ht="15.75" spans="5:22">
      <c r="E296"/>
      <c r="F296"/>
      <c r="G296"/>
      <c r="H296" s="158"/>
      <c r="I296"/>
      <c r="J296" s="6"/>
      <c r="K296" s="6"/>
      <c r="L296" s="153" t="s">
        <v>136</v>
      </c>
      <c r="M296" s="139">
        <f>_xlfn.IFS(AND(O296="蓝色",N296="晶核生命力"),数据引用!$C$19,AND(O296="紫色",N296="晶核生命力"),数据引用!$D$19,AND(O296="橙色",N296="晶核生命力"),数据引用!$E$19,AND(O296="红色",N296="晶核生命力"),数据引用!$F$19,AND(O296="蓝色",N296="晶核攻击力"),数据引用!$C$16,AND(O296="紫色",N296="晶核攻击力"),数据引用!$D$16,AND(O296="橙色",N296="晶核攻击力"),数据引用!$E$16,AND(O296="红色",N296="晶核攻击力"),数据引用!$F$16,AND(O296="蓝色",N296="最大混沌"),数据引用!$C$22,AND(O296="紫色",N296="最大混沌"),数据引用!$D$22,AND(O296="橙色",N296="最大混沌"),数据引用!$E$22,AND(O296="红色",N296="最大混沌"),数据引用!$F$22,AND(O296="蓝色",N296="破甲效果"),数据引用!$C$25,AND(O296="紫色",N296="破甲效果"),数据引用!$D$25,AND(O296="橙色",N296="破甲效果"),数据引用!$E$25,AND(O296="红色",N296="破甲效果"),数据引用!$F$25,AND(O296="蓝色",N296="暴击效果"),数据引用!$C$28,AND(O296="紫色",N296="暴击效果"),数据引用!$D$28,AND(O296="橙色",N296="暴击效果"),数据引用!$E$28,AND(O296="红色",N296="暴击效果"),数据引用!$F$28,AND(O296="蓝色",N296="精准伤害"),数据引用!$C$31,AND(O296="紫色",N296="精准伤害"),数据引用!$D$31,AND(O296="橙色",N296="精准伤害"),数据引用!$E$31,AND(O296="红色",N296="精准伤害"),数据引用!$F$31,AND(O296="蓝色",N296="技能增强"),$C$34,AND(O296="紫色",N296="技能增强"),数据引用!$D$34,AND(O296="橙色",N296="技能增强"),数据引用!$E$34,AND(O296="红色",N296="技能增强"),数据引用!$F$34,AND(O296="蓝色",N296="命中率"),数据引用!$C$37,AND(O296="紫色",N296="命中率"),数据引用!$D$37,AND(O296="橙色",N296="命中率"),数据引用!$E$37,AND(O296="红色",N296="命中率"),数据引用!$F$37,AND(O296="蓝色",N296="闪避率"),数据引用!$C$40,AND(O296="紫色",N296="闪避率"),数据引用!$D$40,AND(O296="橙色",N296="闪避率"),数据引用!$E$40,AND(O296="红色",N296="闪避率"),数据引用!$F$40,AND(O296="蓝色",N296="晶核防御力"),数据引用!$C$43,AND(O296="紫色",N296="晶核防御力"),数据引用!$D$43,AND(O296="橙色",N296="晶核防御力"),数据引用!$E$43,AND(O296="红色",N296="晶核防御力"),数据引用!$F$43,AND(O296="蓝色",N296="精准回血%s"),数据引用!$C$46,AND(O296="紫色",N296="精准回血%s"),数据引用!$D$46,AND(O296="橙色",N296="精准回血%s"),数据引用!$E$46,AND(O296="红色",N296="精准回血%s"),数据引用!$F$46,AND(O296="蓝色",N296="闪避回血%s"),数据引用!$C$49,AND(O296="紫色",N296="闪避回血%s"),数据引用!$D$49,AND(O296="橙色",N296="闪避回血%s"),数据引用!$E$49,AND(O296="红色",N296="闪避回血%s"),数据引用!$F$49,AND(O296="蓝色",N296="命中回血%s"),数据引用!$C$52,AND(O296="紫色",N296="命中回血%s"),数据引用!$D$52,AND(O296="橙色",N296="命中回血%s"),数据引用!$E$52,AND(O296="红色",N296="命中回血%s"),数据引用!$F$52,AND(O296="蓝色",N296="暴击回血%s"),数据引用!$C$55,AND(O296="紫色",N296="暴击回血%s"),数据引用!$D$55,AND(O296="橙色",N296="暴击回血%s"),数据引用!$E$55,AND(O296="红色",N296="暴击回血%s"),数据引用!$F$55,AND(O296="蓝色",N296="混沌回血%s"),数据引用!$C$58,AND(O296="紫色",N296="混沌回血%s"),数据引用!$D$58,AND(O296="橙色",N296="混沌回血%s"),数据引用!$E$58,AND(O296="红色",N296="混沌回血%s"),数据引用!$F$58,AND(O296="蓝色",N296="元素抗性"),数据引用!$C$61,AND(O296="紫色",N296="元素抗性"),数据引用!$D$61,AND(O296="橙色",N296="元素抗性"),数据引用!$E$61,AND(O296="红色",N296="元素抗性"),数据引用!$F$61,AND(O296="蓝色",N296="元素伤害"),数据引用!$C$64,AND(O296="紫色",N296="元素伤害"),数据引用!$D$64,AND(O296="橙色",N296="元素伤害"),数据引用!$E$64,AND(O296="红色",N296="元素伤害"),数据引用!$F$64)</f>
        <v>20</v>
      </c>
      <c r="N296" s="160" t="s">
        <v>137</v>
      </c>
      <c r="O296" s="52" t="s">
        <v>42</v>
      </c>
      <c r="P296" s="141">
        <f t="shared" si="24"/>
        <v>20</v>
      </c>
      <c r="Q296" s="156"/>
      <c r="R296" s="156"/>
      <c r="S296" s="156"/>
      <c r="T296" s="156"/>
      <c r="U296" s="156" t="s">
        <v>132</v>
      </c>
      <c r="V296" s="126" t="str">
        <f t="shared" si="25"/>
        <v>属性-攻击力,</v>
      </c>
    </row>
    <row r="297" ht="15.75" spans="5:22">
      <c r="E297"/>
      <c r="F297"/>
      <c r="G297"/>
      <c r="H297" s="158"/>
      <c r="J297" s="6"/>
      <c r="K297" s="6"/>
      <c r="L297" s="47" t="s">
        <v>136</v>
      </c>
      <c r="M297" s="139">
        <f>_xlfn.IFS(AND(O297="蓝色",N297="晶核生命力"),数据引用!$C$19,AND(O297="紫色",N297="晶核生命力"),数据引用!$D$19,AND(O297="橙色",N297="晶核生命力"),数据引用!$E$19,AND(O297="红色",N297="晶核生命力"),数据引用!$F$19,AND(O297="蓝色",N297="晶核攻击力"),数据引用!$C$16,AND(O297="紫色",N297="晶核攻击力"),数据引用!$D$16,AND(O297="橙色",N297="晶核攻击力"),数据引用!$E$16,AND(O297="红色",N297="晶核攻击力"),数据引用!$F$16,AND(O297="蓝色",N297="最大混沌"),数据引用!$C$22,AND(O297="紫色",N297="最大混沌"),数据引用!$D$22,AND(O297="橙色",N297="最大混沌"),数据引用!$E$22,AND(O297="红色",N297="最大混沌"),数据引用!$F$22,AND(O297="蓝色",N297="破甲效果"),数据引用!$C$25,AND(O297="紫色",N297="破甲效果"),数据引用!$D$25,AND(O297="橙色",N297="破甲效果"),数据引用!$E$25,AND(O297="红色",N297="破甲效果"),数据引用!$F$25,AND(O297="蓝色",N297="暴击效果"),数据引用!$C$28,AND(O297="紫色",N297="暴击效果"),数据引用!$D$28,AND(O297="橙色",N297="暴击效果"),数据引用!$E$28,AND(O297="红色",N297="暴击效果"),数据引用!$F$28,AND(O297="蓝色",N297="精准伤害"),数据引用!$C$31,AND(O297="紫色",N297="精准伤害"),数据引用!$D$31,AND(O297="橙色",N297="精准伤害"),数据引用!$E$31,AND(O297="红色",N297="精准伤害"),数据引用!$F$31,AND(O297="蓝色",N297="技能增强"),$C$34,AND(O297="紫色",N297="技能增强"),数据引用!$D$34,AND(O297="橙色",N297="技能增强"),数据引用!$E$34,AND(O297="红色",N297="技能增强"),数据引用!$F$34,AND(O297="蓝色",N297="命中率"),数据引用!$C$37,AND(O297="紫色",N297="命中率"),数据引用!$D$37,AND(O297="橙色",N297="命中率"),数据引用!$E$37,AND(O297="红色",N297="命中率"),数据引用!$F$37,AND(O297="蓝色",N297="闪避率"),数据引用!$C$40,AND(O297="紫色",N297="闪避率"),数据引用!$D$40,AND(O297="橙色",N297="闪避率"),数据引用!$E$40,AND(O297="红色",N297="闪避率"),数据引用!$F$40,AND(O297="蓝色",N297="晶核防御力"),数据引用!$C$43,AND(O297="紫色",N297="晶核防御力"),数据引用!$D$43,AND(O297="橙色",N297="晶核防御力"),数据引用!$E$43,AND(O297="红色",N297="晶核防御力"),数据引用!$F$43,AND(O297="蓝色",N297="精准回血%s"),数据引用!$C$46,AND(O297="紫色",N297="精准回血%s"),数据引用!$D$46,AND(O297="橙色",N297="精准回血%s"),数据引用!$E$46,AND(O297="红色",N297="精准回血%s"),数据引用!$F$46,AND(O297="蓝色",N297="闪避回血%s"),数据引用!$C$49,AND(O297="紫色",N297="闪避回血%s"),数据引用!$D$49,AND(O297="橙色",N297="闪避回血%s"),数据引用!$E$49,AND(O297="红色",N297="闪避回血%s"),数据引用!$F$49,AND(O297="蓝色",N297="命中回血%s"),数据引用!$C$52,AND(O297="紫色",N297="命中回血%s"),数据引用!$D$52,AND(O297="橙色",N297="命中回血%s"),数据引用!$E$52,AND(O297="红色",N297="命中回血%s"),数据引用!$F$52,AND(O297="蓝色",N297="暴击回血%s"),数据引用!$C$55,AND(O297="紫色",N297="暴击回血%s"),数据引用!$D$55,AND(O297="橙色",N297="暴击回血%s"),数据引用!$E$55,AND(O297="红色",N297="暴击回血%s"),数据引用!$F$55,AND(O297="蓝色",N297="混沌回血%s"),数据引用!$C$58,AND(O297="紫色",N297="混沌回血%s"),数据引用!$D$58,AND(O297="橙色",N297="混沌回血%s"),数据引用!$E$58,AND(O297="红色",N297="混沌回血%s"),数据引用!$F$58,AND(O297="蓝色",N297="元素抗性"),数据引用!$C$61,AND(O297="紫色",N297="元素抗性"),数据引用!$D$61,AND(O297="橙色",N297="元素抗性"),数据引用!$E$61,AND(O297="红色",N297="元素抗性"),数据引用!$F$61,AND(O297="蓝色",N297="元素伤害"),数据引用!$C$64,AND(O297="紫色",N297="元素伤害"),数据引用!$D$64,AND(O297="橙色",N297="元素伤害"),数据引用!$E$64,AND(O297="红色",N297="元素伤害"),数据引用!$F$64)</f>
        <v>20</v>
      </c>
      <c r="N297" s="160" t="s">
        <v>148</v>
      </c>
      <c r="O297" s="52" t="s">
        <v>42</v>
      </c>
      <c r="P297" s="141">
        <f t="shared" si="24"/>
        <v>20</v>
      </c>
      <c r="Q297" s="156"/>
      <c r="R297" s="156"/>
      <c r="S297" s="156"/>
      <c r="T297" s="156"/>
      <c r="U297" s="156" t="s">
        <v>132</v>
      </c>
      <c r="V297" s="126" t="str">
        <f t="shared" si="25"/>
        <v>属性-防御力,</v>
      </c>
    </row>
    <row r="298" ht="15.75" spans="5:22">
      <c r="E298"/>
      <c r="F298"/>
      <c r="G298"/>
      <c r="H298" s="158"/>
      <c r="J298" s="143"/>
      <c r="K298" s="143"/>
      <c r="L298" s="172" t="s">
        <v>240</v>
      </c>
      <c r="M298" s="139">
        <f>_xlfn.IFS(AND(O298="蓝色",N298="晶核生命力"),数据引用!$C$19,AND(O298="紫色",N298="晶核生命力"),数据引用!$D$19,AND(O298="橙色",N298="晶核生命力"),数据引用!$E$19,AND(O298="红色",N298="晶核生命力"),数据引用!$F$19,AND(O298="蓝色",N298="晶核攻击力"),数据引用!$C$16,AND(O298="紫色",N298="晶核攻击力"),数据引用!$D$16,AND(O298="橙色",N298="晶核攻击力"),数据引用!$E$16,AND(O298="红色",N298="晶核攻击力"),数据引用!$F$16,AND(O298="蓝色",N298="最大混沌"),数据引用!$C$22,AND(O298="紫色",N298="最大混沌"),数据引用!$D$22,AND(O298="橙色",N298="最大混沌"),数据引用!$E$22,AND(O298="红色",N298="最大混沌"),数据引用!$F$22,AND(O298="蓝色",N298="破甲效果"),数据引用!$C$25,AND(O298="紫色",N298="破甲效果"),数据引用!$D$25,AND(O298="橙色",N298="破甲效果"),数据引用!$E$25,AND(O298="红色",N298="破甲效果"),数据引用!$F$25,AND(O298="蓝色",N298="暴击效果"),数据引用!$C$28,AND(O298="紫色",N298="暴击效果"),数据引用!$D$28,AND(O298="橙色",N298="暴击效果"),数据引用!$E$28,AND(O298="红色",N298="暴击效果"),数据引用!$F$28,AND(O298="蓝色",N298="精准伤害"),数据引用!$C$31,AND(O298="紫色",N298="精准伤害"),数据引用!$D$31,AND(O298="橙色",N298="精准伤害"),数据引用!$E$31,AND(O298="红色",N298="精准伤害"),数据引用!$F$31,AND(O298="蓝色",N298="技能增强"),$C$34,AND(O298="紫色",N298="技能增强"),数据引用!$D$34,AND(O298="橙色",N298="技能增强"),数据引用!$E$34,AND(O298="红色",N298="技能增强"),数据引用!$F$34,AND(O298="蓝色",N298="命中率"),数据引用!$C$37,AND(O298="紫色",N298="命中率"),数据引用!$D$37,AND(O298="橙色",N298="命中率"),数据引用!$E$37,AND(O298="红色",N298="命中率"),数据引用!$F$37,AND(O298="蓝色",N298="闪避率"),数据引用!$C$40,AND(O298="紫色",N298="闪避率"),数据引用!$D$40,AND(O298="橙色",N298="闪避率"),数据引用!$E$40,AND(O298="红色",N298="闪避率"),数据引用!$F$40,AND(O298="蓝色",N298="晶核防御力"),数据引用!$C$43,AND(O298="紫色",N298="晶核防御力"),数据引用!$D$43,AND(O298="橙色",N298="晶核防御力"),数据引用!$E$43,AND(O298="红色",N298="晶核防御力"),数据引用!$F$43,AND(O298="蓝色",N298="精准回血%s"),数据引用!$C$46,AND(O298="紫色",N298="精准回血%s"),数据引用!$D$46,AND(O298="橙色",N298="精准回血%s"),数据引用!$E$46,AND(O298="红色",N298="精准回血%s"),数据引用!$F$46,AND(O298="蓝色",N298="闪避回血%s"),数据引用!$C$49,AND(O298="紫色",N298="闪避回血%s"),数据引用!$D$49,AND(O298="橙色",N298="闪避回血%s"),数据引用!$E$49,AND(O298="红色",N298="闪避回血%s"),数据引用!$F$49,AND(O298="蓝色",N298="命中回血%s"),数据引用!$C$52,AND(O298="紫色",N298="命中回血%s"),数据引用!$D$52,AND(O298="橙色",N298="命中回血%s"),数据引用!$E$52,AND(O298="红色",N298="命中回血%s"),数据引用!$F$52,AND(O298="蓝色",N298="暴击回血%s"),数据引用!$C$55,AND(O298="紫色",N298="暴击回血%s"),数据引用!$D$55,AND(O298="橙色",N298="暴击回血%s"),数据引用!$E$55,AND(O298="红色",N298="暴击回血%s"),数据引用!$F$55,AND(O298="蓝色",N298="混沌回血%s"),数据引用!$C$58,AND(O298="紫色",N298="混沌回血%s"),数据引用!$D$58,AND(O298="橙色",N298="混沌回血%s"),数据引用!$E$58,AND(O298="红色",N298="混沌回血%s"),数据引用!$F$58,AND(O298="蓝色",N298="元素抗性"),数据引用!$C$61,AND(O298="紫色",N298="元素抗性"),数据引用!$D$61,AND(O298="橙色",N298="元素抗性"),数据引用!$E$61,AND(O298="红色",N298="元素抗性"),数据引用!$F$61,AND(O298="蓝色",N298="元素伤害"),数据引用!$C$64,AND(O298="紫色",N298="元素伤害"),数据引用!$D$64,AND(O298="橙色",N298="元素伤害"),数据引用!$E$64,AND(O298="红色",N298="元素伤害"),数据引用!$F$64)</f>
        <v>1.05</v>
      </c>
      <c r="N298" s="173" t="s">
        <v>169</v>
      </c>
      <c r="O298" s="60" t="s">
        <v>42</v>
      </c>
      <c r="P298" s="141">
        <f t="shared" si="24"/>
        <v>1.05</v>
      </c>
      <c r="Q298" s="156"/>
      <c r="R298" s="156"/>
      <c r="S298" s="156"/>
      <c r="T298" s="156">
        <f>M298</f>
        <v>1.05</v>
      </c>
      <c r="U298" s="156" t="s">
        <v>132</v>
      </c>
      <c r="V298" s="126" t="str">
        <f t="shared" si="25"/>
        <v>属性-暴击效果,</v>
      </c>
    </row>
    <row r="299" ht="15.75" spans="5:22">
      <c r="E299"/>
      <c r="F299"/>
      <c r="G299"/>
      <c r="H299" s="158"/>
      <c r="J299" s="6"/>
      <c r="K299" s="6"/>
      <c r="L299" s="174" t="s">
        <v>240</v>
      </c>
      <c r="M299" s="139">
        <f>_xlfn.IFS(AND(O299="蓝色",N299="晶核生命力"),数据引用!$C$19,AND(O299="紫色",N299="晶核生命力"),数据引用!$D$19,AND(O299="橙色",N299="晶核生命力"),数据引用!$E$19,AND(O299="红色",N299="晶核生命力"),数据引用!$F$19,AND(O299="蓝色",N299="晶核攻击力"),数据引用!$C$16,AND(O299="紫色",N299="晶核攻击力"),数据引用!$D$16,AND(O299="橙色",N299="晶核攻击力"),数据引用!$E$16,AND(O299="红色",N299="晶核攻击力"),数据引用!$F$16,AND(O299="蓝色",N299="最大混沌"),数据引用!$C$22,AND(O299="紫色",N299="最大混沌"),数据引用!$D$22,AND(O299="橙色",N299="最大混沌"),数据引用!$E$22,AND(O299="红色",N299="最大混沌"),数据引用!$F$22,AND(O299="蓝色",N299="破甲效果"),数据引用!$C$25,AND(O299="紫色",N299="破甲效果"),数据引用!$D$25,AND(O299="橙色",N299="破甲效果"),数据引用!$E$25,AND(O299="红色",N299="破甲效果"),数据引用!$F$25,AND(O299="蓝色",N299="暴击效果"),数据引用!$C$28,AND(O299="紫色",N299="暴击效果"),数据引用!$D$28,AND(O299="橙色",N299="暴击效果"),数据引用!$E$28,AND(O299="红色",N299="暴击效果"),数据引用!$F$28,AND(O299="蓝色",N299="精准伤害"),数据引用!$C$31,AND(O299="紫色",N299="精准伤害"),数据引用!$D$31,AND(O299="橙色",N299="精准伤害"),数据引用!$E$31,AND(O299="红色",N299="精准伤害"),数据引用!$F$31,AND(O299="蓝色",N299="技能增强"),$C$34,AND(O299="紫色",N299="技能增强"),数据引用!$D$34,AND(O299="橙色",N299="技能增强"),数据引用!$E$34,AND(O299="红色",N299="技能增强"),数据引用!$F$34,AND(O299="蓝色",N299="命中率"),数据引用!$C$37,AND(O299="紫色",N299="命中率"),数据引用!$D$37,AND(O299="橙色",N299="命中率"),数据引用!$E$37,AND(O299="红色",N299="命中率"),数据引用!$F$37,AND(O299="蓝色",N299="闪避率"),数据引用!$C$40,AND(O299="紫色",N299="闪避率"),数据引用!$D$40,AND(O299="橙色",N299="闪避率"),数据引用!$E$40,AND(O299="红色",N299="闪避率"),数据引用!$F$40,AND(O299="蓝色",N299="晶核防御力"),数据引用!$C$43,AND(O299="紫色",N299="晶核防御力"),数据引用!$D$43,AND(O299="橙色",N299="晶核防御力"),数据引用!$E$43,AND(O299="红色",N299="晶核防御力"),数据引用!$F$43,AND(O299="蓝色",N299="精准回血%s"),数据引用!$C$46,AND(O299="紫色",N299="精准回血%s"),数据引用!$D$46,AND(O299="橙色",N299="精准回血%s"),数据引用!$E$46,AND(O299="红色",N299="精准回血%s"),数据引用!$F$46,AND(O299="蓝色",N299="闪避回血%s"),数据引用!$C$49,AND(O299="紫色",N299="闪避回血%s"),数据引用!$D$49,AND(O299="橙色",N299="闪避回血%s"),数据引用!$E$49,AND(O299="红色",N299="闪避回血%s"),数据引用!$F$49,AND(O299="蓝色",N299="命中回血%s"),数据引用!$C$52,AND(O299="紫色",N299="命中回血%s"),数据引用!$D$52,AND(O299="橙色",N299="命中回血%s"),数据引用!$E$52,AND(O299="红色",N299="命中回血%s"),数据引用!$F$52,AND(O299="蓝色",N299="暴击回血%s"),数据引用!$C$55,AND(O299="紫色",N299="暴击回血%s"),数据引用!$D$55,AND(O299="橙色",N299="暴击回血%s"),数据引用!$E$55,AND(O299="红色",N299="暴击回血%s"),数据引用!$F$55,AND(O299="蓝色",N299="混沌回血%s"),数据引用!$C$58,AND(O299="紫色",N299="混沌回血%s"),数据引用!$D$58,AND(O299="橙色",N299="混沌回血%s"),数据引用!$E$58,AND(O299="红色",N299="混沌回血%s"),数据引用!$F$58,AND(O299="蓝色",N299="元素抗性"),数据引用!$C$61,AND(O299="紫色",N299="元素抗性"),数据引用!$D$61,AND(O299="橙色",N299="元素抗性"),数据引用!$E$61,AND(O299="红色",N299="元素抗性"),数据引用!$F$61,AND(O299="蓝色",N299="元素伤害"),数据引用!$C$64,AND(O299="紫色",N299="元素伤害"),数据引用!$D$64,AND(O299="橙色",N299="元素伤害"),数据引用!$E$64,AND(O299="红色",N299="元素伤害"),数据引用!$F$64)</f>
        <v>134</v>
      </c>
      <c r="N299" s="175" t="s">
        <v>190</v>
      </c>
      <c r="O299" s="60" t="s">
        <v>42</v>
      </c>
      <c r="P299" s="141">
        <f t="shared" si="24"/>
        <v>134</v>
      </c>
      <c r="Q299" s="156"/>
      <c r="R299" s="156"/>
      <c r="S299" s="156"/>
      <c r="T299" s="156"/>
      <c r="U299" s="156" t="s">
        <v>142</v>
      </c>
      <c r="V299" s="126" t="str">
        <f t="shared" si="25"/>
        <v>属性-命中回血,</v>
      </c>
    </row>
    <row r="300" ht="15.75" spans="5:22">
      <c r="E300"/>
      <c r="F300"/>
      <c r="G300"/>
      <c r="H300" s="158"/>
      <c r="I300"/>
      <c r="J300" s="6"/>
      <c r="K300" s="6"/>
      <c r="L300" s="174" t="s">
        <v>167</v>
      </c>
      <c r="M300" s="139" t="e">
        <f>_xlfn.IFS(AND(O300="蓝色",N300="晶核生命力"),数据引用!$C$19,AND(O300="紫色",N300="晶核生命力"),数据引用!$D$19,AND(O300="橙色",N300="晶核生命力"),数据引用!$E$19,AND(O300="红色",N300="晶核生命力"),数据引用!$F$19,AND(O300="蓝色",N300="晶核攻击力"),数据引用!$C$16,AND(O300="紫色",N300="晶核攻击力"),数据引用!$D$16,AND(O300="橙色",N300="晶核攻击力"),数据引用!$E$16,AND(O300="红色",N300="晶核攻击力"),数据引用!$F$16,AND(O300="蓝色",N300="最大混沌"),数据引用!$C$22,AND(O300="紫色",N300="最大混沌"),数据引用!$D$22,AND(O300="橙色",N300="最大混沌"),数据引用!$E$22,AND(O300="红色",N300="最大混沌"),数据引用!$F$22,AND(O300="蓝色",N300="破甲效果"),数据引用!$C$25,AND(O300="紫色",N300="破甲效果"),数据引用!$D$25,AND(O300="橙色",N300="破甲效果"),数据引用!$E$25,AND(O300="红色",N300="破甲效果"),数据引用!$F$25,AND(O300="蓝色",N300="暴击效果"),数据引用!$C$28,AND(O300="紫色",N300="暴击效果"),数据引用!$D$28,AND(O300="橙色",N300="暴击效果"),数据引用!$E$28,AND(O300="红色",N300="暴击效果"),数据引用!$F$28,AND(O300="蓝色",N300="精准伤害"),数据引用!$C$31,AND(O300="紫色",N300="精准伤害"),数据引用!$D$31,AND(O300="橙色",N300="精准伤害"),数据引用!$E$31,AND(O300="红色",N300="精准伤害"),数据引用!$F$31,AND(O300="蓝色",N300="技能增强"),$C$34,AND(O300="紫色",N300="技能增强"),数据引用!$D$34,AND(O300="橙色",N300="技能增强"),数据引用!$E$34,AND(O300="红色",N300="技能增强"),数据引用!$F$34,AND(O300="蓝色",N300="%命中率"),数据引用!$C$37,AND(O300="紫色",N300="%命中率"),数据引用!$D$37,AND(O300="橙色",N300="%命中率"),数据引用!$E$37,AND(O300="红色",N300="命中率"),数据引用!$F$37,AND(O300="蓝色",N300="%闪避率"),数据引用!$C$40,AND(O300="紫色",N300="%闪避率"),数据引用!$D$40,AND(O300="橙色",N300="%闪避率"),数据引用!$E$40,AND(O300="红色",N300="%闪避率"),数据引用!$F$40,AND(O300="蓝色",N300="晶核防御力"),数据引用!$C$43,AND(O300="紫色",N300="晶核防御力"),数据引用!$D$43,AND(O300="橙色",N300="晶核防御力"),数据引用!$E$43,AND(O300="红色",N300="晶核防御力"),数据引用!$F$43,AND(O300="蓝色",N300="精准回血"),数据引用!$C$46,AND(O300="紫色",N300="精准回血"),数据引用!$D$46,AND(O300="橙色",N300="精准回血"),数据引用!$E$46,AND(O300="红色",N300="精准回血"),数据引用!$F$46,AND(O300="蓝色",N300="闪避回血"),数据引用!$C$49,AND(O300="紫色",N300="闪避回血"),数据引用!$D$49,AND(O300="橙色",N300="闪避回血"),数据引用!$E$49,AND(O300="红色",N300="闪避回血"),数据引用!$F$49,AND(O300="蓝色",N300="命中回血"),数据引用!$C$52,AND(O300="紫色",N300="命中回血"),数据引用!$D$52,AND(O300="橙色",N300="命中回血"),数据引用!$E$52,AND(O300="红色",N300="命中回血"),数据引用!$F$52,AND(O300="蓝色",N300="暴击回血"),数据引用!$C$55,AND(O300="紫色",N300="暴击回血"),数据引用!$D$55,AND(O300="橙色",N300="暴击回血"),数据引用!$E$55,AND(O300="红色",N300="暴击回血"),数据引用!$F$55,AND(O300="蓝色",N300="混沌回血"),数据引用!$C$58,AND(O300="紫色",N300="混沌回血"),数据引用!$D$58,AND(O300="橙色",N300="混沌回血"),数据引用!$E$58,AND(O300="红色",N300="混沌回血"),数据引用!$F$58,AND(O300="蓝色",N300="%元素抗性"),数据引用!$C$61,AND(O300="紫色",N300="%元素抗性"),数据引用!$D$61,AND(O300="橙色",N300="%元素抗性"),数据引用!$E$61,AND(O300="红色",N300="%元素抗性"),数据引用!$F$61,AND(O300="蓝色",N300="%元素伤害"),数据引用!$C$64,AND(O300="紫色",N300="%元素伤害"),数据引用!$D$64,AND(O300="橙色",N300="%元素伤害"),数据引用!$E$64,AND(O300="红色",N300="%元素伤害"),数据引用!$F$64)</f>
        <v>#N/A</v>
      </c>
      <c r="N300" s="175"/>
      <c r="O300" s="60" t="s">
        <v>42</v>
      </c>
      <c r="P300" s="141" t="str">
        <f t="shared" si="24"/>
        <v/>
      </c>
      <c r="Q300" s="156"/>
      <c r="R300" s="156"/>
      <c r="S300" s="156"/>
      <c r="T300" s="156"/>
      <c r="U300" s="156"/>
      <c r="V300" s="126" t="e">
        <f t="shared" si="25"/>
        <v>#N/A</v>
      </c>
    </row>
    <row r="301" ht="15.75" spans="5:22">
      <c r="E301"/>
      <c r="F301"/>
      <c r="G301"/>
      <c r="H301" s="158"/>
      <c r="I301"/>
      <c r="J301" s="6"/>
      <c r="K301" s="6"/>
      <c r="L301" s="174" t="s">
        <v>216</v>
      </c>
      <c r="M301" s="139" t="e">
        <f>_xlfn.IFS(AND(O301="蓝色",N301="晶核生命力"),数据引用!$C$19,AND(O301="紫色",N301="晶核生命力"),数据引用!$D$19,AND(O301="橙色",N301="晶核生命力"),数据引用!$E$19,AND(O301="红色",N301="晶核生命力"),数据引用!$F$19,AND(O301="蓝色",N301="晶核攻击力"),数据引用!$C$16,AND(O301="紫色",N301="晶核攻击力"),数据引用!$D$16,AND(O301="橙色",N301="晶核攻击力"),数据引用!$E$16,AND(O301="红色",N301="晶核攻击力"),数据引用!$F$16,AND(O301="蓝色",N301="最大混沌"),数据引用!$C$22,AND(O301="紫色",N301="最大混沌"),数据引用!$D$22,AND(O301="橙色",N301="最大混沌"),数据引用!$E$22,AND(O301="红色",N301="最大混沌"),数据引用!$F$22,AND(O301="蓝色",N301="破甲效果"),数据引用!$C$25,AND(O301="紫色",N301="破甲效果"),数据引用!$D$25,AND(O301="橙色",N301="破甲效果"),数据引用!$E$25,AND(O301="红色",N301="破甲效果"),数据引用!$F$25,AND(O301="蓝色",N301="暴击效果"),数据引用!$C$28,AND(O301="紫色",N301="暴击效果"),数据引用!$D$28,AND(O301="橙色",N301="暴击效果"),数据引用!$E$28,AND(O301="红色",N301="暴击效果"),数据引用!$F$28,AND(O301="蓝色",N301="精准伤害"),数据引用!$C$31,AND(O301="紫色",N301="精准伤害"),数据引用!$D$31,AND(O301="橙色",N301="精准伤害"),数据引用!$E$31,AND(O301="红色",N301="精准伤害"),数据引用!$F$31,AND(O301="蓝色",N301="技能增强"),$C$34,AND(O301="紫色",N301="技能增强"),数据引用!$D$34,AND(O301="橙色",N301="技能增强"),数据引用!$E$34,AND(O301="红色",N301="技能增强"),数据引用!$F$34,AND(O301="蓝色",N301="%命中率"),数据引用!$C$37,AND(O301="紫色",N301="%命中率"),数据引用!$D$37,AND(O301="橙色",N301="%命中率"),数据引用!$E$37,AND(O301="红色",N301="命中率"),数据引用!$F$37,AND(O301="蓝色",N301="%闪避率"),数据引用!$C$40,AND(O301="紫色",N301="%闪避率"),数据引用!$D$40,AND(O301="橙色",N301="%闪避率"),数据引用!$E$40,AND(O301="红色",N301="%闪避率"),数据引用!$F$40,AND(O301="蓝色",N301="晶核防御力"),数据引用!$C$43,AND(O301="紫色",N301="晶核防御力"),数据引用!$D$43,AND(O301="橙色",N301="晶核防御力"),数据引用!$E$43,AND(O301="红色",N301="晶核防御力"),数据引用!$F$43,AND(O301="蓝色",N301="精准回血"),数据引用!$C$46,AND(O301="紫色",N301="精准回血"),数据引用!$D$46,AND(O301="橙色",N301="精准回血"),数据引用!$E$46,AND(O301="红色",N301="精准回血"),数据引用!$F$46,AND(O301="蓝色",N301="闪避回血"),数据引用!$C$49,AND(O301="紫色",N301="闪避回血"),数据引用!$D$49,AND(O301="橙色",N301="闪避回血"),数据引用!$E$49,AND(O301="红色",N301="闪避回血"),数据引用!$F$49,AND(O301="蓝色",N301="命中回血"),数据引用!$C$52,AND(O301="紫色",N301="命中回血"),数据引用!$D$52,AND(O301="橙色",N301="命中回血"),数据引用!$E$52,AND(O301="红色",N301="命中回血"),数据引用!$F$52,AND(O301="蓝色",N301="暴击回血"),数据引用!$C$55,AND(O301="紫色",N301="暴击回血"),数据引用!$D$55,AND(O301="橙色",N301="暴击回血"),数据引用!$E$55,AND(O301="红色",N301="暴击回血"),数据引用!$F$55,AND(O301="蓝色",N301="混沌回血"),数据引用!$C$58,AND(O301="紫色",N301="混沌回血"),数据引用!$D$58,AND(O301="橙色",N301="混沌回血"),数据引用!$E$58,AND(O301="红色",N301="混沌回血"),数据引用!$F$58,AND(O301="蓝色",N301="%元素抗性"),数据引用!$C$61,AND(O301="紫色",N301="%元素抗性"),数据引用!$D$61,AND(O301="橙色",N301="%元素抗性"),数据引用!$E$61,AND(O301="红色",N301="%元素抗性"),数据引用!$F$61,AND(O301="蓝色",N301="%元素伤害"),数据引用!$C$64,AND(O301="紫色",N301="%元素伤害"),数据引用!$D$64,AND(O301="橙色",N301="%元素伤害"),数据引用!$E$64,AND(O301="红色",N301="%元素伤害"),数据引用!$F$64)</f>
        <v>#N/A</v>
      </c>
      <c r="N301" s="26"/>
      <c r="O301" s="60" t="s">
        <v>42</v>
      </c>
      <c r="P301" s="141" t="str">
        <f t="shared" si="24"/>
        <v/>
      </c>
      <c r="Q301" s="156"/>
      <c r="R301" s="156"/>
      <c r="S301" s="156"/>
      <c r="T301" s="156"/>
      <c r="U301" s="156"/>
      <c r="V301" s="126" t="e">
        <f t="shared" si="25"/>
        <v>#N/A</v>
      </c>
    </row>
    <row r="302" ht="15.75" spans="10:22">
      <c r="J302" s="6"/>
      <c r="K302" s="143" t="s">
        <v>248</v>
      </c>
      <c r="L302" s="60" t="s">
        <v>240</v>
      </c>
      <c r="M302" s="139">
        <f>_xlfn.IFS(AND(O302="蓝色",N302="晶核生命力"),数据引用!$C$19,AND(O302="紫色",N302="晶核生命力"),数据引用!$D$19,AND(O302="橙色",N302="晶核生命力"),数据引用!$E$19,AND(O302="红色",N302="晶核生命力"),数据引用!$F$19,AND(O302="蓝色",N302="晶核攻击力"),数据引用!$C$16,AND(O302="紫色",N302="晶核攻击力"),数据引用!$D$16,AND(O302="橙色",N302="晶核攻击力"),数据引用!$E$16,AND(O302="红色",N302="晶核攻击力"),数据引用!$F$16,AND(O302="蓝色",N302="最大混沌"),数据引用!$C$22,AND(O302="紫色",N302="最大混沌"),数据引用!$D$22,AND(O302="橙色",N302="最大混沌"),数据引用!$E$22,AND(O302="红色",N302="最大混沌"),数据引用!$F$22,AND(O302="蓝色",N302="破甲效果"),数据引用!$C$25,AND(O302="紫色",N302="破甲效果"),数据引用!$D$25,AND(O302="橙色",N302="破甲效果"),数据引用!$E$25,AND(O302="红色",N302="破甲效果"),数据引用!$F$25,AND(O302="蓝色",N302="暴击效果"),数据引用!$C$28,AND(O302="紫色",N302="暴击效果"),数据引用!$D$28,AND(O302="橙色",N302="暴击效果"),数据引用!$E$28,AND(O302="红色",N302="暴击效果"),数据引用!$F$28,AND(O302="蓝色",N302="精准伤害"),数据引用!$C$31,AND(O302="紫色",N302="精准伤害"),数据引用!$D$31,AND(O302="橙色",N302="精准伤害"),数据引用!$E$31,AND(O302="红色",N302="精准伤害"),数据引用!$F$31,AND(O302="蓝色",N302="技能增强"),$C$34,AND(O302="紫色",N302="技能增强"),数据引用!$D$34,AND(O302="橙色",N302="技能增强"),数据引用!$E$34,AND(O302="红色",N302="技能增强"),数据引用!$F$34,AND(O302="蓝色",N302="命中率"),数据引用!$C$37,AND(O302="紫色",N302="命中率"),数据引用!$D$37,AND(O302="橙色",N302="命中率"),数据引用!$E$37,AND(O302="红色",N302="命中率"),数据引用!$F$37,AND(O302="蓝色",N302="闪避率"),数据引用!$C$40,AND(O302="紫色",N302="闪避率"),数据引用!$D$40,AND(O302="橙色",N302="闪避率"),数据引用!$E$40,AND(O302="红色",N302="闪避率"),数据引用!$F$40,AND(O302="蓝色",N302="晶核防御力"),数据引用!$C$43,AND(O302="紫色",N302="晶核防御力"),数据引用!$D$43,AND(O302="橙色",N302="晶核防御力"),数据引用!$E$43,AND(O302="红色",N302="晶核防御力"),数据引用!$F$43,AND(O302="蓝色",N302="精准回血%s"),数据引用!$C$46,AND(O302="紫色",N302="精准回血%s"),数据引用!$D$46,AND(O302="橙色",N302="精准回血%s"),数据引用!$E$46,AND(O302="红色",N302="精准回血%s"),数据引用!$F$46,AND(O302="蓝色",N302="闪避回血%s"),数据引用!$C$49,AND(O302="紫色",N302="闪避回血%s"),数据引用!$D$49,AND(O302="橙色",N302="闪避回血%s"),数据引用!$E$49,AND(O302="红色",N302="闪避回血%s"),数据引用!$F$49,AND(O302="蓝色",N302="命中回血%s"),数据引用!$C$52,AND(O302="紫色",N302="命中回血%s"),数据引用!$D$52,AND(O302="橙色",N302="命中回血%s"),数据引用!$E$52,AND(O302="红色",N302="命中回血%s"),数据引用!$F$52,AND(O302="蓝色",N302="暴击回血%s"),数据引用!$C$55,AND(O302="紫色",N302="暴击回血%s"),数据引用!$D$55,AND(O302="橙色",N302="暴击回血%s"),数据引用!$E$55,AND(O302="红色",N302="暴击回血%s"),数据引用!$F$55,AND(O302="蓝色",N302="混沌回血%s"),数据引用!$C$58,AND(O302="紫色",N302="混沌回血%s"),数据引用!$D$58,AND(O302="橙色",N302="混沌回血%s"),数据引用!$E$58,AND(O302="红色",N302="混沌回血%s"),数据引用!$F$58,AND(O302="蓝色",N302="元素抗性"),数据引用!$C$61,AND(O302="紫色",N302="元素抗性"),数据引用!$D$61,AND(O302="橙色",N302="元素抗性"),数据引用!$E$61,AND(O302="红色",N302="元素抗性"),数据引用!$F$61,AND(O302="蓝色",N302="元素伤害"),数据引用!$C$64,AND(O302="紫色",N302="元素伤害"),数据引用!$D$64,AND(O302="橙色",N302="元素伤害"),数据引用!$E$64,AND(O302="红色",N302="元素伤害"),数据引用!$F$64)</f>
        <v>0</v>
      </c>
      <c r="N302" s="173" t="s">
        <v>165</v>
      </c>
      <c r="O302" s="60" t="s">
        <v>42</v>
      </c>
      <c r="P302" s="141">
        <f t="shared" si="24"/>
        <v>0</v>
      </c>
      <c r="Q302" s="156"/>
      <c r="R302" s="156"/>
      <c r="S302" s="156"/>
      <c r="T302" s="156">
        <f>P302</f>
        <v>0</v>
      </c>
      <c r="U302" s="156" t="s">
        <v>132</v>
      </c>
      <c r="V302" s="126" t="str">
        <f t="shared" si="25"/>
        <v>属性-火伤,#属性-水伤,#属性-风伤,#属性-光伤,#属性-暗伤,</v>
      </c>
    </row>
    <row r="303" ht="15.75" spans="10:22">
      <c r="J303" s="6"/>
      <c r="K303" s="126">
        <f>T303*100</f>
        <v>2000</v>
      </c>
      <c r="L303" s="172" t="s">
        <v>136</v>
      </c>
      <c r="M303" s="139">
        <f>_xlfn.IFS(AND(O303="蓝色",N303="晶核生命力"),数据引用!$C$19,AND(O303="紫色",N303="晶核生命力"),数据引用!$D$19,AND(O303="橙色",N303="晶核生命力"),数据引用!$E$19,AND(O303="红色",N303="晶核生命力"),数据引用!$F$19,AND(O303="蓝色",N303="晶核攻击力"),数据引用!$C$16,AND(O303="紫色",N303="晶核攻击力"),数据引用!$D$16,AND(O303="橙色",N303="晶核攻击力"),数据引用!$E$16,AND(O303="红色",N303="晶核攻击力"),数据引用!$F$16,AND(O303="蓝色",N303="最大混沌"),数据引用!$C$22,AND(O303="紫色",N303="最大混沌"),数据引用!$D$22,AND(O303="橙色",N303="最大混沌"),数据引用!$E$22,AND(O303="红色",N303="最大混沌"),数据引用!$F$22,AND(O303="蓝色",N303="破甲效果"),数据引用!$C$25,AND(O303="紫色",N303="破甲效果"),数据引用!$D$25,AND(O303="橙色",N303="破甲效果"),数据引用!$E$25,AND(O303="红色",N303="破甲效果"),数据引用!$F$25,AND(O303="蓝色",N303="暴击效果"),数据引用!$C$28,AND(O303="紫色",N303="暴击效果"),数据引用!$D$28,AND(O303="橙色",N303="暴击效果"),数据引用!$E$28,AND(O303="红色",N303="暴击效果"),数据引用!$F$28,AND(O303="蓝色",N303="精准伤害"),数据引用!$C$31,AND(O303="紫色",N303="精准伤害"),数据引用!$D$31,AND(O303="橙色",N303="精准伤害"),数据引用!$E$31,AND(O303="红色",N303="精准伤害"),数据引用!$F$31,AND(O303="蓝色",N303="技能增强"),$C$34,AND(O303="紫色",N303="技能增强"),数据引用!$D$34,AND(O303="橙色",N303="技能增强"),数据引用!$E$34,AND(O303="红色",N303="技能增强"),数据引用!$F$34,AND(O303="蓝色",N303="命中率"),数据引用!$C$37,AND(O303="紫色",N303="命中率"),数据引用!$D$37,AND(O303="橙色",N303="命中率"),数据引用!$E$37,AND(O303="红色",N303="命中率"),数据引用!$F$37,AND(O303="蓝色",N303="闪避率"),数据引用!$C$40,AND(O303="紫色",N303="闪避率"),数据引用!$D$40,AND(O303="橙色",N303="闪避率"),数据引用!$E$40,AND(O303="红色",N303="闪避率"),数据引用!$F$40,AND(O303="蓝色",N303="晶核防御力"),数据引用!$C$43,AND(O303="紫色",N303="晶核防御力"),数据引用!$D$43,AND(O303="橙色",N303="晶核防御力"),数据引用!$E$43,AND(O303="红色",N303="晶核防御力"),数据引用!$F$43,AND(O303="蓝色",N303="精准回血%s"),数据引用!$C$46,AND(O303="紫色",N303="精准回血%s"),数据引用!$D$46,AND(O303="橙色",N303="精准回血%s"),数据引用!$E$46,AND(O303="红色",N303="精准回血%s"),数据引用!$F$46,AND(O303="蓝色",N303="闪避回血%s"),数据引用!$C$49,AND(O303="紫色",N303="闪避回血%s"),数据引用!$D$49,AND(O303="橙色",N303="闪避回血%s"),数据引用!$E$49,AND(O303="红色",N303="闪避回血%s"),数据引用!$F$49,AND(O303="蓝色",N303="命中回血%s"),数据引用!$C$52,AND(O303="紫色",N303="命中回血%s"),数据引用!$D$52,AND(O303="橙色",N303="命中回血%s"),数据引用!$E$52,AND(O303="红色",N303="命中回血%s"),数据引用!$F$52,AND(O303="蓝色",N303="暴击回血%s"),数据引用!$C$55,AND(O303="紫色",N303="暴击回血%s"),数据引用!$D$55,AND(O303="橙色",N303="暴击回血%s"),数据引用!$E$55,AND(O303="红色",N303="暴击回血%s"),数据引用!$F$55,AND(O303="蓝色",N303="混沌回血%s"),数据引用!$C$58,AND(O303="紫色",N303="混沌回血%s"),数据引用!$D$58,AND(O303="橙色",N303="混沌回血%s"),数据引用!$E$58,AND(O303="红色",N303="混沌回血%s"),数据引用!$F$58,AND(O303="蓝色",N303="元素抗性"),数据引用!$C$61,AND(O303="紫色",N303="元素抗性"),数据引用!$D$61,AND(O303="橙色",N303="元素抗性"),数据引用!$E$61,AND(O303="红色",N303="元素抗性"),数据引用!$F$61,AND(O303="蓝色",N303="元素伤害"),数据引用!$C$64,AND(O303="紫色",N303="元素伤害"),数据引用!$D$64,AND(O303="橙色",N303="元素伤害"),数据引用!$E$64,AND(O303="红色",N303="元素伤害"),数据引用!$F$64)</f>
        <v>20</v>
      </c>
      <c r="N303" s="173" t="s">
        <v>129</v>
      </c>
      <c r="O303" s="60" t="s">
        <v>42</v>
      </c>
      <c r="P303" s="141">
        <f t="shared" si="24"/>
        <v>20</v>
      </c>
      <c r="Q303" s="156"/>
      <c r="R303" s="156"/>
      <c r="S303" s="156"/>
      <c r="T303" s="156">
        <f>M303</f>
        <v>20</v>
      </c>
      <c r="U303" s="156" t="s">
        <v>132</v>
      </c>
      <c r="V303" s="126" t="str">
        <f t="shared" si="25"/>
        <v>属性-最大生命,</v>
      </c>
    </row>
    <row r="304" ht="15.75" spans="10:22">
      <c r="J304" s="143"/>
      <c r="K304" s="143"/>
      <c r="L304" s="60" t="s">
        <v>240</v>
      </c>
      <c r="M304" s="139">
        <f>_xlfn.IFS(AND(O304="蓝色",N304="晶核生命力"),数据引用!$C$19,AND(O304="紫色",N304="晶核生命力"),数据引用!$D$19,AND(O304="橙色",N304="晶核生命力"),数据引用!$E$19,AND(O304="红色",N304="晶核生命力"),数据引用!$F$19,AND(O304="蓝色",N304="晶核攻击力"),数据引用!$C$16,AND(O304="紫色",N304="晶核攻击力"),数据引用!$D$16,AND(O304="橙色",N304="晶核攻击力"),数据引用!$E$16,AND(O304="红色",N304="晶核攻击力"),数据引用!$F$16,AND(O304="蓝色",N304="最大混沌"),数据引用!$C$22,AND(O304="紫色",N304="最大混沌"),数据引用!$D$22,AND(O304="橙色",N304="最大混沌"),数据引用!$E$22,AND(O304="红色",N304="最大混沌"),数据引用!$F$22,AND(O304="蓝色",N304="破甲效果"),数据引用!$C$25,AND(O304="紫色",N304="破甲效果"),数据引用!$D$25,AND(O304="橙色",N304="破甲效果"),数据引用!$E$25,AND(O304="红色",N304="破甲效果"),数据引用!$F$25,AND(O304="蓝色",N304="暴击效果"),数据引用!$C$28,AND(O304="紫色",N304="暴击效果"),数据引用!$D$28,AND(O304="橙色",N304="暴击效果"),数据引用!$E$28,AND(O304="红色",N304="暴击效果"),数据引用!$F$28,AND(O304="蓝色",N304="精准伤害"),数据引用!$C$31,AND(O304="紫色",N304="精准伤害"),数据引用!$D$31,AND(O304="橙色",N304="精准伤害"),数据引用!$E$31,AND(O304="红色",N304="精准伤害"),数据引用!$F$31,AND(O304="蓝色",N304="技能增强"),$C$34,AND(O304="紫色",N304="技能增强"),数据引用!$D$34,AND(O304="橙色",N304="技能增强"),数据引用!$E$34,AND(O304="红色",N304="技能增强"),数据引用!$F$34,AND(O304="蓝色",N304="命中率"),数据引用!$C$37,AND(O304="紫色",N304="命中率"),数据引用!$D$37,AND(O304="橙色",N304="命中率"),数据引用!$E$37,AND(O304="红色",N304="命中率"),数据引用!$F$37,AND(O304="蓝色",N304="闪避率"),数据引用!$C$40,AND(O304="紫色",N304="闪避率"),数据引用!$D$40,AND(O304="橙色",N304="闪避率"),数据引用!$E$40,AND(O304="红色",N304="闪避率"),数据引用!$F$40,AND(O304="蓝色",N304="晶核防御力"),数据引用!$C$43,AND(O304="紫色",N304="晶核防御力"),数据引用!$D$43,AND(O304="橙色",N304="晶核防御力"),数据引用!$E$43,AND(O304="红色",N304="晶核防御力"),数据引用!$F$43,AND(O304="蓝色",N304="精准回血%s"),数据引用!$C$46,AND(O304="紫色",N304="精准回血%s"),数据引用!$D$46,AND(O304="橙色",N304="精准回血%s"),数据引用!$E$46,AND(O304="红色",N304="精准回血%s"),数据引用!$F$46,AND(O304="蓝色",N304="闪避回血%s"),数据引用!$C$49,AND(O304="紫色",N304="闪避回血%s"),数据引用!$D$49,AND(O304="橙色",N304="闪避回血%s"),数据引用!$E$49,AND(O304="红色",N304="闪避回血%s"),数据引用!$F$49,AND(O304="蓝色",N304="命中回血%s"),数据引用!$C$52,AND(O304="紫色",N304="命中回血%s"),数据引用!$D$52,AND(O304="橙色",N304="命中回血%s"),数据引用!$E$52,AND(O304="红色",N304="命中回血%s"),数据引用!$F$52,AND(O304="蓝色",N304="暴击回血%s"),数据引用!$C$55,AND(O304="紫色",N304="暴击回血%s"),数据引用!$D$55,AND(O304="橙色",N304="暴击回血%s"),数据引用!$E$55,AND(O304="红色",N304="暴击回血%s"),数据引用!$F$55,AND(O304="蓝色",N304="混沌回血%s"),数据引用!$C$58,AND(O304="紫色",N304="混沌回血%s"),数据引用!$D$58,AND(O304="橙色",N304="混沌回血%s"),数据引用!$E$58,AND(O304="红色",N304="混沌回血%s"),数据引用!$F$58,AND(O304="蓝色",N304="元素抗性"),数据引用!$C$61,AND(O304="紫色",N304="元素抗性"),数据引用!$D$61,AND(O304="橙色",N304="元素抗性"),数据引用!$E$61,AND(O304="红色",N304="元素抗性"),数据引用!$F$61,AND(O304="蓝色",N304="元素伤害"),数据引用!$C$64,AND(O304="紫色",N304="元素伤害"),数据引用!$D$64,AND(O304="橙色",N304="元素伤害"),数据引用!$E$64,AND(O304="红色",N304="元素伤害"),数据引用!$F$64)</f>
        <v>0.81</v>
      </c>
      <c r="N304" s="173" t="s">
        <v>171</v>
      </c>
      <c r="O304" s="60" t="s">
        <v>42</v>
      </c>
      <c r="P304" s="141">
        <f t="shared" si="24"/>
        <v>0.81</v>
      </c>
      <c r="Q304" s="156"/>
      <c r="R304" s="156"/>
      <c r="S304" s="156"/>
      <c r="T304" s="156">
        <f>M304*100</f>
        <v>81</v>
      </c>
      <c r="U304" s="156" t="s">
        <v>132</v>
      </c>
      <c r="V304" s="126" t="str">
        <f t="shared" si="25"/>
        <v>属性-精准伤害,</v>
      </c>
    </row>
    <row r="305" ht="15.75" spans="10:22">
      <c r="J305" s="6"/>
      <c r="K305" s="6"/>
      <c r="L305" s="60" t="s">
        <v>249</v>
      </c>
      <c r="M305" s="139">
        <f>_xlfn.IFS(AND(O305="蓝色",N305="晶核生命力"),数据引用!$C$19,AND(O305="紫色",N305="晶核生命力"),数据引用!$D$19,AND(O305="橙色",N305="晶核生命力"),数据引用!$E$19,AND(O305="红色",N305="晶核生命力"),数据引用!$F$19,AND(O305="蓝色",N305="晶核攻击力"),数据引用!$C$16,AND(O305="紫色",N305="晶核攻击力"),数据引用!$D$16,AND(O305="橙色",N305="晶核攻击力"),数据引用!$E$16,AND(O305="红色",N305="晶核攻击力"),数据引用!$F$16,AND(O305="蓝色",N305="最大混沌"),数据引用!$C$22,AND(O305="紫色",N305="最大混沌"),数据引用!$D$22,AND(O305="橙色",N305="最大混沌"),数据引用!$E$22,AND(O305="红色",N305="最大混沌"),数据引用!$F$22,AND(O305="蓝色",N305="破甲效果"),数据引用!$C$25,AND(O305="紫色",N305="破甲效果"),数据引用!$D$25,AND(O305="橙色",N305="破甲效果"),数据引用!$E$25,AND(O305="红色",N305="破甲效果"),数据引用!$F$25,AND(O305="蓝色",N305="暴击效果"),数据引用!$C$28,AND(O305="紫色",N305="暴击效果"),数据引用!$D$28,AND(O305="橙色",N305="暴击效果"),数据引用!$E$28,AND(O305="红色",N305="暴击效果"),数据引用!$F$28,AND(O305="蓝色",N305="精准伤害"),数据引用!$C$31,AND(O305="紫色",N305="精准伤害"),数据引用!$D$31,AND(O305="橙色",N305="精准伤害"),数据引用!$E$31,AND(O305="红色",N305="精准伤害"),数据引用!$F$31,AND(O305="蓝色",N305="技能增强"),$C$34,AND(O305="紫色",N305="技能增强"),数据引用!$D$34,AND(O305="橙色",N305="技能增强"),数据引用!$E$34,AND(O305="红色",N305="技能增强"),数据引用!$F$34,AND(O305="蓝色",N305="命中率"),数据引用!$C$37,AND(O305="紫色",N305="命中率"),数据引用!$D$37,AND(O305="橙色",N305="命中率"),数据引用!$E$37,AND(O305="红色",N305="命中率"),数据引用!$F$37,AND(O305="蓝色",N305="闪避率"),数据引用!$C$40,AND(O305="紫色",N305="闪避率"),数据引用!$D$40,AND(O305="橙色",N305="闪避率"),数据引用!$E$40,AND(O305="红色",N305="闪避率"),数据引用!$F$40,AND(O305="蓝色",N305="晶核防御力"),数据引用!$C$43,AND(O305="紫色",N305="晶核防御力"),数据引用!$D$43,AND(O305="橙色",N305="晶核防御力"),数据引用!$E$43,AND(O305="红色",N305="晶核防御力"),数据引用!$F$43,AND(O305="蓝色",N305="精准回血%s"),数据引用!$C$46,AND(O305="紫色",N305="精准回血%s"),数据引用!$D$46,AND(O305="橙色",N305="精准回血%s"),数据引用!$E$46,AND(O305="红色",N305="精准回血%s"),数据引用!$F$46,AND(O305="蓝色",N305="闪避回血%s"),数据引用!$C$49,AND(O305="紫色",N305="闪避回血%s"),数据引用!$D$49,AND(O305="橙色",N305="闪避回血%s"),数据引用!$E$49,AND(O305="红色",N305="闪避回血%s"),数据引用!$F$49,AND(O305="蓝色",N305="命中回血%s"),数据引用!$C$52,AND(O305="紫色",N305="命中回血%s"),数据引用!$D$52,AND(O305="橙色",N305="命中回血%s"),数据引用!$E$52,AND(O305="红色",N305="命中回血%s"),数据引用!$F$52,AND(O305="蓝色",N305="暴击回血%s"),数据引用!$C$55,AND(O305="紫色",N305="暴击回血%s"),数据引用!$D$55,AND(O305="橙色",N305="暴击回血%s"),数据引用!$E$55,AND(O305="红色",N305="暴击回血%s"),数据引用!$F$55,AND(O305="蓝色",N305="混沌回血%s"),数据引用!$C$58,AND(O305="紫色",N305="混沌回血%s"),数据引用!$D$58,AND(O305="橙色",N305="混沌回血%s"),数据引用!$E$58,AND(O305="红色",N305="混沌回血%s"),数据引用!$F$58,AND(O305="蓝色",N305="元素抗性"),数据引用!$C$61,AND(O305="紫色",N305="元素抗性"),数据引用!$D$61,AND(O305="橙色",N305="元素抗性"),数据引用!$E$61,AND(O305="红色",N305="元素抗性"),数据引用!$F$61,AND(O305="蓝色",N305="元素伤害"),数据引用!$C$64,AND(O305="紫色",N305="元素伤害"),数据引用!$D$64,AND(O305="橙色",N305="元素伤害"),数据引用!$E$64,AND(O305="红色",N305="元素伤害"),数据引用!$F$64)</f>
        <v>20</v>
      </c>
      <c r="N305" s="173" t="s">
        <v>137</v>
      </c>
      <c r="O305" s="60" t="s">
        <v>42</v>
      </c>
      <c r="P305" s="141">
        <f t="shared" si="24"/>
        <v>20</v>
      </c>
      <c r="Q305" s="156" t="s">
        <v>130</v>
      </c>
      <c r="R305" s="156">
        <v>40</v>
      </c>
      <c r="S305" s="156" t="s">
        <v>131</v>
      </c>
      <c r="T305" s="156">
        <f>ROUND(P305/R305,2)</f>
        <v>0.5</v>
      </c>
      <c r="U305" s="156" t="s">
        <v>132</v>
      </c>
      <c r="V305" s="126" t="str">
        <f t="shared" si="25"/>
        <v>属性-攻击力,</v>
      </c>
    </row>
    <row r="306" ht="15.75" spans="5:22">
      <c r="E306"/>
      <c r="F306"/>
      <c r="G306"/>
      <c r="H306" s="158"/>
      <c r="I306"/>
      <c r="J306" s="6"/>
      <c r="K306" s="6"/>
      <c r="L306" s="153" t="s">
        <v>250</v>
      </c>
      <c r="M306" s="139" t="e">
        <f>_xlfn.IFS(AND(O306="蓝色",N306="晶核生命力"),数据引用!$C$19,AND(O306="紫色",N306="晶核生命力"),数据引用!$D$19,AND(O306="橙色",N306="晶核生命力"),数据引用!$E$19,AND(O306="红色",N306="晶核生命力"),数据引用!$F$19,AND(O306="蓝色",N306="晶核攻击力"),数据引用!$C$16,AND(O306="紫色",N306="晶核攻击力"),数据引用!$D$16,AND(O306="橙色",N306="晶核攻击力"),数据引用!$E$16,AND(O306="红色",N306="晶核攻击力"),数据引用!$F$16,AND(O306="蓝色",N306="最大混沌"),数据引用!$C$22,AND(O306="紫色",N306="最大混沌"),数据引用!$D$22,AND(O306="橙色",N306="最大混沌"),数据引用!$E$22,AND(O306="红色",N306="最大混沌"),数据引用!$F$22,AND(O306="蓝色",N306="破甲效果"),数据引用!$C$25,AND(O306="紫色",N306="破甲效果"),数据引用!$D$25,AND(O306="橙色",N306="破甲效果"),数据引用!$E$25,AND(O306="红色",N306="破甲效果"),数据引用!$F$25,AND(O306="蓝色",N306="暴击效果"),数据引用!$C$28,AND(O306="紫色",N306="暴击效果"),数据引用!$D$28,AND(O306="橙色",N306="暴击效果"),数据引用!$E$28,AND(O306="红色",N306="暴击效果"),数据引用!$F$28,AND(O306="蓝色",N306="精准伤害"),数据引用!$C$31,AND(O306="紫色",N306="精准伤害"),数据引用!$D$31,AND(O306="橙色",N306="精准伤害"),数据引用!$E$31,AND(O306="红色",N306="精准伤害"),数据引用!$F$31,AND(O306="蓝色",N306="技能增强"),$C$34,AND(O306="紫色",N306="技能增强"),数据引用!$D$34,AND(O306="橙色",N306="技能增强"),数据引用!$E$34,AND(O306="红色",N306="技能增强"),数据引用!$F$34,AND(O306="蓝色",N306="%命中率"),数据引用!$C$37,AND(O306="紫色",N306="%命中率"),数据引用!$D$37,AND(O306="橙色",N306="%命中率"),数据引用!$E$37,AND(O306="红色",N306="命中率"),数据引用!$F$37,AND(O306="蓝色",N306="%闪避率"),数据引用!$C$40,AND(O306="紫色",N306="%闪避率"),数据引用!$D$40,AND(O306="橙色",N306="%闪避率"),数据引用!$E$40,AND(O306="红色",N306="%闪避率"),数据引用!$F$40,AND(O306="蓝色",N306="晶核防御力"),数据引用!$C$43,AND(O306="紫色",N306="晶核防御力"),数据引用!$D$43,AND(O306="橙色",N306="晶核防御力"),数据引用!$E$43,AND(O306="红色",N306="晶核防御力"),数据引用!$F$43,AND(O306="蓝色",N306="精准回血"),数据引用!$C$46,AND(O306="紫色",N306="精准回血"),数据引用!$D$46,AND(O306="橙色",N306="精准回血"),数据引用!$E$46,AND(O306="红色",N306="精准回血"),数据引用!$F$46,AND(O306="蓝色",N306="闪避回血"),数据引用!$C$49,AND(O306="紫色",N306="闪避回血"),数据引用!$D$49,AND(O306="橙色",N306="闪避回血"),数据引用!$E$49,AND(O306="红色",N306="闪避回血"),数据引用!$F$49,AND(O306="蓝色",N306="命中回血"),数据引用!$C$52,AND(O306="紫色",N306="命中回血"),数据引用!$D$52,AND(O306="橙色",N306="命中回血"),数据引用!$E$52,AND(O306="红色",N306="命中回血"),数据引用!$F$52,AND(O306="蓝色",N306="暴击回血"),数据引用!$C$55,AND(O306="紫色",N306="暴击回血"),数据引用!$D$55,AND(O306="橙色",N306="暴击回血"),数据引用!$E$55,AND(O306="红色",N306="暴击回血"),数据引用!$F$55,AND(O306="蓝色",N306="混沌回血"),数据引用!$C$58,AND(O306="紫色",N306="混沌回血"),数据引用!$D$58,AND(O306="橙色",N306="混沌回血"),数据引用!$E$58,AND(O306="红色",N306="混沌回血"),数据引用!$F$58,AND(O306="蓝色",N306="%元素抗性"),数据引用!$C$61,AND(O306="紫色",N306="%元素抗性"),数据引用!$D$61,AND(O306="橙色",N306="%元素抗性"),数据引用!$E$61,AND(O306="红色",N306="%元素抗性"),数据引用!$F$61,AND(O306="蓝色",N306="%元素伤害"),数据引用!$C$64,AND(O306="紫色",N306="%元素伤害"),数据引用!$D$64,AND(O306="橙色",N306="%元素伤害"),数据引用!$E$64,AND(O306="红色",N306="%元素伤害"),数据引用!$F$64)</f>
        <v>#N/A</v>
      </c>
      <c r="N306" s="154"/>
      <c r="O306" s="52" t="s">
        <v>43</v>
      </c>
      <c r="P306" s="141" t="str">
        <f t="shared" si="24"/>
        <v/>
      </c>
      <c r="Q306" s="156"/>
      <c r="R306" s="156"/>
      <c r="S306" s="156"/>
      <c r="T306" s="156"/>
      <c r="U306" s="156"/>
      <c r="V306" s="126" t="e">
        <f t="shared" si="25"/>
        <v>#N/A</v>
      </c>
    </row>
    <row r="307" ht="15.75" spans="10:22">
      <c r="J307" s="6"/>
      <c r="K307" s="6"/>
      <c r="L307" s="47" t="s">
        <v>136</v>
      </c>
      <c r="M307" s="139">
        <f>_xlfn.IFS(AND(O307="蓝色",N307="晶核生命力"),数据引用!$C$19,AND(O307="紫色",N307="晶核生命力"),数据引用!$D$19,AND(O307="橙色",N307="晶核生命力"),数据引用!$E$19,AND(O307="红色",N307="晶核生命力"),数据引用!$F$19,AND(O307="蓝色",N307="晶核攻击力"),数据引用!$C$16,AND(O307="紫色",N307="晶核攻击力"),数据引用!$D$16,AND(O307="橙色",N307="晶核攻击力"),数据引用!$E$16,AND(O307="红色",N307="晶核攻击力"),数据引用!$F$16,AND(O307="蓝色",N307="最大混沌"),数据引用!$C$22,AND(O307="紫色",N307="最大混沌"),数据引用!$D$22,AND(O307="橙色",N307="最大混沌"),数据引用!$E$22,AND(O307="红色",N307="最大混沌"),数据引用!$F$22,AND(O307="蓝色",N307="破甲效果"),数据引用!$C$25,AND(O307="紫色",N307="破甲效果"),数据引用!$D$25,AND(O307="橙色",N307="破甲效果"),数据引用!$E$25,AND(O307="红色",N307="破甲效果"),数据引用!$F$25,AND(O307="蓝色",N307="暴击效果"),数据引用!$C$28,AND(O307="紫色",N307="暴击效果"),数据引用!$D$28,AND(O307="橙色",N307="暴击效果"),数据引用!$E$28,AND(O307="红色",N307="暴击效果"),数据引用!$F$28,AND(O307="蓝色",N307="精准伤害"),数据引用!$C$31,AND(O307="紫色",N307="精准伤害"),数据引用!$D$31,AND(O307="橙色",N307="精准伤害"),数据引用!$E$31,AND(O307="红色",N307="精准伤害"),数据引用!$F$31,AND(O307="蓝色",N307="技能增强"),$C$34,AND(O307="紫色",N307="技能增强"),数据引用!$D$34,AND(O307="橙色",N307="技能增强"),数据引用!$E$34,AND(O307="红色",N307="技能增强"),数据引用!$F$34,AND(O307="蓝色",N307="命中率"),数据引用!$C$37,AND(O307="紫色",N307="命中率"),数据引用!$D$37,AND(O307="橙色",N307="命中率"),数据引用!$E$37,AND(O307="红色",N307="命中率"),数据引用!$F$37,AND(O307="蓝色",N307="闪避率"),数据引用!$C$40,AND(O307="紫色",N307="闪避率"),数据引用!$D$40,AND(O307="橙色",N307="闪避率"),数据引用!$E$40,AND(O307="红色",N307="闪避率"),数据引用!$F$40,AND(O307="蓝色",N307="晶核防御力"),数据引用!$C$43,AND(O307="紫色",N307="晶核防御力"),数据引用!$D$43,AND(O307="橙色",N307="晶核防御力"),数据引用!$E$43,AND(O307="红色",N307="晶核防御力"),数据引用!$F$43,AND(O307="蓝色",N307="精准回血%s"),数据引用!$C$46,AND(O307="紫色",N307="精准回血%s"),数据引用!$D$46,AND(O307="橙色",N307="精准回血%s"),数据引用!$E$46,AND(O307="红色",N307="精准回血%s"),数据引用!$F$46,AND(O307="蓝色",N307="闪避回血%s"),数据引用!$C$49,AND(O307="紫色",N307="闪避回血%s"),数据引用!$D$49,AND(O307="橙色",N307="闪避回血%s"),数据引用!$E$49,AND(O307="红色",N307="闪避回血%s"),数据引用!$F$49,AND(O307="蓝色",N307="命中回血%s"),数据引用!$C$52,AND(O307="紫色",N307="命中回血%s"),数据引用!$D$52,AND(O307="橙色",N307="命中回血%s"),数据引用!$E$52,AND(O307="红色",N307="命中回血%s"),数据引用!$F$52,AND(O307="蓝色",N307="暴击回血%s"),数据引用!$C$55,AND(O307="紫色",N307="暴击回血%s"),数据引用!$D$55,AND(O307="橙色",N307="暴击回血%s"),数据引用!$E$55,AND(O307="红色",N307="暴击回血%s"),数据引用!$F$55,AND(O307="蓝色",N307="混沌回血%s"),数据引用!$C$58,AND(O307="紫色",N307="混沌回血%s"),数据引用!$D$58,AND(O307="橙色",N307="混沌回血%s"),数据引用!$E$58,AND(O307="红色",N307="混沌回血%s"),数据引用!$F$58,AND(O307="蓝色",N307="元素抗性"),数据引用!$C$61,AND(O307="紫色",N307="元素抗性"),数据引用!$D$61,AND(O307="橙色",N307="元素抗性"),数据引用!$E$61,AND(O307="红色",N307="元素抗性"),数据引用!$F$61,AND(O307="蓝色",N307="元素伤害"),数据引用!$C$64,AND(O307="紫色",N307="元素伤害"),数据引用!$D$64,AND(O307="橙色",N307="元素伤害"),数据引用!$E$64,AND(O307="红色",N307="元素伤害"),数据引用!$F$64)</f>
        <v>20</v>
      </c>
      <c r="N307" s="154" t="s">
        <v>148</v>
      </c>
      <c r="O307" s="52" t="s">
        <v>43</v>
      </c>
      <c r="P307" s="141">
        <f t="shared" si="24"/>
        <v>20</v>
      </c>
      <c r="Q307" s="156"/>
      <c r="R307" s="156"/>
      <c r="S307" s="156"/>
      <c r="T307" s="156"/>
      <c r="U307" s="156" t="s">
        <v>132</v>
      </c>
      <c r="V307" s="126" t="str">
        <f t="shared" si="25"/>
        <v>属性-防御力,</v>
      </c>
    </row>
    <row r="308" ht="15.75" spans="10:22">
      <c r="J308" s="6"/>
      <c r="K308" s="126">
        <f>T308*100</f>
        <v>2000</v>
      </c>
      <c r="L308" s="52" t="s">
        <v>136</v>
      </c>
      <c r="M308" s="139">
        <f>_xlfn.IFS(AND(O308="蓝色",N308="晶核生命力"),数据引用!$C$19,AND(O308="紫色",N308="晶核生命力"),数据引用!$D$19,AND(O308="橙色",N308="晶核生命力"),数据引用!$E$19,AND(O308="红色",N308="晶核生命力"),数据引用!$F$19,AND(O308="蓝色",N308="晶核攻击力"),数据引用!$C$16,AND(O308="紫色",N308="晶核攻击力"),数据引用!$D$16,AND(O308="橙色",N308="晶核攻击力"),数据引用!$E$16,AND(O308="红色",N308="晶核攻击力"),数据引用!$F$16,AND(O308="蓝色",N308="最大混沌"),数据引用!$C$22,AND(O308="紫色",N308="最大混沌"),数据引用!$D$22,AND(O308="橙色",N308="最大混沌"),数据引用!$E$22,AND(O308="红色",N308="最大混沌"),数据引用!$F$22,AND(O308="蓝色",N308="破甲效果"),数据引用!$C$25,AND(O308="紫色",N308="破甲效果"),数据引用!$D$25,AND(O308="橙色",N308="破甲效果"),数据引用!$E$25,AND(O308="红色",N308="破甲效果"),数据引用!$F$25,AND(O308="蓝色",N308="暴击效果"),数据引用!$C$28,AND(O308="紫色",N308="暴击效果"),数据引用!$D$28,AND(O308="橙色",N308="暴击效果"),数据引用!$E$28,AND(O308="红色",N308="暴击效果"),数据引用!$F$28,AND(O308="蓝色",N308="精准伤害"),数据引用!$C$31,AND(O308="紫色",N308="精准伤害"),数据引用!$D$31,AND(O308="橙色",N308="精准伤害"),数据引用!$E$31,AND(O308="红色",N308="精准伤害"),数据引用!$F$31,AND(O308="蓝色",N308="技能增强"),$C$34,AND(O308="紫色",N308="技能增强"),数据引用!$D$34,AND(O308="橙色",N308="技能增强"),数据引用!$E$34,AND(O308="红色",N308="技能增强"),数据引用!$F$34,AND(O308="蓝色",N308="命中率"),数据引用!$C$37,AND(O308="紫色",N308="命中率"),数据引用!$D$37,AND(O308="橙色",N308="命中率"),数据引用!$E$37,AND(O308="红色",N308="命中率"),数据引用!$F$37,AND(O308="蓝色",N308="闪避率"),数据引用!$C$40,AND(O308="紫色",N308="闪避率"),数据引用!$D$40,AND(O308="橙色",N308="闪避率"),数据引用!$E$40,AND(O308="红色",N308="闪避率"),数据引用!$F$40,AND(O308="蓝色",N308="晶核防御力"),数据引用!$C$43,AND(O308="紫色",N308="晶核防御力"),数据引用!$D$43,AND(O308="橙色",N308="晶核防御力"),数据引用!$E$43,AND(O308="红色",N308="晶核防御力"),数据引用!$F$43,AND(O308="蓝色",N308="精准回血%s"),数据引用!$C$46,AND(O308="紫色",N308="精准回血%s"),数据引用!$D$46,AND(O308="橙色",N308="精准回血%s"),数据引用!$E$46,AND(O308="红色",N308="精准回血%s"),数据引用!$F$46,AND(O308="蓝色",N308="闪避回血%s"),数据引用!$C$49,AND(O308="紫色",N308="闪避回血%s"),数据引用!$D$49,AND(O308="橙色",N308="闪避回血%s"),数据引用!$E$49,AND(O308="红色",N308="闪避回血%s"),数据引用!$F$49,AND(O308="蓝色",N308="命中回血%s"),数据引用!$C$52,AND(O308="紫色",N308="命中回血%s"),数据引用!$D$52,AND(O308="橙色",N308="命中回血%s"),数据引用!$E$52,AND(O308="红色",N308="命中回血%s"),数据引用!$F$52,AND(O308="蓝色",N308="暴击回血%s"),数据引用!$C$55,AND(O308="紫色",N308="暴击回血%s"),数据引用!$D$55,AND(O308="橙色",N308="暴击回血%s"),数据引用!$E$55,AND(O308="红色",N308="暴击回血%s"),数据引用!$F$55,AND(O308="蓝色",N308="混沌回血%s"),数据引用!$C$58,AND(O308="紫色",N308="混沌回血%s"),数据引用!$D$58,AND(O308="橙色",N308="混沌回血%s"),数据引用!$E$58,AND(O308="红色",N308="混沌回血%s"),数据引用!$F$58,AND(O308="蓝色",N308="元素抗性"),数据引用!$C$61,AND(O308="紫色",N308="元素抗性"),数据引用!$D$61,AND(O308="橙色",N308="元素抗性"),数据引用!$E$61,AND(O308="红色",N308="元素抗性"),数据引用!$F$61,AND(O308="蓝色",N308="元素伤害"),数据引用!$C$64,AND(O308="紫色",N308="元素伤害"),数据引用!$D$64,AND(O308="橙色",N308="元素伤害"),数据引用!$E$64,AND(O308="红色",N308="元素伤害"),数据引用!$F$64)</f>
        <v>20</v>
      </c>
      <c r="N308" s="154" t="s">
        <v>129</v>
      </c>
      <c r="O308" s="52" t="s">
        <v>43</v>
      </c>
      <c r="P308" s="141">
        <f t="shared" si="24"/>
        <v>20</v>
      </c>
      <c r="Q308" s="156"/>
      <c r="R308" s="156"/>
      <c r="S308" s="156"/>
      <c r="T308" s="156">
        <f>M308</f>
        <v>20</v>
      </c>
      <c r="U308" s="156" t="s">
        <v>132</v>
      </c>
      <c r="V308" s="126" t="str">
        <f t="shared" si="25"/>
        <v>属性-最大生命,</v>
      </c>
    </row>
    <row r="309" ht="15.75" spans="10:22">
      <c r="J309" s="6"/>
      <c r="K309" s="6"/>
      <c r="L309" s="52" t="s">
        <v>240</v>
      </c>
      <c r="M309" s="139">
        <f>_xlfn.IFS(AND(O309="蓝色",N309="晶核生命力"),数据引用!$C$19,AND(O309="紫色",N309="晶核生命力"),数据引用!$D$19,AND(O309="橙色",N309="晶核生命力"),数据引用!$E$19,AND(O309="红色",N309="晶核生命力"),数据引用!$F$19,AND(O309="蓝色",N309="晶核攻击力"),数据引用!$C$16,AND(O309="紫色",N309="晶核攻击力"),数据引用!$D$16,AND(O309="橙色",N309="晶核攻击力"),数据引用!$E$16,AND(O309="红色",N309="晶核攻击力"),数据引用!$F$16,AND(O309="蓝色",N309="最大混沌"),数据引用!$C$22,AND(O309="紫色",N309="最大混沌"),数据引用!$D$22,AND(O309="橙色",N309="最大混沌"),数据引用!$E$22,AND(O309="红色",N309="最大混沌"),数据引用!$F$22,AND(O309="蓝色",N309="破甲效果"),数据引用!$C$25,AND(O309="紫色",N309="破甲效果"),数据引用!$D$25,AND(O309="橙色",N309="破甲效果"),数据引用!$E$25,AND(O309="红色",N309="破甲效果"),数据引用!$F$25,AND(O309="蓝色",N309="暴击效果"),数据引用!$C$28,AND(O309="紫色",N309="暴击效果"),数据引用!$D$28,AND(O309="橙色",N309="暴击效果"),数据引用!$E$28,AND(O309="红色",N309="暴击效果"),数据引用!$F$28,AND(O309="蓝色",N309="精准伤害"),数据引用!$C$31,AND(O309="紫色",N309="精准伤害"),数据引用!$D$31,AND(O309="橙色",N309="精准伤害"),数据引用!$E$31,AND(O309="红色",N309="精准伤害"),数据引用!$F$31,AND(O309="蓝色",N309="技能增强"),$C$34,AND(O309="紫色",N309="技能增强"),数据引用!$D$34,AND(O309="橙色",N309="技能增强"),数据引用!$E$34,AND(O309="红色",N309="技能增强"),数据引用!$F$34,AND(O309="蓝色",N309="命中率"),数据引用!$C$37,AND(O309="紫色",N309="命中率"),数据引用!$D$37,AND(O309="橙色",N309="命中率"),数据引用!$E$37,AND(O309="红色",N309="命中率"),数据引用!$F$37,AND(O309="蓝色",N309="闪避率"),数据引用!$C$40,AND(O309="紫色",N309="闪避率"),数据引用!$D$40,AND(O309="橙色",N309="闪避率"),数据引用!$E$40,AND(O309="红色",N309="闪避率"),数据引用!$F$40,AND(O309="蓝色",N309="晶核防御力"),数据引用!$C$43,AND(O309="紫色",N309="晶核防御力"),数据引用!$D$43,AND(O309="橙色",N309="晶核防御力"),数据引用!$E$43,AND(O309="红色",N309="晶核防御力"),数据引用!$F$43,AND(O309="蓝色",N309="精准回血%s"),数据引用!$C$46,AND(O309="紫色",N309="精准回血%s"),数据引用!$D$46,AND(O309="橙色",N309="精准回血%s"),数据引用!$E$46,AND(O309="红色",N309="精准回血%s"),数据引用!$F$46,AND(O309="蓝色",N309="闪避回血%s"),数据引用!$C$49,AND(O309="紫色",N309="闪避回血%s"),数据引用!$D$49,AND(O309="橙色",N309="闪避回血%s"),数据引用!$E$49,AND(O309="红色",N309="闪避回血%s"),数据引用!$F$49,AND(O309="蓝色",N309="命中回血%s"),数据引用!$C$52,AND(O309="紫色",N309="命中回血%s"),数据引用!$D$52,AND(O309="橙色",N309="命中回血%s"),数据引用!$E$52,AND(O309="红色",N309="命中回血%s"),数据引用!$F$52,AND(O309="蓝色",N309="暴击回血%s"),数据引用!$C$55,AND(O309="紫色",N309="暴击回血%s"),数据引用!$D$55,AND(O309="橙色",N309="暴击回血%s"),数据引用!$E$55,AND(O309="红色",N309="暴击回血%s"),数据引用!$F$55,AND(O309="蓝色",N309="混沌回血%s"),数据引用!$C$58,AND(O309="紫色",N309="混沌回血%s"),数据引用!$D$58,AND(O309="橙色",N309="混沌回血%s"),数据引用!$E$58,AND(O309="红色",N309="混沌回血%s"),数据引用!$F$58,AND(O309="蓝色",N309="元素抗性"),数据引用!$C$61,AND(O309="紫色",N309="元素抗性"),数据引用!$D$61,AND(O309="橙色",N309="元素抗性"),数据引用!$E$61,AND(O309="红色",N309="元素抗性"),数据引用!$F$61,AND(O309="蓝色",N309="元素伤害"),数据引用!$C$64,AND(O309="紫色",N309="元素伤害"),数据引用!$D$64,AND(O309="橙色",N309="元素伤害"),数据引用!$E$64,AND(O309="红色",N309="元素伤害"),数据引用!$F$64)</f>
        <v>0</v>
      </c>
      <c r="N309" s="154" t="s">
        <v>168</v>
      </c>
      <c r="O309" s="52" t="s">
        <v>43</v>
      </c>
      <c r="P309" s="141">
        <f t="shared" si="24"/>
        <v>0</v>
      </c>
      <c r="Q309" s="156"/>
      <c r="R309" s="156"/>
      <c r="S309" s="156"/>
      <c r="T309" s="156">
        <f>P309/100</f>
        <v>0</v>
      </c>
      <c r="U309" s="156" t="s">
        <v>132</v>
      </c>
      <c r="V309" s="126" t="str">
        <f t="shared" si="25"/>
        <v>属性-闪避率,</v>
      </c>
    </row>
    <row r="310" ht="15.75" spans="10:22">
      <c r="J310" s="6"/>
      <c r="K310" s="6"/>
      <c r="L310" s="52" t="s">
        <v>240</v>
      </c>
      <c r="M310" s="139">
        <f>_xlfn.IFS(AND(O310="蓝色",N310="晶核生命力"),数据引用!$C$19,AND(O310="紫色",N310="晶核生命力"),数据引用!$D$19,AND(O310="橙色",N310="晶核生命力"),数据引用!$E$19,AND(O310="红色",N310="晶核生命力"),数据引用!$F$19,AND(O310="蓝色",N310="晶核攻击力"),数据引用!$C$16,AND(O310="紫色",N310="晶核攻击力"),数据引用!$D$16,AND(O310="橙色",N310="晶核攻击力"),数据引用!$E$16,AND(O310="红色",N310="晶核攻击力"),数据引用!$F$16,AND(O310="蓝色",N310="最大混沌"),数据引用!$C$22,AND(O310="紫色",N310="最大混沌"),数据引用!$D$22,AND(O310="橙色",N310="最大混沌"),数据引用!$E$22,AND(O310="红色",N310="最大混沌"),数据引用!$F$22,AND(O310="蓝色",N310="破甲效果"),数据引用!$C$25,AND(O310="紫色",N310="破甲效果"),数据引用!$D$25,AND(O310="橙色",N310="破甲效果"),数据引用!$E$25,AND(O310="红色",N310="破甲效果"),数据引用!$F$25,AND(O310="蓝色",N310="暴击效果"),数据引用!$C$28,AND(O310="紫色",N310="暴击效果"),数据引用!$D$28,AND(O310="橙色",N310="暴击效果"),数据引用!$E$28,AND(O310="红色",N310="暴击效果"),数据引用!$F$28,AND(O310="蓝色",N310="精准伤害"),数据引用!$C$31,AND(O310="紫色",N310="精准伤害"),数据引用!$D$31,AND(O310="橙色",N310="精准伤害"),数据引用!$E$31,AND(O310="红色",N310="精准伤害"),数据引用!$F$31,AND(O310="蓝色",N310="技能增强"),$C$34,AND(O310="紫色",N310="技能增强"),数据引用!$D$34,AND(O310="橙色",N310="技能增强"),数据引用!$E$34,AND(O310="红色",N310="技能增强"),数据引用!$F$34,AND(O310="蓝色",N310="命中率"),数据引用!$C$37,AND(O310="紫色",N310="命中率"),数据引用!$D$37,AND(O310="橙色",N310="命中率"),数据引用!$E$37,AND(O310="红色",N310="命中率"),数据引用!$F$37,AND(O310="蓝色",N310="闪避率"),数据引用!$C$40,AND(O310="紫色",N310="闪避率"),数据引用!$D$40,AND(O310="橙色",N310="闪避率"),数据引用!$E$40,AND(O310="红色",N310="闪避率"),数据引用!$F$40,AND(O310="蓝色",N310="晶核防御力"),数据引用!$C$43,AND(O310="紫色",N310="晶核防御力"),数据引用!$D$43,AND(O310="橙色",N310="晶核防御力"),数据引用!$E$43,AND(O310="红色",N310="晶核防御力"),数据引用!$F$43,AND(O310="蓝色",N310="精准回血%s"),数据引用!$C$46,AND(O310="紫色",N310="精准回血%s"),数据引用!$D$46,AND(O310="橙色",N310="精准回血%s"),数据引用!$E$46,AND(O310="红色",N310="精准回血%s"),数据引用!$F$46,AND(O310="蓝色",N310="闪避回血%s"),数据引用!$C$49,AND(O310="紫色",N310="闪避回血%s"),数据引用!$D$49,AND(O310="橙色",N310="闪避回血%s"),数据引用!$E$49,AND(O310="红色",N310="闪避回血%s"),数据引用!$F$49,AND(O310="蓝色",N310="命中回血%s"),数据引用!$C$52,AND(O310="紫色",N310="命中回血%s"),数据引用!$D$52,AND(O310="橙色",N310="命中回血%s"),数据引用!$E$52,AND(O310="红色",N310="命中回血%s"),数据引用!$F$52,AND(O310="蓝色",N310="暴击回血%s"),数据引用!$C$55,AND(O310="紫色",N310="暴击回血%s"),数据引用!$D$55,AND(O310="橙色",N310="暴击回血%s"),数据引用!$E$55,AND(O310="红色",N310="暴击回血%s"),数据引用!$F$55,AND(O310="蓝色",N310="混沌回血%s"),数据引用!$C$58,AND(O310="紫色",N310="混沌回血%s"),数据引用!$D$58,AND(O310="橙色",N310="混沌回血%s"),数据引用!$E$58,AND(O310="红色",N310="混沌回血%s"),数据引用!$F$58,AND(O310="蓝色",N310="元素抗性"),数据引用!$C$61,AND(O310="紫色",N310="元素抗性"),数据引用!$D$61,AND(O310="橙色",N310="元素抗性"),数据引用!$E$61,AND(O310="红色",N310="元素抗性"),数据引用!$F$61,AND(O310="蓝色",N310="元素伤害"),数据引用!$C$64,AND(O310="紫色",N310="元素伤害"),数据引用!$D$64,AND(O310="橙色",N310="元素伤害"),数据引用!$E$64,AND(O310="红色",N310="元素伤害"),数据引用!$F$64)</f>
        <v>1.08</v>
      </c>
      <c r="N310" s="154" t="s">
        <v>194</v>
      </c>
      <c r="O310" s="52" t="s">
        <v>43</v>
      </c>
      <c r="P310" s="141">
        <f t="shared" si="24"/>
        <v>1.08</v>
      </c>
      <c r="Q310" s="156"/>
      <c r="R310" s="156"/>
      <c r="S310" s="156"/>
      <c r="T310" s="156"/>
      <c r="U310" s="156" t="s">
        <v>132</v>
      </c>
      <c r="V310" s="126" t="str">
        <f t="shared" si="25"/>
        <v>属性-火抗,400#属性-水抗,400#属性-风抗,400#属性-光抗,400#属性-暗抗,400</v>
      </c>
    </row>
    <row r="311" ht="15.75" spans="10:22">
      <c r="J311" s="6"/>
      <c r="K311" s="6"/>
      <c r="L311" s="153" t="s">
        <v>136</v>
      </c>
      <c r="M311" s="139">
        <f>_xlfn.IFS(AND(O311="蓝色",N311="晶核生命力"),数据引用!$C$19,AND(O311="紫色",N311="晶核生命力"),数据引用!$D$19,AND(O311="橙色",N311="晶核生命力"),数据引用!$E$19,AND(O311="红色",N311="晶核生命力"),数据引用!$F$19,AND(O311="蓝色",N311="晶核攻击力"),数据引用!$C$16,AND(O311="紫色",N311="晶核攻击力"),数据引用!$D$16,AND(O311="橙色",N311="晶核攻击力"),数据引用!$E$16,AND(O311="红色",N311="晶核攻击力"),数据引用!$F$16,AND(O311="蓝色",N311="最大混沌"),数据引用!$C$22,AND(O311="紫色",N311="最大混沌"),数据引用!$D$22,AND(O311="橙色",N311="最大混沌"),数据引用!$E$22,AND(O311="红色",N311="最大混沌"),数据引用!$F$22,AND(O311="蓝色",N311="破甲效果"),数据引用!$C$25,AND(O311="紫色",N311="破甲效果"),数据引用!$D$25,AND(O311="橙色",N311="破甲效果"),数据引用!$E$25,AND(O311="红色",N311="破甲效果"),数据引用!$F$25,AND(O311="蓝色",N311="暴击效果"),数据引用!$C$28,AND(O311="紫色",N311="暴击效果"),数据引用!$D$28,AND(O311="橙色",N311="暴击效果"),数据引用!$E$28,AND(O311="红色",N311="暴击效果"),数据引用!$F$28,AND(O311="蓝色",N311="精准伤害"),数据引用!$C$31,AND(O311="紫色",N311="精准伤害"),数据引用!$D$31,AND(O311="橙色",N311="精准伤害"),数据引用!$E$31,AND(O311="红色",N311="精准伤害"),数据引用!$F$31,AND(O311="蓝色",N311="技能增强"),$C$34,AND(O311="紫色",N311="技能增强"),数据引用!$D$34,AND(O311="橙色",N311="技能增强"),数据引用!$E$34,AND(O311="红色",N311="技能增强"),数据引用!$F$34,AND(O311="蓝色",N311="命中率"),数据引用!$C$37,AND(O311="紫色",N311="命中率"),数据引用!$D$37,AND(O311="橙色",N311="命中率"),数据引用!$E$37,AND(O311="红色",N311="命中率"),数据引用!$F$37,AND(O311="蓝色",N311="闪避率"),数据引用!$C$40,AND(O311="紫色",N311="闪避率"),数据引用!$D$40,AND(O311="橙色",N311="闪避率"),数据引用!$E$40,AND(O311="红色",N311="闪避率"),数据引用!$F$40,AND(O311="蓝色",N311="晶核防御力"),数据引用!$C$43,AND(O311="紫色",N311="晶核防御力"),数据引用!$D$43,AND(O311="橙色",N311="晶核防御力"),数据引用!$E$43,AND(O311="红色",N311="晶核防御力"),数据引用!$F$43,AND(O311="蓝色",N311="精准回血%s"),数据引用!$C$46,AND(O311="紫色",N311="精准回血%s"),数据引用!$D$46,AND(O311="橙色",N311="精准回血%s"),数据引用!$E$46,AND(O311="红色",N311="精准回血%s"),数据引用!$F$46,AND(O311="蓝色",N311="闪避回血%s"),数据引用!$C$49,AND(O311="紫色",N311="闪避回血%s"),数据引用!$D$49,AND(O311="橙色",N311="闪避回血%s"),数据引用!$E$49,AND(O311="红色",N311="闪避回血%s"),数据引用!$F$49,AND(O311="蓝色",N311="命中回血%s"),数据引用!$C$52,AND(O311="紫色",N311="命中回血%s"),数据引用!$D$52,AND(O311="橙色",N311="命中回血%s"),数据引用!$E$52,AND(O311="红色",N311="命中回血%s"),数据引用!$F$52,AND(O311="蓝色",N311="暴击回血%s"),数据引用!$C$55,AND(O311="紫色",N311="暴击回血%s"),数据引用!$D$55,AND(O311="橙色",N311="暴击回血%s"),数据引用!$E$55,AND(O311="红色",N311="暴击回血%s"),数据引用!$F$55,AND(O311="蓝色",N311="混沌回血%s"),数据引用!$C$58,AND(O311="紫色",N311="混沌回血%s"),数据引用!$D$58,AND(O311="橙色",N311="混沌回血%s"),数据引用!$E$58,AND(O311="红色",N311="混沌回血%s"),数据引用!$F$58,AND(O311="蓝色",N311="元素抗性"),数据引用!$C$61,AND(O311="紫色",N311="元素抗性"),数据引用!$D$61,AND(O311="橙色",N311="元素抗性"),数据引用!$E$61,AND(O311="红色",N311="元素抗性"),数据引用!$F$61,AND(O311="蓝色",N311="元素伤害"),数据引用!$C$64,AND(O311="紫色",N311="元素伤害"),数据引用!$D$64,AND(O311="橙色",N311="元素伤害"),数据引用!$E$64,AND(O311="红色",N311="元素伤害"),数据引用!$F$64)</f>
        <v>20</v>
      </c>
      <c r="N311" s="154" t="s">
        <v>137</v>
      </c>
      <c r="O311" s="52" t="s">
        <v>43</v>
      </c>
      <c r="P311" s="141">
        <f t="shared" si="24"/>
        <v>20</v>
      </c>
      <c r="Q311" s="156"/>
      <c r="R311" s="156"/>
      <c r="S311" s="156"/>
      <c r="T311" s="156"/>
      <c r="U311" s="156" t="s">
        <v>132</v>
      </c>
      <c r="V311" s="126" t="str">
        <f t="shared" si="25"/>
        <v>属性-攻击力,</v>
      </c>
    </row>
    <row r="312" ht="15.75" spans="10:22">
      <c r="J312" s="143"/>
      <c r="K312" s="143"/>
      <c r="L312" s="153" t="s">
        <v>240</v>
      </c>
      <c r="M312" s="139">
        <f>_xlfn.IFS(AND(O312="蓝色",N312="晶核生命力"),数据引用!$C$19,AND(O312="紫色",N312="晶核生命力"),数据引用!$D$19,AND(O312="橙色",N312="晶核生命力"),数据引用!$E$19,AND(O312="红色",N312="晶核生命力"),数据引用!$F$19,AND(O312="蓝色",N312="晶核攻击力"),数据引用!$C$16,AND(O312="紫色",N312="晶核攻击力"),数据引用!$D$16,AND(O312="橙色",N312="晶核攻击力"),数据引用!$E$16,AND(O312="红色",N312="晶核攻击力"),数据引用!$F$16,AND(O312="蓝色",N312="最大混沌"),数据引用!$C$22,AND(O312="紫色",N312="最大混沌"),数据引用!$D$22,AND(O312="橙色",N312="最大混沌"),数据引用!$E$22,AND(O312="红色",N312="最大混沌"),数据引用!$F$22,AND(O312="蓝色",N312="破甲效果"),数据引用!$C$25,AND(O312="紫色",N312="破甲效果"),数据引用!$D$25,AND(O312="橙色",N312="破甲效果"),数据引用!$E$25,AND(O312="红色",N312="破甲效果"),数据引用!$F$25,AND(O312="蓝色",N312="暴击效果"),数据引用!$C$28,AND(O312="紫色",N312="暴击效果"),数据引用!$D$28,AND(O312="橙色",N312="暴击效果"),数据引用!$E$28,AND(O312="红色",N312="暴击效果"),数据引用!$F$28,AND(O312="蓝色",N312="精准伤害"),数据引用!$C$31,AND(O312="紫色",N312="精准伤害"),数据引用!$D$31,AND(O312="橙色",N312="精准伤害"),数据引用!$E$31,AND(O312="红色",N312="精准伤害"),数据引用!$F$31,AND(O312="蓝色",N312="技能增强"),$C$34,AND(O312="紫色",N312="技能增强"),数据引用!$D$34,AND(O312="橙色",N312="技能增强"),数据引用!$E$34,AND(O312="红色",N312="技能增强"),数据引用!$F$34,AND(O312="蓝色",N312="命中率"),数据引用!$C$37,AND(O312="紫色",N312="命中率"),数据引用!$D$37,AND(O312="橙色",N312="命中率"),数据引用!$E$37,AND(O312="红色",N312="命中率"),数据引用!$F$37,AND(O312="蓝色",N312="闪避率"),数据引用!$C$40,AND(O312="紫色",N312="闪避率"),数据引用!$D$40,AND(O312="橙色",N312="闪避率"),数据引用!$E$40,AND(O312="红色",N312="闪避率"),数据引用!$F$40,AND(O312="蓝色",N312="晶核防御力"),数据引用!$C$43,AND(O312="紫色",N312="晶核防御力"),数据引用!$D$43,AND(O312="橙色",N312="晶核防御力"),数据引用!$E$43,AND(O312="红色",N312="晶核防御力"),数据引用!$F$43,AND(O312="蓝色",N312="精准回血%s"),数据引用!$C$46,AND(O312="紫色",N312="精准回血%s"),数据引用!$D$46,AND(O312="橙色",N312="精准回血%s"),数据引用!$E$46,AND(O312="红色",N312="精准回血%s"),数据引用!$F$46,AND(O312="蓝色",N312="闪避回血%s"),数据引用!$C$49,AND(O312="紫色",N312="闪避回血%s"),数据引用!$D$49,AND(O312="橙色",N312="闪避回血%s"),数据引用!$E$49,AND(O312="红色",N312="闪避回血%s"),数据引用!$F$49,AND(O312="蓝色",N312="命中回血%s"),数据引用!$C$52,AND(O312="紫色",N312="命中回血%s"),数据引用!$D$52,AND(O312="橙色",N312="命中回血%s"),数据引用!$E$52,AND(O312="红色",N312="命中回血%s"),数据引用!$F$52,AND(O312="蓝色",N312="暴击回血%s"),数据引用!$C$55,AND(O312="紫色",N312="暴击回血%s"),数据引用!$D$55,AND(O312="橙色",N312="暴击回血%s"),数据引用!$E$55,AND(O312="红色",N312="暴击回血%s"),数据引用!$F$55,AND(O312="蓝色",N312="混沌回血%s"),数据引用!$C$58,AND(O312="紫色",N312="混沌回血%s"),数据引用!$D$58,AND(O312="橙色",N312="混沌回血%s"),数据引用!$E$58,AND(O312="红色",N312="混沌回血%s"),数据引用!$F$58,AND(O312="蓝色",N312="元素抗性"),数据引用!$C$61,AND(O312="紫色",N312="元素抗性"),数据引用!$D$61,AND(O312="橙色",N312="元素抗性"),数据引用!$E$61,AND(O312="红色",N312="元素抗性"),数据引用!$F$61,AND(O312="蓝色",N312="元素伤害"),数据引用!$C$64,AND(O312="紫色",N312="元素伤害"),数据引用!$D$64,AND(O312="橙色",N312="元素伤害"),数据引用!$E$64,AND(O312="红色",N312="元素伤害"),数据引用!$F$64)</f>
        <v>6.95</v>
      </c>
      <c r="N312" s="154" t="s">
        <v>153</v>
      </c>
      <c r="O312" s="52" t="s">
        <v>43</v>
      </c>
      <c r="P312" s="141">
        <f t="shared" si="24"/>
        <v>6.95</v>
      </c>
      <c r="Q312" s="156"/>
      <c r="R312" s="156"/>
      <c r="S312" s="156"/>
      <c r="T312" s="156">
        <f>M312</f>
        <v>6.95</v>
      </c>
      <c r="U312" s="156" t="s">
        <v>132</v>
      </c>
      <c r="V312" s="126" t="str">
        <f t="shared" si="25"/>
        <v>属性-最大混沌,</v>
      </c>
    </row>
    <row r="313" ht="15.75" spans="10:22">
      <c r="J313" s="6"/>
      <c r="K313" s="6"/>
      <c r="L313" s="52" t="s">
        <v>240</v>
      </c>
      <c r="M313" s="139">
        <f>_xlfn.IFS(AND(O313="蓝色",N313="晶核生命力"),数据引用!$C$19,AND(O313="紫色",N313="晶核生命力"),数据引用!$D$19,AND(O313="橙色",N313="晶核生命力"),数据引用!$E$19,AND(O313="红色",N313="晶核生命力"),数据引用!$F$19,AND(O313="蓝色",N313="晶核攻击力"),数据引用!$C$16,AND(O313="紫色",N313="晶核攻击力"),数据引用!$D$16,AND(O313="橙色",N313="晶核攻击力"),数据引用!$E$16,AND(O313="红色",N313="晶核攻击力"),数据引用!$F$16,AND(O313="蓝色",N313="最大混沌"),数据引用!$C$22,AND(O313="紫色",N313="最大混沌"),数据引用!$D$22,AND(O313="橙色",N313="最大混沌"),数据引用!$E$22,AND(O313="红色",N313="最大混沌"),数据引用!$F$22,AND(O313="蓝色",N313="破甲效果"),数据引用!$C$25,AND(O313="紫色",N313="破甲效果"),数据引用!$D$25,AND(O313="橙色",N313="破甲效果"),数据引用!$E$25,AND(O313="红色",N313="破甲效果"),数据引用!$F$25,AND(O313="蓝色",N313="暴击效果"),数据引用!$C$28,AND(O313="紫色",N313="暴击效果"),数据引用!$D$28,AND(O313="橙色",N313="暴击效果"),数据引用!$E$28,AND(O313="红色",N313="暴击效果"),数据引用!$F$28,AND(O313="蓝色",N313="精准伤害"),数据引用!$C$31,AND(O313="紫色",N313="精准伤害"),数据引用!$D$31,AND(O313="橙色",N313="精准伤害"),数据引用!$E$31,AND(O313="红色",N313="精准伤害"),数据引用!$F$31,AND(O313="蓝色",N313="技能增强"),$C$34,AND(O313="紫色",N313="技能增强"),数据引用!$D$34,AND(O313="橙色",N313="技能增强"),数据引用!$E$34,AND(O313="红色",N313="技能增强"),数据引用!$F$34,AND(O313="蓝色",N313="命中率"),数据引用!$C$37,AND(O313="紫色",N313="命中率"),数据引用!$D$37,AND(O313="橙色",N313="命中率"),数据引用!$E$37,AND(O313="红色",N313="命中率"),数据引用!$F$37,AND(O313="蓝色",N313="闪避率"),数据引用!$C$40,AND(O313="紫色",N313="闪避率"),数据引用!$D$40,AND(O313="橙色",N313="闪避率"),数据引用!$E$40,AND(O313="红色",N313="闪避率"),数据引用!$F$40,AND(O313="蓝色",N313="晶核防御力"),数据引用!$C$43,AND(O313="紫色",N313="晶核防御力"),数据引用!$D$43,AND(O313="橙色",N313="晶核防御力"),数据引用!$E$43,AND(O313="红色",N313="晶核防御力"),数据引用!$F$43,AND(O313="蓝色",N313="精准回血%s"),数据引用!$C$46,AND(O313="紫色",N313="精准回血%s"),数据引用!$D$46,AND(O313="橙色",N313="精准回血%s"),数据引用!$E$46,AND(O313="红色",N313="精准回血%s"),数据引用!$F$46,AND(O313="蓝色",N313="闪避回血%s"),数据引用!$C$49,AND(O313="紫色",N313="闪避回血%s"),数据引用!$D$49,AND(O313="橙色",N313="闪避回血%s"),数据引用!$E$49,AND(O313="红色",N313="闪避回血%s"),数据引用!$F$49,AND(O313="蓝色",N313="命中回血%s"),数据引用!$C$52,AND(O313="紫色",N313="命中回血%s"),数据引用!$D$52,AND(O313="橙色",N313="命中回血%s"),数据引用!$E$52,AND(O313="红色",N313="命中回血%s"),数据引用!$F$52,AND(O313="蓝色",N313="暴击回血%s"),数据引用!$C$55,AND(O313="紫色",N313="暴击回血%s"),数据引用!$D$55,AND(O313="橙色",N313="暴击回血%s"),数据引用!$E$55,AND(O313="红色",N313="暴击回血%s"),数据引用!$F$55,AND(O313="蓝色",N313="混沌回血%s"),数据引用!$C$58,AND(O313="紫色",N313="混沌回血%s"),数据引用!$D$58,AND(O313="橙色",N313="混沌回血%s"),数据引用!$E$58,AND(O313="红色",N313="混沌回血%s"),数据引用!$F$58,AND(O313="蓝色",N313="元素抗性"),数据引用!$C$61,AND(O313="紫色",N313="元素抗性"),数据引用!$D$61,AND(O313="橙色",N313="元素抗性"),数据引用!$E$61,AND(O313="红色",N313="元素抗性"),数据引用!$F$61,AND(O313="蓝色",N313="元素伤害"),数据引用!$C$64,AND(O313="紫色",N313="元素伤害"),数据引用!$D$64,AND(O313="橙色",N313="元素伤害"),数据引用!$E$64,AND(O313="红色",N313="元素伤害"),数据引用!$F$64)</f>
        <v>1.89</v>
      </c>
      <c r="N313" s="154" t="s">
        <v>169</v>
      </c>
      <c r="O313" s="52" t="s">
        <v>43</v>
      </c>
      <c r="P313" s="141">
        <f t="shared" si="24"/>
        <v>1.89</v>
      </c>
      <c r="Q313" s="156"/>
      <c r="R313" s="156"/>
      <c r="S313" s="156"/>
      <c r="T313" s="156">
        <f>M313</f>
        <v>1.89</v>
      </c>
      <c r="U313" s="156" t="s">
        <v>132</v>
      </c>
      <c r="V313" s="126" t="str">
        <f t="shared" si="25"/>
        <v>属性-暴击效果,</v>
      </c>
    </row>
    <row r="314" ht="15.75" spans="5:22">
      <c r="E314"/>
      <c r="F314"/>
      <c r="G314"/>
      <c r="H314" s="158"/>
      <c r="I314"/>
      <c r="J314" s="6"/>
      <c r="K314" s="6"/>
      <c r="L314" s="60" t="s">
        <v>251</v>
      </c>
      <c r="M314" s="139" t="e">
        <f>_xlfn.IFS(AND(O314="蓝色",N314="晶核生命力"),数据引用!$C$19,AND(O314="紫色",N314="晶核生命力"),数据引用!$D$19,AND(O314="橙色",N314="晶核生命力"),数据引用!$E$19,AND(O314="红色",N314="晶核生命力"),数据引用!$F$19,AND(O314="蓝色",N314="晶核攻击力"),数据引用!$C$16,AND(O314="紫色",N314="晶核攻击力"),数据引用!$D$16,AND(O314="橙色",N314="晶核攻击力"),数据引用!$E$16,AND(O314="红色",N314="晶核攻击力"),数据引用!$F$16,AND(O314="蓝色",N314="最大混沌"),数据引用!$C$22,AND(O314="紫色",N314="最大混沌"),数据引用!$D$22,AND(O314="橙色",N314="最大混沌"),数据引用!$E$22,AND(O314="红色",N314="最大混沌"),数据引用!$F$22,AND(O314="蓝色",N314="破甲效果"),数据引用!$C$25,AND(O314="紫色",N314="破甲效果"),数据引用!$D$25,AND(O314="橙色",N314="破甲效果"),数据引用!$E$25,AND(O314="红色",N314="破甲效果"),数据引用!$F$25,AND(O314="蓝色",N314="暴击效果"),数据引用!$C$28,AND(O314="紫色",N314="暴击效果"),数据引用!$D$28,AND(O314="橙色",N314="暴击效果"),数据引用!$E$28,AND(O314="红色",N314="暴击效果"),数据引用!$F$28,AND(O314="蓝色",N314="精准伤害"),数据引用!$C$31,AND(O314="紫色",N314="精准伤害"),数据引用!$D$31,AND(O314="橙色",N314="精准伤害"),数据引用!$E$31,AND(O314="红色",N314="精准伤害"),数据引用!$F$31,AND(O314="蓝色",N314="技能增强"),$C$34,AND(O314="紫色",N314="技能增强"),数据引用!$D$34,AND(O314="橙色",N314="技能增强"),数据引用!$E$34,AND(O314="红色",N314="技能增强"),数据引用!$F$34,AND(O314="蓝色",N314="%命中率"),数据引用!$C$37,AND(O314="紫色",N314="%命中率"),数据引用!$D$37,AND(O314="橙色",N314="%命中率"),数据引用!$E$37,AND(O314="红色",N314="命中率"),数据引用!$F$37,AND(O314="蓝色",N314="%闪避率"),数据引用!$C$40,AND(O314="紫色",N314="%闪避率"),数据引用!$D$40,AND(O314="橙色",N314="%闪避率"),数据引用!$E$40,AND(O314="红色",N314="%闪避率"),数据引用!$F$40,AND(O314="蓝色",N314="晶核防御力"),数据引用!$C$43,AND(O314="紫色",N314="晶核防御力"),数据引用!$D$43,AND(O314="橙色",N314="晶核防御力"),数据引用!$E$43,AND(O314="红色",N314="晶核防御力"),数据引用!$F$43,AND(O314="蓝色",N314="精准回血"),数据引用!$C$46,AND(O314="紫色",N314="精准回血"),数据引用!$D$46,AND(O314="橙色",N314="精准回血"),数据引用!$E$46,AND(O314="红色",N314="精准回血"),数据引用!$F$46,AND(O314="蓝色",N314="闪避回血"),数据引用!$C$49,AND(O314="紫色",N314="闪避回血"),数据引用!$D$49,AND(O314="橙色",N314="闪避回血"),数据引用!$E$49,AND(O314="红色",N314="闪避回血"),数据引用!$F$49,AND(O314="蓝色",N314="命中回血"),数据引用!$C$52,AND(O314="紫色",N314="命中回血"),数据引用!$D$52,AND(O314="橙色",N314="命中回血"),数据引用!$E$52,AND(O314="红色",N314="命中回血"),数据引用!$F$52,AND(O314="蓝色",N314="暴击回血"),数据引用!$C$55,AND(O314="紫色",N314="暴击回血"),数据引用!$D$55,AND(O314="橙色",N314="暴击回血"),数据引用!$E$55,AND(O314="红色",N314="暴击回血"),数据引用!$F$55,AND(O314="蓝色",N314="混沌回血"),数据引用!$C$58,AND(O314="紫色",N314="混沌回血"),数据引用!$D$58,AND(O314="橙色",N314="混沌回血"),数据引用!$E$58,AND(O314="红色",N314="混沌回血"),数据引用!$F$58,AND(O314="蓝色",N314="%元素抗性"),数据引用!$C$61,AND(O314="紫色",N314="%元素抗性"),数据引用!$D$61,AND(O314="橙色",N314="%元素抗性"),数据引用!$E$61,AND(O314="红色",N314="%元素抗性"),数据引用!$F$61,AND(O314="蓝色",N314="%元素伤害"),数据引用!$C$64,AND(O314="紫色",N314="%元素伤害"),数据引用!$D$64,AND(O314="橙色",N314="%元素伤害"),数据引用!$E$64,AND(O314="红色",N314="%元素伤害"),数据引用!$F$64)</f>
        <v>#N/A</v>
      </c>
      <c r="N314" s="176"/>
      <c r="O314" s="60" t="s">
        <v>43</v>
      </c>
      <c r="P314" s="167" t="str">
        <f t="shared" si="24"/>
        <v/>
      </c>
      <c r="Q314" s="156"/>
      <c r="R314" s="169"/>
      <c r="S314" s="169"/>
      <c r="T314" s="169"/>
      <c r="U314" s="169"/>
      <c r="V314" s="126" t="e">
        <f t="shared" si="25"/>
        <v>#N/A</v>
      </c>
    </row>
    <row r="315" ht="15.75" spans="10:22">
      <c r="J315" s="6"/>
      <c r="K315" s="6"/>
      <c r="L315" s="60" t="s">
        <v>136</v>
      </c>
      <c r="M315" s="139">
        <f>_xlfn.IFS(AND(O315="蓝色",N315="晶核生命力"),数据引用!$C$19,AND(O315="紫色",N315="晶核生命力"),数据引用!$D$19,AND(O315="橙色",N315="晶核生命力"),数据引用!$E$19,AND(O315="红色",N315="晶核生命力"),数据引用!$F$19,AND(O315="蓝色",N315="晶核攻击力"),数据引用!$C$16,AND(O315="紫色",N315="晶核攻击力"),数据引用!$D$16,AND(O315="橙色",N315="晶核攻击力"),数据引用!$E$16,AND(O315="红色",N315="晶核攻击力"),数据引用!$F$16,AND(O315="蓝色",N315="最大混沌"),数据引用!$C$22,AND(O315="紫色",N315="最大混沌"),数据引用!$D$22,AND(O315="橙色",N315="最大混沌"),数据引用!$E$22,AND(O315="红色",N315="最大混沌"),数据引用!$F$22,AND(O315="蓝色",N315="破甲效果"),数据引用!$C$25,AND(O315="紫色",N315="破甲效果"),数据引用!$D$25,AND(O315="橙色",N315="破甲效果"),数据引用!$E$25,AND(O315="红色",N315="破甲效果"),数据引用!$F$25,AND(O315="蓝色",N315="暴击效果"),数据引用!$C$28,AND(O315="紫色",N315="暴击效果"),数据引用!$D$28,AND(O315="橙色",N315="暴击效果"),数据引用!$E$28,AND(O315="红色",N315="暴击效果"),数据引用!$F$28,AND(O315="蓝色",N315="精准伤害"),数据引用!$C$31,AND(O315="紫色",N315="精准伤害"),数据引用!$D$31,AND(O315="橙色",N315="精准伤害"),数据引用!$E$31,AND(O315="红色",N315="精准伤害"),数据引用!$F$31,AND(O315="蓝色",N315="技能增强"),$C$34,AND(O315="紫色",N315="技能增强"),数据引用!$D$34,AND(O315="橙色",N315="技能增强"),数据引用!$E$34,AND(O315="红色",N315="技能增强"),数据引用!$F$34,AND(O315="蓝色",N315="命中率"),数据引用!$C$37,AND(O315="紫色",N315="命中率"),数据引用!$D$37,AND(O315="橙色",N315="命中率"),数据引用!$E$37,AND(O315="红色",N315="命中率"),数据引用!$F$37,AND(O315="蓝色",N315="闪避率"),数据引用!$C$40,AND(O315="紫色",N315="闪避率"),数据引用!$D$40,AND(O315="橙色",N315="闪避率"),数据引用!$E$40,AND(O315="红色",N315="闪避率"),数据引用!$F$40,AND(O315="蓝色",N315="晶核防御力"),数据引用!$C$43,AND(O315="紫色",N315="晶核防御力"),数据引用!$D$43,AND(O315="橙色",N315="晶核防御力"),数据引用!$E$43,AND(O315="红色",N315="晶核防御力"),数据引用!$F$43,AND(O315="蓝色",N315="精准回血%s"),数据引用!$C$46,AND(O315="紫色",N315="精准回血%s"),数据引用!$D$46,AND(O315="橙色",N315="精准回血%s"),数据引用!$E$46,AND(O315="红色",N315="精准回血%s"),数据引用!$F$46,AND(O315="蓝色",N315="闪避回血%s"),数据引用!$C$49,AND(O315="紫色",N315="闪避回血%s"),数据引用!$D$49,AND(O315="橙色",N315="闪避回血%s"),数据引用!$E$49,AND(O315="红色",N315="闪避回血%s"),数据引用!$F$49,AND(O315="蓝色",N315="命中回血%s"),数据引用!$C$52,AND(O315="紫色",N315="命中回血%s"),数据引用!$D$52,AND(O315="橙色",N315="命中回血%s"),数据引用!$E$52,AND(O315="红色",N315="命中回血%s"),数据引用!$F$52,AND(O315="蓝色",N315="暴击回血%s"),数据引用!$C$55,AND(O315="紫色",N315="暴击回血%s"),数据引用!$D$55,AND(O315="橙色",N315="暴击回血%s"),数据引用!$E$55,AND(O315="红色",N315="暴击回血%s"),数据引用!$F$55,AND(O315="蓝色",N315="混沌回血%s"),数据引用!$C$58,AND(O315="紫色",N315="混沌回血%s"),数据引用!$D$58,AND(O315="橙色",N315="混沌回血%s"),数据引用!$E$58,AND(O315="红色",N315="混沌回血%s"),数据引用!$F$58,AND(O315="蓝色",N315="元素抗性"),数据引用!$C$61,AND(O315="紫色",N315="元素抗性"),数据引用!$D$61,AND(O315="橙色",N315="元素抗性"),数据引用!$E$61,AND(O315="红色",N315="元素抗性"),数据引用!$F$61,AND(O315="蓝色",N315="元素伤害"),数据引用!$C$64,AND(O315="紫色",N315="元素伤害"),数据引用!$D$64,AND(O315="橙色",N315="元素伤害"),数据引用!$E$64,AND(O315="红色",N315="元素伤害"),数据引用!$F$64)</f>
        <v>20</v>
      </c>
      <c r="N315" s="177" t="s">
        <v>137</v>
      </c>
      <c r="O315" s="60" t="s">
        <v>43</v>
      </c>
      <c r="P315" s="167">
        <f t="shared" si="24"/>
        <v>20</v>
      </c>
      <c r="Q315" s="169"/>
      <c r="R315" s="169"/>
      <c r="S315" s="169"/>
      <c r="T315" s="167">
        <f>M315</f>
        <v>20</v>
      </c>
      <c r="U315" s="169" t="s">
        <v>132</v>
      </c>
      <c r="V315" s="126" t="str">
        <f t="shared" si="25"/>
        <v>属性-攻击力,</v>
      </c>
    </row>
    <row r="316" ht="15.75" spans="10:22">
      <c r="J316" s="6"/>
      <c r="K316" s="6"/>
      <c r="L316" s="60" t="s">
        <v>240</v>
      </c>
      <c r="M316" s="139">
        <f>_xlfn.IFS(AND(O316="蓝色",N316="晶核生命力"),数据引用!$C$19,AND(O316="紫色",N316="晶核生命力"),数据引用!$D$19,AND(O316="橙色",N316="晶核生命力"),数据引用!$E$19,AND(O316="红色",N316="晶核生命力"),数据引用!$F$19,AND(O316="蓝色",N316="晶核攻击力"),数据引用!$C$16,AND(O316="紫色",N316="晶核攻击力"),数据引用!$D$16,AND(O316="橙色",N316="晶核攻击力"),数据引用!$E$16,AND(O316="红色",N316="晶核攻击力"),数据引用!$F$16,AND(O316="蓝色",N316="最大混沌"),数据引用!$C$22,AND(O316="紫色",N316="最大混沌"),数据引用!$D$22,AND(O316="橙色",N316="最大混沌"),数据引用!$E$22,AND(O316="红色",N316="最大混沌"),数据引用!$F$22,AND(O316="蓝色",N316="破甲效果"),数据引用!$C$25,AND(O316="紫色",N316="破甲效果"),数据引用!$D$25,AND(O316="橙色",N316="破甲效果"),数据引用!$E$25,AND(O316="红色",N316="破甲效果"),数据引用!$F$25,AND(O316="蓝色",N316="暴击效果"),数据引用!$C$28,AND(O316="紫色",N316="暴击效果"),数据引用!$D$28,AND(O316="橙色",N316="暴击效果"),数据引用!$E$28,AND(O316="红色",N316="暴击效果"),数据引用!$F$28,AND(O316="蓝色",N316="精准伤害"),数据引用!$C$31,AND(O316="紫色",N316="精准伤害"),数据引用!$D$31,AND(O316="橙色",N316="精准伤害"),数据引用!$E$31,AND(O316="红色",N316="精准伤害"),数据引用!$F$31,AND(O316="蓝色",N316="技能增强"),$C$34,AND(O316="紫色",N316="技能增强"),数据引用!$D$34,AND(O316="橙色",N316="技能增强"),数据引用!$E$34,AND(O316="红色",N316="技能增强"),数据引用!$F$34,AND(O316="蓝色",N316="命中率"),数据引用!$C$37,AND(O316="紫色",N316="命中率"),数据引用!$D$37,AND(O316="橙色",N316="命中率"),数据引用!$E$37,AND(O316="红色",N316="命中率"),数据引用!$F$37,AND(O316="蓝色",N316="闪避率"),数据引用!$C$40,AND(O316="紫色",N316="闪避率"),数据引用!$D$40,AND(O316="橙色",N316="闪避率"),数据引用!$E$40,AND(O316="红色",N316="闪避率"),数据引用!$F$40,AND(O316="蓝色",N316="晶核防御力"),数据引用!$C$43,AND(O316="紫色",N316="晶核防御力"),数据引用!$D$43,AND(O316="橙色",N316="晶核防御力"),数据引用!$E$43,AND(O316="红色",N316="晶核防御力"),数据引用!$F$43,AND(O316="蓝色",N316="精准回血%s"),数据引用!$C$46,AND(O316="紫色",N316="精准回血%s"),数据引用!$D$46,AND(O316="橙色",N316="精准回血%s"),数据引用!$E$46,AND(O316="红色",N316="精准回血%s"),数据引用!$F$46,AND(O316="蓝色",N316="闪避回血%s"),数据引用!$C$49,AND(O316="紫色",N316="闪避回血%s"),数据引用!$D$49,AND(O316="橙色",N316="闪避回血%s"),数据引用!$E$49,AND(O316="红色",N316="闪避回血%s"),数据引用!$F$49,AND(O316="蓝色",N316="命中回血%s"),数据引用!$C$52,AND(O316="紫色",N316="命中回血%s"),数据引用!$D$52,AND(O316="橙色",N316="命中回血%s"),数据引用!$E$52,AND(O316="红色",N316="命中回血%s"),数据引用!$F$52,AND(O316="蓝色",N316="暴击回血%s"),数据引用!$C$55,AND(O316="紫色",N316="暴击回血%s"),数据引用!$D$55,AND(O316="橙色",N316="暴击回血%s"),数据引用!$E$55,AND(O316="红色",N316="暴击回血%s"),数据引用!$F$55,AND(O316="蓝色",N316="混沌回血%s"),数据引用!$C$58,AND(O316="紫色",N316="混沌回血%s"),数据引用!$D$58,AND(O316="橙色",N316="混沌回血%s"),数据引用!$E$58,AND(O316="红色",N316="混沌回血%s"),数据引用!$F$58,AND(O316="蓝色",N316="元素抗性"),数据引用!$C$61,AND(O316="紫色",N316="元素抗性"),数据引用!$D$61,AND(O316="橙色",N316="元素抗性"),数据引用!$E$61,AND(O316="红色",N316="元素抗性"),数据引用!$F$61,AND(O316="蓝色",N316="元素伤害"),数据引用!$C$64,AND(O316="紫色",N316="元素伤害"),数据引用!$D$64,AND(O316="橙色",N316="元素伤害"),数据引用!$E$64,AND(O316="红色",N316="元素伤害"),数据引用!$F$64)</f>
        <v>5.03</v>
      </c>
      <c r="N316" s="177" t="s">
        <v>161</v>
      </c>
      <c r="O316" s="60" t="s">
        <v>43</v>
      </c>
      <c r="P316" s="167">
        <f t="shared" si="24"/>
        <v>5.03</v>
      </c>
      <c r="Q316" s="169"/>
      <c r="R316" s="169"/>
      <c r="S316" s="169"/>
      <c r="T316" s="169"/>
      <c r="U316" s="156" t="s">
        <v>132</v>
      </c>
      <c r="V316" s="126" t="str">
        <f t="shared" si="25"/>
        <v>属性-技能增强,</v>
      </c>
    </row>
    <row r="317" ht="15.75" spans="10:22">
      <c r="J317" s="6"/>
      <c r="K317" s="143" t="s">
        <v>248</v>
      </c>
      <c r="L317" s="60" t="s">
        <v>240</v>
      </c>
      <c r="M317" s="139">
        <f>_xlfn.IFS(AND(O317="蓝色",N317="晶核生命力"),数据引用!$C$19,AND(O317="紫色",N317="晶核生命力"),数据引用!$D$19,AND(O317="橙色",N317="晶核生命力"),数据引用!$E$19,AND(O317="红色",N317="晶核生命力"),数据引用!$F$19,AND(O317="蓝色",N317="晶核攻击力"),数据引用!$C$16,AND(O317="紫色",N317="晶核攻击力"),数据引用!$D$16,AND(O317="橙色",N317="晶核攻击力"),数据引用!$E$16,AND(O317="红色",N317="晶核攻击力"),数据引用!$F$16,AND(O317="蓝色",N317="最大混沌"),数据引用!$C$22,AND(O317="紫色",N317="最大混沌"),数据引用!$D$22,AND(O317="橙色",N317="最大混沌"),数据引用!$E$22,AND(O317="红色",N317="最大混沌"),数据引用!$F$22,AND(O317="蓝色",N317="破甲效果"),数据引用!$C$25,AND(O317="紫色",N317="破甲效果"),数据引用!$D$25,AND(O317="橙色",N317="破甲效果"),数据引用!$E$25,AND(O317="红色",N317="破甲效果"),数据引用!$F$25,AND(O317="蓝色",N317="暴击效果"),数据引用!$C$28,AND(O317="紫色",N317="暴击效果"),数据引用!$D$28,AND(O317="橙色",N317="暴击效果"),数据引用!$E$28,AND(O317="红色",N317="暴击效果"),数据引用!$F$28,AND(O317="蓝色",N317="精准伤害"),数据引用!$C$31,AND(O317="紫色",N317="精准伤害"),数据引用!$D$31,AND(O317="橙色",N317="精准伤害"),数据引用!$E$31,AND(O317="红色",N317="精准伤害"),数据引用!$F$31,AND(O317="蓝色",N317="技能增强"),$C$34,AND(O317="紫色",N317="技能增强"),数据引用!$D$34,AND(O317="橙色",N317="技能增强"),数据引用!$E$34,AND(O317="红色",N317="技能增强"),数据引用!$F$34,AND(O317="蓝色",N317="命中率"),数据引用!$C$37,AND(O317="紫色",N317="命中率"),数据引用!$D$37,AND(O317="橙色",N317="命中率"),数据引用!$E$37,AND(O317="红色",N317="命中率"),数据引用!$F$37,AND(O317="蓝色",N317="闪避率"),数据引用!$C$40,AND(O317="紫色",N317="闪避率"),数据引用!$D$40,AND(O317="橙色",N317="闪避率"),数据引用!$E$40,AND(O317="红色",N317="闪避率"),数据引用!$F$40,AND(O317="蓝色",N317="晶核防御力"),数据引用!$C$43,AND(O317="紫色",N317="晶核防御力"),数据引用!$D$43,AND(O317="橙色",N317="晶核防御力"),数据引用!$E$43,AND(O317="红色",N317="晶核防御力"),数据引用!$F$43,AND(O317="蓝色",N317="精准回血%s"),数据引用!$C$46,AND(O317="紫色",N317="精准回血%s"),数据引用!$D$46,AND(O317="橙色",N317="精准回血%s"),数据引用!$E$46,AND(O317="红色",N317="精准回血%s"),数据引用!$F$46,AND(O317="蓝色",N317="闪避回血%s"),数据引用!$C$49,AND(O317="紫色",N317="闪避回血%s"),数据引用!$D$49,AND(O317="橙色",N317="闪避回血%s"),数据引用!$E$49,AND(O317="红色",N317="闪避回血%s"),数据引用!$F$49,AND(O317="蓝色",N317="命中回血%s"),数据引用!$C$52,AND(O317="紫色",N317="命中回血%s"),数据引用!$D$52,AND(O317="橙色",N317="命中回血%s"),数据引用!$E$52,AND(O317="红色",N317="命中回血%s"),数据引用!$F$52,AND(O317="蓝色",N317="暴击回血%s"),数据引用!$C$55,AND(O317="紫色",N317="暴击回血%s"),数据引用!$D$55,AND(O317="橙色",N317="暴击回血%s"),数据引用!$E$55,AND(O317="红色",N317="暴击回血%s"),数据引用!$F$55,AND(O317="蓝色",N317="混沌回血%s"),数据引用!$C$58,AND(O317="紫色",N317="混沌回血%s"),数据引用!$D$58,AND(O317="橙色",N317="混沌回血%s"),数据引用!$E$58,AND(O317="红色",N317="混沌回血%s"),数据引用!$F$58,AND(O317="蓝色",N317="元素抗性"),数据引用!$C$61,AND(O317="紫色",N317="元素抗性"),数据引用!$D$61,AND(O317="橙色",N317="元素抗性"),数据引用!$E$61,AND(O317="红色",N317="元素抗性"),数据引用!$F$61,AND(O317="蓝色",N317="元素伤害"),数据引用!$C$64,AND(O317="紫色",N317="元素伤害"),数据引用!$D$64,AND(O317="橙色",N317="元素伤害"),数据引用!$E$64,AND(O317="红色",N317="元素伤害"),数据引用!$F$64)</f>
        <v>1.08</v>
      </c>
      <c r="N317" s="176" t="s">
        <v>165</v>
      </c>
      <c r="O317" s="60" t="s">
        <v>43</v>
      </c>
      <c r="P317" s="167">
        <f t="shared" si="24"/>
        <v>1.08</v>
      </c>
      <c r="Q317" s="169"/>
      <c r="R317" s="169"/>
      <c r="S317" s="169"/>
      <c r="T317" s="156">
        <f>P317</f>
        <v>1.08</v>
      </c>
      <c r="U317" s="169" t="s">
        <v>132</v>
      </c>
      <c r="V317" s="126" t="str">
        <f t="shared" si="25"/>
        <v>属性-火伤,#属性-水伤,#属性-风伤,#属性-光伤,#属性-暗伤,</v>
      </c>
    </row>
    <row r="318" ht="15.75" spans="10:22">
      <c r="J318" s="6"/>
      <c r="K318" s="6"/>
      <c r="L318" s="60" t="s">
        <v>240</v>
      </c>
      <c r="M318" s="139">
        <f>_xlfn.IFS(AND(O318="蓝色",N318="晶核生命力"),数据引用!$C$19,AND(O318="紫色",N318="晶核生命力"),数据引用!$D$19,AND(O318="橙色",N318="晶核生命力"),数据引用!$E$19,AND(O318="红色",N318="晶核生命力"),数据引用!$F$19,AND(O318="蓝色",N318="晶核攻击力"),数据引用!$C$16,AND(O318="紫色",N318="晶核攻击力"),数据引用!$D$16,AND(O318="橙色",N318="晶核攻击力"),数据引用!$E$16,AND(O318="红色",N318="晶核攻击力"),数据引用!$F$16,AND(O318="蓝色",N318="最大混沌"),数据引用!$C$22,AND(O318="紫色",N318="最大混沌"),数据引用!$D$22,AND(O318="橙色",N318="最大混沌"),数据引用!$E$22,AND(O318="红色",N318="最大混沌"),数据引用!$F$22,AND(O318="蓝色",N318="破甲效果"),数据引用!$C$25,AND(O318="紫色",N318="破甲效果"),数据引用!$D$25,AND(O318="橙色",N318="破甲效果"),数据引用!$E$25,AND(O318="红色",N318="破甲效果"),数据引用!$F$25,AND(O318="蓝色",N318="暴击效果"),数据引用!$C$28,AND(O318="紫色",N318="暴击效果"),数据引用!$D$28,AND(O318="橙色",N318="暴击效果"),数据引用!$E$28,AND(O318="红色",N318="暴击效果"),数据引用!$F$28,AND(O318="蓝色",N318="精准伤害"),数据引用!$C$31,AND(O318="紫色",N318="精准伤害"),数据引用!$D$31,AND(O318="橙色",N318="精准伤害"),数据引用!$E$31,AND(O318="红色",N318="精准伤害"),数据引用!$F$31,AND(O318="蓝色",N318="技能增强"),$C$34,AND(O318="紫色",N318="技能增强"),数据引用!$D$34,AND(O318="橙色",N318="技能增强"),数据引用!$E$34,AND(O318="红色",N318="技能增强"),数据引用!$F$34,AND(O318="蓝色",N318="命中率"),数据引用!$C$37,AND(O318="紫色",N318="命中率"),数据引用!$D$37,AND(O318="橙色",N318="命中率"),数据引用!$E$37,AND(O318="红色",N318="命中率"),数据引用!$F$37,AND(O318="蓝色",N318="闪避率"),数据引用!$C$40,AND(O318="紫色",N318="闪避率"),数据引用!$D$40,AND(O318="橙色",N318="闪避率"),数据引用!$E$40,AND(O318="红色",N318="闪避率"),数据引用!$F$40,AND(O318="蓝色",N318="晶核防御力"),数据引用!$C$43,AND(O318="紫色",N318="晶核防御力"),数据引用!$D$43,AND(O318="橙色",N318="晶核防御力"),数据引用!$E$43,AND(O318="红色",N318="晶核防御力"),数据引用!$F$43,AND(O318="蓝色",N318="精准回血%s"),数据引用!$C$46,AND(O318="紫色",N318="精准回血%s"),数据引用!$D$46,AND(O318="橙色",N318="精准回血%s"),数据引用!$E$46,AND(O318="红色",N318="精准回血%s"),数据引用!$F$46,AND(O318="蓝色",N318="闪避回血%s"),数据引用!$C$49,AND(O318="紫色",N318="闪避回血%s"),数据引用!$D$49,AND(O318="橙色",N318="闪避回血%s"),数据引用!$E$49,AND(O318="红色",N318="闪避回血%s"),数据引用!$F$49,AND(O318="蓝色",N318="命中回血%s"),数据引用!$C$52,AND(O318="紫色",N318="命中回血%s"),数据引用!$D$52,AND(O318="橙色",N318="命中回血%s"),数据引用!$E$52,AND(O318="红色",N318="命中回血%s"),数据引用!$F$52,AND(O318="蓝色",N318="暴击回血%s"),数据引用!$C$55,AND(O318="紫色",N318="暴击回血%s"),数据引用!$D$55,AND(O318="橙色",N318="暴击回血%s"),数据引用!$E$55,AND(O318="红色",N318="暴击回血%s"),数据引用!$F$55,AND(O318="蓝色",N318="混沌回血%s"),数据引用!$C$58,AND(O318="紫色",N318="混沌回血%s"),数据引用!$D$58,AND(O318="橙色",N318="混沌回血%s"),数据引用!$E$58,AND(O318="红色",N318="混沌回血%s"),数据引用!$F$58,AND(O318="蓝色",N318="元素抗性"),数据引用!$C$61,AND(O318="紫色",N318="元素抗性"),数据引用!$D$61,AND(O318="橙色",N318="元素抗性"),数据引用!$E$61,AND(O318="红色",N318="元素抗性"),数据引用!$F$61,AND(O318="蓝色",N318="元素伤害"),数据引用!$C$64,AND(O318="紫色",N318="元素伤害"),数据引用!$D$64,AND(O318="橙色",N318="元素伤害"),数据引用!$E$64,AND(O318="红色",N318="元素伤害"),数据引用!$F$64)</f>
        <v>1.45</v>
      </c>
      <c r="N318" s="176" t="s">
        <v>171</v>
      </c>
      <c r="O318" s="60" t="s">
        <v>43</v>
      </c>
      <c r="P318" s="167">
        <f t="shared" si="24"/>
        <v>1.45</v>
      </c>
      <c r="Q318" s="169"/>
      <c r="R318" s="169"/>
      <c r="S318" s="169"/>
      <c r="T318" s="156">
        <f>M318*100</f>
        <v>145</v>
      </c>
      <c r="U318" s="169" t="s">
        <v>132</v>
      </c>
      <c r="V318" s="126" t="str">
        <f t="shared" si="25"/>
        <v>属性-精准伤害,</v>
      </c>
    </row>
    <row r="319" ht="15.75" spans="10:22">
      <c r="J319" s="143"/>
      <c r="K319" s="143"/>
      <c r="L319" s="174" t="s">
        <v>240</v>
      </c>
      <c r="M319" s="139">
        <f>_xlfn.IFS(AND(O319="蓝色",N319="晶核生命力"),数据引用!$C$19,AND(O319="紫色",N319="晶核生命力"),数据引用!$D$19,AND(O319="橙色",N319="晶核生命力"),数据引用!$E$19,AND(O319="红色",N319="晶核生命力"),数据引用!$F$19,AND(O319="蓝色",N319="晶核攻击力"),数据引用!$C$16,AND(O319="紫色",N319="晶核攻击力"),数据引用!$D$16,AND(O319="橙色",N319="晶核攻击力"),数据引用!$E$16,AND(O319="红色",N319="晶核攻击力"),数据引用!$F$16,AND(O319="蓝色",N319="最大混沌"),数据引用!$C$22,AND(O319="紫色",N319="最大混沌"),数据引用!$D$22,AND(O319="橙色",N319="最大混沌"),数据引用!$E$22,AND(O319="红色",N319="最大混沌"),数据引用!$F$22,AND(O319="蓝色",N319="破甲效果"),数据引用!$C$25,AND(O319="紫色",N319="破甲效果"),数据引用!$D$25,AND(O319="橙色",N319="破甲效果"),数据引用!$E$25,AND(O319="红色",N319="破甲效果"),数据引用!$F$25,AND(O319="蓝色",N319="暴击效果"),数据引用!$C$28,AND(O319="紫色",N319="暴击效果"),数据引用!$D$28,AND(O319="橙色",N319="暴击效果"),数据引用!$E$28,AND(O319="红色",N319="暴击效果"),数据引用!$F$28,AND(O319="蓝色",N319="精准伤害"),数据引用!$C$31,AND(O319="紫色",N319="精准伤害"),数据引用!$D$31,AND(O319="橙色",N319="精准伤害"),数据引用!$E$31,AND(O319="红色",N319="精准伤害"),数据引用!$F$31,AND(O319="蓝色",N319="技能增强"),$C$34,AND(O319="紫色",N319="技能增强"),数据引用!$D$34,AND(O319="橙色",N319="技能增强"),数据引用!$E$34,AND(O319="红色",N319="技能增强"),数据引用!$F$34,AND(O319="蓝色",N319="命中率"),数据引用!$C$37,AND(O319="紫色",N319="命中率"),数据引用!$D$37,AND(O319="橙色",N319="命中率"),数据引用!$E$37,AND(O319="红色",N319="命中率"),数据引用!$F$37,AND(O319="蓝色",N319="闪避率"),数据引用!$C$40,AND(O319="紫色",N319="闪避率"),数据引用!$D$40,AND(O319="橙色",N319="闪避率"),数据引用!$E$40,AND(O319="红色",N319="闪避率"),数据引用!$F$40,AND(O319="蓝色",N319="晶核防御力"),数据引用!$C$43,AND(O319="紫色",N319="晶核防御力"),数据引用!$D$43,AND(O319="橙色",N319="晶核防御力"),数据引用!$E$43,AND(O319="红色",N319="晶核防御力"),数据引用!$F$43,AND(O319="蓝色",N319="精准回血%s"),数据引用!$C$46,AND(O319="紫色",N319="精准回血%s"),数据引用!$D$46,AND(O319="橙色",N319="精准回血%s"),数据引用!$E$46,AND(O319="红色",N319="精准回血%s"),数据引用!$F$46,AND(O319="蓝色",N319="闪避回血%s"),数据引用!$C$49,AND(O319="紫色",N319="闪避回血%s"),数据引用!$D$49,AND(O319="橙色",N319="闪避回血%s"),数据引用!$E$49,AND(O319="红色",N319="闪避回血%s"),数据引用!$F$49,AND(O319="蓝色",N319="命中回血%s"),数据引用!$C$52,AND(O319="紫色",N319="命中回血%s"),数据引用!$D$52,AND(O319="橙色",N319="命中回血%s"),数据引用!$E$52,AND(O319="红色",N319="命中回血%s"),数据引用!$F$52,AND(O319="蓝色",N319="暴击回血%s"),数据引用!$C$55,AND(O319="紫色",N319="暴击回血%s"),数据引用!$D$55,AND(O319="橙色",N319="暴击回血%s"),数据引用!$E$55,AND(O319="红色",N319="暴击回血%s"),数据引用!$F$55,AND(O319="蓝色",N319="混沌回血%s"),数据引用!$C$58,AND(O319="紫色",N319="混沌回血%s"),数据引用!$D$58,AND(O319="橙色",N319="混沌回血%s"),数据引用!$E$58,AND(O319="红色",N319="混沌回血%s"),数据引用!$F$58,AND(O319="蓝色",N319="元素抗性"),数据引用!$C$61,AND(O319="紫色",N319="元素抗性"),数据引用!$D$61,AND(O319="橙色",N319="元素抗性"),数据引用!$E$61,AND(O319="红色",N319="元素抗性"),数据引用!$F$61,AND(O319="蓝色",N319="元素伤害"),数据引用!$C$64,AND(O319="紫色",N319="元素伤害"),数据引用!$D$64,AND(O319="橙色",N319="元素伤害"),数据引用!$E$64,AND(O319="红色",N319="元素伤害"),数据引用!$F$64)</f>
        <v>5.03</v>
      </c>
      <c r="N319" s="178" t="s">
        <v>161</v>
      </c>
      <c r="O319" s="60" t="s">
        <v>43</v>
      </c>
      <c r="P319" s="167">
        <f t="shared" si="24"/>
        <v>5.03</v>
      </c>
      <c r="Q319" s="169"/>
      <c r="R319" s="169"/>
      <c r="S319" s="169"/>
      <c r="T319" s="169"/>
      <c r="U319" s="169" t="s">
        <v>132</v>
      </c>
      <c r="V319" s="126" t="str">
        <f t="shared" si="25"/>
        <v>属性-技能增强,</v>
      </c>
    </row>
    <row r="320" ht="15.75" spans="5:22">
      <c r="E320"/>
      <c r="F320"/>
      <c r="G320"/>
      <c r="H320" s="158"/>
      <c r="I320"/>
      <c r="J320" s="6"/>
      <c r="K320" s="6"/>
      <c r="L320" s="172" t="s">
        <v>252</v>
      </c>
      <c r="M320" s="139" t="e">
        <f>_xlfn.IFS(AND(O320="蓝色",N320="晶核生命力"),数据引用!$C$19,AND(O320="紫色",N320="晶核生命力"),数据引用!$D$19,AND(O320="橙色",N320="晶核生命力"),数据引用!$E$19,AND(O320="红色",N320="晶核生命力"),数据引用!$F$19,AND(O320="蓝色",N320="晶核攻击力"),数据引用!$C$16,AND(O320="紫色",N320="晶核攻击力"),数据引用!$D$16,AND(O320="橙色",N320="晶核攻击力"),数据引用!$E$16,AND(O320="红色",N320="晶核攻击力"),数据引用!$F$16,AND(O320="蓝色",N320="最大混沌"),数据引用!$C$22,AND(O320="紫色",N320="最大混沌"),数据引用!$D$22,AND(O320="橙色",N320="最大混沌"),数据引用!$E$22,AND(O320="红色",N320="最大混沌"),数据引用!$F$22,AND(O320="蓝色",N320="破甲效果"),数据引用!$C$25,AND(O320="紫色",N320="破甲效果"),数据引用!$D$25,AND(O320="橙色",N320="破甲效果"),数据引用!$E$25,AND(O320="红色",N320="破甲效果"),数据引用!$F$25,AND(O320="蓝色",N320="暴击效果"),数据引用!$C$28,AND(O320="紫色",N320="暴击效果"),数据引用!$D$28,AND(O320="橙色",N320="暴击效果"),数据引用!$E$28,AND(O320="红色",N320="暴击效果"),数据引用!$F$28,AND(O320="蓝色",N320="精准伤害"),数据引用!$C$31,AND(O320="紫色",N320="精准伤害"),数据引用!$D$31,AND(O320="橙色",N320="精准伤害"),数据引用!$E$31,AND(O320="红色",N320="精准伤害"),数据引用!$F$31,AND(O320="蓝色",N320="技能增强"),$C$34,AND(O320="紫色",N320="技能增强"),数据引用!$D$34,AND(O320="橙色",N320="技能增强"),数据引用!$E$34,AND(O320="红色",N320="技能增强"),数据引用!$F$34,AND(O320="蓝色",N320="%命中率"),数据引用!$C$37,AND(O320="紫色",N320="%命中率"),数据引用!$D$37,AND(O320="橙色",N320="%命中率"),数据引用!$E$37,AND(O320="红色",N320="命中率"),数据引用!$F$37,AND(O320="蓝色",N320="%闪避率"),数据引用!$C$40,AND(O320="紫色",N320="%闪避率"),数据引用!$D$40,AND(O320="橙色",N320="%闪避率"),数据引用!$E$40,AND(O320="红色",N320="%闪避率"),数据引用!$F$40,AND(O320="蓝色",N320="晶核防御力"),数据引用!$C$43,AND(O320="紫色",N320="晶核防御力"),数据引用!$D$43,AND(O320="橙色",N320="晶核防御力"),数据引用!$E$43,AND(O320="红色",N320="晶核防御力"),数据引用!$F$43,AND(O320="蓝色",N320="精准回血"),数据引用!$C$46,AND(O320="紫色",N320="精准回血"),数据引用!$D$46,AND(O320="橙色",N320="精准回血"),数据引用!$E$46,AND(O320="红色",N320="精准回血"),数据引用!$F$46,AND(O320="蓝色",N320="闪避回血"),数据引用!$C$49,AND(O320="紫色",N320="闪避回血"),数据引用!$D$49,AND(O320="橙色",N320="闪避回血"),数据引用!$E$49,AND(O320="红色",N320="闪避回血"),数据引用!$F$49,AND(O320="蓝色",N320="命中回血"),数据引用!$C$52,AND(O320="紫色",N320="命中回血"),数据引用!$D$52,AND(O320="橙色",N320="命中回血"),数据引用!$E$52,AND(O320="红色",N320="命中回血"),数据引用!$F$52,AND(O320="蓝色",N320="暴击回血"),数据引用!$C$55,AND(O320="紫色",N320="暴击回血"),数据引用!$D$55,AND(O320="橙色",N320="暴击回血"),数据引用!$E$55,AND(O320="红色",N320="暴击回血"),数据引用!$F$55,AND(O320="蓝色",N320="混沌回血"),数据引用!$C$58,AND(O320="紫色",N320="混沌回血"),数据引用!$D$58,AND(O320="橙色",N320="混沌回血"),数据引用!$E$58,AND(O320="红色",N320="混沌回血"),数据引用!$F$58,AND(O320="蓝色",N320="%元素抗性"),数据引用!$C$61,AND(O320="紫色",N320="%元素抗性"),数据引用!$D$61,AND(O320="橙色",N320="%元素抗性"),数据引用!$E$61,AND(O320="红色",N320="%元素抗性"),数据引用!$F$61,AND(O320="蓝色",N320="%元素伤害"),数据引用!$C$64,AND(O320="紫色",N320="%元素伤害"),数据引用!$D$64,AND(O320="橙色",N320="%元素伤害"),数据引用!$E$64,AND(O320="红色",N320="%元素伤害"),数据引用!$F$64)</f>
        <v>#N/A</v>
      </c>
      <c r="N320" s="176"/>
      <c r="O320" s="60" t="s">
        <v>43</v>
      </c>
      <c r="P320" s="167" t="str">
        <f t="shared" si="24"/>
        <v/>
      </c>
      <c r="Q320" s="169"/>
      <c r="R320" s="169"/>
      <c r="S320" s="169"/>
      <c r="T320" s="169"/>
      <c r="U320" s="169"/>
      <c r="V320" s="126" t="e">
        <f t="shared" si="25"/>
        <v>#N/A</v>
      </c>
    </row>
    <row r="321" ht="15.75" spans="10:22">
      <c r="J321" s="6"/>
      <c r="K321" s="6"/>
      <c r="L321" s="174" t="s">
        <v>240</v>
      </c>
      <c r="M321" s="139">
        <f>_xlfn.IFS(AND(O321="蓝色",N321="晶核生命力"),数据引用!$C$19,AND(O321="紫色",N321="晶核生命力"),数据引用!$D$19,AND(O321="橙色",N321="晶核生命力"),数据引用!$E$19,AND(O321="红色",N321="晶核生命力"),数据引用!$F$19,AND(O321="蓝色",N321="晶核攻击力"),数据引用!$C$16,AND(O321="紫色",N321="晶核攻击力"),数据引用!$D$16,AND(O321="橙色",N321="晶核攻击力"),数据引用!$E$16,AND(O321="红色",N321="晶核攻击力"),数据引用!$F$16,AND(O321="蓝色",N321="最大混沌"),数据引用!$C$22,AND(O321="紫色",N321="最大混沌"),数据引用!$D$22,AND(O321="橙色",N321="最大混沌"),数据引用!$E$22,AND(O321="红色",N321="最大混沌"),数据引用!$F$22,AND(O321="蓝色",N321="破甲效果"),数据引用!$C$25,AND(O321="紫色",N321="破甲效果"),数据引用!$D$25,AND(O321="橙色",N321="破甲效果"),数据引用!$E$25,AND(O321="红色",N321="破甲效果"),数据引用!$F$25,AND(O321="蓝色",N321="暴击效果"),数据引用!$C$28,AND(O321="紫色",N321="暴击效果"),数据引用!$D$28,AND(O321="橙色",N321="暴击效果"),数据引用!$E$28,AND(O321="红色",N321="暴击效果"),数据引用!$F$28,AND(O321="蓝色",N321="精准伤害"),数据引用!$C$31,AND(O321="紫色",N321="精准伤害"),数据引用!$D$31,AND(O321="橙色",N321="精准伤害"),数据引用!$E$31,AND(O321="红色",N321="精准伤害"),数据引用!$F$31,AND(O321="蓝色",N321="技能增强"),$C$34,AND(O321="紫色",N321="技能增强"),数据引用!$D$34,AND(O321="橙色",N321="技能增强"),数据引用!$E$34,AND(O321="红色",N321="技能增强"),数据引用!$F$34,AND(O321="蓝色",N321="命中率"),数据引用!$C$37,AND(O321="紫色",N321="命中率"),数据引用!$D$37,AND(O321="橙色",N321="命中率"),数据引用!$E$37,AND(O321="红色",N321="命中率"),数据引用!$F$37,AND(O321="蓝色",N321="闪避率"),数据引用!$C$40,AND(O321="紫色",N321="闪避率"),数据引用!$D$40,AND(O321="橙色",N321="闪避率"),数据引用!$E$40,AND(O321="红色",N321="闪避率"),数据引用!$F$40,AND(O321="蓝色",N321="晶核防御力"),数据引用!$C$43,AND(O321="紫色",N321="晶核防御力"),数据引用!$D$43,AND(O321="橙色",N321="晶核防御力"),数据引用!$E$43,AND(O321="红色",N321="晶核防御力"),数据引用!$F$43,AND(O321="蓝色",N321="精准回血%s"),数据引用!$C$46,AND(O321="紫色",N321="精准回血%s"),数据引用!$D$46,AND(O321="橙色",N321="精准回血%s"),数据引用!$E$46,AND(O321="红色",N321="精准回血%s"),数据引用!$F$46,AND(O321="蓝色",N321="闪避回血%s"),数据引用!$C$49,AND(O321="紫色",N321="闪避回血%s"),数据引用!$D$49,AND(O321="橙色",N321="闪避回血%s"),数据引用!$E$49,AND(O321="红色",N321="闪避回血%s"),数据引用!$F$49,AND(O321="蓝色",N321="命中回血%s"),数据引用!$C$52,AND(O321="紫色",N321="命中回血%s"),数据引用!$D$52,AND(O321="橙色",N321="命中回血%s"),数据引用!$E$52,AND(O321="红色",N321="命中回血%s"),数据引用!$F$52,AND(O321="蓝色",N321="暴击回血%s"),数据引用!$C$55,AND(O321="紫色",N321="暴击回血%s"),数据引用!$D$55,AND(O321="橙色",N321="暴击回血%s"),数据引用!$E$55,AND(O321="红色",N321="暴击回血%s"),数据引用!$F$55,AND(O321="蓝色",N321="混沌回血%s"),数据引用!$C$58,AND(O321="紫色",N321="混沌回血%s"),数据引用!$D$58,AND(O321="橙色",N321="混沌回血%s"),数据引用!$E$58,AND(O321="红色",N321="混沌回血%s"),数据引用!$F$58,AND(O321="蓝色",N321="元素抗性"),数据引用!$C$61,AND(O321="紫色",N321="元素抗性"),数据引用!$D$61,AND(O321="橙色",N321="元素抗性"),数据引用!$E$61,AND(O321="红色",N321="元素抗性"),数据引用!$F$61,AND(O321="蓝色",N321="元素伤害"),数据引用!$C$64,AND(O321="紫色",N321="元素伤害"),数据引用!$D$64,AND(O321="橙色",N321="元素伤害"),数据引用!$E$64,AND(O321="红色",N321="元素伤害"),数据引用!$F$64)</f>
        <v>1.89</v>
      </c>
      <c r="N321" s="177" t="s">
        <v>169</v>
      </c>
      <c r="O321" s="60" t="s">
        <v>43</v>
      </c>
      <c r="P321" s="167">
        <f t="shared" si="24"/>
        <v>1.89</v>
      </c>
      <c r="Q321" s="169"/>
      <c r="R321" s="169"/>
      <c r="S321" s="169"/>
      <c r="T321" s="156">
        <f>M321</f>
        <v>1.89</v>
      </c>
      <c r="U321" s="169" t="s">
        <v>132</v>
      </c>
      <c r="V321" s="126" t="str">
        <f t="shared" si="25"/>
        <v>属性-暴击效果,</v>
      </c>
    </row>
    <row r="322" ht="15.75" spans="5:12">
      <c r="E322"/>
      <c r="F322"/>
      <c r="G322"/>
      <c r="H322" s="158"/>
      <c r="I322"/>
      <c r="L322" s="6"/>
    </row>
    <row r="323" ht="15.75" spans="11:11">
      <c r="K323" s="143"/>
    </row>
  </sheetData>
  <autoFilter ref="L1:V322">
    <extLst/>
  </autoFilter>
  <pageMargins left="0.75" right="0.75" top="1" bottom="1" header="0.5" footer="0.5"/>
  <pageSetup paperSize="9" orientation="portrait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362"/>
  <sheetViews>
    <sheetView zoomScale="85" zoomScaleNormal="85" topLeftCell="I1" workbookViewId="0">
      <selection activeCell="P167" sqref="P167"/>
    </sheetView>
  </sheetViews>
  <sheetFormatPr defaultColWidth="9" defaultRowHeight="15.75"/>
  <cols>
    <col min="1" max="1" width="17.5" style="46" customWidth="1"/>
    <col min="2" max="2" width="7.05833333333333" style="47" customWidth="1"/>
    <col min="3" max="3" width="13" style="47" customWidth="1"/>
    <col min="4" max="4" width="17.5" style="47" customWidth="1"/>
    <col min="5" max="5" width="20.5" style="47" customWidth="1"/>
    <col min="6" max="6" width="22.875" style="47" customWidth="1"/>
    <col min="7" max="7" width="15.8833333333333" style="47" customWidth="1"/>
    <col min="8" max="8" width="19.9916666666667" style="47" customWidth="1"/>
    <col min="9" max="9" width="15.1416666666667" style="47" customWidth="1"/>
    <col min="10" max="10" width="19.125" style="47" customWidth="1"/>
    <col min="11" max="11" width="10.2916666666667" style="47" customWidth="1"/>
    <col min="12" max="12" width="25.8833333333333" style="47" customWidth="1"/>
    <col min="13" max="13" width="15.1416666666667" style="47" customWidth="1"/>
    <col min="14" max="14" width="24.9916666666667" style="47" customWidth="1"/>
    <col min="15" max="15" width="67.4916666666667" style="48" customWidth="1"/>
    <col min="16" max="16" width="66.175" style="49" customWidth="1"/>
    <col min="17" max="17" width="17.9333333333333" style="47" customWidth="1"/>
    <col min="18" max="19" width="13.75" style="32" customWidth="1"/>
    <col min="20" max="20" width="9" style="32"/>
    <col min="21" max="21" width="22.7916666666667" style="32" customWidth="1"/>
    <col min="22" max="16384" width="9" style="32"/>
  </cols>
  <sheetData>
    <row r="1" s="32" customFormat="1" spans="1:17">
      <c r="A1" s="46"/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8"/>
      <c r="P1" s="47"/>
      <c r="Q1" s="47"/>
    </row>
    <row r="2" s="33" customFormat="1" spans="1:17">
      <c r="A2" s="50"/>
      <c r="B2" s="51" t="s">
        <v>18</v>
      </c>
      <c r="C2" s="51" t="s">
        <v>20</v>
      </c>
      <c r="D2" s="51" t="s">
        <v>22</v>
      </c>
      <c r="E2" s="51" t="s">
        <v>23</v>
      </c>
      <c r="F2" s="51" t="s">
        <v>24</v>
      </c>
      <c r="G2" s="51" t="s">
        <v>25</v>
      </c>
      <c r="H2" s="51" t="s">
        <v>26</v>
      </c>
      <c r="I2" s="51" t="s">
        <v>27</v>
      </c>
      <c r="J2" s="51" t="s">
        <v>28</v>
      </c>
      <c r="K2" s="51" t="s">
        <v>29</v>
      </c>
      <c r="L2" s="51" t="s">
        <v>30</v>
      </c>
      <c r="M2" s="51" t="s">
        <v>31</v>
      </c>
      <c r="N2" s="51" t="s">
        <v>32</v>
      </c>
      <c r="O2" s="78" t="s">
        <v>33</v>
      </c>
      <c r="P2" s="79" t="s">
        <v>34</v>
      </c>
      <c r="Q2" s="51" t="s">
        <v>35</v>
      </c>
    </row>
    <row r="3" s="34" customFormat="1" spans="1:21">
      <c r="A3" s="52" t="s">
        <v>38</v>
      </c>
      <c r="B3" s="52">
        <v>2</v>
      </c>
      <c r="C3" s="52">
        <v>110103</v>
      </c>
      <c r="D3" s="52" t="s">
        <v>253</v>
      </c>
      <c r="E3" s="52" t="s">
        <v>254</v>
      </c>
      <c r="F3" s="52" t="s">
        <v>255</v>
      </c>
      <c r="G3" s="52">
        <v>1</v>
      </c>
      <c r="H3" s="52"/>
      <c r="I3" s="52">
        <f>数据引用!R2</f>
        <v>50</v>
      </c>
      <c r="J3" s="52" t="s">
        <v>256</v>
      </c>
      <c r="K3" s="52">
        <v>1</v>
      </c>
      <c r="L3" s="52" t="s">
        <v>257</v>
      </c>
      <c r="M3" s="52" t="s">
        <v>258</v>
      </c>
      <c r="N3" s="52" t="s">
        <v>259</v>
      </c>
      <c r="O3" s="80" t="str">
        <f>数据引用!V2&amp;数据引用!K2</f>
        <v>属性-最大生命,40</v>
      </c>
      <c r="P3" s="81" t="str">
        <f>数据引用!L2&amp;数据引用!T2&amp;数据引用!U2&amp;数据引用!N2&amp;数据引用!Q2&amp;数据引用!R2&amp;数据引用!S2</f>
        <v>每登录1天,提升0.4%晶核生命力，最多生效50次</v>
      </c>
      <c r="Q3" s="52">
        <v>0</v>
      </c>
      <c r="R3" s="99"/>
      <c r="T3" s="52"/>
      <c r="U3" s="99"/>
    </row>
    <row r="4" s="34" customFormat="1" spans="1:21">
      <c r="A4" s="52" t="s">
        <v>38</v>
      </c>
      <c r="B4" s="52">
        <v>3</v>
      </c>
      <c r="C4" s="52">
        <v>110104</v>
      </c>
      <c r="D4" s="52" t="s">
        <v>260</v>
      </c>
      <c r="E4" s="52" t="s">
        <v>261</v>
      </c>
      <c r="F4" s="52" t="s">
        <v>262</v>
      </c>
      <c r="G4" s="52"/>
      <c r="H4" s="53"/>
      <c r="I4" s="52">
        <v>1</v>
      </c>
      <c r="J4" s="52" t="s">
        <v>263</v>
      </c>
      <c r="K4" s="52"/>
      <c r="L4" s="52" t="s">
        <v>264</v>
      </c>
      <c r="M4" s="52" t="s">
        <v>258</v>
      </c>
      <c r="N4" s="52" t="s">
        <v>265</v>
      </c>
      <c r="O4" s="82" t="s">
        <v>266</v>
      </c>
      <c r="P4" s="81" t="str">
        <f>数据引用!L3</f>
        <v>装备背包容量永久+10</v>
      </c>
      <c r="Q4" s="52">
        <v>0</v>
      </c>
      <c r="R4" s="99"/>
      <c r="T4" s="52"/>
      <c r="U4" s="99"/>
    </row>
    <row r="5" s="34" customFormat="1" spans="1:21">
      <c r="A5" s="52" t="s">
        <v>38</v>
      </c>
      <c r="B5" s="52">
        <v>4</v>
      </c>
      <c r="C5" s="52">
        <v>110105</v>
      </c>
      <c r="D5" s="52" t="s">
        <v>267</v>
      </c>
      <c r="E5" s="52" t="s">
        <v>268</v>
      </c>
      <c r="F5" s="52" t="s">
        <v>262</v>
      </c>
      <c r="G5" s="52"/>
      <c r="H5" s="53"/>
      <c r="I5" s="52">
        <v>1</v>
      </c>
      <c r="J5" s="52" t="s">
        <v>263</v>
      </c>
      <c r="K5" s="52"/>
      <c r="L5" s="52" t="s">
        <v>257</v>
      </c>
      <c r="M5" s="52" t="s">
        <v>258</v>
      </c>
      <c r="N5" s="52" t="s">
        <v>259</v>
      </c>
      <c r="O5" s="80" t="str">
        <f>数据引用!V4&amp;数据引用!P4*100</f>
        <v>属性-攻击力,2000</v>
      </c>
      <c r="P5" s="81" t="str">
        <f>数据引用!L4&amp;数据引用!M4&amp;数据引用!U4&amp;数据引用!N4</f>
        <v>提升20%晶核攻击力</v>
      </c>
      <c r="Q5" s="52">
        <v>0</v>
      </c>
      <c r="R5" s="99"/>
      <c r="T5" s="52"/>
      <c r="U5" s="99"/>
    </row>
    <row r="6" s="34" customFormat="1" spans="1:21">
      <c r="A6" s="52" t="s">
        <v>38</v>
      </c>
      <c r="B6" s="52">
        <v>5</v>
      </c>
      <c r="C6" s="52">
        <v>110106</v>
      </c>
      <c r="D6" s="52" t="s">
        <v>269</v>
      </c>
      <c r="E6" s="52" t="s">
        <v>270</v>
      </c>
      <c r="F6" s="52" t="s">
        <v>262</v>
      </c>
      <c r="G6" s="52"/>
      <c r="H6" s="53"/>
      <c r="I6" s="52">
        <v>1</v>
      </c>
      <c r="J6" s="52" t="s">
        <v>263</v>
      </c>
      <c r="K6" s="52"/>
      <c r="L6" s="52" t="s">
        <v>271</v>
      </c>
      <c r="M6" s="52" t="s">
        <v>272</v>
      </c>
      <c r="N6" s="52" t="s">
        <v>273</v>
      </c>
      <c r="O6" s="80" t="str">
        <f>数据引用!V5&amp;数据引用!P5</f>
        <v>属性-暴击回血,0</v>
      </c>
      <c r="P6" s="81" t="str">
        <f>数据引用!Q5&amp;数据引用!R5&amp;数据引用!S5&amp;数据引用!L5&amp;数据引用!N5&amp;数据引用!M5&amp;数据引用!U5</f>
        <v>提升火属性英雄暴击回血%s0%s点</v>
      </c>
      <c r="Q6" s="52">
        <v>0</v>
      </c>
      <c r="R6" s="99"/>
      <c r="T6" s="52"/>
      <c r="U6" s="99"/>
    </row>
    <row r="7" s="35" customFormat="1" spans="1:21">
      <c r="A7" s="54" t="s">
        <v>38</v>
      </c>
      <c r="B7" s="54">
        <v>7</v>
      </c>
      <c r="C7" s="54">
        <v>110203</v>
      </c>
      <c r="D7" s="54" t="s">
        <v>253</v>
      </c>
      <c r="E7" s="54" t="s">
        <v>254</v>
      </c>
      <c r="F7" s="54" t="s">
        <v>262</v>
      </c>
      <c r="G7" s="54"/>
      <c r="H7" s="55"/>
      <c r="I7" s="54">
        <v>1</v>
      </c>
      <c r="J7" s="54" t="s">
        <v>263</v>
      </c>
      <c r="K7" s="54"/>
      <c r="L7" s="54" t="s">
        <v>257</v>
      </c>
      <c r="M7" s="52" t="s">
        <v>258</v>
      </c>
      <c r="N7" s="52" t="s">
        <v>259</v>
      </c>
      <c r="O7" s="80" t="str">
        <f>数据引用!V6&amp;数据引用!K6</f>
        <v>属性-最大生命,2000</v>
      </c>
      <c r="P7" s="81" t="str">
        <f>数据引用!L6&amp;数据引用!M6&amp;数据引用!U6&amp;数据引用!N6</f>
        <v>提升20%晶核生命力</v>
      </c>
      <c r="Q7" s="52">
        <v>0</v>
      </c>
      <c r="R7" s="100"/>
      <c r="T7" s="54"/>
      <c r="U7" s="100"/>
    </row>
    <row r="8" s="35" customFormat="1" spans="1:21">
      <c r="A8" s="54" t="s">
        <v>38</v>
      </c>
      <c r="B8" s="54">
        <v>8</v>
      </c>
      <c r="C8" s="54">
        <v>110204</v>
      </c>
      <c r="D8" s="54" t="s">
        <v>274</v>
      </c>
      <c r="E8" s="54" t="s">
        <v>275</v>
      </c>
      <c r="F8" s="54" t="s">
        <v>262</v>
      </c>
      <c r="G8" s="54"/>
      <c r="H8" s="54"/>
      <c r="I8" s="54">
        <v>1</v>
      </c>
      <c r="J8" s="54" t="s">
        <v>263</v>
      </c>
      <c r="K8" s="54"/>
      <c r="L8" s="54" t="s">
        <v>276</v>
      </c>
      <c r="M8" s="54">
        <v>1</v>
      </c>
      <c r="N8" s="54" t="s">
        <v>273</v>
      </c>
      <c r="O8" s="83" t="s">
        <v>277</v>
      </c>
      <c r="P8" s="81" t="str">
        <f>数据引用!L7</f>
        <v>普通唤醒获取精良英雄的概率+%s0.1%%s</v>
      </c>
      <c r="Q8" s="52">
        <v>0</v>
      </c>
      <c r="R8" s="100"/>
      <c r="T8" s="54"/>
      <c r="U8" s="100"/>
    </row>
    <row r="9" s="35" customFormat="1" spans="1:21">
      <c r="A9" s="54" t="s">
        <v>38</v>
      </c>
      <c r="B9" s="54">
        <v>9</v>
      </c>
      <c r="C9" s="54">
        <v>110205</v>
      </c>
      <c r="D9" s="54" t="s">
        <v>278</v>
      </c>
      <c r="E9" s="54" t="s">
        <v>279</v>
      </c>
      <c r="F9" s="54" t="s">
        <v>262</v>
      </c>
      <c r="G9" s="54"/>
      <c r="H9" s="55"/>
      <c r="I9" s="54">
        <v>1</v>
      </c>
      <c r="J9" s="54" t="s">
        <v>263</v>
      </c>
      <c r="K9" s="54"/>
      <c r="L9" s="54" t="s">
        <v>257</v>
      </c>
      <c r="M9" s="54" t="s">
        <v>258</v>
      </c>
      <c r="N9" s="54" t="s">
        <v>259</v>
      </c>
      <c r="O9" s="84" t="str">
        <f>数据引用!V8&amp;数据引用!P8*100</f>
        <v>属性-防御力,2000</v>
      </c>
      <c r="P9" s="81" t="str">
        <f>数据引用!L8&amp;数据引用!M8&amp;数据引用!U8&amp;数据引用!N8</f>
        <v>提升20%晶核防御力</v>
      </c>
      <c r="Q9" s="52">
        <v>0</v>
      </c>
      <c r="R9" s="100"/>
      <c r="T9" s="54"/>
      <c r="U9" s="100"/>
    </row>
    <row r="10" s="35" customFormat="1" spans="1:21">
      <c r="A10" s="54" t="s">
        <v>38</v>
      </c>
      <c r="B10" s="54">
        <v>10</v>
      </c>
      <c r="C10" s="54">
        <v>110206</v>
      </c>
      <c r="D10" s="54" t="s">
        <v>280</v>
      </c>
      <c r="E10" s="54" t="s">
        <v>270</v>
      </c>
      <c r="F10" s="54" t="s">
        <v>262</v>
      </c>
      <c r="G10" s="54"/>
      <c r="H10" s="55"/>
      <c r="I10" s="54">
        <v>1</v>
      </c>
      <c r="J10" s="54" t="s">
        <v>263</v>
      </c>
      <c r="K10" s="54"/>
      <c r="L10" s="54" t="s">
        <v>271</v>
      </c>
      <c r="M10" s="54" t="s">
        <v>272</v>
      </c>
      <c r="N10" s="54" t="s">
        <v>273</v>
      </c>
      <c r="O10" s="80" t="str">
        <f>数据引用!V9&amp;数据引用!P9</f>
        <v>属性-混沌回血,231</v>
      </c>
      <c r="P10" s="81" t="str">
        <f>数据引用!Q9&amp;数据引用!R9&amp;数据引用!S9&amp;数据引用!L9&amp;数据引用!N9&amp;数据引用!M9&amp;数据引用!U9</f>
        <v>提升火属性英雄混沌回血%s231%s点</v>
      </c>
      <c r="Q10" s="52">
        <v>0</v>
      </c>
      <c r="R10" s="100"/>
      <c r="T10" s="54"/>
      <c r="U10" s="100"/>
    </row>
    <row r="11" s="36" customFormat="1" spans="1:21">
      <c r="A11" s="56" t="s">
        <v>41</v>
      </c>
      <c r="B11" s="56">
        <v>12</v>
      </c>
      <c r="C11" s="56">
        <v>110303</v>
      </c>
      <c r="D11" s="56" t="s">
        <v>281</v>
      </c>
      <c r="E11" s="56" t="s">
        <v>282</v>
      </c>
      <c r="F11" s="56" t="s">
        <v>283</v>
      </c>
      <c r="G11" s="56">
        <v>1</v>
      </c>
      <c r="H11" s="56">
        <v>1203</v>
      </c>
      <c r="I11" s="56">
        <f>数据引用!R10</f>
        <v>0</v>
      </c>
      <c r="J11" s="56" t="s">
        <v>284</v>
      </c>
      <c r="K11" s="56">
        <v>3</v>
      </c>
      <c r="L11" s="54" t="s">
        <v>257</v>
      </c>
      <c r="M11" s="54" t="s">
        <v>258</v>
      </c>
      <c r="N11" s="54" t="s">
        <v>259</v>
      </c>
      <c r="O11" s="85" t="str">
        <f>数据引用!V10&amp;数据引用!P10*100</f>
        <v>属性-防御力,2000</v>
      </c>
      <c r="P11" s="81" t="str">
        <f>数据引用!L10&amp;数据引用!M10&amp;数据引用!U10&amp;数据引用!N10</f>
        <v>提升20%晶核防御力</v>
      </c>
      <c r="Q11" s="52">
        <v>0</v>
      </c>
      <c r="R11" s="101"/>
      <c r="T11" s="56"/>
      <c r="U11" s="101"/>
    </row>
    <row r="12" s="36" customFormat="1" spans="1:21">
      <c r="A12" s="56" t="s">
        <v>41</v>
      </c>
      <c r="B12" s="56">
        <v>13</v>
      </c>
      <c r="C12" s="56">
        <v>110304</v>
      </c>
      <c r="D12" s="56" t="s">
        <v>285</v>
      </c>
      <c r="E12" s="56" t="s">
        <v>286</v>
      </c>
      <c r="F12" s="56" t="s">
        <v>262</v>
      </c>
      <c r="G12" s="56"/>
      <c r="H12" s="57"/>
      <c r="I12" s="56">
        <v>1</v>
      </c>
      <c r="J12" s="56" t="s">
        <v>263</v>
      </c>
      <c r="K12" s="56"/>
      <c r="L12" s="56" t="s">
        <v>271</v>
      </c>
      <c r="M12" s="56" t="s">
        <v>272</v>
      </c>
      <c r="N12" s="56" t="s">
        <v>273</v>
      </c>
      <c r="O12" s="86" t="str">
        <f>数据引用!V11&amp;数据引用!P11*100</f>
        <v>属性-命中率,216</v>
      </c>
      <c r="P12" s="81" t="str">
        <f>数据引用!L11&amp;数据引用!M11&amp;数据引用!U11&amp;数据引用!N11</f>
        <v>提升火属性英雄2.16%命中率</v>
      </c>
      <c r="Q12" s="52">
        <v>0</v>
      </c>
      <c r="R12" s="101"/>
      <c r="T12" s="56"/>
      <c r="U12" s="101"/>
    </row>
    <row r="13" s="36" customFormat="1" spans="1:21">
      <c r="A13" s="56" t="s">
        <v>41</v>
      </c>
      <c r="B13" s="56">
        <v>14</v>
      </c>
      <c r="C13" s="56">
        <v>110305</v>
      </c>
      <c r="D13" s="56" t="s">
        <v>287</v>
      </c>
      <c r="E13" s="56" t="s">
        <v>288</v>
      </c>
      <c r="F13" s="56" t="s">
        <v>262</v>
      </c>
      <c r="G13" s="56"/>
      <c r="H13" s="57"/>
      <c r="I13" s="56">
        <v>1</v>
      </c>
      <c r="J13" s="56" t="s">
        <v>263</v>
      </c>
      <c r="K13" s="56"/>
      <c r="L13" s="56" t="s">
        <v>271</v>
      </c>
      <c r="M13" s="56" t="s">
        <v>272</v>
      </c>
      <c r="N13" s="56" t="s">
        <v>273</v>
      </c>
      <c r="O13" s="86" t="str">
        <f>数据引用!V12&amp;数据引用!T12*100</f>
        <v>属性-最大混沌,0</v>
      </c>
      <c r="P13" s="81" t="str">
        <f>数据引用!L12&amp;数据引用!M12&amp;数据引用!U12&amp;数据引用!N12</f>
        <v>提升火属性英雄0%最大混沌</v>
      </c>
      <c r="Q13" s="52">
        <v>0</v>
      </c>
      <c r="R13" s="101"/>
      <c r="T13" s="56"/>
      <c r="U13" s="101"/>
    </row>
    <row r="14" s="36" customFormat="1" spans="1:21">
      <c r="A14" s="56" t="s">
        <v>41</v>
      </c>
      <c r="B14" s="56">
        <v>15</v>
      </c>
      <c r="C14" s="56">
        <v>110306</v>
      </c>
      <c r="D14" s="56" t="s">
        <v>289</v>
      </c>
      <c r="E14" s="56" t="s">
        <v>290</v>
      </c>
      <c r="F14" s="56" t="s">
        <v>262</v>
      </c>
      <c r="G14" s="56"/>
      <c r="H14" s="57"/>
      <c r="I14" s="56">
        <v>1</v>
      </c>
      <c r="J14" s="56" t="s">
        <v>263</v>
      </c>
      <c r="K14" s="56"/>
      <c r="L14" s="56" t="s">
        <v>271</v>
      </c>
      <c r="M14" s="56" t="s">
        <v>272</v>
      </c>
      <c r="N14" s="56" t="s">
        <v>273</v>
      </c>
      <c r="O14" s="86" t="str">
        <f>数据引用!V13&amp;数据引用!T13*100</f>
        <v>属性-破甲效果,52</v>
      </c>
      <c r="P14" s="81" t="str">
        <f>数据引用!L13&amp;数据引用!M13&amp;数据引用!U13&amp;数据引用!N13</f>
        <v>提升火属性英雄0.52%破甲效果</v>
      </c>
      <c r="Q14" s="52">
        <v>0</v>
      </c>
      <c r="R14" s="101"/>
      <c r="T14" s="56"/>
      <c r="U14" s="101"/>
    </row>
    <row r="15" s="36" customFormat="1" spans="1:21">
      <c r="A15" s="56" t="s">
        <v>41</v>
      </c>
      <c r="B15" s="56">
        <v>16</v>
      </c>
      <c r="C15" s="56">
        <v>110307</v>
      </c>
      <c r="D15" s="56" t="s">
        <v>269</v>
      </c>
      <c r="E15" s="56" t="s">
        <v>270</v>
      </c>
      <c r="F15" s="56" t="s">
        <v>262</v>
      </c>
      <c r="G15" s="56"/>
      <c r="H15" s="57"/>
      <c r="I15" s="56">
        <v>1</v>
      </c>
      <c r="J15" s="56" t="s">
        <v>263</v>
      </c>
      <c r="K15" s="56"/>
      <c r="L15" s="56" t="s">
        <v>271</v>
      </c>
      <c r="M15" s="56" t="s">
        <v>272</v>
      </c>
      <c r="N15" s="56" t="s">
        <v>273</v>
      </c>
      <c r="O15" s="80" t="str">
        <f>数据引用!V14&amp;数据引用!P14</f>
        <v>属性-暴击回血,258</v>
      </c>
      <c r="P15" s="81" t="str">
        <f>数据引用!Q14&amp;数据引用!R14&amp;数据引用!S14&amp;数据引用!L14&amp;数据引用!N14&amp;数据引用!M14&amp;数据引用!U14</f>
        <v>提升火属性英雄暴击回血%s258%s点</v>
      </c>
      <c r="Q15" s="52">
        <v>0</v>
      </c>
      <c r="R15" s="101"/>
      <c r="T15" s="56"/>
      <c r="U15" s="101"/>
    </row>
    <row r="16" s="37" customFormat="1" spans="1:21">
      <c r="A16" s="58" t="s">
        <v>41</v>
      </c>
      <c r="B16" s="58">
        <v>18</v>
      </c>
      <c r="C16" s="58">
        <v>110403</v>
      </c>
      <c r="D16" s="58" t="s">
        <v>253</v>
      </c>
      <c r="E16" s="58" t="s">
        <v>254</v>
      </c>
      <c r="F16" s="58" t="s">
        <v>262</v>
      </c>
      <c r="G16" s="58"/>
      <c r="H16" s="59"/>
      <c r="I16" s="58">
        <v>1</v>
      </c>
      <c r="J16" s="58" t="s">
        <v>263</v>
      </c>
      <c r="K16" s="58"/>
      <c r="L16" s="58" t="s">
        <v>257</v>
      </c>
      <c r="M16" s="52" t="s">
        <v>258</v>
      </c>
      <c r="N16" s="52" t="s">
        <v>259</v>
      </c>
      <c r="O16" s="80" t="str">
        <f>数据引用!V15&amp;数据引用!K15</f>
        <v>属性-最大生命,2000</v>
      </c>
      <c r="P16" s="81" t="str">
        <f>数据引用!L15&amp;数据引用!M15&amp;数据引用!U15&amp;数据引用!N15</f>
        <v>提升20%晶核生命力</v>
      </c>
      <c r="Q16" s="52">
        <v>0</v>
      </c>
      <c r="R16" s="76"/>
      <c r="T16" s="58"/>
      <c r="U16" s="76"/>
    </row>
    <row r="17" s="37" customFormat="1" spans="1:21">
      <c r="A17" s="58" t="s">
        <v>41</v>
      </c>
      <c r="B17" s="58">
        <v>19</v>
      </c>
      <c r="C17" s="58">
        <v>110404</v>
      </c>
      <c r="D17" s="58" t="s">
        <v>278</v>
      </c>
      <c r="E17" s="58" t="s">
        <v>279</v>
      </c>
      <c r="F17" s="58" t="s">
        <v>262</v>
      </c>
      <c r="G17" s="58"/>
      <c r="H17" s="59"/>
      <c r="I17" s="58">
        <v>1</v>
      </c>
      <c r="J17" s="58" t="s">
        <v>263</v>
      </c>
      <c r="K17" s="58"/>
      <c r="L17" s="54" t="s">
        <v>257</v>
      </c>
      <c r="M17" s="54" t="s">
        <v>258</v>
      </c>
      <c r="N17" s="54" t="s">
        <v>259</v>
      </c>
      <c r="O17" s="85" t="str">
        <f>数据引用!V16&amp;数据引用!P16*100</f>
        <v>属性-防御力,2000</v>
      </c>
      <c r="P17" s="81" t="str">
        <f>数据引用!L16&amp;数据引用!M16&amp;数据引用!U16&amp;数据引用!N16</f>
        <v>提升20%晶核防御力</v>
      </c>
      <c r="Q17" s="52">
        <v>0</v>
      </c>
      <c r="R17" s="76"/>
      <c r="T17" s="58"/>
      <c r="U17" s="76"/>
    </row>
    <row r="18" s="37" customFormat="1" spans="1:21">
      <c r="A18" s="58" t="s">
        <v>41</v>
      </c>
      <c r="B18" s="58">
        <v>20</v>
      </c>
      <c r="C18" s="58">
        <v>110405</v>
      </c>
      <c r="D18" s="54" t="s">
        <v>291</v>
      </c>
      <c r="E18" s="54" t="s">
        <v>292</v>
      </c>
      <c r="F18" s="58" t="s">
        <v>262</v>
      </c>
      <c r="G18" s="58"/>
      <c r="H18" s="59"/>
      <c r="I18" s="58">
        <v>1</v>
      </c>
      <c r="J18" s="58" t="s">
        <v>263</v>
      </c>
      <c r="K18" s="58"/>
      <c r="L18" s="58" t="s">
        <v>271</v>
      </c>
      <c r="M18" s="58" t="s">
        <v>272</v>
      </c>
      <c r="N18" s="58" t="s">
        <v>273</v>
      </c>
      <c r="O18" s="84" t="str">
        <f>数据引用!V17&amp;数据引用!P17*100</f>
        <v>属性-技能增强,0</v>
      </c>
      <c r="P18" s="81" t="str">
        <f>数据引用!L17&amp;数据引用!M17&amp;数据引用!U17&amp;数据引用!N17</f>
        <v>提升火属性英雄0%技能增强</v>
      </c>
      <c r="Q18" s="52">
        <v>0</v>
      </c>
      <c r="R18" s="76"/>
      <c r="T18" s="58"/>
      <c r="U18" s="76"/>
    </row>
    <row r="19" s="37" customFormat="1" spans="1:21">
      <c r="A19" s="58" t="s">
        <v>41</v>
      </c>
      <c r="B19" s="58">
        <v>21</v>
      </c>
      <c r="C19" s="58">
        <v>110406</v>
      </c>
      <c r="D19" s="58" t="s">
        <v>267</v>
      </c>
      <c r="E19" s="58" t="s">
        <v>268</v>
      </c>
      <c r="F19" s="58" t="s">
        <v>293</v>
      </c>
      <c r="G19" s="58">
        <v>1</v>
      </c>
      <c r="H19" s="58" t="s">
        <v>294</v>
      </c>
      <c r="I19" s="58">
        <f>数据引用!R18</f>
        <v>50</v>
      </c>
      <c r="J19" s="58" t="s">
        <v>284</v>
      </c>
      <c r="K19" s="58">
        <v>5</v>
      </c>
      <c r="L19" s="52" t="s">
        <v>257</v>
      </c>
      <c r="M19" s="52" t="s">
        <v>258</v>
      </c>
      <c r="N19" s="52" t="s">
        <v>259</v>
      </c>
      <c r="O19" s="80" t="str">
        <f>数据引用!V18&amp;数据引用!P18*100</f>
        <v>属性-攻击力,2000</v>
      </c>
      <c r="P19" s="81" t="str">
        <f>数据引用!L18&amp;数据引用!T18&amp;数据引用!U18&amp;数据引用!N18&amp;数据引用!Q18&amp;数据引用!R18&amp;数据引用!S18</f>
        <v>每进行5次装备精炼,提升0.4%晶核攻击力，最多生效50次</v>
      </c>
      <c r="Q19" s="52">
        <v>0</v>
      </c>
      <c r="R19" s="76"/>
      <c r="T19" s="58"/>
      <c r="U19" s="76"/>
    </row>
    <row r="20" s="37" customFormat="1" spans="1:21">
      <c r="A20" s="58" t="s">
        <v>41</v>
      </c>
      <c r="B20" s="58">
        <v>22</v>
      </c>
      <c r="C20" s="58">
        <v>110407</v>
      </c>
      <c r="D20" s="58" t="s">
        <v>269</v>
      </c>
      <c r="E20" s="58" t="s">
        <v>270</v>
      </c>
      <c r="F20" s="58" t="s">
        <v>262</v>
      </c>
      <c r="G20" s="58"/>
      <c r="H20" s="59"/>
      <c r="I20" s="58">
        <v>1</v>
      </c>
      <c r="J20" s="58" t="s">
        <v>263</v>
      </c>
      <c r="K20" s="58"/>
      <c r="L20" s="58" t="s">
        <v>271</v>
      </c>
      <c r="M20" s="58" t="s">
        <v>272</v>
      </c>
      <c r="N20" s="58" t="s">
        <v>273</v>
      </c>
      <c r="O20" s="80" t="str">
        <f>数据引用!V19&amp;数据引用!P19</f>
        <v>属性-暴击回血,258</v>
      </c>
      <c r="P20" s="81" t="str">
        <f>数据引用!Q19&amp;数据引用!R19&amp;数据引用!S19&amp;数据引用!L19&amp;数据引用!N19&amp;数据引用!M19&amp;数据引用!U19</f>
        <v>提升火属性英雄暴击回血%s258%s点</v>
      </c>
      <c r="Q20" s="52">
        <v>0</v>
      </c>
      <c r="R20" s="76"/>
      <c r="T20" s="58"/>
      <c r="U20" s="76"/>
    </row>
    <row r="21" s="38" customFormat="1" spans="1:21">
      <c r="A21" s="60" t="s">
        <v>42</v>
      </c>
      <c r="B21" s="60">
        <v>24</v>
      </c>
      <c r="C21" s="60">
        <v>110503</v>
      </c>
      <c r="D21" s="60" t="s">
        <v>295</v>
      </c>
      <c r="E21" s="60" t="s">
        <v>296</v>
      </c>
      <c r="F21" s="60" t="s">
        <v>262</v>
      </c>
      <c r="G21" s="61"/>
      <c r="H21" s="62"/>
      <c r="I21" s="60">
        <v>1</v>
      </c>
      <c r="J21" s="60" t="s">
        <v>263</v>
      </c>
      <c r="K21" s="60"/>
      <c r="L21" s="60" t="s">
        <v>271</v>
      </c>
      <c r="M21" s="60" t="s">
        <v>272</v>
      </c>
      <c r="N21" s="60" t="s">
        <v>273</v>
      </c>
      <c r="O21" s="87" t="str">
        <f>"属性-"&amp;数据引用!K20&amp;","&amp;数据引用!T20*100</f>
        <v>属性-火伤,0</v>
      </c>
      <c r="P21" s="81" t="str">
        <f>数据引用!L20&amp;数据引用!M20&amp;数据引用!U20&amp;数据引用!N20</f>
        <v>提升火属性英雄0%元素伤害</v>
      </c>
      <c r="Q21" s="52">
        <v>0</v>
      </c>
      <c r="T21" s="60"/>
      <c r="U21" s="61"/>
    </row>
    <row r="22" s="38" customFormat="1" spans="1:21">
      <c r="A22" s="60" t="s">
        <v>42</v>
      </c>
      <c r="B22" s="60">
        <v>25</v>
      </c>
      <c r="C22" s="60">
        <v>110504</v>
      </c>
      <c r="D22" s="60" t="s">
        <v>297</v>
      </c>
      <c r="E22" s="60" t="s">
        <v>298</v>
      </c>
      <c r="F22" s="60" t="s">
        <v>262</v>
      </c>
      <c r="G22" s="60"/>
      <c r="H22" s="60"/>
      <c r="I22" s="60">
        <v>1</v>
      </c>
      <c r="J22" s="60" t="s">
        <v>263</v>
      </c>
      <c r="K22" s="60"/>
      <c r="L22" s="60" t="s">
        <v>299</v>
      </c>
      <c r="M22" s="60" t="s">
        <v>258</v>
      </c>
      <c r="N22" s="60" t="s">
        <v>265</v>
      </c>
      <c r="O22" s="88">
        <v>1</v>
      </c>
      <c r="P22" s="81" t="str">
        <f>数据引用!L21</f>
        <v>战斗中额外获得1次空投支援</v>
      </c>
      <c r="Q22" s="52">
        <v>0</v>
      </c>
      <c r="R22" s="61"/>
      <c r="T22" s="60"/>
      <c r="U22" s="61"/>
    </row>
    <row r="23" s="38" customFormat="1" spans="1:21">
      <c r="A23" s="60" t="s">
        <v>42</v>
      </c>
      <c r="B23" s="60">
        <v>26</v>
      </c>
      <c r="C23" s="60">
        <v>110505</v>
      </c>
      <c r="D23" s="60" t="s">
        <v>300</v>
      </c>
      <c r="E23" s="60" t="s">
        <v>301</v>
      </c>
      <c r="F23" s="60" t="s">
        <v>262</v>
      </c>
      <c r="G23" s="60"/>
      <c r="H23" s="60"/>
      <c r="I23" s="60">
        <v>1</v>
      </c>
      <c r="J23" s="60" t="s">
        <v>263</v>
      </c>
      <c r="K23" s="60"/>
      <c r="L23" s="60" t="s">
        <v>302</v>
      </c>
      <c r="M23" s="60" t="s">
        <v>258</v>
      </c>
      <c r="N23" s="60" t="s">
        <v>265</v>
      </c>
      <c r="O23" s="88" t="s">
        <v>266</v>
      </c>
      <c r="P23" s="81" t="str">
        <f>数据引用!L22</f>
        <v>装备精炼时有%s0.1%%s的概率额外提升1级</v>
      </c>
      <c r="Q23" s="52">
        <v>0</v>
      </c>
      <c r="R23" s="61"/>
      <c r="T23" s="60"/>
      <c r="U23" s="61"/>
    </row>
    <row r="24" s="38" customFormat="1" spans="1:21">
      <c r="A24" s="60" t="s">
        <v>42</v>
      </c>
      <c r="B24" s="60">
        <v>27</v>
      </c>
      <c r="C24" s="60">
        <v>110506</v>
      </c>
      <c r="D24" s="60" t="s">
        <v>267</v>
      </c>
      <c r="E24" s="60" t="s">
        <v>268</v>
      </c>
      <c r="F24" s="60" t="s">
        <v>262</v>
      </c>
      <c r="G24" s="60"/>
      <c r="H24" s="60"/>
      <c r="I24" s="60">
        <v>1</v>
      </c>
      <c r="J24" s="60" t="s">
        <v>263</v>
      </c>
      <c r="K24" s="60"/>
      <c r="L24" s="52" t="s">
        <v>257</v>
      </c>
      <c r="M24" s="52" t="s">
        <v>258</v>
      </c>
      <c r="N24" s="52" t="s">
        <v>259</v>
      </c>
      <c r="O24" s="80" t="str">
        <f>数据引用!V23&amp;数据引用!P23*100</f>
        <v>属性-攻击力,2000</v>
      </c>
      <c r="P24" s="81" t="str">
        <f>数据引用!L23&amp;数据引用!M23&amp;数据引用!U23&amp;数据引用!N23</f>
        <v>提升20%晶核攻击力</v>
      </c>
      <c r="Q24" s="52">
        <v>0</v>
      </c>
      <c r="R24" s="61"/>
      <c r="T24" s="60"/>
      <c r="U24" s="61"/>
    </row>
    <row r="25" s="38" customFormat="1" spans="1:21">
      <c r="A25" s="60" t="s">
        <v>42</v>
      </c>
      <c r="B25" s="60">
        <v>28</v>
      </c>
      <c r="C25" s="60">
        <v>110507</v>
      </c>
      <c r="D25" s="60" t="s">
        <v>303</v>
      </c>
      <c r="E25" s="60" t="s">
        <v>304</v>
      </c>
      <c r="F25" s="60" t="s">
        <v>262</v>
      </c>
      <c r="G25" s="60"/>
      <c r="H25" s="60"/>
      <c r="I25" s="60">
        <v>1</v>
      </c>
      <c r="J25" s="60" t="s">
        <v>263</v>
      </c>
      <c r="K25" s="60"/>
      <c r="L25" s="60" t="s">
        <v>271</v>
      </c>
      <c r="M25" s="60" t="s">
        <v>272</v>
      </c>
      <c r="N25" s="60" t="s">
        <v>273</v>
      </c>
      <c r="O25" s="87" t="str">
        <f>数据引用!V24&amp;数据引用!P24*100</f>
        <v>属性-闪避率,108</v>
      </c>
      <c r="P25" s="81" t="str">
        <f>数据引用!L24&amp;数据引用!M24&amp;数据引用!U24&amp;数据引用!N24</f>
        <v>提升火属性英雄1.08%闪避率</v>
      </c>
      <c r="Q25" s="52">
        <v>0</v>
      </c>
      <c r="R25" s="61"/>
      <c r="T25" s="60"/>
      <c r="U25" s="61"/>
    </row>
    <row r="26" s="38" customFormat="1" spans="1:21">
      <c r="A26" s="60" t="s">
        <v>42</v>
      </c>
      <c r="B26" s="60">
        <v>29</v>
      </c>
      <c r="C26" s="60">
        <v>110508</v>
      </c>
      <c r="D26" s="60" t="s">
        <v>253</v>
      </c>
      <c r="E26" s="60" t="s">
        <v>254</v>
      </c>
      <c r="F26" s="60" t="s">
        <v>262</v>
      </c>
      <c r="G26" s="60"/>
      <c r="H26" s="60"/>
      <c r="I26" s="60">
        <v>1</v>
      </c>
      <c r="J26" s="60" t="s">
        <v>263</v>
      </c>
      <c r="K26" s="60"/>
      <c r="L26" s="60" t="s">
        <v>257</v>
      </c>
      <c r="M26" s="52" t="s">
        <v>258</v>
      </c>
      <c r="N26" s="52" t="s">
        <v>259</v>
      </c>
      <c r="O26" s="80" t="str">
        <f>数据引用!V25&amp;数据引用!K25</f>
        <v>属性-最大生命,2000</v>
      </c>
      <c r="P26" s="81" t="str">
        <f>数据引用!L25&amp;数据引用!M25&amp;数据引用!U25&amp;数据引用!N25</f>
        <v>提升20%晶核生命力</v>
      </c>
      <c r="Q26" s="52">
        <v>0</v>
      </c>
      <c r="R26" s="61"/>
      <c r="T26" s="60"/>
      <c r="U26" s="61"/>
    </row>
    <row r="27" s="39" customFormat="1" spans="1:21">
      <c r="A27" s="63" t="s">
        <v>43</v>
      </c>
      <c r="B27" s="63">
        <v>32</v>
      </c>
      <c r="C27" s="63">
        <v>110603</v>
      </c>
      <c r="D27" s="63" t="s">
        <v>305</v>
      </c>
      <c r="E27" s="63" t="s">
        <v>306</v>
      </c>
      <c r="F27" s="63" t="s">
        <v>262</v>
      </c>
      <c r="G27" s="64"/>
      <c r="H27" s="65" t="s">
        <v>307</v>
      </c>
      <c r="I27" s="63">
        <v>1</v>
      </c>
      <c r="J27" s="63" t="s">
        <v>263</v>
      </c>
      <c r="K27" s="63"/>
      <c r="L27" s="63" t="s">
        <v>308</v>
      </c>
      <c r="M27" s="63" t="s">
        <v>307</v>
      </c>
      <c r="N27" s="63" t="s">
        <v>265</v>
      </c>
      <c r="O27" s="89" t="s">
        <v>309</v>
      </c>
      <c r="P27" s="81" t="str">
        <f>数据引用!L26</f>
        <v>黑市商店每日额外获得1次免费刷新次数</v>
      </c>
      <c r="Q27" s="52">
        <v>0</v>
      </c>
      <c r="R27" s="63"/>
      <c r="T27" s="63"/>
      <c r="U27" s="64"/>
    </row>
    <row r="28" s="39" customFormat="1" spans="1:21">
      <c r="A28" s="63" t="s">
        <v>43</v>
      </c>
      <c r="B28" s="63">
        <v>33</v>
      </c>
      <c r="C28" s="63">
        <v>110604</v>
      </c>
      <c r="D28" s="63" t="s">
        <v>295</v>
      </c>
      <c r="E28" s="63" t="s">
        <v>296</v>
      </c>
      <c r="F28" s="63" t="s">
        <v>262</v>
      </c>
      <c r="G28" s="63"/>
      <c r="H28" s="63"/>
      <c r="I28" s="63">
        <v>1</v>
      </c>
      <c r="J28" s="63" t="s">
        <v>263</v>
      </c>
      <c r="K28" s="63"/>
      <c r="L28" s="63" t="s">
        <v>271</v>
      </c>
      <c r="M28" s="63" t="s">
        <v>272</v>
      </c>
      <c r="N28" s="63" t="s">
        <v>273</v>
      </c>
      <c r="O28" s="87" t="str">
        <f>"属性-"&amp;数据引用!K27&amp;","&amp;数据引用!T27*100</f>
        <v>属性-火伤,108</v>
      </c>
      <c r="P28" s="81" t="str">
        <f>数据引用!L27&amp;数据引用!M27&amp;数据引用!U27&amp;数据引用!N27</f>
        <v>提升火属性英雄1.08%元素伤害</v>
      </c>
      <c r="Q28" s="52">
        <v>0</v>
      </c>
      <c r="T28" s="63"/>
      <c r="U28" s="64"/>
    </row>
    <row r="29" s="39" customFormat="1" spans="1:21">
      <c r="A29" s="63" t="s">
        <v>43</v>
      </c>
      <c r="B29" s="63">
        <v>34</v>
      </c>
      <c r="C29" s="63">
        <v>110605</v>
      </c>
      <c r="D29" s="63" t="s">
        <v>278</v>
      </c>
      <c r="E29" s="63" t="s">
        <v>279</v>
      </c>
      <c r="F29" s="63" t="s">
        <v>262</v>
      </c>
      <c r="G29" s="63"/>
      <c r="H29" s="63"/>
      <c r="I29" s="63">
        <v>1</v>
      </c>
      <c r="J29" s="63" t="s">
        <v>263</v>
      </c>
      <c r="K29" s="63"/>
      <c r="L29" s="54" t="s">
        <v>257</v>
      </c>
      <c r="M29" s="52" t="s">
        <v>258</v>
      </c>
      <c r="N29" s="54" t="s">
        <v>259</v>
      </c>
      <c r="O29" s="85" t="str">
        <f>数据引用!V28&amp;数据引用!P28*100</f>
        <v>属性-防御力,2000</v>
      </c>
      <c r="P29" s="81" t="str">
        <f>数据引用!L28&amp;数据引用!M28&amp;数据引用!U28&amp;数据引用!N28</f>
        <v>提升20%晶核防御力</v>
      </c>
      <c r="Q29" s="52">
        <v>0</v>
      </c>
      <c r="R29" s="64"/>
      <c r="T29" s="63"/>
      <c r="U29" s="64"/>
    </row>
    <row r="30" s="39" customFormat="1" spans="1:21">
      <c r="A30" s="63" t="s">
        <v>43</v>
      </c>
      <c r="B30" s="63">
        <v>35</v>
      </c>
      <c r="C30" s="63">
        <v>110606</v>
      </c>
      <c r="D30" s="63" t="s">
        <v>310</v>
      </c>
      <c r="E30" s="63" t="s">
        <v>270</v>
      </c>
      <c r="F30" s="63" t="s">
        <v>262</v>
      </c>
      <c r="G30" s="63"/>
      <c r="H30" s="63"/>
      <c r="I30" s="63">
        <v>1</v>
      </c>
      <c r="J30" s="63" t="s">
        <v>263</v>
      </c>
      <c r="K30" s="63"/>
      <c r="L30" s="63" t="s">
        <v>271</v>
      </c>
      <c r="M30" s="63" t="s">
        <v>272</v>
      </c>
      <c r="N30" s="63" t="s">
        <v>273</v>
      </c>
      <c r="O30" s="80" t="str">
        <f>数据引用!V29&amp;数据引用!P29</f>
        <v>属性-闪避回血,0</v>
      </c>
      <c r="P30" s="81" t="str">
        <f>数据引用!Q29&amp;数据引用!R29&amp;数据引用!S29&amp;数据引用!L29&amp;数据引用!N29&amp;数据引用!M29&amp;数据引用!U29</f>
        <v>提升火属性英雄闪避回血%s0%s点</v>
      </c>
      <c r="Q30" s="52">
        <v>0</v>
      </c>
      <c r="R30" s="64"/>
      <c r="T30" s="63"/>
      <c r="U30" s="64"/>
    </row>
    <row r="31" s="39" customFormat="1" spans="1:21">
      <c r="A31" s="63" t="s">
        <v>43</v>
      </c>
      <c r="B31" s="63">
        <v>36</v>
      </c>
      <c r="C31" s="63">
        <v>110607</v>
      </c>
      <c r="D31" s="56" t="s">
        <v>287</v>
      </c>
      <c r="E31" s="56" t="s">
        <v>288</v>
      </c>
      <c r="F31" s="63" t="s">
        <v>262</v>
      </c>
      <c r="G31" s="63"/>
      <c r="H31" s="63"/>
      <c r="I31" s="63">
        <v>1</v>
      </c>
      <c r="J31" s="63" t="s">
        <v>263</v>
      </c>
      <c r="K31" s="63"/>
      <c r="L31" s="63" t="s">
        <v>271</v>
      </c>
      <c r="M31" s="63" t="s">
        <v>272</v>
      </c>
      <c r="N31" s="63" t="s">
        <v>273</v>
      </c>
      <c r="O31" s="86" t="str">
        <f>数据引用!V30&amp;数据引用!T30*100</f>
        <v>属性-最大混沌,695</v>
      </c>
      <c r="P31" s="81" t="str">
        <f>数据引用!L30&amp;数据引用!M30&amp;数据引用!U30&amp;数据引用!N30</f>
        <v>提升火属性英雄6.95%最大混沌</v>
      </c>
      <c r="Q31" s="52">
        <v>0</v>
      </c>
      <c r="R31" s="64"/>
      <c r="T31" s="63"/>
      <c r="U31" s="64"/>
    </row>
    <row r="32" s="39" customFormat="1" spans="1:21">
      <c r="A32" s="63" t="s">
        <v>43</v>
      </c>
      <c r="B32" s="63">
        <v>37</v>
      </c>
      <c r="C32" s="63">
        <v>110608</v>
      </c>
      <c r="D32" s="63" t="s">
        <v>303</v>
      </c>
      <c r="E32" s="63" t="s">
        <v>304</v>
      </c>
      <c r="F32" s="63" t="s">
        <v>262</v>
      </c>
      <c r="G32" s="63"/>
      <c r="H32" s="65"/>
      <c r="I32" s="63">
        <v>1</v>
      </c>
      <c r="J32" s="63" t="s">
        <v>263</v>
      </c>
      <c r="K32" s="90"/>
      <c r="L32" s="63" t="s">
        <v>271</v>
      </c>
      <c r="M32" s="63" t="s">
        <v>272</v>
      </c>
      <c r="N32" s="63" t="s">
        <v>273</v>
      </c>
      <c r="O32" s="87" t="str">
        <f>数据引用!V31&amp;数据引用!P31*100</f>
        <v>属性-闪避率,0</v>
      </c>
      <c r="P32" s="81" t="str">
        <f>数据引用!L31&amp;数据引用!M31&amp;数据引用!U31&amp;数据引用!N31</f>
        <v>提升火属性英雄0%闪避率</v>
      </c>
      <c r="Q32" s="52">
        <v>0</v>
      </c>
      <c r="R32" s="64"/>
      <c r="T32" s="63"/>
      <c r="U32" s="64"/>
    </row>
    <row r="33" s="39" customFormat="1" spans="1:21">
      <c r="A33" s="63" t="s">
        <v>43</v>
      </c>
      <c r="B33" s="63">
        <v>38</v>
      </c>
      <c r="C33" s="63">
        <v>110609</v>
      </c>
      <c r="D33" s="63" t="s">
        <v>253</v>
      </c>
      <c r="E33" s="63" t="s">
        <v>254</v>
      </c>
      <c r="F33" s="63" t="s">
        <v>262</v>
      </c>
      <c r="G33" s="64"/>
      <c r="H33" s="65"/>
      <c r="I33" s="63">
        <v>1</v>
      </c>
      <c r="J33" s="63" t="s">
        <v>263</v>
      </c>
      <c r="K33" s="63"/>
      <c r="L33" s="63" t="s">
        <v>257</v>
      </c>
      <c r="M33" s="52" t="s">
        <v>258</v>
      </c>
      <c r="N33" s="52" t="s">
        <v>259</v>
      </c>
      <c r="O33" s="80" t="str">
        <f>数据引用!V32&amp;数据引用!K32</f>
        <v>属性-最大生命,2000</v>
      </c>
      <c r="P33" s="81" t="str">
        <f>数据引用!L32&amp;数据引用!M32&amp;数据引用!U32&amp;数据引用!N32</f>
        <v>提升20%晶核生命力</v>
      </c>
      <c r="Q33" s="52">
        <v>0</v>
      </c>
      <c r="R33" s="64"/>
      <c r="T33" s="63"/>
      <c r="U33" s="64"/>
    </row>
    <row r="34" s="39" customFormat="1" spans="1:21">
      <c r="A34" s="63" t="s">
        <v>43</v>
      </c>
      <c r="B34" s="63">
        <v>39</v>
      </c>
      <c r="C34" s="63">
        <v>110610</v>
      </c>
      <c r="D34" s="63" t="s">
        <v>267</v>
      </c>
      <c r="E34" s="63" t="s">
        <v>268</v>
      </c>
      <c r="F34" s="63" t="s">
        <v>262</v>
      </c>
      <c r="G34" s="64"/>
      <c r="H34" s="65"/>
      <c r="I34" s="63">
        <v>1</v>
      </c>
      <c r="J34" s="63" t="s">
        <v>263</v>
      </c>
      <c r="K34" s="63"/>
      <c r="L34" s="52" t="s">
        <v>257</v>
      </c>
      <c r="M34" s="52" t="s">
        <v>258</v>
      </c>
      <c r="N34" s="52" t="s">
        <v>259</v>
      </c>
      <c r="O34" s="80" t="str">
        <f>数据引用!V33&amp;数据引用!P33*100</f>
        <v>属性-攻击力,2000</v>
      </c>
      <c r="P34" s="81" t="str">
        <f>数据引用!L33&amp;数据引用!M33&amp;数据引用!U33&amp;数据引用!N33</f>
        <v>提升20%晶核攻击力</v>
      </c>
      <c r="Q34" s="52">
        <v>0</v>
      </c>
      <c r="R34" s="64"/>
      <c r="T34" s="63"/>
      <c r="U34" s="64"/>
    </row>
    <row r="35" s="40" customFormat="1" spans="1:21">
      <c r="A35" s="66" t="s">
        <v>38</v>
      </c>
      <c r="B35" s="66">
        <v>41</v>
      </c>
      <c r="C35" s="66">
        <v>150103</v>
      </c>
      <c r="D35" s="66" t="s">
        <v>267</v>
      </c>
      <c r="E35" s="66" t="s">
        <v>311</v>
      </c>
      <c r="F35" s="66" t="s">
        <v>312</v>
      </c>
      <c r="G35" s="66">
        <v>1</v>
      </c>
      <c r="H35" s="66" t="s">
        <v>313</v>
      </c>
      <c r="I35" s="66">
        <f>数据引用!R34</f>
        <v>80</v>
      </c>
      <c r="J35" s="66" t="s">
        <v>284</v>
      </c>
      <c r="K35" s="66">
        <v>2</v>
      </c>
      <c r="L35" s="52" t="s">
        <v>257</v>
      </c>
      <c r="M35" s="52" t="s">
        <v>258</v>
      </c>
      <c r="N35" s="52" t="s">
        <v>259</v>
      </c>
      <c r="O35" s="80" t="str">
        <f>数据引用!V34&amp;数据引用!P34*100</f>
        <v>属性-攻击力,2000</v>
      </c>
      <c r="P35" s="81" t="str">
        <f>数据引用!L34&amp;数据引用!T34&amp;数据引用!U34&amp;数据引用!N34&amp;数据引用!Q34&amp;数据引用!R34&amp;数据引用!S34</f>
        <v>每获得2件精良品质的装备,提升0.25%晶核攻击力，最多生效80次</v>
      </c>
      <c r="Q35" s="52">
        <v>0</v>
      </c>
      <c r="R35" s="102"/>
      <c r="T35" s="66"/>
      <c r="U35" s="102"/>
    </row>
    <row r="36" s="40" customFormat="1" spans="1:21">
      <c r="A36" s="67" t="s">
        <v>38</v>
      </c>
      <c r="B36" s="67">
        <v>42</v>
      </c>
      <c r="C36" s="67">
        <v>150104</v>
      </c>
      <c r="D36" s="67" t="s">
        <v>314</v>
      </c>
      <c r="E36" s="67" t="s">
        <v>315</v>
      </c>
      <c r="F36" s="67" t="s">
        <v>262</v>
      </c>
      <c r="G36" s="67"/>
      <c r="H36" s="68"/>
      <c r="I36" s="67">
        <v>1</v>
      </c>
      <c r="J36" s="67" t="s">
        <v>263</v>
      </c>
      <c r="K36" s="67"/>
      <c r="L36" s="67" t="s">
        <v>316</v>
      </c>
      <c r="M36" s="67">
        <v>2</v>
      </c>
      <c r="N36" s="67" t="s">
        <v>273</v>
      </c>
      <c r="O36" s="91" t="s">
        <v>317</v>
      </c>
      <c r="P36" s="81" t="str">
        <f>数据引用!L35</f>
        <v>10连高级唤醒有10%的概率额外获得1个英雄</v>
      </c>
      <c r="Q36" s="52">
        <v>0</v>
      </c>
      <c r="R36" s="102"/>
      <c r="T36" s="66"/>
      <c r="U36" s="102"/>
    </row>
    <row r="37" s="40" customFormat="1" spans="1:21">
      <c r="A37" s="66" t="s">
        <v>38</v>
      </c>
      <c r="B37" s="66">
        <v>43</v>
      </c>
      <c r="C37" s="66">
        <v>150105</v>
      </c>
      <c r="D37" s="66" t="s">
        <v>253</v>
      </c>
      <c r="E37" s="66" t="s">
        <v>254</v>
      </c>
      <c r="F37" s="66" t="s">
        <v>262</v>
      </c>
      <c r="G37" s="66"/>
      <c r="H37" s="69"/>
      <c r="I37" s="66">
        <v>1</v>
      </c>
      <c r="J37" s="66" t="s">
        <v>263</v>
      </c>
      <c r="K37" s="66"/>
      <c r="L37" s="66" t="s">
        <v>257</v>
      </c>
      <c r="M37" s="52" t="s">
        <v>258</v>
      </c>
      <c r="N37" s="52" t="s">
        <v>259</v>
      </c>
      <c r="O37" s="80" t="str">
        <f>数据引用!V36&amp;数据引用!K36</f>
        <v>属性-最大生命,2000</v>
      </c>
      <c r="P37" s="81" t="str">
        <f>数据引用!L36&amp;数据引用!M36&amp;数据引用!U36&amp;数据引用!N36</f>
        <v>提升20%晶核生命力</v>
      </c>
      <c r="Q37" s="52">
        <v>0</v>
      </c>
      <c r="R37" s="102"/>
      <c r="T37" s="66"/>
      <c r="U37" s="102"/>
    </row>
    <row r="38" s="40" customFormat="1" spans="1:21">
      <c r="A38" s="66" t="s">
        <v>38</v>
      </c>
      <c r="B38" s="66">
        <v>44</v>
      </c>
      <c r="C38" s="66">
        <v>150106</v>
      </c>
      <c r="D38" s="66" t="s">
        <v>318</v>
      </c>
      <c r="E38" s="66" t="s">
        <v>319</v>
      </c>
      <c r="F38" s="66" t="s">
        <v>262</v>
      </c>
      <c r="G38" s="66"/>
      <c r="H38" s="69"/>
      <c r="I38" s="66">
        <v>1</v>
      </c>
      <c r="J38" s="66" t="s">
        <v>263</v>
      </c>
      <c r="K38" s="66"/>
      <c r="L38" s="66" t="s">
        <v>271</v>
      </c>
      <c r="M38" s="66" t="s">
        <v>272</v>
      </c>
      <c r="N38" s="66" t="s">
        <v>273</v>
      </c>
      <c r="O38" s="92" t="str">
        <f>数据引用!V37&amp;数据引用!T37</f>
        <v>属性-精准伤害,0</v>
      </c>
      <c r="P38" s="81" t="str">
        <f>数据引用!L37&amp;数据引用!M37&amp;数据引用!U37&amp;数据引用!N37</f>
        <v>提升火属性英雄0%精准伤害</v>
      </c>
      <c r="Q38" s="52">
        <v>0</v>
      </c>
      <c r="R38" s="102"/>
      <c r="T38" s="66"/>
      <c r="U38" s="102"/>
    </row>
    <row r="39" s="41" customFormat="1" spans="1:21">
      <c r="A39" s="70" t="s">
        <v>38</v>
      </c>
      <c r="B39" s="70">
        <v>46</v>
      </c>
      <c r="C39" s="70">
        <v>150203</v>
      </c>
      <c r="D39" s="70" t="s">
        <v>320</v>
      </c>
      <c r="E39" s="70" t="s">
        <v>321</v>
      </c>
      <c r="F39" s="70" t="s">
        <v>322</v>
      </c>
      <c r="G39" s="70">
        <v>1</v>
      </c>
      <c r="H39" s="71" t="s">
        <v>323</v>
      </c>
      <c r="I39" s="70">
        <f>数据引用!R38</f>
        <v>40</v>
      </c>
      <c r="J39" s="70" t="s">
        <v>284</v>
      </c>
      <c r="K39" s="70">
        <v>1</v>
      </c>
      <c r="L39" s="52" t="s">
        <v>257</v>
      </c>
      <c r="M39" s="52" t="s">
        <v>258</v>
      </c>
      <c r="N39" s="52" t="s">
        <v>259</v>
      </c>
      <c r="O39" s="80" t="str">
        <f>数据引用!V38&amp;数据引用!P38*100</f>
        <v>属性-攻击力,2000</v>
      </c>
      <c r="P39" s="81" t="str">
        <f>数据引用!L38&amp;数据引用!T38&amp;数据引用!U38&amp;数据引用!N38&amp;数据引用!Q38&amp;数据引用!R38&amp;数据引用!S38</f>
        <v>每通关1次探险战斗,提升0.5%晶核攻击力，最多生效40次</v>
      </c>
      <c r="Q39" s="52">
        <v>0</v>
      </c>
      <c r="R39" s="71"/>
      <c r="T39" s="70"/>
      <c r="U39" s="71"/>
    </row>
    <row r="40" s="42" customFormat="1" spans="1:21">
      <c r="A40" s="72" t="s">
        <v>38</v>
      </c>
      <c r="B40" s="72">
        <v>47</v>
      </c>
      <c r="C40" s="72">
        <v>150204</v>
      </c>
      <c r="D40" s="72" t="s">
        <v>324</v>
      </c>
      <c r="E40" s="72" t="s">
        <v>325</v>
      </c>
      <c r="F40" s="72" t="s">
        <v>262</v>
      </c>
      <c r="G40" s="72"/>
      <c r="H40" s="72"/>
      <c r="I40" s="72">
        <v>1</v>
      </c>
      <c r="J40" s="72" t="s">
        <v>263</v>
      </c>
      <c r="K40" s="72"/>
      <c r="L40" s="72" t="s">
        <v>316</v>
      </c>
      <c r="M40" s="67">
        <v>21</v>
      </c>
      <c r="N40" s="72" t="s">
        <v>273</v>
      </c>
      <c r="O40" s="93" t="s">
        <v>326</v>
      </c>
      <c r="P40" s="81" t="str">
        <f>数据引用!L39</f>
        <v>10连晶核制造有%s0.1%%s的概率额外获得1份奖励</v>
      </c>
      <c r="Q40" s="52">
        <v>0</v>
      </c>
      <c r="R40" s="103"/>
      <c r="T40" s="72"/>
      <c r="U40" s="103"/>
    </row>
    <row r="41" s="41" customFormat="1" spans="1:21">
      <c r="A41" s="70" t="s">
        <v>38</v>
      </c>
      <c r="B41" s="70">
        <v>48</v>
      </c>
      <c r="C41" s="70">
        <v>150205</v>
      </c>
      <c r="D41" s="70" t="s">
        <v>327</v>
      </c>
      <c r="E41" s="70" t="s">
        <v>270</v>
      </c>
      <c r="F41" s="70" t="s">
        <v>262</v>
      </c>
      <c r="G41" s="70"/>
      <c r="H41" s="73"/>
      <c r="I41" s="70">
        <v>1</v>
      </c>
      <c r="J41" s="70" t="s">
        <v>263</v>
      </c>
      <c r="K41" s="70"/>
      <c r="L41" s="70" t="s">
        <v>271</v>
      </c>
      <c r="M41" s="70" t="s">
        <v>272</v>
      </c>
      <c r="N41" s="70" t="s">
        <v>273</v>
      </c>
      <c r="O41" s="80" t="str">
        <f>数据引用!V40&amp;数据引用!P40</f>
        <v>属性-精准回血,226</v>
      </c>
      <c r="P41" s="81" t="str">
        <f>数据引用!Q40&amp;数据引用!R40&amp;数据引用!S40&amp;数据引用!L40&amp;数据引用!N40&amp;数据引用!M40&amp;数据引用!U40</f>
        <v>提升火属性英雄精准回血%s226%s点</v>
      </c>
      <c r="Q41" s="52">
        <v>0</v>
      </c>
      <c r="R41" s="71"/>
      <c r="T41" s="70"/>
      <c r="U41" s="71"/>
    </row>
    <row r="42" s="43" customFormat="1" spans="1:21">
      <c r="A42" s="74" t="s">
        <v>38</v>
      </c>
      <c r="B42" s="74">
        <v>49</v>
      </c>
      <c r="C42" s="74">
        <v>150206</v>
      </c>
      <c r="D42" s="74" t="s">
        <v>328</v>
      </c>
      <c r="E42" s="74" t="s">
        <v>329</v>
      </c>
      <c r="F42" s="74" t="s">
        <v>262</v>
      </c>
      <c r="G42" s="74"/>
      <c r="H42" s="75"/>
      <c r="I42" s="74">
        <v>1</v>
      </c>
      <c r="J42" s="74" t="s">
        <v>263</v>
      </c>
      <c r="K42" s="74"/>
      <c r="L42" s="74" t="s">
        <v>316</v>
      </c>
      <c r="M42" s="74">
        <v>30</v>
      </c>
      <c r="N42" s="74" t="s">
        <v>273</v>
      </c>
      <c r="O42" s="94" t="s">
        <v>330</v>
      </c>
      <c r="P42" s="95" t="str">
        <f>数据引用!L41</f>
        <v>10连使徒召唤额外获得1份奖励</v>
      </c>
      <c r="Q42" s="52">
        <v>0</v>
      </c>
      <c r="R42" s="104"/>
      <c r="T42" s="74"/>
      <c r="U42" s="104"/>
    </row>
    <row r="43" s="37" customFormat="1" spans="1:21">
      <c r="A43" s="58" t="s">
        <v>41</v>
      </c>
      <c r="B43" s="58">
        <v>51</v>
      </c>
      <c r="C43" s="58">
        <v>150303</v>
      </c>
      <c r="D43" s="58" t="s">
        <v>310</v>
      </c>
      <c r="E43" s="58" t="s">
        <v>270</v>
      </c>
      <c r="F43" s="58" t="s">
        <v>262</v>
      </c>
      <c r="G43" s="58"/>
      <c r="H43" s="58"/>
      <c r="I43" s="58">
        <v>1</v>
      </c>
      <c r="J43" s="58" t="s">
        <v>263</v>
      </c>
      <c r="K43" s="58"/>
      <c r="L43" s="58" t="s">
        <v>271</v>
      </c>
      <c r="M43" s="58" t="s">
        <v>272</v>
      </c>
      <c r="N43" s="58" t="s">
        <v>273</v>
      </c>
      <c r="O43" s="80" t="str">
        <f>数据引用!V42&amp;数据引用!P42</f>
        <v>属性-闪避回血,157</v>
      </c>
      <c r="P43" s="81" t="str">
        <f>数据引用!Q42&amp;数据引用!R42&amp;数据引用!S42&amp;数据引用!L42&amp;数据引用!N42&amp;数据引用!M42&amp;数据引用!U42</f>
        <v>提升火属性英雄闪避回血%s157%s点</v>
      </c>
      <c r="Q43" s="52">
        <v>0</v>
      </c>
      <c r="R43" s="76"/>
      <c r="T43" s="58"/>
      <c r="U43" s="76"/>
    </row>
    <row r="44" s="37" customFormat="1" spans="1:21">
      <c r="A44" s="58" t="s">
        <v>41</v>
      </c>
      <c r="B44" s="58">
        <v>52</v>
      </c>
      <c r="C44" s="58">
        <v>150304</v>
      </c>
      <c r="D44" s="58" t="s">
        <v>331</v>
      </c>
      <c r="E44" s="58" t="s">
        <v>332</v>
      </c>
      <c r="F44" s="58" t="s">
        <v>333</v>
      </c>
      <c r="G44" s="58">
        <v>1</v>
      </c>
      <c r="H44" s="76">
        <v>11</v>
      </c>
      <c r="I44" s="58">
        <f>数据引用!R43</f>
        <v>0</v>
      </c>
      <c r="J44" s="58" t="s">
        <v>284</v>
      </c>
      <c r="K44" s="58">
        <v>10</v>
      </c>
      <c r="L44" s="54" t="s">
        <v>257</v>
      </c>
      <c r="M44" s="54" t="s">
        <v>258</v>
      </c>
      <c r="N44" s="54" t="s">
        <v>259</v>
      </c>
      <c r="O44" s="85" t="str">
        <f>数据引用!V43&amp;数据引用!P43*100</f>
        <v>属性-防御力,2000</v>
      </c>
      <c r="P44" s="81" t="str">
        <f>数据引用!L43&amp;数据引用!M43&amp;数据引用!U43&amp;数据引用!N43</f>
        <v>提升20%晶核防御力</v>
      </c>
      <c r="Q44" s="52">
        <v>0</v>
      </c>
      <c r="R44" s="76"/>
      <c r="T44" s="58"/>
      <c r="U44" s="76"/>
    </row>
    <row r="45" s="37" customFormat="1" spans="1:21">
      <c r="A45" s="58" t="s">
        <v>41</v>
      </c>
      <c r="B45" s="58">
        <v>53</v>
      </c>
      <c r="C45" s="58">
        <v>150305</v>
      </c>
      <c r="D45" s="58" t="s">
        <v>334</v>
      </c>
      <c r="E45" s="58" t="s">
        <v>301</v>
      </c>
      <c r="F45" s="58" t="s">
        <v>262</v>
      </c>
      <c r="G45" s="58"/>
      <c r="H45" s="59"/>
      <c r="I45" s="58">
        <v>1</v>
      </c>
      <c r="J45" s="58" t="s">
        <v>263</v>
      </c>
      <c r="K45" s="58"/>
      <c r="L45" s="58" t="s">
        <v>335</v>
      </c>
      <c r="M45" s="58" t="s">
        <v>258</v>
      </c>
      <c r="N45" s="58" t="s">
        <v>265</v>
      </c>
      <c r="O45" s="96" t="s">
        <v>266</v>
      </c>
      <c r="P45" s="81" t="str">
        <f>数据引用!L44</f>
        <v>装备升级时有%s0.1%%s的概率额外提升1级</v>
      </c>
      <c r="Q45" s="52">
        <v>0</v>
      </c>
      <c r="R45" s="76"/>
      <c r="T45" s="58"/>
      <c r="U45" s="76"/>
    </row>
    <row r="46" s="37" customFormat="1" spans="1:21">
      <c r="A46" s="58" t="s">
        <v>41</v>
      </c>
      <c r="B46" s="58">
        <v>54</v>
      </c>
      <c r="C46" s="58">
        <v>150306</v>
      </c>
      <c r="D46" s="56" t="s">
        <v>289</v>
      </c>
      <c r="E46" s="56" t="s">
        <v>290</v>
      </c>
      <c r="F46" s="58" t="s">
        <v>262</v>
      </c>
      <c r="G46" s="58"/>
      <c r="H46" s="59"/>
      <c r="I46" s="58">
        <v>1</v>
      </c>
      <c r="J46" s="58" t="s">
        <v>263</v>
      </c>
      <c r="K46" s="58"/>
      <c r="L46" s="58" t="s">
        <v>271</v>
      </c>
      <c r="M46" s="58" t="s">
        <v>272</v>
      </c>
      <c r="N46" s="58" t="s">
        <v>273</v>
      </c>
      <c r="O46" s="86" t="str">
        <f>数据引用!V45&amp;数据引用!T45*100</f>
        <v>属性-破甲效果,52</v>
      </c>
      <c r="P46" s="81" t="str">
        <f>数据引用!L45&amp;数据引用!M45&amp;数据引用!U45&amp;数据引用!N45</f>
        <v>提升火属性英雄0.52%破甲效果</v>
      </c>
      <c r="Q46" s="52">
        <v>0</v>
      </c>
      <c r="R46" s="76"/>
      <c r="T46" s="58"/>
      <c r="U46" s="76"/>
    </row>
    <row r="47" s="37" customFormat="1" spans="1:21">
      <c r="A47" s="58" t="s">
        <v>41</v>
      </c>
      <c r="B47" s="58">
        <v>55</v>
      </c>
      <c r="C47" s="58">
        <v>150307</v>
      </c>
      <c r="D47" s="58" t="s">
        <v>269</v>
      </c>
      <c r="E47" s="58" t="s">
        <v>270</v>
      </c>
      <c r="F47" s="58" t="s">
        <v>262</v>
      </c>
      <c r="G47" s="58"/>
      <c r="H47" s="59"/>
      <c r="I47" s="58">
        <v>1</v>
      </c>
      <c r="J47" s="58" t="s">
        <v>263</v>
      </c>
      <c r="K47" s="58"/>
      <c r="L47" s="58" t="s">
        <v>271</v>
      </c>
      <c r="M47" s="58" t="s">
        <v>272</v>
      </c>
      <c r="N47" s="58" t="s">
        <v>273</v>
      </c>
      <c r="O47" s="80" t="str">
        <f>数据引用!V46&amp;数据引用!P46</f>
        <v>属性-暴击回血,258</v>
      </c>
      <c r="P47" s="81" t="str">
        <f>数据引用!Q46&amp;数据引用!R46&amp;数据引用!S46&amp;数据引用!L46&amp;数据引用!N46&amp;数据引用!M46&amp;数据引用!U46</f>
        <v>提升火属性英雄暴击回血%s258%s点</v>
      </c>
      <c r="Q47" s="52">
        <v>0</v>
      </c>
      <c r="R47" s="76"/>
      <c r="T47" s="58"/>
      <c r="U47" s="76"/>
    </row>
    <row r="48" s="41" customFormat="1" spans="1:21">
      <c r="A48" s="70" t="s">
        <v>41</v>
      </c>
      <c r="B48" s="70">
        <v>57</v>
      </c>
      <c r="C48" s="70">
        <v>150403</v>
      </c>
      <c r="D48" s="70" t="s">
        <v>267</v>
      </c>
      <c r="E48" s="70" t="s">
        <v>268</v>
      </c>
      <c r="F48" s="70" t="s">
        <v>262</v>
      </c>
      <c r="G48" s="70"/>
      <c r="H48" s="73"/>
      <c r="I48" s="70">
        <v>1</v>
      </c>
      <c r="J48" s="70" t="s">
        <v>263</v>
      </c>
      <c r="K48" s="70"/>
      <c r="L48" s="52" t="s">
        <v>257</v>
      </c>
      <c r="M48" s="52" t="s">
        <v>258</v>
      </c>
      <c r="N48" s="52" t="s">
        <v>259</v>
      </c>
      <c r="O48" s="80" t="str">
        <f>数据引用!V47&amp;数据引用!P47*100</f>
        <v>属性-攻击力,2000</v>
      </c>
      <c r="P48" s="81" t="str">
        <f>数据引用!L47&amp;数据引用!M47&amp;数据引用!U47&amp;数据引用!N47</f>
        <v>提升20%晶核攻击力</v>
      </c>
      <c r="Q48" s="52">
        <v>0</v>
      </c>
      <c r="R48" s="71"/>
      <c r="T48" s="70"/>
      <c r="U48" s="71"/>
    </row>
    <row r="49" s="41" customFormat="1" spans="1:21">
      <c r="A49" s="70" t="s">
        <v>41</v>
      </c>
      <c r="B49" s="70">
        <v>58</v>
      </c>
      <c r="C49" s="70">
        <v>150404</v>
      </c>
      <c r="D49" s="70" t="s">
        <v>253</v>
      </c>
      <c r="E49" s="70" t="s">
        <v>254</v>
      </c>
      <c r="F49" s="70" t="s">
        <v>262</v>
      </c>
      <c r="G49" s="70"/>
      <c r="H49" s="73"/>
      <c r="I49" s="70">
        <v>1</v>
      </c>
      <c r="J49" s="70" t="s">
        <v>263</v>
      </c>
      <c r="K49" s="70"/>
      <c r="L49" s="70" t="s">
        <v>257</v>
      </c>
      <c r="M49" s="52" t="s">
        <v>258</v>
      </c>
      <c r="N49" s="52" t="s">
        <v>259</v>
      </c>
      <c r="O49" s="80" t="str">
        <f>数据引用!V48&amp;数据引用!K48</f>
        <v>属性-最大生命,2000</v>
      </c>
      <c r="P49" s="81" t="str">
        <f>数据引用!L48&amp;数据引用!M48&amp;数据引用!U48&amp;数据引用!N48</f>
        <v>提升20%晶核生命力</v>
      </c>
      <c r="Q49" s="52">
        <v>0</v>
      </c>
      <c r="R49" s="71"/>
      <c r="T49" s="70"/>
      <c r="U49" s="71"/>
    </row>
    <row r="50" s="41" customFormat="1" spans="1:21">
      <c r="A50" s="70" t="s">
        <v>41</v>
      </c>
      <c r="B50" s="70">
        <v>59</v>
      </c>
      <c r="C50" s="70">
        <v>150405</v>
      </c>
      <c r="D50" s="70" t="s">
        <v>336</v>
      </c>
      <c r="E50" s="70" t="s">
        <v>337</v>
      </c>
      <c r="F50" s="70" t="s">
        <v>262</v>
      </c>
      <c r="G50" s="70"/>
      <c r="H50" s="73"/>
      <c r="I50" s="70">
        <v>1</v>
      </c>
      <c r="J50" s="70" t="s">
        <v>263</v>
      </c>
      <c r="K50" s="70"/>
      <c r="L50" s="70" t="s">
        <v>338</v>
      </c>
      <c r="M50" s="70">
        <v>1202</v>
      </c>
      <c r="N50" s="70" t="s">
        <v>259</v>
      </c>
      <c r="O50" s="97" t="s">
        <v>339</v>
      </c>
      <c r="P50" s="81" t="str">
        <f>数据引用!L49</f>
        <v>开启精良补给箱获取的矿石+%s0.5%%s</v>
      </c>
      <c r="Q50" s="52">
        <v>0</v>
      </c>
      <c r="R50" s="71"/>
      <c r="T50" s="70"/>
      <c r="U50" s="71"/>
    </row>
    <row r="51" s="41" customFormat="1" spans="1:21">
      <c r="A51" s="70" t="s">
        <v>41</v>
      </c>
      <c r="B51" s="70">
        <v>60</v>
      </c>
      <c r="C51" s="70">
        <v>150406</v>
      </c>
      <c r="D51" s="70" t="s">
        <v>267</v>
      </c>
      <c r="E51" s="70" t="s">
        <v>268</v>
      </c>
      <c r="F51" s="70" t="s">
        <v>262</v>
      </c>
      <c r="G51" s="70"/>
      <c r="H51" s="71"/>
      <c r="I51" s="70">
        <v>1</v>
      </c>
      <c r="J51" s="70" t="s">
        <v>263</v>
      </c>
      <c r="K51" s="70"/>
      <c r="L51" s="52" t="s">
        <v>257</v>
      </c>
      <c r="M51" s="52" t="s">
        <v>258</v>
      </c>
      <c r="N51" s="52" t="s">
        <v>259</v>
      </c>
      <c r="O51" s="80" t="str">
        <f>数据引用!V50&amp;数据引用!P50*100</f>
        <v>属性-攻击力,2000</v>
      </c>
      <c r="P51" s="81" t="str">
        <f>数据引用!L50&amp;数据引用!M50&amp;数据引用!U50&amp;数据引用!N50</f>
        <v>提升20%晶核攻击力</v>
      </c>
      <c r="Q51" s="52">
        <v>0</v>
      </c>
      <c r="R51" s="71"/>
      <c r="T51" s="70"/>
      <c r="U51" s="71"/>
    </row>
    <row r="52" s="41" customFormat="1" spans="1:21">
      <c r="A52" s="70" t="s">
        <v>41</v>
      </c>
      <c r="B52" s="70">
        <v>61</v>
      </c>
      <c r="C52" s="70">
        <v>150407</v>
      </c>
      <c r="D52" s="66" t="s">
        <v>340</v>
      </c>
      <c r="E52" s="66" t="s">
        <v>341</v>
      </c>
      <c r="F52" s="70" t="s">
        <v>262</v>
      </c>
      <c r="G52" s="70"/>
      <c r="H52" s="73"/>
      <c r="I52" s="70">
        <v>1</v>
      </c>
      <c r="J52" s="70" t="s">
        <v>263</v>
      </c>
      <c r="K52" s="70"/>
      <c r="L52" s="70" t="s">
        <v>271</v>
      </c>
      <c r="M52" s="70" t="s">
        <v>272</v>
      </c>
      <c r="N52" s="70" t="s">
        <v>273</v>
      </c>
      <c r="O52" s="92" t="str">
        <f>数据引用!V51&amp;数据引用!T51*100</f>
        <v>属性-暴击效果,0</v>
      </c>
      <c r="P52" s="81" t="str">
        <f>数据引用!L51&amp;数据引用!M51&amp;数据引用!U51&amp;数据引用!N51</f>
        <v>提升火属性英雄0%暴击效果</v>
      </c>
      <c r="Q52" s="52">
        <v>0</v>
      </c>
      <c r="R52" s="71"/>
      <c r="T52" s="70"/>
      <c r="U52" s="71"/>
    </row>
    <row r="53" s="38" customFormat="1" spans="1:21">
      <c r="A53" s="60" t="s">
        <v>42</v>
      </c>
      <c r="B53" s="60">
        <v>63</v>
      </c>
      <c r="C53" s="60">
        <v>150503</v>
      </c>
      <c r="D53" s="60" t="s">
        <v>342</v>
      </c>
      <c r="E53" s="60" t="s">
        <v>343</v>
      </c>
      <c r="F53" s="60" t="s">
        <v>262</v>
      </c>
      <c r="G53" s="61"/>
      <c r="I53" s="60">
        <v>1</v>
      </c>
      <c r="J53" s="60" t="s">
        <v>263</v>
      </c>
      <c r="K53" s="60"/>
      <c r="L53" s="60" t="s">
        <v>344</v>
      </c>
      <c r="M53" s="60" t="s">
        <v>258</v>
      </c>
      <c r="N53" s="60" t="s">
        <v>265</v>
      </c>
      <c r="O53" s="88">
        <v>1</v>
      </c>
      <c r="P53" s="81" t="str">
        <f>数据引用!L52</f>
        <v>战斗中队长星级+1</v>
      </c>
      <c r="Q53" s="52">
        <v>0</v>
      </c>
      <c r="T53" s="60"/>
      <c r="U53" s="61"/>
    </row>
    <row r="54" s="38" customFormat="1" spans="1:21">
      <c r="A54" s="60" t="s">
        <v>42</v>
      </c>
      <c r="B54" s="60">
        <v>64</v>
      </c>
      <c r="C54" s="60">
        <v>150504</v>
      </c>
      <c r="D54" s="60" t="s">
        <v>278</v>
      </c>
      <c r="E54" s="60" t="s">
        <v>279</v>
      </c>
      <c r="F54" s="60" t="s">
        <v>262</v>
      </c>
      <c r="G54" s="60"/>
      <c r="H54" s="60"/>
      <c r="I54" s="60">
        <v>1</v>
      </c>
      <c r="J54" s="60" t="s">
        <v>263</v>
      </c>
      <c r="K54" s="60"/>
      <c r="L54" s="54" t="s">
        <v>257</v>
      </c>
      <c r="M54" s="54" t="s">
        <v>258</v>
      </c>
      <c r="N54" s="54" t="s">
        <v>259</v>
      </c>
      <c r="O54" s="85" t="str">
        <f>数据引用!V53&amp;数据引用!P53*100</f>
        <v>属性-防御力,2000</v>
      </c>
      <c r="P54" s="81" t="str">
        <f>数据引用!L53&amp;数据引用!M53&amp;数据引用!U53&amp;数据引用!N53</f>
        <v>提升20%晶核防御力</v>
      </c>
      <c r="Q54" s="52">
        <v>0</v>
      </c>
      <c r="R54" s="61"/>
      <c r="T54" s="60"/>
      <c r="U54" s="61"/>
    </row>
    <row r="55" s="38" customFormat="1" spans="1:21">
      <c r="A55" s="60" t="s">
        <v>42</v>
      </c>
      <c r="B55" s="60">
        <v>65</v>
      </c>
      <c r="C55" s="60">
        <v>150505</v>
      </c>
      <c r="D55" s="60" t="s">
        <v>345</v>
      </c>
      <c r="E55" s="60" t="s">
        <v>270</v>
      </c>
      <c r="F55" s="60" t="s">
        <v>262</v>
      </c>
      <c r="G55" s="60"/>
      <c r="H55" s="60"/>
      <c r="I55" s="60">
        <v>1</v>
      </c>
      <c r="J55" s="60" t="s">
        <v>263</v>
      </c>
      <c r="K55" s="60"/>
      <c r="L55" s="60" t="s">
        <v>271</v>
      </c>
      <c r="M55" s="60" t="s">
        <v>272</v>
      </c>
      <c r="N55" s="60" t="s">
        <v>273</v>
      </c>
      <c r="O55" s="80" t="str">
        <f>数据引用!V54&amp;数据引用!P54</f>
        <v>属性-命中回血,134</v>
      </c>
      <c r="P55" s="81" t="str">
        <f>数据引用!Q54&amp;数据引用!R54&amp;数据引用!S54&amp;数据引用!L54&amp;数据引用!N54&amp;数据引用!M54&amp;数据引用!U54</f>
        <v>提升火属性英雄命中回血%s134%s点</v>
      </c>
      <c r="Q55" s="52">
        <v>0</v>
      </c>
      <c r="R55" s="61"/>
      <c r="T55" s="60"/>
      <c r="U55" s="61"/>
    </row>
    <row r="56" s="38" customFormat="1" spans="1:21">
      <c r="A56" s="60" t="s">
        <v>42</v>
      </c>
      <c r="B56" s="60">
        <v>66</v>
      </c>
      <c r="C56" s="60">
        <v>150506</v>
      </c>
      <c r="D56" s="66" t="s">
        <v>340</v>
      </c>
      <c r="E56" s="66" t="s">
        <v>341</v>
      </c>
      <c r="F56" s="60" t="s">
        <v>262</v>
      </c>
      <c r="G56" s="60"/>
      <c r="H56" s="60"/>
      <c r="I56" s="60">
        <v>1</v>
      </c>
      <c r="J56" s="60" t="s">
        <v>263</v>
      </c>
      <c r="K56" s="60"/>
      <c r="L56" s="60" t="s">
        <v>271</v>
      </c>
      <c r="M56" s="60" t="s">
        <v>272</v>
      </c>
      <c r="N56" s="60" t="s">
        <v>273</v>
      </c>
      <c r="O56" s="92" t="str">
        <f>数据引用!V55&amp;数据引用!T55*100</f>
        <v>属性-暴击效果,105</v>
      </c>
      <c r="P56" s="81" t="str">
        <f>数据引用!L55&amp;数据引用!M55&amp;数据引用!U55&amp;数据引用!N55</f>
        <v>提升火属性英雄1.05%暴击效果</v>
      </c>
      <c r="Q56" s="52">
        <v>0</v>
      </c>
      <c r="R56" s="61"/>
      <c r="T56" s="60"/>
      <c r="U56" s="61"/>
    </row>
    <row r="57" s="38" customFormat="1" spans="1:21">
      <c r="A57" s="60" t="s">
        <v>42</v>
      </c>
      <c r="B57" s="60">
        <v>67</v>
      </c>
      <c r="C57" s="60">
        <v>150507</v>
      </c>
      <c r="D57" s="60" t="s">
        <v>346</v>
      </c>
      <c r="E57" s="60" t="s">
        <v>347</v>
      </c>
      <c r="F57" s="60" t="s">
        <v>262</v>
      </c>
      <c r="G57" s="60"/>
      <c r="H57" s="60"/>
      <c r="I57" s="60">
        <v>1</v>
      </c>
      <c r="J57" s="60" t="s">
        <v>263</v>
      </c>
      <c r="K57" s="60"/>
      <c r="L57" s="60" t="s">
        <v>276</v>
      </c>
      <c r="M57" s="60">
        <v>2</v>
      </c>
      <c r="N57" s="60" t="s">
        <v>273</v>
      </c>
      <c r="O57" s="88" t="s">
        <v>348</v>
      </c>
      <c r="P57" s="81" t="str">
        <f>数据引用!L56</f>
        <v>高级唤醒获取史诗英雄的概率+%s0.1%%s</v>
      </c>
      <c r="Q57" s="52">
        <v>0</v>
      </c>
      <c r="R57" s="61"/>
      <c r="T57" s="60"/>
      <c r="U57" s="61"/>
    </row>
    <row r="58" s="38" customFormat="1" spans="1:21">
      <c r="A58" s="60" t="s">
        <v>42</v>
      </c>
      <c r="B58" s="60">
        <v>68</v>
      </c>
      <c r="C58" s="60">
        <v>150508</v>
      </c>
      <c r="D58" s="60" t="s">
        <v>318</v>
      </c>
      <c r="E58" s="60" t="s">
        <v>319</v>
      </c>
      <c r="F58" s="60" t="s">
        <v>262</v>
      </c>
      <c r="G58" s="60"/>
      <c r="H58" s="60"/>
      <c r="I58" s="60">
        <v>1</v>
      </c>
      <c r="J58" s="60" t="s">
        <v>263</v>
      </c>
      <c r="K58" s="60"/>
      <c r="L58" s="60" t="s">
        <v>271</v>
      </c>
      <c r="M58" s="60" t="s">
        <v>272</v>
      </c>
      <c r="N58" s="60" t="s">
        <v>273</v>
      </c>
      <c r="O58" s="92" t="str">
        <f>数据引用!V57&amp;数据引用!T57</f>
        <v>属性-精准伤害,81</v>
      </c>
      <c r="P58" s="81" t="str">
        <f>数据引用!L57&amp;数据引用!M57&amp;数据引用!U57&amp;数据引用!N57</f>
        <v>提升火属性英雄0.81%精准伤害</v>
      </c>
      <c r="Q58" s="52">
        <v>0</v>
      </c>
      <c r="R58" s="61"/>
      <c r="T58" s="60"/>
      <c r="U58" s="61"/>
    </row>
    <row r="59" s="37" customFormat="1" spans="1:21">
      <c r="A59" s="77" t="s">
        <v>43</v>
      </c>
      <c r="B59" s="58">
        <v>71</v>
      </c>
      <c r="C59" s="58">
        <v>150603</v>
      </c>
      <c r="D59" s="58" t="s">
        <v>349</v>
      </c>
      <c r="E59" s="58" t="s">
        <v>350</v>
      </c>
      <c r="F59" s="58" t="s">
        <v>262</v>
      </c>
      <c r="G59" s="58"/>
      <c r="H59" s="58"/>
      <c r="I59" s="58">
        <v>1</v>
      </c>
      <c r="J59" s="58" t="s">
        <v>263</v>
      </c>
      <c r="K59" s="98"/>
      <c r="L59" s="58" t="s">
        <v>338</v>
      </c>
      <c r="M59" s="58">
        <v>1205</v>
      </c>
      <c r="N59" s="58" t="s">
        <v>259</v>
      </c>
      <c r="O59" s="96" t="s">
        <v>351</v>
      </c>
      <c r="P59" s="81" t="str">
        <f>数据引用!L58</f>
        <v>开启传说补给箱时获取的钻石+%s0.5%%s</v>
      </c>
      <c r="Q59" s="52">
        <v>0</v>
      </c>
      <c r="R59" s="58"/>
      <c r="T59" s="58"/>
      <c r="U59" s="76"/>
    </row>
    <row r="60" s="37" customFormat="1" spans="1:21">
      <c r="A60" s="77" t="s">
        <v>43</v>
      </c>
      <c r="B60" s="58">
        <v>72</v>
      </c>
      <c r="C60" s="58">
        <v>150604</v>
      </c>
      <c r="D60" s="58" t="s">
        <v>352</v>
      </c>
      <c r="E60" s="58" t="s">
        <v>353</v>
      </c>
      <c r="F60" s="58" t="s">
        <v>262</v>
      </c>
      <c r="G60" s="58"/>
      <c r="H60" s="58"/>
      <c r="I60" s="58">
        <v>1</v>
      </c>
      <c r="J60" s="58" t="s">
        <v>263</v>
      </c>
      <c r="K60" s="58"/>
      <c r="L60" s="58" t="s">
        <v>271</v>
      </c>
      <c r="M60" s="58" t="s">
        <v>272</v>
      </c>
      <c r="N60" s="58" t="s">
        <v>273</v>
      </c>
      <c r="O60" s="85" t="str">
        <f>"属性-火抗,"&amp;数据引用!P59*100&amp;"#"&amp;"属性-水抗,"&amp;数据引用!P59*100&amp;"#"&amp;"属性-风抗,"&amp;数据引用!P59*100&amp;"#"&amp;"属性-光抗,"&amp;数据引用!P59*100&amp;"#"&amp;"属性-暗抗,"&amp;数据引用!P59*100</f>
        <v>属性-火抗,108#属性-水抗,108#属性-风抗,108#属性-光抗,108#属性-暗抗,108</v>
      </c>
      <c r="P60" s="81" t="str">
        <f>数据引用!L59&amp;数据引用!M59&amp;数据引用!U59&amp;数据引用!N59</f>
        <v>提升火属性英雄1.08%元素抗性</v>
      </c>
      <c r="Q60" s="52">
        <v>0</v>
      </c>
      <c r="T60" s="58"/>
      <c r="U60" s="76"/>
    </row>
    <row r="61" s="37" customFormat="1" spans="1:21">
      <c r="A61" s="77" t="s">
        <v>43</v>
      </c>
      <c r="B61" s="58">
        <v>73</v>
      </c>
      <c r="C61" s="58">
        <v>150605</v>
      </c>
      <c r="D61" s="58" t="s">
        <v>345</v>
      </c>
      <c r="E61" s="58" t="s">
        <v>270</v>
      </c>
      <c r="F61" s="58" t="s">
        <v>262</v>
      </c>
      <c r="G61" s="58"/>
      <c r="H61" s="58"/>
      <c r="I61" s="58">
        <v>1</v>
      </c>
      <c r="J61" s="58" t="s">
        <v>263</v>
      </c>
      <c r="K61" s="58"/>
      <c r="L61" s="58" t="s">
        <v>271</v>
      </c>
      <c r="M61" s="58" t="s">
        <v>272</v>
      </c>
      <c r="N61" s="58" t="s">
        <v>273</v>
      </c>
      <c r="O61" s="80" t="str">
        <f>数据引用!V60&amp;数据引用!P60</f>
        <v>属性-命中回血,0</v>
      </c>
      <c r="P61" s="81" t="str">
        <f>数据引用!Q60&amp;数据引用!R60&amp;数据引用!S60&amp;数据引用!L60&amp;数据引用!N60&amp;数据引用!M60&amp;数据引用!U60</f>
        <v>提升火属性英雄命中回血%s0%s点</v>
      </c>
      <c r="Q61" s="52">
        <v>0</v>
      </c>
      <c r="R61" s="76"/>
      <c r="T61" s="58"/>
      <c r="U61" s="76"/>
    </row>
    <row r="62" s="37" customFormat="1" spans="1:21">
      <c r="A62" s="77" t="s">
        <v>43</v>
      </c>
      <c r="B62" s="58">
        <v>74</v>
      </c>
      <c r="C62" s="58">
        <v>150606</v>
      </c>
      <c r="D62" s="58" t="s">
        <v>291</v>
      </c>
      <c r="E62" s="58" t="s">
        <v>292</v>
      </c>
      <c r="F62" s="58" t="s">
        <v>262</v>
      </c>
      <c r="G62" s="76"/>
      <c r="H62" s="59"/>
      <c r="I62" s="58">
        <v>1</v>
      </c>
      <c r="J62" s="58" t="s">
        <v>263</v>
      </c>
      <c r="K62" s="58"/>
      <c r="L62" s="54" t="s">
        <v>271</v>
      </c>
      <c r="M62" s="54" t="s">
        <v>272</v>
      </c>
      <c r="N62" s="54" t="s">
        <v>273</v>
      </c>
      <c r="O62" s="85" t="str">
        <f>数据引用!V61&amp;数据引用!P61*100</f>
        <v>属性-技能增强,503</v>
      </c>
      <c r="P62" s="81" t="str">
        <f>数据引用!L61&amp;数据引用!M61&amp;数据引用!U61&amp;数据引用!N61</f>
        <v>提升火属性英雄5.03%技能增强</v>
      </c>
      <c r="Q62" s="52">
        <v>0</v>
      </c>
      <c r="R62" s="76"/>
      <c r="T62" s="58"/>
      <c r="U62" s="76"/>
    </row>
    <row r="63" s="37" customFormat="1" spans="1:21">
      <c r="A63" s="77" t="s">
        <v>43</v>
      </c>
      <c r="B63" s="58">
        <v>75</v>
      </c>
      <c r="C63" s="58">
        <v>150607</v>
      </c>
      <c r="D63" s="58" t="s">
        <v>354</v>
      </c>
      <c r="E63" s="58" t="s">
        <v>355</v>
      </c>
      <c r="F63" s="58" t="s">
        <v>262</v>
      </c>
      <c r="G63" s="76"/>
      <c r="H63" s="59"/>
      <c r="I63" s="58">
        <v>1</v>
      </c>
      <c r="J63" s="58" t="s">
        <v>263</v>
      </c>
      <c r="K63" s="58"/>
      <c r="L63" s="58" t="s">
        <v>276</v>
      </c>
      <c r="M63" s="56">
        <v>21</v>
      </c>
      <c r="N63" s="58" t="s">
        <v>273</v>
      </c>
      <c r="O63" s="96" t="s">
        <v>356</v>
      </c>
      <c r="P63" s="81" t="str">
        <f>数据引用!L62</f>
        <v>晶核制造获取神话晶核的概率+%s0.1%%s</v>
      </c>
      <c r="Q63" s="52">
        <v>0</v>
      </c>
      <c r="R63" s="76"/>
      <c r="T63" s="58"/>
      <c r="U63" s="76"/>
    </row>
    <row r="64" s="37" customFormat="1" spans="1:21">
      <c r="A64" s="77" t="s">
        <v>43</v>
      </c>
      <c r="B64" s="58">
        <v>76</v>
      </c>
      <c r="C64" s="58">
        <v>150608</v>
      </c>
      <c r="D64" s="58" t="s">
        <v>357</v>
      </c>
      <c r="E64" s="58" t="s">
        <v>355</v>
      </c>
      <c r="F64" s="58" t="s">
        <v>262</v>
      </c>
      <c r="G64" s="76"/>
      <c r="H64" s="59"/>
      <c r="I64" s="58">
        <v>1</v>
      </c>
      <c r="J64" s="58" t="s">
        <v>263</v>
      </c>
      <c r="K64" s="58"/>
      <c r="L64" s="58" t="s">
        <v>276</v>
      </c>
      <c r="M64" s="56">
        <v>21</v>
      </c>
      <c r="N64" s="58" t="s">
        <v>273</v>
      </c>
      <c r="O64" s="96" t="s">
        <v>358</v>
      </c>
      <c r="P64" s="81" t="str">
        <f>数据引用!L63</f>
        <v>晶核制造获取传说晶核的概率+%s0.1%%s</v>
      </c>
      <c r="Q64" s="52">
        <v>0</v>
      </c>
      <c r="R64" s="76"/>
      <c r="T64" s="58"/>
      <c r="U64" s="76"/>
    </row>
    <row r="65" s="37" customFormat="1" spans="1:21">
      <c r="A65" s="77" t="s">
        <v>43</v>
      </c>
      <c r="B65" s="58">
        <v>77</v>
      </c>
      <c r="C65" s="58">
        <v>150609</v>
      </c>
      <c r="D65" s="66" t="s">
        <v>340</v>
      </c>
      <c r="E65" s="66" t="s">
        <v>341</v>
      </c>
      <c r="F65" s="58" t="s">
        <v>262</v>
      </c>
      <c r="G65" s="58"/>
      <c r="H65" s="58"/>
      <c r="I65" s="58">
        <v>1</v>
      </c>
      <c r="J65" s="58" t="s">
        <v>263</v>
      </c>
      <c r="K65" s="58"/>
      <c r="L65" s="58" t="s">
        <v>271</v>
      </c>
      <c r="M65" s="58" t="s">
        <v>272</v>
      </c>
      <c r="N65" s="58" t="s">
        <v>273</v>
      </c>
      <c r="O65" s="92" t="str">
        <f>数据引用!V64&amp;数据引用!T64*100</f>
        <v>属性-暴击效果,189</v>
      </c>
      <c r="P65" s="81" t="str">
        <f>数据引用!L64&amp;数据引用!M64&amp;数据引用!U64&amp;数据引用!N64</f>
        <v>提升火属性英雄1.89%暴击效果</v>
      </c>
      <c r="Q65" s="52">
        <v>0</v>
      </c>
      <c r="R65" s="76"/>
      <c r="T65" s="58"/>
      <c r="U65" s="76"/>
    </row>
    <row r="66" s="37" customFormat="1" spans="1:21">
      <c r="A66" s="77" t="s">
        <v>43</v>
      </c>
      <c r="B66" s="58">
        <v>78</v>
      </c>
      <c r="C66" s="58">
        <v>150610</v>
      </c>
      <c r="D66" s="58" t="s">
        <v>318</v>
      </c>
      <c r="E66" s="58" t="s">
        <v>319</v>
      </c>
      <c r="F66" s="58" t="s">
        <v>262</v>
      </c>
      <c r="G66" s="58"/>
      <c r="H66" s="58"/>
      <c r="I66" s="58">
        <v>1</v>
      </c>
      <c r="J66" s="58" t="s">
        <v>263</v>
      </c>
      <c r="K66" s="58"/>
      <c r="L66" s="60" t="s">
        <v>271</v>
      </c>
      <c r="M66" s="58" t="s">
        <v>272</v>
      </c>
      <c r="N66" s="60" t="s">
        <v>273</v>
      </c>
      <c r="O66" s="92" t="str">
        <f>数据引用!V65&amp;数据引用!T65</f>
        <v>属性-精准伤害,145</v>
      </c>
      <c r="P66" s="81" t="str">
        <f>数据引用!L65&amp;数据引用!M65&amp;数据引用!U65&amp;数据引用!N65</f>
        <v>提升火属性英雄1.45%精准伤害</v>
      </c>
      <c r="Q66" s="52">
        <v>0</v>
      </c>
      <c r="R66" s="76"/>
      <c r="T66" s="58"/>
      <c r="U66" s="76"/>
    </row>
    <row r="67" s="36" customFormat="1" spans="1:21">
      <c r="A67" s="66" t="s">
        <v>38</v>
      </c>
      <c r="B67" s="56">
        <v>80</v>
      </c>
      <c r="C67" s="56">
        <v>120103</v>
      </c>
      <c r="D67" s="56" t="s">
        <v>359</v>
      </c>
      <c r="E67" s="56" t="s">
        <v>337</v>
      </c>
      <c r="F67" s="56" t="s">
        <v>262</v>
      </c>
      <c r="G67" s="56"/>
      <c r="H67" s="56"/>
      <c r="I67" s="56">
        <v>1</v>
      </c>
      <c r="J67" s="56" t="s">
        <v>263</v>
      </c>
      <c r="K67" s="56"/>
      <c r="L67" s="56" t="s">
        <v>338</v>
      </c>
      <c r="M67" s="56">
        <v>1201</v>
      </c>
      <c r="N67" s="56" t="s">
        <v>259</v>
      </c>
      <c r="O67" s="109" t="s">
        <v>360</v>
      </c>
      <c r="P67" s="81" t="str">
        <f>数据引用!L66</f>
        <v>开启普通补给箱获取的金币+%s0.5%%s</v>
      </c>
      <c r="Q67" s="52">
        <v>0</v>
      </c>
      <c r="R67" s="101"/>
      <c r="T67" s="56"/>
      <c r="U67" s="101"/>
    </row>
    <row r="68" s="44" customFormat="1" spans="1:21">
      <c r="A68" s="67" t="s">
        <v>38</v>
      </c>
      <c r="B68" s="105">
        <v>81</v>
      </c>
      <c r="C68" s="105">
        <v>120104</v>
      </c>
      <c r="D68" s="105" t="s">
        <v>361</v>
      </c>
      <c r="E68" s="105" t="s">
        <v>337</v>
      </c>
      <c r="F68" s="105" t="s">
        <v>262</v>
      </c>
      <c r="G68" s="105"/>
      <c r="H68" s="106"/>
      <c r="I68" s="105">
        <v>1</v>
      </c>
      <c r="J68" s="105" t="s">
        <v>263</v>
      </c>
      <c r="K68" s="105"/>
      <c r="L68" s="105" t="s">
        <v>338</v>
      </c>
      <c r="M68" s="105">
        <v>1203</v>
      </c>
      <c r="N68" s="105" t="s">
        <v>259</v>
      </c>
      <c r="O68" s="110" t="s">
        <v>362</v>
      </c>
      <c r="P68" s="81" t="str">
        <f>数据引用!L67</f>
        <v>开启稀有补给箱获取的生铁+%s0.5%%s</v>
      </c>
      <c r="Q68" s="52">
        <v>0</v>
      </c>
      <c r="R68" s="112"/>
      <c r="T68" s="105"/>
      <c r="U68" s="112"/>
    </row>
    <row r="69" s="36" customFormat="1" spans="1:21">
      <c r="A69" s="66" t="s">
        <v>38</v>
      </c>
      <c r="B69" s="56">
        <v>82</v>
      </c>
      <c r="C69" s="56">
        <v>120105</v>
      </c>
      <c r="D69" s="56" t="s">
        <v>253</v>
      </c>
      <c r="E69" s="56" t="s">
        <v>254</v>
      </c>
      <c r="F69" s="56" t="s">
        <v>262</v>
      </c>
      <c r="G69" s="56"/>
      <c r="H69" s="57"/>
      <c r="I69" s="56">
        <v>1</v>
      </c>
      <c r="J69" s="56" t="s">
        <v>263</v>
      </c>
      <c r="K69" s="56"/>
      <c r="L69" s="56" t="s">
        <v>257</v>
      </c>
      <c r="M69" s="52" t="s">
        <v>258</v>
      </c>
      <c r="N69" s="52" t="s">
        <v>259</v>
      </c>
      <c r="O69" s="80" t="str">
        <f>数据引用!V68&amp;数据引用!K68</f>
        <v>属性-最大生命,2000</v>
      </c>
      <c r="P69" s="81" t="str">
        <f>数据引用!L68&amp;数据引用!M68&amp;数据引用!U68&amp;数据引用!N68</f>
        <v>提升20%晶核生命力</v>
      </c>
      <c r="Q69" s="52">
        <v>0</v>
      </c>
      <c r="R69" s="101"/>
      <c r="T69" s="56"/>
      <c r="U69" s="101"/>
    </row>
    <row r="70" s="36" customFormat="1" spans="1:21">
      <c r="A70" s="66" t="s">
        <v>38</v>
      </c>
      <c r="B70" s="56">
        <v>83</v>
      </c>
      <c r="C70" s="56">
        <v>120106</v>
      </c>
      <c r="D70" s="56" t="s">
        <v>269</v>
      </c>
      <c r="E70" s="56" t="s">
        <v>270</v>
      </c>
      <c r="F70" s="56" t="s">
        <v>262</v>
      </c>
      <c r="G70" s="56"/>
      <c r="H70" s="57"/>
      <c r="I70" s="56">
        <v>1</v>
      </c>
      <c r="J70" s="56" t="s">
        <v>263</v>
      </c>
      <c r="K70" s="56"/>
      <c r="L70" s="56" t="s">
        <v>271</v>
      </c>
      <c r="M70" s="56" t="s">
        <v>363</v>
      </c>
      <c r="N70" s="56" t="s">
        <v>273</v>
      </c>
      <c r="O70" s="80" t="str">
        <f>数据引用!V69&amp;数据引用!P69</f>
        <v>属性-暴击回血,0</v>
      </c>
      <c r="P70" s="81" t="str">
        <f>数据引用!Q69&amp;数据引用!R69&amp;数据引用!S69&amp;数据引用!L69&amp;数据引用!N69&amp;数据引用!M69&amp;数据引用!U69</f>
        <v>提升水属性英雄暴击回血%s0%s点</v>
      </c>
      <c r="Q70" s="52">
        <v>0</v>
      </c>
      <c r="R70" s="101"/>
      <c r="T70" s="56"/>
      <c r="U70" s="101"/>
    </row>
    <row r="71" s="37" customFormat="1" spans="1:21">
      <c r="A71" s="58" t="s">
        <v>38</v>
      </c>
      <c r="B71" s="58">
        <v>85</v>
      </c>
      <c r="C71" s="58">
        <v>120203</v>
      </c>
      <c r="D71" s="58" t="s">
        <v>364</v>
      </c>
      <c r="E71" s="58" t="s">
        <v>365</v>
      </c>
      <c r="F71" s="58" t="s">
        <v>366</v>
      </c>
      <c r="G71" s="58">
        <v>1</v>
      </c>
      <c r="H71" s="76" t="s">
        <v>294</v>
      </c>
      <c r="I71" s="58">
        <f>数据引用!R70</f>
        <v>80</v>
      </c>
      <c r="J71" s="58" t="s">
        <v>284</v>
      </c>
      <c r="K71" s="58">
        <v>5</v>
      </c>
      <c r="L71" s="52" t="s">
        <v>257</v>
      </c>
      <c r="M71" s="52" t="s">
        <v>258</v>
      </c>
      <c r="N71" s="52" t="s">
        <v>259</v>
      </c>
      <c r="O71" s="80" t="str">
        <f>数据引用!V70&amp;数据引用!P70*100</f>
        <v>属性-攻击力,2000</v>
      </c>
      <c r="P71" s="81" t="str">
        <f>数据引用!L70&amp;数据引用!T70&amp;数据引用!U70&amp;数据引用!N70&amp;数据引用!Q70&amp;数据引用!R70&amp;数据引用!S70</f>
        <v>每进行5次装备升级,提升0.25%晶核攻击力，最多生效80次</v>
      </c>
      <c r="Q71" s="52">
        <v>0</v>
      </c>
      <c r="R71" s="76"/>
      <c r="T71" s="58"/>
      <c r="U71" s="76"/>
    </row>
    <row r="72" s="37" customFormat="1" spans="1:21">
      <c r="A72" s="58" t="s">
        <v>38</v>
      </c>
      <c r="B72" s="58">
        <v>86</v>
      </c>
      <c r="C72" s="58">
        <v>120204</v>
      </c>
      <c r="D72" s="54" t="s">
        <v>291</v>
      </c>
      <c r="E72" s="54" t="s">
        <v>292</v>
      </c>
      <c r="F72" s="58" t="s">
        <v>262</v>
      </c>
      <c r="G72" s="58"/>
      <c r="H72" s="58"/>
      <c r="I72" s="58">
        <v>1</v>
      </c>
      <c r="J72" s="58" t="s">
        <v>263</v>
      </c>
      <c r="K72" s="58"/>
      <c r="L72" s="58" t="s">
        <v>271</v>
      </c>
      <c r="M72" s="58" t="s">
        <v>363</v>
      </c>
      <c r="N72" s="58" t="s">
        <v>273</v>
      </c>
      <c r="O72" s="84" t="str">
        <f>数据引用!V71&amp;数据引用!P71*100</f>
        <v>属性-技能增强,0</v>
      </c>
      <c r="P72" s="81" t="str">
        <f>数据引用!L71&amp;数据引用!M71&amp;数据引用!U71&amp;数据引用!N71</f>
        <v>提升水属性英雄0%技能增强</v>
      </c>
      <c r="Q72" s="52">
        <v>0</v>
      </c>
      <c r="R72" s="76"/>
      <c r="T72" s="58"/>
      <c r="U72" s="76"/>
    </row>
    <row r="73" s="37" customFormat="1" spans="1:21">
      <c r="A73" s="58" t="s">
        <v>38</v>
      </c>
      <c r="B73" s="58">
        <v>87</v>
      </c>
      <c r="C73" s="58">
        <v>120205</v>
      </c>
      <c r="D73" s="58" t="s">
        <v>280</v>
      </c>
      <c r="E73" s="58" t="s">
        <v>270</v>
      </c>
      <c r="F73" s="58" t="s">
        <v>262</v>
      </c>
      <c r="G73" s="58"/>
      <c r="H73" s="59"/>
      <c r="I73" s="58">
        <v>1</v>
      </c>
      <c r="J73" s="58" t="s">
        <v>263</v>
      </c>
      <c r="K73" s="58"/>
      <c r="L73" s="58" t="s">
        <v>271</v>
      </c>
      <c r="M73" s="58" t="s">
        <v>363</v>
      </c>
      <c r="N73" s="58" t="s">
        <v>273</v>
      </c>
      <c r="O73" s="80" t="str">
        <f>数据引用!V72&amp;数据引用!P72</f>
        <v>属性-混沌回血,231</v>
      </c>
      <c r="P73" s="81" t="str">
        <f>数据引用!Q72&amp;数据引用!R72&amp;数据引用!S72&amp;数据引用!L72&amp;数据引用!N72&amp;数据引用!M72&amp;数据引用!U72</f>
        <v>提升水属性英雄混沌回血%s231%s点</v>
      </c>
      <c r="Q73" s="52">
        <v>0</v>
      </c>
      <c r="R73" s="76"/>
      <c r="T73" s="58"/>
      <c r="U73" s="76"/>
    </row>
    <row r="74" s="37" customFormat="1" spans="1:21">
      <c r="A74" s="58" t="s">
        <v>38</v>
      </c>
      <c r="B74" s="58">
        <v>88</v>
      </c>
      <c r="C74" s="58">
        <v>120206</v>
      </c>
      <c r="D74" s="56" t="s">
        <v>367</v>
      </c>
      <c r="E74" s="56" t="s">
        <v>337</v>
      </c>
      <c r="F74" s="56" t="s">
        <v>262</v>
      </c>
      <c r="G74" s="56"/>
      <c r="H74" s="56"/>
      <c r="I74" s="56">
        <v>1</v>
      </c>
      <c r="J74" s="56" t="s">
        <v>263</v>
      </c>
      <c r="K74" s="56"/>
      <c r="L74" s="56" t="s">
        <v>338</v>
      </c>
      <c r="M74" s="56">
        <v>1203</v>
      </c>
      <c r="N74" s="56" t="s">
        <v>259</v>
      </c>
      <c r="O74" s="109" t="s">
        <v>368</v>
      </c>
      <c r="P74" s="81" t="str">
        <f>数据引用!L73</f>
        <v>开启稀有补给箱获取的瀚宇星尘+%s0.5%%s</v>
      </c>
      <c r="Q74" s="52">
        <v>0</v>
      </c>
      <c r="R74" s="76"/>
      <c r="T74" s="58"/>
      <c r="U74" s="76"/>
    </row>
    <row r="75" s="36" customFormat="1" spans="1:21">
      <c r="A75" s="107" t="s">
        <v>41</v>
      </c>
      <c r="B75" s="56">
        <v>90</v>
      </c>
      <c r="C75" s="56">
        <v>120303</v>
      </c>
      <c r="D75" s="56" t="s">
        <v>369</v>
      </c>
      <c r="E75" s="56" t="s">
        <v>370</v>
      </c>
      <c r="F75" s="56" t="s">
        <v>262</v>
      </c>
      <c r="G75" s="56"/>
      <c r="H75" s="56"/>
      <c r="I75" s="56">
        <v>1</v>
      </c>
      <c r="J75" s="56" t="s">
        <v>263</v>
      </c>
      <c r="K75" s="56"/>
      <c r="L75" s="56" t="s">
        <v>371</v>
      </c>
      <c r="M75" s="56" t="s">
        <v>258</v>
      </c>
      <c r="N75" s="56" t="s">
        <v>265</v>
      </c>
      <c r="O75" s="109">
        <v>1</v>
      </c>
      <c r="P75" s="81" t="str">
        <f>数据引用!L74</f>
        <v>战斗中额外获得1次复活机会</v>
      </c>
      <c r="Q75" s="52">
        <v>0</v>
      </c>
      <c r="R75" s="101"/>
      <c r="T75" s="56"/>
      <c r="U75" s="101"/>
    </row>
    <row r="76" s="36" customFormat="1" spans="1:21">
      <c r="A76" s="107" t="s">
        <v>41</v>
      </c>
      <c r="B76" s="56">
        <v>91</v>
      </c>
      <c r="C76" s="56">
        <v>120304</v>
      </c>
      <c r="D76" s="56" t="s">
        <v>278</v>
      </c>
      <c r="E76" s="56" t="s">
        <v>279</v>
      </c>
      <c r="F76" s="56" t="s">
        <v>262</v>
      </c>
      <c r="G76" s="56"/>
      <c r="H76" s="57"/>
      <c r="I76" s="56">
        <v>1</v>
      </c>
      <c r="J76" s="56" t="s">
        <v>263</v>
      </c>
      <c r="K76" s="56"/>
      <c r="L76" s="54" t="s">
        <v>257</v>
      </c>
      <c r="M76" s="54" t="s">
        <v>258</v>
      </c>
      <c r="N76" s="54" t="s">
        <v>259</v>
      </c>
      <c r="O76" s="86" t="str">
        <f>数据引用!V75&amp;数据引用!P75*100</f>
        <v>属性-防御力,2000</v>
      </c>
      <c r="P76" s="81" t="str">
        <f>数据引用!L75&amp;数据引用!M75&amp;数据引用!U75&amp;数据引用!N75</f>
        <v>提升20%晶核防御力</v>
      </c>
      <c r="Q76" s="52">
        <v>0</v>
      </c>
      <c r="R76" s="101"/>
      <c r="T76" s="56"/>
      <c r="U76" s="101"/>
    </row>
    <row r="77" s="36" customFormat="1" spans="1:21">
      <c r="A77" s="107" t="s">
        <v>41</v>
      </c>
      <c r="B77" s="56">
        <v>92</v>
      </c>
      <c r="C77" s="56">
        <v>120305</v>
      </c>
      <c r="D77" s="58" t="s">
        <v>285</v>
      </c>
      <c r="E77" s="56" t="s">
        <v>286</v>
      </c>
      <c r="F77" s="56" t="s">
        <v>262</v>
      </c>
      <c r="G77" s="56"/>
      <c r="H77" s="57"/>
      <c r="I77" s="56">
        <v>1</v>
      </c>
      <c r="J77" s="56" t="s">
        <v>263</v>
      </c>
      <c r="K77" s="56"/>
      <c r="L77" s="56" t="s">
        <v>271</v>
      </c>
      <c r="M77" s="56" t="s">
        <v>363</v>
      </c>
      <c r="N77" s="56" t="s">
        <v>273</v>
      </c>
      <c r="O77" s="86" t="str">
        <f>数据引用!V76&amp;数据引用!T76*100</f>
        <v>属性-命中率,216</v>
      </c>
      <c r="P77" s="81" t="str">
        <f>数据引用!L76&amp;数据引用!M76&amp;数据引用!U76&amp;数据引用!N76</f>
        <v>提升水属性英雄2.16%命中率</v>
      </c>
      <c r="Q77" s="52">
        <v>0</v>
      </c>
      <c r="R77" s="101"/>
      <c r="T77" s="56"/>
      <c r="U77" s="101"/>
    </row>
    <row r="78" s="36" customFormat="1" spans="1:21">
      <c r="A78" s="107" t="s">
        <v>41</v>
      </c>
      <c r="B78" s="56">
        <v>93</v>
      </c>
      <c r="C78" s="56">
        <v>120306</v>
      </c>
      <c r="D78" s="56" t="s">
        <v>253</v>
      </c>
      <c r="E78" s="56" t="s">
        <v>254</v>
      </c>
      <c r="F78" s="56" t="s">
        <v>262</v>
      </c>
      <c r="G78" s="56"/>
      <c r="H78" s="57"/>
      <c r="I78" s="56">
        <v>1</v>
      </c>
      <c r="J78" s="56" t="s">
        <v>263</v>
      </c>
      <c r="K78" s="56"/>
      <c r="L78" s="56" t="s">
        <v>257</v>
      </c>
      <c r="M78" s="52" t="s">
        <v>258</v>
      </c>
      <c r="N78" s="52" t="s">
        <v>259</v>
      </c>
      <c r="O78" s="80" t="str">
        <f>数据引用!V77&amp;数据引用!K77</f>
        <v>属性-最大生命,2000</v>
      </c>
      <c r="P78" s="81" t="str">
        <f>数据引用!L77&amp;数据引用!M77&amp;数据引用!U77&amp;数据引用!N77</f>
        <v>提升20%晶核生命力</v>
      </c>
      <c r="Q78" s="52">
        <v>0</v>
      </c>
      <c r="R78" s="101"/>
      <c r="T78" s="56"/>
      <c r="U78" s="101"/>
    </row>
    <row r="79" s="36" customFormat="1" spans="1:21">
      <c r="A79" s="107" t="s">
        <v>41</v>
      </c>
      <c r="B79" s="56">
        <v>94</v>
      </c>
      <c r="C79" s="56">
        <v>120307</v>
      </c>
      <c r="D79" s="56" t="s">
        <v>269</v>
      </c>
      <c r="E79" s="56" t="s">
        <v>270</v>
      </c>
      <c r="F79" s="56" t="s">
        <v>262</v>
      </c>
      <c r="G79" s="56"/>
      <c r="H79" s="57"/>
      <c r="I79" s="56">
        <v>1</v>
      </c>
      <c r="J79" s="56" t="s">
        <v>263</v>
      </c>
      <c r="K79" s="56"/>
      <c r="L79" s="56" t="s">
        <v>271</v>
      </c>
      <c r="M79" s="56" t="s">
        <v>363</v>
      </c>
      <c r="N79" s="56" t="s">
        <v>273</v>
      </c>
      <c r="O79" s="80" t="str">
        <f>数据引用!V78&amp;数据引用!P78</f>
        <v>属性-暴击回血,258</v>
      </c>
      <c r="P79" s="81" t="str">
        <f>数据引用!Q78&amp;数据引用!R78&amp;数据引用!S78&amp;数据引用!L78&amp;数据引用!N78&amp;数据引用!M78&amp;数据引用!U78</f>
        <v>提升水属性英雄暴击回血%s258%s点</v>
      </c>
      <c r="Q79" s="52">
        <v>0</v>
      </c>
      <c r="R79" s="101"/>
      <c r="T79" s="56"/>
      <c r="U79" s="101"/>
    </row>
    <row r="80" s="40" customFormat="1" spans="1:21">
      <c r="A80" s="108" t="s">
        <v>41</v>
      </c>
      <c r="B80" s="66">
        <v>96</v>
      </c>
      <c r="C80" s="66">
        <v>120403</v>
      </c>
      <c r="D80" s="66" t="s">
        <v>278</v>
      </c>
      <c r="E80" s="66" t="s">
        <v>372</v>
      </c>
      <c r="F80" s="56" t="s">
        <v>262</v>
      </c>
      <c r="G80" s="66"/>
      <c r="H80" s="66"/>
      <c r="I80" s="66">
        <v>1</v>
      </c>
      <c r="J80" s="56" t="s">
        <v>263</v>
      </c>
      <c r="K80" s="66"/>
      <c r="L80" s="54" t="s">
        <v>257</v>
      </c>
      <c r="M80" s="54" t="s">
        <v>258</v>
      </c>
      <c r="N80" s="54" t="s">
        <v>259</v>
      </c>
      <c r="O80" s="85" t="str">
        <f>数据引用!V79&amp;数据引用!P79*100</f>
        <v>属性-防御力,2000</v>
      </c>
      <c r="P80" s="81" t="str">
        <f>数据引用!L79&amp;数据引用!M79&amp;数据引用!U79&amp;数据引用!N79</f>
        <v>提升20%晶核防御力</v>
      </c>
      <c r="Q80" s="52">
        <v>0</v>
      </c>
      <c r="R80" s="102"/>
      <c r="T80" s="66"/>
      <c r="U80" s="102"/>
    </row>
    <row r="81" s="40" customFormat="1" spans="1:21">
      <c r="A81" s="108" t="s">
        <v>41</v>
      </c>
      <c r="B81" s="66">
        <v>97</v>
      </c>
      <c r="C81" s="66">
        <v>120404</v>
      </c>
      <c r="D81" s="56" t="s">
        <v>289</v>
      </c>
      <c r="E81" s="56" t="s">
        <v>290</v>
      </c>
      <c r="F81" s="66" t="s">
        <v>262</v>
      </c>
      <c r="G81" s="66"/>
      <c r="H81" s="69"/>
      <c r="I81" s="66">
        <v>1</v>
      </c>
      <c r="J81" s="66" t="s">
        <v>263</v>
      </c>
      <c r="K81" s="66"/>
      <c r="L81" s="66" t="s">
        <v>271</v>
      </c>
      <c r="M81" s="66" t="s">
        <v>363</v>
      </c>
      <c r="N81" s="66" t="s">
        <v>273</v>
      </c>
      <c r="O81" s="86" t="str">
        <f>数据引用!V80&amp;数据引用!T80*100</f>
        <v>属性-破甲效果,52</v>
      </c>
      <c r="P81" s="81" t="str">
        <f>数据引用!L80&amp;数据引用!M80&amp;数据引用!U80&amp;数据引用!N80</f>
        <v>提升水属性英雄0.52%破甲效果</v>
      </c>
      <c r="Q81" s="52">
        <v>0</v>
      </c>
      <c r="R81" s="102"/>
      <c r="T81" s="66"/>
      <c r="U81" s="102"/>
    </row>
    <row r="82" s="40" customFormat="1" spans="1:21">
      <c r="A82" s="108" t="s">
        <v>41</v>
      </c>
      <c r="B82" s="66">
        <v>98</v>
      </c>
      <c r="C82" s="66">
        <v>120405</v>
      </c>
      <c r="D82" s="66" t="s">
        <v>373</v>
      </c>
      <c r="E82" s="66" t="s">
        <v>337</v>
      </c>
      <c r="F82" s="66" t="s">
        <v>262</v>
      </c>
      <c r="G82" s="66"/>
      <c r="H82" s="69"/>
      <c r="I82" s="66">
        <v>1</v>
      </c>
      <c r="J82" s="66" t="s">
        <v>263</v>
      </c>
      <c r="K82" s="66"/>
      <c r="L82" s="66" t="s">
        <v>338</v>
      </c>
      <c r="M82" s="66">
        <v>1202</v>
      </c>
      <c r="N82" s="66" t="s">
        <v>259</v>
      </c>
      <c r="O82" s="94" t="s">
        <v>339</v>
      </c>
      <c r="P82" s="81" t="str">
        <f>数据引用!L81</f>
        <v>开启精良补给箱获取的矿石+%s0.5%%s</v>
      </c>
      <c r="Q82" s="52">
        <v>0</v>
      </c>
      <c r="R82" s="102"/>
      <c r="T82" s="66"/>
      <c r="U82" s="102"/>
    </row>
    <row r="83" s="40" customFormat="1" spans="1:21">
      <c r="A83" s="108" t="s">
        <v>41</v>
      </c>
      <c r="B83" s="66">
        <v>99</v>
      </c>
      <c r="C83" s="66">
        <v>120406</v>
      </c>
      <c r="D83" s="66" t="s">
        <v>269</v>
      </c>
      <c r="E83" s="66" t="s">
        <v>270</v>
      </c>
      <c r="F83" s="66" t="s">
        <v>262</v>
      </c>
      <c r="G83" s="66"/>
      <c r="H83" s="66"/>
      <c r="I83" s="66">
        <v>1</v>
      </c>
      <c r="J83" s="66" t="s">
        <v>263</v>
      </c>
      <c r="K83" s="66"/>
      <c r="L83" s="66" t="s">
        <v>271</v>
      </c>
      <c r="M83" s="66" t="s">
        <v>363</v>
      </c>
      <c r="N83" s="66" t="s">
        <v>273</v>
      </c>
      <c r="O83" s="80" t="str">
        <f>数据引用!V82&amp;数据引用!P82</f>
        <v>属性-暴击回血,258</v>
      </c>
      <c r="P83" s="81" t="str">
        <f>数据引用!Q82&amp;数据引用!R82&amp;数据引用!S82&amp;数据引用!L82&amp;数据引用!N82&amp;数据引用!M82&amp;数据引用!U82</f>
        <v>提升水属性英雄暴击回血%s258%s点</v>
      </c>
      <c r="Q83" s="52">
        <v>0</v>
      </c>
      <c r="R83" s="102"/>
      <c r="T83" s="66"/>
      <c r="U83" s="102"/>
    </row>
    <row r="84" s="40" customFormat="1" spans="1:21">
      <c r="A84" s="108" t="s">
        <v>41</v>
      </c>
      <c r="B84" s="66">
        <v>100</v>
      </c>
      <c r="C84" s="66">
        <v>120407</v>
      </c>
      <c r="D84" s="66" t="s">
        <v>267</v>
      </c>
      <c r="E84" s="66" t="s">
        <v>268</v>
      </c>
      <c r="F84" s="66" t="s">
        <v>262</v>
      </c>
      <c r="G84" s="66"/>
      <c r="H84" s="69"/>
      <c r="I84" s="66">
        <v>1</v>
      </c>
      <c r="J84" s="66" t="s">
        <v>263</v>
      </c>
      <c r="K84" s="66"/>
      <c r="L84" s="52" t="s">
        <v>257</v>
      </c>
      <c r="M84" s="52" t="s">
        <v>258</v>
      </c>
      <c r="N84" s="52" t="s">
        <v>259</v>
      </c>
      <c r="O84" s="80" t="str">
        <f>数据引用!V83&amp;数据引用!P83*100</f>
        <v>属性-攻击力,2000</v>
      </c>
      <c r="P84" s="81" t="str">
        <f>数据引用!L83&amp;数据引用!M83&amp;数据引用!U83&amp;数据引用!N83</f>
        <v>提升20%晶核攻击力</v>
      </c>
      <c r="Q84" s="52">
        <v>0</v>
      </c>
      <c r="R84" s="102"/>
      <c r="T84" s="66"/>
      <c r="U84" s="102"/>
    </row>
    <row r="85" s="36" customFormat="1" spans="1:21">
      <c r="A85" s="60" t="s">
        <v>42</v>
      </c>
      <c r="B85" s="56">
        <v>102</v>
      </c>
      <c r="C85" s="56">
        <v>120503</v>
      </c>
      <c r="D85" s="56" t="s">
        <v>374</v>
      </c>
      <c r="E85" s="56" t="s">
        <v>270</v>
      </c>
      <c r="F85" s="56" t="s">
        <v>262</v>
      </c>
      <c r="G85" s="101"/>
      <c r="I85" s="56">
        <v>1</v>
      </c>
      <c r="J85" s="56" t="s">
        <v>263</v>
      </c>
      <c r="K85" s="56"/>
      <c r="L85" s="56" t="s">
        <v>375</v>
      </c>
      <c r="M85" s="56" t="s">
        <v>258</v>
      </c>
      <c r="N85" s="56" t="s">
        <v>265</v>
      </c>
      <c r="O85" s="109" t="s">
        <v>376</v>
      </c>
      <c r="P85" s="81" t="str">
        <f>数据引用!L84</f>
        <v>Boss出现时，为生命值最低的英雄恢复50%最大血量</v>
      </c>
      <c r="Q85" s="52">
        <v>0</v>
      </c>
      <c r="T85" s="56"/>
      <c r="U85" s="101"/>
    </row>
    <row r="86" s="36" customFormat="1" spans="1:21">
      <c r="A86" s="60" t="s">
        <v>42</v>
      </c>
      <c r="B86" s="56">
        <v>103</v>
      </c>
      <c r="C86" s="56">
        <v>120504</v>
      </c>
      <c r="D86" s="56" t="s">
        <v>267</v>
      </c>
      <c r="E86" s="56" t="s">
        <v>268</v>
      </c>
      <c r="F86" s="56" t="s">
        <v>262</v>
      </c>
      <c r="G86" s="56"/>
      <c r="H86" s="56"/>
      <c r="I86" s="56">
        <v>1</v>
      </c>
      <c r="J86" s="56" t="s">
        <v>263</v>
      </c>
      <c r="K86" s="56"/>
      <c r="L86" s="52" t="s">
        <v>257</v>
      </c>
      <c r="M86" s="52" t="s">
        <v>258</v>
      </c>
      <c r="N86" s="52" t="s">
        <v>259</v>
      </c>
      <c r="O86" s="80" t="str">
        <f>数据引用!V85&amp;数据引用!P85*100</f>
        <v>属性-攻击力,2000</v>
      </c>
      <c r="P86" s="81" t="str">
        <f>数据引用!L85&amp;数据引用!M85&amp;数据引用!U85&amp;数据引用!N85</f>
        <v>提升20%晶核攻击力</v>
      </c>
      <c r="Q86" s="52">
        <v>0</v>
      </c>
      <c r="R86" s="101"/>
      <c r="T86" s="56"/>
      <c r="U86" s="101"/>
    </row>
    <row r="87" s="36" customFormat="1" spans="1:21">
      <c r="A87" s="60" t="s">
        <v>42</v>
      </c>
      <c r="B87" s="56">
        <v>104</v>
      </c>
      <c r="C87" s="56">
        <v>120505</v>
      </c>
      <c r="D87" s="66" t="s">
        <v>340</v>
      </c>
      <c r="E87" s="66" t="s">
        <v>341</v>
      </c>
      <c r="F87" s="56" t="s">
        <v>262</v>
      </c>
      <c r="G87" s="56"/>
      <c r="H87" s="56"/>
      <c r="I87" s="56">
        <v>1</v>
      </c>
      <c r="J87" s="56" t="s">
        <v>263</v>
      </c>
      <c r="K87" s="56"/>
      <c r="L87" s="56" t="s">
        <v>271</v>
      </c>
      <c r="M87" s="56" t="s">
        <v>363</v>
      </c>
      <c r="N87" s="56" t="s">
        <v>273</v>
      </c>
      <c r="O87" s="92" t="str">
        <f>数据引用!V86&amp;数据引用!T86*100</f>
        <v>属性-暴击效果,105</v>
      </c>
      <c r="P87" s="81" t="str">
        <f>数据引用!L86&amp;数据引用!T86&amp;数据引用!U86&amp;数据引用!N86&amp;数据引用!Q86&amp;数据引用!R86&amp;数据引用!S86</f>
        <v>提升水属性英雄1.05%暴击效果</v>
      </c>
      <c r="Q87" s="52">
        <v>0</v>
      </c>
      <c r="R87" s="101"/>
      <c r="T87" s="56"/>
      <c r="U87" s="101"/>
    </row>
    <row r="88" s="36" customFormat="1" spans="1:21">
      <c r="A88" s="60" t="s">
        <v>42</v>
      </c>
      <c r="B88" s="56">
        <v>105</v>
      </c>
      <c r="C88" s="56">
        <v>120506</v>
      </c>
      <c r="D88" s="56" t="s">
        <v>346</v>
      </c>
      <c r="E88" s="56" t="s">
        <v>347</v>
      </c>
      <c r="F88" s="56" t="s">
        <v>262</v>
      </c>
      <c r="G88" s="101"/>
      <c r="I88" s="56">
        <v>1</v>
      </c>
      <c r="J88" s="56" t="s">
        <v>263</v>
      </c>
      <c r="K88" s="56"/>
      <c r="L88" s="56" t="s">
        <v>276</v>
      </c>
      <c r="M88" s="56">
        <v>2</v>
      </c>
      <c r="N88" s="56" t="s">
        <v>273</v>
      </c>
      <c r="O88" s="88" t="s">
        <v>348</v>
      </c>
      <c r="P88" s="81" t="str">
        <f>数据引用!L87</f>
        <v>高级唤醒获取史诗英雄的概率+%s0.1%%s</v>
      </c>
      <c r="Q88" s="52">
        <v>0</v>
      </c>
      <c r="R88" s="101"/>
      <c r="T88" s="56"/>
      <c r="U88" s="101"/>
    </row>
    <row r="89" s="36" customFormat="1" spans="1:21">
      <c r="A89" s="60" t="s">
        <v>42</v>
      </c>
      <c r="B89" s="56">
        <v>106</v>
      </c>
      <c r="C89" s="56">
        <v>120507</v>
      </c>
      <c r="D89" s="56" t="s">
        <v>345</v>
      </c>
      <c r="E89" s="56" t="s">
        <v>270</v>
      </c>
      <c r="F89" s="56" t="s">
        <v>262</v>
      </c>
      <c r="G89" s="56"/>
      <c r="H89" s="56"/>
      <c r="I89" s="56">
        <v>1</v>
      </c>
      <c r="J89" s="56" t="s">
        <v>263</v>
      </c>
      <c r="K89" s="56"/>
      <c r="L89" s="56" t="s">
        <v>271</v>
      </c>
      <c r="M89" s="56" t="s">
        <v>363</v>
      </c>
      <c r="N89" s="56" t="s">
        <v>273</v>
      </c>
      <c r="O89" s="80" t="str">
        <f>数据引用!V88&amp;数据引用!P88</f>
        <v>属性-命中回血,134</v>
      </c>
      <c r="P89" s="81" t="str">
        <f>数据引用!Q88&amp;数据引用!R88&amp;数据引用!S88&amp;数据引用!L88&amp;数据引用!N88&amp;数据引用!M88&amp;数据引用!U88</f>
        <v>提升水属性英雄命中回血%s134%s点</v>
      </c>
      <c r="Q89" s="52">
        <v>0</v>
      </c>
      <c r="R89" s="101"/>
      <c r="T89" s="56"/>
      <c r="U89" s="101"/>
    </row>
    <row r="90" s="36" customFormat="1" spans="1:21">
      <c r="A90" s="60" t="s">
        <v>42</v>
      </c>
      <c r="B90" s="56">
        <v>107</v>
      </c>
      <c r="C90" s="56">
        <v>120508</v>
      </c>
      <c r="D90" s="56" t="s">
        <v>303</v>
      </c>
      <c r="E90" s="56" t="s">
        <v>304</v>
      </c>
      <c r="F90" s="56" t="s">
        <v>262</v>
      </c>
      <c r="G90" s="56"/>
      <c r="H90" s="56"/>
      <c r="I90" s="56">
        <v>1</v>
      </c>
      <c r="J90" s="56" t="s">
        <v>263</v>
      </c>
      <c r="K90" s="56"/>
      <c r="L90" s="56" t="s">
        <v>271</v>
      </c>
      <c r="M90" s="56" t="s">
        <v>363</v>
      </c>
      <c r="N90" s="56" t="s">
        <v>273</v>
      </c>
      <c r="O90" s="87" t="str">
        <f>数据引用!V89&amp;数据引用!P89*100</f>
        <v>属性-闪避率,108</v>
      </c>
      <c r="P90" s="81" t="str">
        <f>数据引用!L89&amp;数据引用!M89&amp;数据引用!U89&amp;数据引用!N89</f>
        <v>提升水属性英雄1.08%闪避率</v>
      </c>
      <c r="Q90" s="52">
        <v>0</v>
      </c>
      <c r="R90" s="101"/>
      <c r="T90" s="56"/>
      <c r="U90" s="101"/>
    </row>
    <row r="91" s="35" customFormat="1" spans="1:21">
      <c r="A91" s="77" t="s">
        <v>43</v>
      </c>
      <c r="B91" s="54">
        <v>110</v>
      </c>
      <c r="C91" s="54">
        <v>120603</v>
      </c>
      <c r="D91" s="54" t="s">
        <v>377</v>
      </c>
      <c r="E91" s="54" t="s">
        <v>378</v>
      </c>
      <c r="F91" s="54" t="s">
        <v>262</v>
      </c>
      <c r="G91" s="54"/>
      <c r="H91" s="54"/>
      <c r="I91" s="54">
        <v>1</v>
      </c>
      <c r="J91" s="54" t="s">
        <v>263</v>
      </c>
      <c r="K91" s="54"/>
      <c r="L91" s="54" t="s">
        <v>379</v>
      </c>
      <c r="M91" s="54" t="s">
        <v>258</v>
      </c>
      <c r="N91" s="54" t="s">
        <v>265</v>
      </c>
      <c r="O91" s="83">
        <v>703</v>
      </c>
      <c r="P91" s="81" t="str">
        <f>数据引用!L90</f>
        <v>基地血量低于50%时，10秒内全体伤害+15%</v>
      </c>
      <c r="Q91" s="52">
        <v>0</v>
      </c>
      <c r="R91" s="54"/>
      <c r="T91" s="54"/>
      <c r="U91" s="100"/>
    </row>
    <row r="92" s="35" customFormat="1" spans="1:21">
      <c r="A92" s="77" t="s">
        <v>43</v>
      </c>
      <c r="B92" s="54">
        <v>111</v>
      </c>
      <c r="C92" s="54">
        <v>120604</v>
      </c>
      <c r="D92" s="58" t="s">
        <v>291</v>
      </c>
      <c r="E92" s="58" t="s">
        <v>292</v>
      </c>
      <c r="F92" s="54" t="s">
        <v>262</v>
      </c>
      <c r="G92" s="54"/>
      <c r="H92" s="54"/>
      <c r="I92" s="54">
        <v>1</v>
      </c>
      <c r="J92" s="54" t="s">
        <v>263</v>
      </c>
      <c r="K92" s="54"/>
      <c r="L92" s="54" t="s">
        <v>271</v>
      </c>
      <c r="M92" s="54" t="s">
        <v>363</v>
      </c>
      <c r="N92" s="54" t="s">
        <v>273</v>
      </c>
      <c r="O92" s="85" t="str">
        <f>数据引用!V91&amp;数据引用!P91*100</f>
        <v>属性-技能增强,503</v>
      </c>
      <c r="P92" s="81" t="str">
        <f>数据引用!L91&amp;数据引用!M91&amp;数据引用!U91&amp;数据引用!N91</f>
        <v>提升水属性英雄5.03%技能增强</v>
      </c>
      <c r="Q92" s="52">
        <v>0</v>
      </c>
      <c r="T92" s="54"/>
      <c r="U92" s="100"/>
    </row>
    <row r="93" s="35" customFormat="1" spans="1:21">
      <c r="A93" s="77" t="s">
        <v>43</v>
      </c>
      <c r="B93" s="54">
        <v>112</v>
      </c>
      <c r="C93" s="54">
        <v>120605</v>
      </c>
      <c r="D93" s="54" t="s">
        <v>303</v>
      </c>
      <c r="E93" s="54" t="s">
        <v>304</v>
      </c>
      <c r="F93" s="54" t="s">
        <v>262</v>
      </c>
      <c r="G93" s="54"/>
      <c r="H93" s="54"/>
      <c r="I93" s="54">
        <v>1</v>
      </c>
      <c r="J93" s="54" t="s">
        <v>263</v>
      </c>
      <c r="K93" s="54"/>
      <c r="L93" s="54" t="s">
        <v>271</v>
      </c>
      <c r="M93" s="54" t="s">
        <v>363</v>
      </c>
      <c r="N93" s="54" t="s">
        <v>273</v>
      </c>
      <c r="O93" s="87" t="str">
        <f>数据引用!V92&amp;数据引用!P92*100</f>
        <v>属性-闪避率,0</v>
      </c>
      <c r="P93" s="81" t="str">
        <f>数据引用!L92&amp;数据引用!M92&amp;数据引用!U92&amp;数据引用!N92</f>
        <v>提升水属性英雄00闪避率</v>
      </c>
      <c r="Q93" s="52">
        <v>0</v>
      </c>
      <c r="R93" s="100"/>
      <c r="T93" s="54"/>
      <c r="U93" s="100"/>
    </row>
    <row r="94" s="35" customFormat="1" spans="1:21">
      <c r="A94" s="77" t="s">
        <v>43</v>
      </c>
      <c r="B94" s="54">
        <v>113</v>
      </c>
      <c r="C94" s="54">
        <v>120606</v>
      </c>
      <c r="D94" s="54" t="s">
        <v>295</v>
      </c>
      <c r="E94" s="54" t="s">
        <v>296</v>
      </c>
      <c r="F94" s="54" t="s">
        <v>262</v>
      </c>
      <c r="G94" s="100"/>
      <c r="H94" s="55"/>
      <c r="I94" s="54">
        <v>1</v>
      </c>
      <c r="J94" s="54" t="s">
        <v>263</v>
      </c>
      <c r="K94" s="54"/>
      <c r="L94" s="54" t="s">
        <v>271</v>
      </c>
      <c r="M94" s="54" t="s">
        <v>363</v>
      </c>
      <c r="N94" s="54" t="s">
        <v>273</v>
      </c>
      <c r="O94" s="87" t="str">
        <f>"属性-"&amp;数据引用!K93&amp;","&amp;数据引用!T93*100</f>
        <v>属性-水伤,108</v>
      </c>
      <c r="P94" s="81" t="str">
        <f>数据引用!L93&amp;数据引用!M93&amp;数据引用!U93&amp;数据引用!N93</f>
        <v>提升水属性英雄1.08%元素伤害</v>
      </c>
      <c r="Q94" s="52">
        <v>0</v>
      </c>
      <c r="R94" s="100"/>
      <c r="T94" s="54"/>
      <c r="U94" s="100"/>
    </row>
    <row r="95" s="35" customFormat="1" spans="1:21">
      <c r="A95" s="77" t="s">
        <v>43</v>
      </c>
      <c r="B95" s="54">
        <v>114</v>
      </c>
      <c r="C95" s="54">
        <v>120607</v>
      </c>
      <c r="D95" s="54" t="s">
        <v>310</v>
      </c>
      <c r="E95" s="54" t="s">
        <v>270</v>
      </c>
      <c r="F95" s="54" t="s">
        <v>262</v>
      </c>
      <c r="G95" s="54"/>
      <c r="H95" s="54"/>
      <c r="I95" s="54">
        <v>1</v>
      </c>
      <c r="J95" s="54" t="s">
        <v>263</v>
      </c>
      <c r="K95" s="54"/>
      <c r="L95" s="54" t="s">
        <v>271</v>
      </c>
      <c r="M95" s="54" t="s">
        <v>363</v>
      </c>
      <c r="N95" s="54" t="s">
        <v>273</v>
      </c>
      <c r="O95" s="80" t="str">
        <f>数据引用!V94&amp;数据引用!P94</f>
        <v>属性-闪避回血,0</v>
      </c>
      <c r="P95" s="81" t="str">
        <f>数据引用!Q94&amp;数据引用!R94&amp;数据引用!S94&amp;数据引用!L94&amp;数据引用!N94&amp;数据引用!M94&amp;数据引用!U94</f>
        <v>提升水属性英雄闪避回血%s0%s点</v>
      </c>
      <c r="Q95" s="52">
        <v>0</v>
      </c>
      <c r="R95" s="100"/>
      <c r="T95" s="54"/>
      <c r="U95" s="100"/>
    </row>
    <row r="96" s="35" customFormat="1" spans="1:21">
      <c r="A96" s="77" t="s">
        <v>43</v>
      </c>
      <c r="B96" s="54">
        <v>115</v>
      </c>
      <c r="C96" s="54">
        <v>120608</v>
      </c>
      <c r="D96" s="56" t="s">
        <v>287</v>
      </c>
      <c r="E96" s="56" t="s">
        <v>288</v>
      </c>
      <c r="F96" s="54" t="s">
        <v>262</v>
      </c>
      <c r="G96" s="100"/>
      <c r="H96" s="55"/>
      <c r="I96" s="54">
        <v>1</v>
      </c>
      <c r="J96" s="54" t="s">
        <v>263</v>
      </c>
      <c r="K96" s="54"/>
      <c r="L96" s="54" t="s">
        <v>271</v>
      </c>
      <c r="M96" s="54" t="s">
        <v>363</v>
      </c>
      <c r="N96" s="54" t="s">
        <v>273</v>
      </c>
      <c r="O96" s="86" t="str">
        <f>数据引用!V95&amp;数据引用!T95*100</f>
        <v>属性-最大混沌,695</v>
      </c>
      <c r="P96" s="81" t="str">
        <f>数据引用!L95&amp;数据引用!M95&amp;数据引用!U95&amp;数据引用!N95</f>
        <v>提升水属性英雄6.95%最大混沌</v>
      </c>
      <c r="Q96" s="52">
        <v>0</v>
      </c>
      <c r="R96" s="100"/>
      <c r="T96" s="54"/>
      <c r="U96" s="100"/>
    </row>
    <row r="97" s="35" customFormat="1" spans="1:21">
      <c r="A97" s="77" t="s">
        <v>43</v>
      </c>
      <c r="B97" s="54">
        <v>116</v>
      </c>
      <c r="C97" s="54">
        <v>120609</v>
      </c>
      <c r="D97" s="54" t="s">
        <v>267</v>
      </c>
      <c r="E97" s="54" t="s">
        <v>268</v>
      </c>
      <c r="F97" s="54" t="s">
        <v>262</v>
      </c>
      <c r="G97" s="54"/>
      <c r="H97" s="54"/>
      <c r="I97" s="54">
        <v>1</v>
      </c>
      <c r="J97" s="54" t="s">
        <v>263</v>
      </c>
      <c r="K97" s="54"/>
      <c r="L97" s="52" t="s">
        <v>257</v>
      </c>
      <c r="M97" s="52" t="s">
        <v>258</v>
      </c>
      <c r="N97" s="52" t="s">
        <v>259</v>
      </c>
      <c r="O97" s="80" t="str">
        <f>数据引用!V96&amp;数据引用!P96*100</f>
        <v>属性-攻击力,2000</v>
      </c>
      <c r="P97" s="81" t="str">
        <f>数据引用!L96&amp;数据引用!M96&amp;数据引用!U96&amp;数据引用!N96</f>
        <v>提升20%晶核攻击力</v>
      </c>
      <c r="Q97" s="52">
        <v>0</v>
      </c>
      <c r="R97" s="100"/>
      <c r="T97" s="54"/>
      <c r="U97" s="100"/>
    </row>
    <row r="98" s="35" customFormat="1" spans="1:21">
      <c r="A98" s="77" t="s">
        <v>43</v>
      </c>
      <c r="B98" s="54">
        <v>117</v>
      </c>
      <c r="C98" s="54">
        <v>120610</v>
      </c>
      <c r="D98" s="54" t="s">
        <v>253</v>
      </c>
      <c r="E98" s="54" t="s">
        <v>254</v>
      </c>
      <c r="F98" s="54" t="s">
        <v>262</v>
      </c>
      <c r="G98" s="100"/>
      <c r="H98" s="55"/>
      <c r="I98" s="54">
        <v>1</v>
      </c>
      <c r="J98" s="54" t="s">
        <v>263</v>
      </c>
      <c r="K98" s="54"/>
      <c r="L98" s="54" t="s">
        <v>257</v>
      </c>
      <c r="M98" s="52" t="s">
        <v>258</v>
      </c>
      <c r="N98" s="52" t="s">
        <v>259</v>
      </c>
      <c r="O98" s="80" t="str">
        <f>数据引用!V97&amp;数据引用!K97</f>
        <v>属性-最大生命,2000</v>
      </c>
      <c r="P98" s="81" t="str">
        <f>数据引用!L97&amp;数据引用!M97&amp;数据引用!U97&amp;数据引用!N97</f>
        <v>提升20%晶核生命力</v>
      </c>
      <c r="Q98" s="52">
        <v>0</v>
      </c>
      <c r="R98" s="100"/>
      <c r="T98" s="54"/>
      <c r="U98" s="100"/>
    </row>
    <row r="99" s="36" customFormat="1" spans="1:21">
      <c r="A99" s="56" t="s">
        <v>38</v>
      </c>
      <c r="B99" s="56">
        <v>119</v>
      </c>
      <c r="C99" s="56">
        <v>160103</v>
      </c>
      <c r="D99" s="66" t="s">
        <v>318</v>
      </c>
      <c r="E99" s="66" t="s">
        <v>319</v>
      </c>
      <c r="F99" s="56" t="s">
        <v>262</v>
      </c>
      <c r="G99" s="56"/>
      <c r="H99" s="56"/>
      <c r="I99" s="56">
        <v>1</v>
      </c>
      <c r="J99" s="56" t="s">
        <v>263</v>
      </c>
      <c r="K99" s="56"/>
      <c r="L99" s="56" t="s">
        <v>271</v>
      </c>
      <c r="M99" s="56" t="s">
        <v>363</v>
      </c>
      <c r="N99" s="56" t="s">
        <v>273</v>
      </c>
      <c r="O99" s="92" t="str">
        <f>数据引用!V98&amp;数据引用!T98</f>
        <v>属性-精准伤害,0</v>
      </c>
      <c r="P99" s="81" t="str">
        <f>数据引用!L98&amp;数据引用!M98&amp;数据引用!U98&amp;数据引用!N98</f>
        <v>提升水属性英雄0%精准伤害</v>
      </c>
      <c r="Q99" s="52">
        <v>0</v>
      </c>
      <c r="R99" s="101"/>
      <c r="T99" s="56"/>
      <c r="U99" s="101"/>
    </row>
    <row r="100" s="36" customFormat="1" spans="1:21">
      <c r="A100" s="56" t="s">
        <v>38</v>
      </c>
      <c r="B100" s="56">
        <v>120</v>
      </c>
      <c r="C100" s="56">
        <v>160104</v>
      </c>
      <c r="D100" s="56" t="s">
        <v>267</v>
      </c>
      <c r="E100" s="56" t="s">
        <v>268</v>
      </c>
      <c r="F100" s="56" t="s">
        <v>262</v>
      </c>
      <c r="G100" s="56"/>
      <c r="H100" s="57"/>
      <c r="I100" s="56">
        <v>1</v>
      </c>
      <c r="J100" s="56" t="s">
        <v>263</v>
      </c>
      <c r="K100" s="56"/>
      <c r="L100" s="52" t="s">
        <v>257</v>
      </c>
      <c r="M100" s="52" t="s">
        <v>258</v>
      </c>
      <c r="N100" s="52" t="s">
        <v>259</v>
      </c>
      <c r="O100" s="80" t="str">
        <f>数据引用!V99&amp;数据引用!P99*100</f>
        <v>属性-攻击力,2000</v>
      </c>
      <c r="P100" s="81" t="str">
        <f>数据引用!L99&amp;数据引用!M99&amp;数据引用!U99&amp;数据引用!N99</f>
        <v>提升20%晶核攻击力</v>
      </c>
      <c r="Q100" s="52">
        <v>0</v>
      </c>
      <c r="R100" s="101"/>
      <c r="T100" s="56"/>
      <c r="U100" s="101"/>
    </row>
    <row r="101" s="36" customFormat="1" spans="1:21">
      <c r="A101" s="56" t="s">
        <v>38</v>
      </c>
      <c r="B101" s="56">
        <v>121</v>
      </c>
      <c r="C101" s="56">
        <v>160105</v>
      </c>
      <c r="D101" s="56" t="s">
        <v>253</v>
      </c>
      <c r="E101" s="56" t="s">
        <v>254</v>
      </c>
      <c r="F101" s="56" t="s">
        <v>262</v>
      </c>
      <c r="G101" s="56"/>
      <c r="H101" s="57"/>
      <c r="I101" s="56">
        <v>1</v>
      </c>
      <c r="J101" s="56" t="s">
        <v>263</v>
      </c>
      <c r="K101" s="56"/>
      <c r="L101" s="56" t="s">
        <v>257</v>
      </c>
      <c r="M101" s="52" t="s">
        <v>258</v>
      </c>
      <c r="N101" s="52" t="s">
        <v>259</v>
      </c>
      <c r="O101" s="80" t="str">
        <f>数据引用!V100&amp;数据引用!K100</f>
        <v>属性-最大生命,2000</v>
      </c>
      <c r="P101" s="81" t="str">
        <f>数据引用!L100&amp;数据引用!M100&amp;数据引用!U100&amp;数据引用!N100</f>
        <v>提升20%晶核生命力</v>
      </c>
      <c r="Q101" s="52">
        <v>0</v>
      </c>
      <c r="R101" s="101"/>
      <c r="T101" s="56"/>
      <c r="U101" s="101"/>
    </row>
    <row r="102" s="36" customFormat="1" spans="1:21">
      <c r="A102" s="56" t="s">
        <v>38</v>
      </c>
      <c r="B102" s="56">
        <v>122</v>
      </c>
      <c r="C102" s="56">
        <v>160106</v>
      </c>
      <c r="D102" s="56" t="s">
        <v>269</v>
      </c>
      <c r="E102" s="56" t="s">
        <v>270</v>
      </c>
      <c r="F102" s="56" t="s">
        <v>262</v>
      </c>
      <c r="G102" s="56"/>
      <c r="H102" s="57"/>
      <c r="I102" s="56">
        <v>1</v>
      </c>
      <c r="J102" s="56" t="s">
        <v>263</v>
      </c>
      <c r="K102" s="56"/>
      <c r="L102" s="56" t="s">
        <v>271</v>
      </c>
      <c r="M102" s="56" t="s">
        <v>363</v>
      </c>
      <c r="N102" s="56" t="s">
        <v>273</v>
      </c>
      <c r="O102" s="80" t="str">
        <f>数据引用!V101&amp;数据引用!P101</f>
        <v>属性-暴击回血,0</v>
      </c>
      <c r="P102" s="81" t="str">
        <f>数据引用!Q101&amp;数据引用!R101&amp;数据引用!S101&amp;数据引用!L101&amp;数据引用!N101&amp;数据引用!M101&amp;数据引用!U101</f>
        <v>提升水属性英雄暴击回血%s0%s点</v>
      </c>
      <c r="Q102" s="52">
        <v>0</v>
      </c>
      <c r="R102" s="101"/>
      <c r="T102" s="56"/>
      <c r="U102" s="101"/>
    </row>
    <row r="103" s="35" customFormat="1" spans="1:21">
      <c r="A103" s="54" t="s">
        <v>38</v>
      </c>
      <c r="B103" s="54">
        <v>124</v>
      </c>
      <c r="C103" s="54">
        <v>160203</v>
      </c>
      <c r="D103" s="54" t="s">
        <v>291</v>
      </c>
      <c r="E103" s="54" t="s">
        <v>292</v>
      </c>
      <c r="F103" s="54" t="s">
        <v>262</v>
      </c>
      <c r="G103" s="54"/>
      <c r="H103" s="55"/>
      <c r="I103" s="54">
        <v>1</v>
      </c>
      <c r="J103" s="54" t="s">
        <v>263</v>
      </c>
      <c r="K103" s="54"/>
      <c r="L103" s="54" t="s">
        <v>271</v>
      </c>
      <c r="M103" s="54" t="s">
        <v>363</v>
      </c>
      <c r="N103" s="54" t="s">
        <v>273</v>
      </c>
      <c r="O103" s="84" t="str">
        <f>数据引用!V102&amp;数据引用!P102*100</f>
        <v>属性-技能增强,0</v>
      </c>
      <c r="P103" s="81" t="str">
        <f>数据引用!L102&amp;数据引用!M102&amp;数据引用!U102&amp;数据引用!N102</f>
        <v>提升水属性英雄0%技能增强</v>
      </c>
      <c r="Q103" s="52">
        <v>0</v>
      </c>
      <c r="R103" s="100"/>
      <c r="T103" s="54"/>
      <c r="U103" s="100"/>
    </row>
    <row r="104" s="35" customFormat="1" spans="1:21">
      <c r="A104" s="54" t="s">
        <v>38</v>
      </c>
      <c r="B104" s="54">
        <v>125</v>
      </c>
      <c r="C104" s="54">
        <v>160204</v>
      </c>
      <c r="D104" s="54" t="s">
        <v>253</v>
      </c>
      <c r="E104" s="54" t="s">
        <v>254</v>
      </c>
      <c r="F104" s="54" t="s">
        <v>262</v>
      </c>
      <c r="G104" s="54"/>
      <c r="H104" s="54"/>
      <c r="I104" s="54">
        <v>1</v>
      </c>
      <c r="J104" s="54" t="s">
        <v>263</v>
      </c>
      <c r="K104" s="54"/>
      <c r="L104" s="54" t="s">
        <v>257</v>
      </c>
      <c r="M104" s="52" t="s">
        <v>258</v>
      </c>
      <c r="N104" s="52" t="s">
        <v>259</v>
      </c>
      <c r="O104" s="80" t="str">
        <f>数据引用!V103&amp;数据引用!K103</f>
        <v>属性-最大生命,2000</v>
      </c>
      <c r="P104" s="81" t="str">
        <f>数据引用!L103&amp;数据引用!M103&amp;数据引用!U103&amp;数据引用!N103</f>
        <v>提升20%晶核生命力</v>
      </c>
      <c r="Q104" s="52">
        <v>0</v>
      </c>
      <c r="R104" s="100"/>
      <c r="T104" s="54"/>
      <c r="U104" s="100"/>
    </row>
    <row r="105" s="35" customFormat="1" spans="1:21">
      <c r="A105" s="54" t="s">
        <v>38</v>
      </c>
      <c r="B105" s="54">
        <v>126</v>
      </c>
      <c r="C105" s="54">
        <v>160205</v>
      </c>
      <c r="D105" s="54" t="s">
        <v>327</v>
      </c>
      <c r="E105" s="54" t="s">
        <v>270</v>
      </c>
      <c r="F105" s="54" t="s">
        <v>262</v>
      </c>
      <c r="G105" s="54"/>
      <c r="H105" s="55"/>
      <c r="I105" s="54">
        <v>1</v>
      </c>
      <c r="J105" s="54" t="s">
        <v>263</v>
      </c>
      <c r="K105" s="54"/>
      <c r="L105" s="54" t="s">
        <v>271</v>
      </c>
      <c r="M105" s="54" t="s">
        <v>363</v>
      </c>
      <c r="N105" s="54" t="s">
        <v>273</v>
      </c>
      <c r="O105" s="80" t="str">
        <f>数据引用!V104&amp;数据引用!P104</f>
        <v>属性-精准回血,226</v>
      </c>
      <c r="P105" s="81" t="str">
        <f>数据引用!Q104&amp;数据引用!R104&amp;数据引用!S104&amp;数据引用!L104&amp;数据引用!N104&amp;数据引用!M104&amp;数据引用!U104</f>
        <v>提升水属性英雄精准回血%s226%s点</v>
      </c>
      <c r="Q105" s="52">
        <v>0</v>
      </c>
      <c r="R105" s="100"/>
      <c r="T105" s="54"/>
      <c r="U105" s="100"/>
    </row>
    <row r="106" s="35" customFormat="1" spans="1:21">
      <c r="A106" s="54" t="s">
        <v>38</v>
      </c>
      <c r="B106" s="54">
        <v>127</v>
      </c>
      <c r="C106" s="54">
        <v>160206</v>
      </c>
      <c r="D106" s="54" t="s">
        <v>253</v>
      </c>
      <c r="E106" s="54" t="s">
        <v>254</v>
      </c>
      <c r="F106" s="54" t="s">
        <v>262</v>
      </c>
      <c r="G106" s="54"/>
      <c r="H106" s="55"/>
      <c r="I106" s="54">
        <v>1</v>
      </c>
      <c r="J106" s="54" t="s">
        <v>263</v>
      </c>
      <c r="K106" s="54"/>
      <c r="L106" s="54" t="s">
        <v>257</v>
      </c>
      <c r="M106" s="52" t="s">
        <v>258</v>
      </c>
      <c r="N106" s="52" t="s">
        <v>259</v>
      </c>
      <c r="O106" s="80" t="str">
        <f>数据引用!V105&amp;数据引用!K105</f>
        <v>属性-最大生命,2000</v>
      </c>
      <c r="P106" s="81" t="str">
        <f>数据引用!L105&amp;数据引用!M105&amp;数据引用!U105&amp;数据引用!N105</f>
        <v>提升20%晶核生命力</v>
      </c>
      <c r="Q106" s="52">
        <v>0</v>
      </c>
      <c r="R106" s="100"/>
      <c r="T106" s="54"/>
      <c r="U106" s="100"/>
    </row>
    <row r="107" s="36" customFormat="1" spans="1:21">
      <c r="A107" s="107" t="s">
        <v>41</v>
      </c>
      <c r="B107" s="56">
        <v>129</v>
      </c>
      <c r="C107" s="56">
        <v>160303</v>
      </c>
      <c r="D107" s="56" t="s">
        <v>278</v>
      </c>
      <c r="E107" s="56" t="s">
        <v>380</v>
      </c>
      <c r="F107" s="54" t="s">
        <v>262</v>
      </c>
      <c r="G107" s="56"/>
      <c r="H107" s="56"/>
      <c r="I107" s="54">
        <v>1</v>
      </c>
      <c r="J107" s="54" t="s">
        <v>263</v>
      </c>
      <c r="K107" s="56"/>
      <c r="L107" s="54" t="s">
        <v>257</v>
      </c>
      <c r="M107" s="54" t="s">
        <v>258</v>
      </c>
      <c r="N107" s="54" t="s">
        <v>259</v>
      </c>
      <c r="O107" s="85" t="str">
        <f>数据引用!V106&amp;数据引用!P106*100</f>
        <v>属性-防御力,2000</v>
      </c>
      <c r="P107" s="81" t="str">
        <f>数据引用!L106&amp;数据引用!M106&amp;数据引用!U106&amp;数据引用!N106</f>
        <v>提升20%晶核防御力</v>
      </c>
      <c r="Q107" s="52">
        <v>0</v>
      </c>
      <c r="R107" s="101"/>
      <c r="T107" s="56"/>
      <c r="U107" s="101"/>
    </row>
    <row r="108" s="36" customFormat="1" spans="1:21">
      <c r="A108" s="107" t="s">
        <v>41</v>
      </c>
      <c r="B108" s="56">
        <v>130</v>
      </c>
      <c r="C108" s="56">
        <v>160304</v>
      </c>
      <c r="D108" s="56" t="s">
        <v>267</v>
      </c>
      <c r="E108" s="56" t="s">
        <v>381</v>
      </c>
      <c r="F108" s="56" t="s">
        <v>382</v>
      </c>
      <c r="G108" s="56">
        <v>1</v>
      </c>
      <c r="H108" s="101" t="s">
        <v>313</v>
      </c>
      <c r="I108" s="56">
        <f>数据引用!R107</f>
        <v>60</v>
      </c>
      <c r="J108" s="56" t="s">
        <v>284</v>
      </c>
      <c r="K108" s="56">
        <v>2</v>
      </c>
      <c r="L108" s="52" t="s">
        <v>257</v>
      </c>
      <c r="M108" s="52" t="s">
        <v>258</v>
      </c>
      <c r="N108" s="52" t="s">
        <v>259</v>
      </c>
      <c r="O108" s="80" t="str">
        <f>数据引用!V107&amp;数据引用!P107*100</f>
        <v>属性-攻击力,2000</v>
      </c>
      <c r="P108" s="81" t="str">
        <f>数据引用!L107&amp;数据引用!T107&amp;数据引用!U107&amp;数据引用!N107&amp;数据引用!Q107&amp;数据引用!R107&amp;数据引用!S107</f>
        <v>每进行2次精良品质英雄升星,提升0.33%晶核攻击力，最多生效60次</v>
      </c>
      <c r="Q108" s="52">
        <v>0</v>
      </c>
      <c r="R108" s="101"/>
      <c r="T108" s="56"/>
      <c r="U108" s="101"/>
    </row>
    <row r="109" s="36" customFormat="1" spans="1:21">
      <c r="A109" s="107" t="s">
        <v>41</v>
      </c>
      <c r="B109" s="56">
        <v>131</v>
      </c>
      <c r="C109" s="56">
        <v>160305</v>
      </c>
      <c r="D109" s="56" t="s">
        <v>310</v>
      </c>
      <c r="E109" s="56" t="s">
        <v>270</v>
      </c>
      <c r="F109" s="56" t="s">
        <v>262</v>
      </c>
      <c r="G109" s="56"/>
      <c r="H109" s="57"/>
      <c r="I109" s="56">
        <v>1</v>
      </c>
      <c r="J109" s="56" t="s">
        <v>263</v>
      </c>
      <c r="K109" s="56"/>
      <c r="L109" s="56" t="s">
        <v>271</v>
      </c>
      <c r="M109" s="56" t="s">
        <v>363</v>
      </c>
      <c r="N109" s="56" t="s">
        <v>273</v>
      </c>
      <c r="O109" s="80" t="str">
        <f>数据引用!V108&amp;数据引用!P108</f>
        <v>属性-闪避回血,157</v>
      </c>
      <c r="P109" s="81" t="str">
        <f>数据引用!Q108&amp;数据引用!R108&amp;数据引用!S108&amp;数据引用!L108&amp;数据引用!N108&amp;数据引用!M108&amp;数据引用!U108</f>
        <v>提升水属性英雄闪避回血%s157%s点</v>
      </c>
      <c r="Q109" s="52">
        <v>0</v>
      </c>
      <c r="R109" s="101"/>
      <c r="T109" s="56"/>
      <c r="U109" s="101"/>
    </row>
    <row r="110" s="36" customFormat="1" spans="1:21">
      <c r="A110" s="107" t="s">
        <v>41</v>
      </c>
      <c r="B110" s="56">
        <v>132</v>
      </c>
      <c r="C110" s="56">
        <v>160306</v>
      </c>
      <c r="D110" s="56" t="s">
        <v>269</v>
      </c>
      <c r="E110" s="56" t="s">
        <v>270</v>
      </c>
      <c r="F110" s="56" t="s">
        <v>262</v>
      </c>
      <c r="G110" s="56"/>
      <c r="H110" s="57"/>
      <c r="I110" s="56">
        <v>1</v>
      </c>
      <c r="J110" s="56" t="s">
        <v>263</v>
      </c>
      <c r="K110" s="56"/>
      <c r="L110" s="56" t="s">
        <v>271</v>
      </c>
      <c r="M110" s="56" t="s">
        <v>363</v>
      </c>
      <c r="N110" s="56" t="s">
        <v>273</v>
      </c>
      <c r="O110" s="80" t="str">
        <f>数据引用!V109&amp;数据引用!P109</f>
        <v>属性-暴击回血,258</v>
      </c>
      <c r="P110" s="81" t="str">
        <f>数据引用!Q109&amp;数据引用!R109&amp;数据引用!S109&amp;数据引用!L109&amp;数据引用!N109&amp;数据引用!M109&amp;数据引用!U109</f>
        <v>提升水属性英雄暴击回血%s258%s点</v>
      </c>
      <c r="Q110" s="52">
        <v>0</v>
      </c>
      <c r="R110" s="101"/>
      <c r="T110" s="56"/>
      <c r="U110" s="101"/>
    </row>
    <row r="111" s="36" customFormat="1" spans="1:21">
      <c r="A111" s="107" t="s">
        <v>41</v>
      </c>
      <c r="B111" s="56">
        <v>133</v>
      </c>
      <c r="C111" s="56">
        <v>160307</v>
      </c>
      <c r="D111" s="56" t="s">
        <v>289</v>
      </c>
      <c r="E111" s="56" t="s">
        <v>290</v>
      </c>
      <c r="F111" s="56" t="s">
        <v>262</v>
      </c>
      <c r="G111" s="56"/>
      <c r="H111" s="57"/>
      <c r="I111" s="56">
        <v>1</v>
      </c>
      <c r="J111" s="56" t="s">
        <v>263</v>
      </c>
      <c r="K111" s="56"/>
      <c r="L111" s="56" t="s">
        <v>271</v>
      </c>
      <c r="M111" s="56" t="s">
        <v>363</v>
      </c>
      <c r="N111" s="56" t="s">
        <v>273</v>
      </c>
      <c r="O111" s="86" t="str">
        <f>数据引用!V110&amp;数据引用!T110*100</f>
        <v>属性-破甲效果,52</v>
      </c>
      <c r="P111" s="81" t="str">
        <f>数据引用!L110&amp;数据引用!M110&amp;数据引用!U110&amp;数据引用!N110</f>
        <v>提升水属性英雄0.52%破甲效果</v>
      </c>
      <c r="Q111" s="52">
        <v>0</v>
      </c>
      <c r="R111" s="101"/>
      <c r="T111" s="56"/>
      <c r="U111" s="101"/>
    </row>
    <row r="112" s="35" customFormat="1" spans="1:21">
      <c r="A112" s="54" t="s">
        <v>41</v>
      </c>
      <c r="B112" s="54">
        <v>135</v>
      </c>
      <c r="C112" s="54">
        <v>160403</v>
      </c>
      <c r="D112" s="54" t="s">
        <v>267</v>
      </c>
      <c r="E112" s="54" t="s">
        <v>268</v>
      </c>
      <c r="F112" s="54" t="s">
        <v>262</v>
      </c>
      <c r="G112" s="54"/>
      <c r="H112" s="55"/>
      <c r="I112" s="54">
        <v>1</v>
      </c>
      <c r="J112" s="54" t="s">
        <v>263</v>
      </c>
      <c r="K112" s="54"/>
      <c r="L112" s="52" t="s">
        <v>257</v>
      </c>
      <c r="M112" s="52" t="s">
        <v>258</v>
      </c>
      <c r="N112" s="52" t="s">
        <v>259</v>
      </c>
      <c r="O112" s="80" t="str">
        <f>数据引用!V111&amp;数据引用!P111*100</f>
        <v>属性-攻击力,2000</v>
      </c>
      <c r="P112" s="81" t="str">
        <f>数据引用!L111&amp;数据引用!M111&amp;数据引用!U111&amp;数据引用!N111</f>
        <v>提升20%晶核攻击力</v>
      </c>
      <c r="Q112" s="52">
        <v>0</v>
      </c>
      <c r="R112" s="100"/>
      <c r="T112" s="54"/>
      <c r="U112" s="100"/>
    </row>
    <row r="113" s="35" customFormat="1" spans="1:21">
      <c r="A113" s="54" t="s">
        <v>41</v>
      </c>
      <c r="B113" s="54">
        <v>136</v>
      </c>
      <c r="C113" s="54">
        <v>160404</v>
      </c>
      <c r="D113" s="66" t="s">
        <v>340</v>
      </c>
      <c r="E113" s="66" t="s">
        <v>341</v>
      </c>
      <c r="F113" s="54" t="s">
        <v>262</v>
      </c>
      <c r="G113" s="54"/>
      <c r="H113" s="55"/>
      <c r="I113" s="54">
        <v>1</v>
      </c>
      <c r="J113" s="54" t="s">
        <v>263</v>
      </c>
      <c r="K113" s="54"/>
      <c r="L113" s="54" t="s">
        <v>271</v>
      </c>
      <c r="M113" s="54" t="s">
        <v>363</v>
      </c>
      <c r="N113" s="54" t="s">
        <v>273</v>
      </c>
      <c r="O113" s="92" t="str">
        <f>数据引用!V112&amp;数据引用!T112*100</f>
        <v>属性-暴击效果,0</v>
      </c>
      <c r="P113" s="81" t="str">
        <f>数据引用!L112&amp;数据引用!M112&amp;数据引用!U112&amp;数据引用!N112</f>
        <v>提升水属性英雄0%暴击效果</v>
      </c>
      <c r="Q113" s="52">
        <v>0</v>
      </c>
      <c r="R113" s="100"/>
      <c r="T113" s="54"/>
      <c r="U113" s="100"/>
    </row>
    <row r="114" s="35" customFormat="1" spans="1:21">
      <c r="A114" s="54" t="s">
        <v>41</v>
      </c>
      <c r="B114" s="54">
        <v>137</v>
      </c>
      <c r="C114" s="54">
        <v>160405</v>
      </c>
      <c r="D114" s="54" t="s">
        <v>373</v>
      </c>
      <c r="E114" s="54" t="s">
        <v>337</v>
      </c>
      <c r="F114" s="54" t="s">
        <v>262</v>
      </c>
      <c r="G114" s="54"/>
      <c r="H114" s="55"/>
      <c r="I114" s="54">
        <v>1</v>
      </c>
      <c r="J114" s="54" t="s">
        <v>263</v>
      </c>
      <c r="K114" s="54"/>
      <c r="L114" s="54" t="s">
        <v>338</v>
      </c>
      <c r="M114" s="54">
        <v>1202</v>
      </c>
      <c r="N114" s="54" t="s">
        <v>259</v>
      </c>
      <c r="O114" s="83" t="s">
        <v>339</v>
      </c>
      <c r="P114" s="81" t="str">
        <f>数据引用!L113</f>
        <v>开启精良补给箱获取的矿石+%s0.5%%s</v>
      </c>
      <c r="Q114" s="52">
        <v>0</v>
      </c>
      <c r="R114" s="100"/>
      <c r="T114" s="54"/>
      <c r="U114" s="100"/>
    </row>
    <row r="115" s="35" customFormat="1" spans="1:21">
      <c r="A115" s="54" t="s">
        <v>41</v>
      </c>
      <c r="B115" s="54">
        <v>138</v>
      </c>
      <c r="C115" s="54">
        <v>160406</v>
      </c>
      <c r="D115" s="54" t="s">
        <v>278</v>
      </c>
      <c r="E115" s="54" t="s">
        <v>383</v>
      </c>
      <c r="F115" s="54" t="s">
        <v>384</v>
      </c>
      <c r="G115" s="54">
        <v>1</v>
      </c>
      <c r="H115" s="54" t="s">
        <v>385</v>
      </c>
      <c r="I115" s="54">
        <f>数据引用!R114</f>
        <v>0</v>
      </c>
      <c r="J115" s="54" t="s">
        <v>284</v>
      </c>
      <c r="K115" s="54">
        <v>1</v>
      </c>
      <c r="L115" s="54" t="s">
        <v>257</v>
      </c>
      <c r="M115" s="54" t="s">
        <v>258</v>
      </c>
      <c r="N115" s="54" t="s">
        <v>259</v>
      </c>
      <c r="O115" s="85" t="str">
        <f>数据引用!V114&amp;数据引用!P114*100</f>
        <v>属性-防御力,2000</v>
      </c>
      <c r="P115" s="81" t="str">
        <f>数据引用!L114&amp;数据引用!M114&amp;数据引用!U114&amp;数据引用!N114</f>
        <v>提升20%晶核防御力</v>
      </c>
      <c r="Q115" s="52">
        <v>0</v>
      </c>
      <c r="R115" s="100"/>
      <c r="T115" s="54"/>
      <c r="U115" s="100"/>
    </row>
    <row r="116" s="35" customFormat="1" spans="1:21">
      <c r="A116" s="54" t="s">
        <v>41</v>
      </c>
      <c r="B116" s="54">
        <v>139</v>
      </c>
      <c r="C116" s="54">
        <v>160407</v>
      </c>
      <c r="D116" s="54" t="s">
        <v>253</v>
      </c>
      <c r="E116" s="54" t="s">
        <v>254</v>
      </c>
      <c r="F116" s="54" t="s">
        <v>262</v>
      </c>
      <c r="G116" s="54"/>
      <c r="H116" s="55"/>
      <c r="I116" s="54">
        <v>1</v>
      </c>
      <c r="J116" s="54" t="s">
        <v>263</v>
      </c>
      <c r="K116" s="54"/>
      <c r="L116" s="54" t="s">
        <v>257</v>
      </c>
      <c r="M116" s="52" t="s">
        <v>258</v>
      </c>
      <c r="N116" s="52" t="s">
        <v>259</v>
      </c>
      <c r="O116" s="80" t="str">
        <f>数据引用!V115&amp;数据引用!K115</f>
        <v>属性-最大生命,2000</v>
      </c>
      <c r="P116" s="81" t="str">
        <f>数据引用!L115&amp;数据引用!M115&amp;数据引用!U115&amp;数据引用!N115</f>
        <v>提升20%晶核生命力</v>
      </c>
      <c r="Q116" s="52">
        <v>0</v>
      </c>
      <c r="R116" s="100"/>
      <c r="T116" s="54"/>
      <c r="U116" s="100"/>
    </row>
    <row r="117" s="36" customFormat="1" spans="1:21">
      <c r="A117" s="56" t="s">
        <v>42</v>
      </c>
      <c r="B117" s="56">
        <v>141</v>
      </c>
      <c r="C117" s="56">
        <v>160503</v>
      </c>
      <c r="D117" s="56" t="s">
        <v>253</v>
      </c>
      <c r="E117" s="56" t="s">
        <v>254</v>
      </c>
      <c r="F117" s="56" t="s">
        <v>262</v>
      </c>
      <c r="G117" s="101"/>
      <c r="I117" s="56">
        <v>1</v>
      </c>
      <c r="J117" s="56" t="s">
        <v>263</v>
      </c>
      <c r="K117" s="56"/>
      <c r="L117" s="56" t="s">
        <v>257</v>
      </c>
      <c r="M117" s="52" t="s">
        <v>258</v>
      </c>
      <c r="N117" s="52" t="s">
        <v>259</v>
      </c>
      <c r="O117" s="80" t="str">
        <f>数据引用!V116&amp;数据引用!K116</f>
        <v>属性-最大生命,2000</v>
      </c>
      <c r="P117" s="81" t="str">
        <f>数据引用!L116&amp;数据引用!M116&amp;数据引用!U116&amp;数据引用!N116</f>
        <v>提升20%晶核生命力</v>
      </c>
      <c r="Q117" s="52">
        <v>0</v>
      </c>
      <c r="T117" s="56"/>
      <c r="U117" s="101"/>
    </row>
    <row r="118" s="36" customFormat="1" spans="1:21">
      <c r="A118" s="56" t="s">
        <v>42</v>
      </c>
      <c r="B118" s="56">
        <v>142</v>
      </c>
      <c r="C118" s="56">
        <v>160504</v>
      </c>
      <c r="D118" s="56" t="s">
        <v>346</v>
      </c>
      <c r="E118" s="56" t="s">
        <v>347</v>
      </c>
      <c r="F118" s="56" t="s">
        <v>262</v>
      </c>
      <c r="G118" s="56"/>
      <c r="H118" s="56"/>
      <c r="I118" s="56">
        <v>1</v>
      </c>
      <c r="J118" s="56" t="s">
        <v>263</v>
      </c>
      <c r="K118" s="56"/>
      <c r="L118" s="56" t="s">
        <v>276</v>
      </c>
      <c r="M118" s="56">
        <v>2</v>
      </c>
      <c r="N118" s="56" t="s">
        <v>273</v>
      </c>
      <c r="O118" s="88" t="s">
        <v>348</v>
      </c>
      <c r="P118" s="81" t="str">
        <f>数据引用!L117</f>
        <v>高级唤醒获取史诗英雄的概率+%s0.1%%s</v>
      </c>
      <c r="Q118" s="52">
        <v>0</v>
      </c>
      <c r="R118" s="101"/>
      <c r="T118" s="56"/>
      <c r="U118" s="101"/>
    </row>
    <row r="119" s="44" customFormat="1" spans="1:21">
      <c r="A119" s="105" t="s">
        <v>42</v>
      </c>
      <c r="B119" s="105">
        <v>143</v>
      </c>
      <c r="C119" s="105">
        <v>160505</v>
      </c>
      <c r="D119" s="105" t="s">
        <v>297</v>
      </c>
      <c r="E119" s="105" t="s">
        <v>298</v>
      </c>
      <c r="F119" s="105" t="s">
        <v>262</v>
      </c>
      <c r="G119" s="105"/>
      <c r="H119" s="105"/>
      <c r="I119" s="105">
        <v>1</v>
      </c>
      <c r="J119" s="105" t="s">
        <v>263</v>
      </c>
      <c r="K119" s="105"/>
      <c r="L119" s="105" t="s">
        <v>299</v>
      </c>
      <c r="M119" s="105" t="s">
        <v>258</v>
      </c>
      <c r="N119" s="105" t="s">
        <v>265</v>
      </c>
      <c r="O119" s="110">
        <v>1</v>
      </c>
      <c r="P119" s="111" t="str">
        <f>数据引用!L118</f>
        <v>战斗中额外获得1次空投支援</v>
      </c>
      <c r="Q119" s="52">
        <v>0</v>
      </c>
      <c r="R119" s="112"/>
      <c r="T119" s="105"/>
      <c r="U119" s="112"/>
    </row>
    <row r="120" s="36" customFormat="1" spans="1:21">
      <c r="A120" s="56" t="s">
        <v>42</v>
      </c>
      <c r="B120" s="56">
        <v>144</v>
      </c>
      <c r="C120" s="56">
        <v>160506</v>
      </c>
      <c r="D120" s="56" t="s">
        <v>295</v>
      </c>
      <c r="E120" s="56" t="s">
        <v>296</v>
      </c>
      <c r="F120" s="56" t="s">
        <v>386</v>
      </c>
      <c r="G120" s="56">
        <v>1</v>
      </c>
      <c r="H120" s="56" t="s">
        <v>387</v>
      </c>
      <c r="I120" s="56">
        <f>数据引用!R119</f>
        <v>4</v>
      </c>
      <c r="J120" s="56" t="s">
        <v>284</v>
      </c>
      <c r="K120" s="56">
        <v>1</v>
      </c>
      <c r="L120" s="56" t="s">
        <v>271</v>
      </c>
      <c r="M120" s="56" t="s">
        <v>363</v>
      </c>
      <c r="N120" s="56" t="s">
        <v>273</v>
      </c>
      <c r="O120" s="87" t="str">
        <f>"属性-"&amp;数据引用!K119&amp;","&amp;数据引用!T119*100</f>
        <v>属性-水伤,0</v>
      </c>
      <c r="P120" s="81" t="str">
        <f>数据引用!L119&amp;数据引用!T119&amp;数据引用!U119&amp;数据引用!N119&amp;数据引用!Q119&amp;数据引用!R119&amp;数据引用!S119</f>
        <v>每进行1次水属性传说晶核改造,提升水属性英雄0%元素伤害，最多生效4次</v>
      </c>
      <c r="Q120" s="52">
        <v>0</v>
      </c>
      <c r="R120" s="101"/>
      <c r="T120" s="56"/>
      <c r="U120" s="101"/>
    </row>
    <row r="121" s="36" customFormat="1" spans="1:21">
      <c r="A121" s="56" t="s">
        <v>42</v>
      </c>
      <c r="B121" s="56">
        <v>145</v>
      </c>
      <c r="C121" s="56">
        <v>160507</v>
      </c>
      <c r="D121" s="60" t="s">
        <v>318</v>
      </c>
      <c r="E121" s="60" t="s">
        <v>319</v>
      </c>
      <c r="F121" s="56" t="s">
        <v>262</v>
      </c>
      <c r="G121" s="56"/>
      <c r="H121" s="56"/>
      <c r="I121" s="56">
        <v>1</v>
      </c>
      <c r="J121" s="56" t="s">
        <v>263</v>
      </c>
      <c r="K121" s="56"/>
      <c r="L121" s="56" t="s">
        <v>271</v>
      </c>
      <c r="M121" s="56" t="s">
        <v>363</v>
      </c>
      <c r="N121" s="56" t="s">
        <v>273</v>
      </c>
      <c r="O121" s="92" t="str">
        <f>数据引用!V120&amp;数据引用!T120</f>
        <v>属性-精准伤害,81</v>
      </c>
      <c r="P121" s="81" t="str">
        <f>数据引用!L120&amp;数据引用!M120&amp;数据引用!U120&amp;数据引用!N120</f>
        <v>提升水属性英雄0.81%精准伤害</v>
      </c>
      <c r="Q121" s="52">
        <v>0</v>
      </c>
      <c r="R121" s="101"/>
      <c r="T121" s="56"/>
      <c r="U121" s="101"/>
    </row>
    <row r="122" s="36" customFormat="1" spans="1:21">
      <c r="A122" s="56" t="s">
        <v>42</v>
      </c>
      <c r="B122" s="56">
        <v>146</v>
      </c>
      <c r="C122" s="56">
        <v>160508</v>
      </c>
      <c r="D122" s="56" t="s">
        <v>278</v>
      </c>
      <c r="E122" s="56" t="s">
        <v>279</v>
      </c>
      <c r="F122" s="56" t="s">
        <v>262</v>
      </c>
      <c r="G122" s="56"/>
      <c r="H122" s="56"/>
      <c r="I122" s="56">
        <v>1</v>
      </c>
      <c r="J122" s="56" t="s">
        <v>263</v>
      </c>
      <c r="K122" s="56"/>
      <c r="L122" s="54" t="s">
        <v>257</v>
      </c>
      <c r="M122" s="54" t="s">
        <v>258</v>
      </c>
      <c r="N122" s="54" t="s">
        <v>259</v>
      </c>
      <c r="O122" s="85" t="str">
        <f>数据引用!V121&amp;数据引用!P121*100</f>
        <v>属性-防御力,2000</v>
      </c>
      <c r="P122" s="81" t="str">
        <f>数据引用!L121&amp;数据引用!M121&amp;数据引用!U121&amp;数据引用!N121</f>
        <v>提升20%晶核防御力</v>
      </c>
      <c r="Q122" s="52">
        <v>0</v>
      </c>
      <c r="R122" s="101"/>
      <c r="T122" s="56"/>
      <c r="U122" s="101"/>
    </row>
    <row r="123" s="35" customFormat="1" spans="1:21">
      <c r="A123" s="77" t="s">
        <v>43</v>
      </c>
      <c r="B123" s="54">
        <v>149</v>
      </c>
      <c r="C123" s="54">
        <v>160603</v>
      </c>
      <c r="D123" s="54" t="s">
        <v>388</v>
      </c>
      <c r="E123" s="54" t="s">
        <v>389</v>
      </c>
      <c r="F123" s="54" t="s">
        <v>262</v>
      </c>
      <c r="G123" s="54"/>
      <c r="H123" s="54"/>
      <c r="I123" s="54">
        <v>1</v>
      </c>
      <c r="J123" s="54" t="s">
        <v>263</v>
      </c>
      <c r="K123" s="54"/>
      <c r="L123" s="54" t="s">
        <v>390</v>
      </c>
      <c r="M123" s="54" t="s">
        <v>258</v>
      </c>
      <c r="N123" s="54" t="s">
        <v>265</v>
      </c>
      <c r="O123" s="83">
        <v>704</v>
      </c>
      <c r="P123" s="81" t="str">
        <f>数据引用!L122</f>
        <v>大波来袭时，10秒内全体伤害+10%</v>
      </c>
      <c r="Q123" s="52">
        <v>0</v>
      </c>
      <c r="R123" s="54"/>
      <c r="T123" s="54"/>
      <c r="U123" s="100"/>
    </row>
    <row r="124" s="35" customFormat="1" spans="1:21">
      <c r="A124" s="77" t="s">
        <v>43</v>
      </c>
      <c r="B124" s="54">
        <v>150</v>
      </c>
      <c r="C124" s="54">
        <v>160604</v>
      </c>
      <c r="D124" s="54" t="s">
        <v>278</v>
      </c>
      <c r="E124" s="54" t="s">
        <v>279</v>
      </c>
      <c r="F124" s="54" t="s">
        <v>262</v>
      </c>
      <c r="G124" s="54"/>
      <c r="H124" s="54"/>
      <c r="I124" s="54">
        <v>1</v>
      </c>
      <c r="J124" s="54" t="s">
        <v>263</v>
      </c>
      <c r="K124" s="54"/>
      <c r="L124" s="54" t="s">
        <v>257</v>
      </c>
      <c r="M124" s="54" t="s">
        <v>258</v>
      </c>
      <c r="N124" s="54" t="s">
        <v>259</v>
      </c>
      <c r="O124" s="85" t="str">
        <f>数据引用!V123&amp;数据引用!P123*100</f>
        <v>属性-防御力,2000</v>
      </c>
      <c r="P124" s="81" t="str">
        <f>数据引用!L123&amp;数据引用!M123&amp;数据引用!U123&amp;数据引用!N123</f>
        <v>提升20%晶核防御力</v>
      </c>
      <c r="Q124" s="52">
        <v>0</v>
      </c>
      <c r="T124" s="54"/>
      <c r="U124" s="100"/>
    </row>
    <row r="125" s="35" customFormat="1" spans="1:21">
      <c r="A125" s="77" t="s">
        <v>43</v>
      </c>
      <c r="B125" s="54">
        <v>151</v>
      </c>
      <c r="C125" s="54">
        <v>160605</v>
      </c>
      <c r="D125" s="54" t="s">
        <v>267</v>
      </c>
      <c r="E125" s="54" t="s">
        <v>268</v>
      </c>
      <c r="F125" s="54" t="s">
        <v>262</v>
      </c>
      <c r="G125" s="54"/>
      <c r="H125" s="54"/>
      <c r="I125" s="54">
        <v>1</v>
      </c>
      <c r="J125" s="54" t="s">
        <v>263</v>
      </c>
      <c r="K125" s="54"/>
      <c r="L125" s="52" t="s">
        <v>257</v>
      </c>
      <c r="M125" s="52" t="s">
        <v>258</v>
      </c>
      <c r="N125" s="52" t="s">
        <v>259</v>
      </c>
      <c r="O125" s="80" t="str">
        <f>数据引用!V124&amp;数据引用!P124*100</f>
        <v>属性-攻击力,2000</v>
      </c>
      <c r="P125" s="81" t="str">
        <f>数据引用!L124&amp;数据引用!M124&amp;数据引用!U124&amp;数据引用!N124</f>
        <v>提升20%晶核攻击力</v>
      </c>
      <c r="Q125" s="52">
        <v>0</v>
      </c>
      <c r="R125" s="100"/>
      <c r="T125" s="54"/>
      <c r="U125" s="100"/>
    </row>
    <row r="126" s="35" customFormat="1" spans="1:21">
      <c r="A126" s="77" t="s">
        <v>43</v>
      </c>
      <c r="B126" s="54">
        <v>152</v>
      </c>
      <c r="C126" s="54">
        <v>160606</v>
      </c>
      <c r="D126" s="54" t="s">
        <v>345</v>
      </c>
      <c r="E126" s="54" t="s">
        <v>270</v>
      </c>
      <c r="F126" s="54" t="s">
        <v>262</v>
      </c>
      <c r="G126" s="100"/>
      <c r="H126" s="55"/>
      <c r="I126" s="54">
        <v>1</v>
      </c>
      <c r="J126" s="54" t="s">
        <v>263</v>
      </c>
      <c r="K126" s="54"/>
      <c r="L126" s="54" t="s">
        <v>271</v>
      </c>
      <c r="M126" s="54" t="s">
        <v>363</v>
      </c>
      <c r="N126" s="54" t="s">
        <v>273</v>
      </c>
      <c r="O126" s="80" t="str">
        <f>数据引用!V125&amp;数据引用!P125</f>
        <v>属性-命中回血,0</v>
      </c>
      <c r="P126" s="81" t="str">
        <f>数据引用!Q125&amp;数据引用!R125&amp;数据引用!S125&amp;数据引用!L125&amp;数据引用!N125&amp;数据引用!M125&amp;数据引用!U125</f>
        <v>提升水属性英雄命中回血%s0%s点</v>
      </c>
      <c r="Q126" s="52">
        <v>0</v>
      </c>
      <c r="R126" s="100"/>
      <c r="T126" s="54"/>
      <c r="U126" s="100"/>
    </row>
    <row r="127" s="35" customFormat="1" spans="1:21">
      <c r="A127" s="77" t="s">
        <v>43</v>
      </c>
      <c r="B127" s="54">
        <v>153</v>
      </c>
      <c r="C127" s="54">
        <v>160607</v>
      </c>
      <c r="D127" s="54" t="s">
        <v>352</v>
      </c>
      <c r="E127" s="54" t="s">
        <v>353</v>
      </c>
      <c r="F127" s="54" t="s">
        <v>262</v>
      </c>
      <c r="G127" s="100"/>
      <c r="H127" s="55"/>
      <c r="I127" s="54">
        <v>1</v>
      </c>
      <c r="J127" s="54" t="s">
        <v>263</v>
      </c>
      <c r="K127" s="54"/>
      <c r="L127" s="54" t="s">
        <v>271</v>
      </c>
      <c r="M127" s="54" t="s">
        <v>363</v>
      </c>
      <c r="N127" s="54" t="s">
        <v>273</v>
      </c>
      <c r="O127" s="85" t="str">
        <f>"属性-火抗,"&amp;数据引用!P126*100&amp;"#"&amp;"属性-水抗,"&amp;数据引用!P126*100&amp;"#"&amp;"属性-风抗,"&amp;数据引用!P126*100&amp;"#"&amp;"属性-光抗,"&amp;数据引用!P126*100&amp;"#"&amp;"属性-暗抗,"&amp;数据引用!P126*100</f>
        <v>属性-火抗,108#属性-水抗,108#属性-风抗,108#属性-光抗,108#属性-暗抗,108</v>
      </c>
      <c r="P127" s="81" t="str">
        <f>数据引用!L126&amp;数据引用!M126&amp;数据引用!U126&amp;数据引用!N126</f>
        <v>提升水属性英雄1.08%元素抗性</v>
      </c>
      <c r="Q127" s="52">
        <v>0</v>
      </c>
      <c r="R127" s="100"/>
      <c r="T127" s="54"/>
      <c r="U127" s="100"/>
    </row>
    <row r="128" s="35" customFormat="1" spans="1:21">
      <c r="A128" s="77" t="s">
        <v>43</v>
      </c>
      <c r="B128" s="54">
        <v>154</v>
      </c>
      <c r="C128" s="54">
        <v>160608</v>
      </c>
      <c r="D128" s="58" t="s">
        <v>391</v>
      </c>
      <c r="E128" s="58" t="s">
        <v>392</v>
      </c>
      <c r="F128" s="58" t="s">
        <v>262</v>
      </c>
      <c r="G128" s="58">
        <v>0</v>
      </c>
      <c r="H128" s="58">
        <v>0</v>
      </c>
      <c r="I128" s="58">
        <v>1</v>
      </c>
      <c r="J128" s="58" t="s">
        <v>263</v>
      </c>
      <c r="K128" s="98"/>
      <c r="L128" s="58" t="s">
        <v>393</v>
      </c>
      <c r="M128" s="58">
        <v>7</v>
      </c>
      <c r="N128" s="58" t="s">
        <v>273</v>
      </c>
      <c r="O128" s="96" t="s">
        <v>394</v>
      </c>
      <c r="P128" s="81" t="s">
        <v>395</v>
      </c>
      <c r="Q128" s="52">
        <v>0</v>
      </c>
      <c r="R128" s="100"/>
      <c r="T128" s="54"/>
      <c r="U128" s="100"/>
    </row>
    <row r="129" s="35" customFormat="1" spans="1:21">
      <c r="A129" s="77" t="s">
        <v>43</v>
      </c>
      <c r="B129" s="54">
        <v>155</v>
      </c>
      <c r="C129" s="54">
        <v>160609</v>
      </c>
      <c r="D129" s="66" t="s">
        <v>340</v>
      </c>
      <c r="E129" s="66" t="s">
        <v>341</v>
      </c>
      <c r="F129" s="54" t="s">
        <v>262</v>
      </c>
      <c r="G129" s="54"/>
      <c r="H129" s="54"/>
      <c r="I129" s="54">
        <v>1</v>
      </c>
      <c r="J129" s="54" t="s">
        <v>263</v>
      </c>
      <c r="K129" s="54"/>
      <c r="L129" s="54" t="s">
        <v>271</v>
      </c>
      <c r="M129" s="54" t="s">
        <v>363</v>
      </c>
      <c r="N129" s="54" t="s">
        <v>273</v>
      </c>
      <c r="O129" s="92" t="str">
        <f>数据引用!V128&amp;数据引用!T128*100</f>
        <v>属性-暴击效果,189</v>
      </c>
      <c r="P129" s="81" t="str">
        <f>数据引用!L128&amp;数据引用!M128&amp;数据引用!U128&amp;数据引用!N128</f>
        <v>提升水属性英雄1.89%暴击效果</v>
      </c>
      <c r="Q129" s="52">
        <v>0</v>
      </c>
      <c r="R129" s="100"/>
      <c r="T129" s="54"/>
      <c r="U129" s="100"/>
    </row>
    <row r="130" s="35" customFormat="1" spans="1:21">
      <c r="A130" s="77" t="s">
        <v>43</v>
      </c>
      <c r="B130" s="54">
        <v>156</v>
      </c>
      <c r="C130" s="54">
        <v>160610</v>
      </c>
      <c r="D130" s="54" t="s">
        <v>318</v>
      </c>
      <c r="E130" s="54" t="s">
        <v>319</v>
      </c>
      <c r="F130" s="54" t="s">
        <v>262</v>
      </c>
      <c r="G130" s="54"/>
      <c r="H130" s="54"/>
      <c r="I130" s="54">
        <v>1</v>
      </c>
      <c r="J130" s="54" t="s">
        <v>263</v>
      </c>
      <c r="K130" s="113"/>
      <c r="L130" s="60" t="s">
        <v>271</v>
      </c>
      <c r="M130" s="54" t="s">
        <v>363</v>
      </c>
      <c r="N130" s="60" t="s">
        <v>273</v>
      </c>
      <c r="O130" s="92" t="str">
        <f>数据引用!V129&amp;数据引用!T129</f>
        <v>属性-精准伤害,145</v>
      </c>
      <c r="P130" s="81" t="str">
        <f>数据引用!L129&amp;数据引用!M129&amp;数据引用!U129&amp;数据引用!N129</f>
        <v>提升水属性英雄1.45%精准伤害</v>
      </c>
      <c r="Q130" s="52">
        <v>0</v>
      </c>
      <c r="R130" s="100"/>
      <c r="T130" s="54"/>
      <c r="U130" s="100"/>
    </row>
    <row r="131" s="36" customFormat="1" spans="1:21">
      <c r="A131" s="56" t="s">
        <v>38</v>
      </c>
      <c r="B131" s="56">
        <v>158</v>
      </c>
      <c r="C131" s="56">
        <v>130103</v>
      </c>
      <c r="D131" s="56" t="s">
        <v>396</v>
      </c>
      <c r="E131" s="56" t="s">
        <v>397</v>
      </c>
      <c r="F131" s="56" t="s">
        <v>398</v>
      </c>
      <c r="G131" s="56">
        <v>1</v>
      </c>
      <c r="H131" s="56"/>
      <c r="I131" s="56">
        <f>数据引用!R130</f>
        <v>40</v>
      </c>
      <c r="J131" s="56" t="s">
        <v>284</v>
      </c>
      <c r="K131" s="56">
        <v>5</v>
      </c>
      <c r="L131" s="56" t="s">
        <v>257</v>
      </c>
      <c r="M131" s="52" t="s">
        <v>258</v>
      </c>
      <c r="N131" s="52" t="s">
        <v>259</v>
      </c>
      <c r="O131" s="80" t="str">
        <f>数据引用!V130&amp;数据引用!K130</f>
        <v>属性-最大生命,50</v>
      </c>
      <c r="P131" s="81" t="str">
        <f>数据引用!L130&amp;数据引用!T130&amp;数据引用!U130&amp;数据引用!N130&amp;数据引用!Q130&amp;数据引用!R130&amp;数据引用!S130</f>
        <v>每提升任意科技核心5级,提升0.5%晶核生命力，最多生效40次</v>
      </c>
      <c r="Q131" s="52">
        <v>0</v>
      </c>
      <c r="R131" s="101"/>
      <c r="T131" s="56"/>
      <c r="U131" s="101"/>
    </row>
    <row r="132" s="36" customFormat="1" spans="1:21">
      <c r="A132" s="56" t="s">
        <v>38</v>
      </c>
      <c r="B132" s="56">
        <v>159</v>
      </c>
      <c r="C132" s="56">
        <v>130104</v>
      </c>
      <c r="D132" s="56" t="s">
        <v>267</v>
      </c>
      <c r="E132" s="56" t="s">
        <v>268</v>
      </c>
      <c r="F132" s="56" t="s">
        <v>262</v>
      </c>
      <c r="G132" s="56"/>
      <c r="H132" s="57"/>
      <c r="I132" s="56">
        <v>1</v>
      </c>
      <c r="J132" s="56" t="s">
        <v>263</v>
      </c>
      <c r="K132" s="56"/>
      <c r="L132" s="52" t="s">
        <v>257</v>
      </c>
      <c r="M132" s="52" t="s">
        <v>258</v>
      </c>
      <c r="N132" s="52" t="s">
        <v>259</v>
      </c>
      <c r="O132" s="80" t="str">
        <f>数据引用!V131&amp;数据引用!P131*100</f>
        <v>属性-攻击力,2000</v>
      </c>
      <c r="P132" s="81" t="str">
        <f>数据引用!L131&amp;数据引用!M131&amp;数据引用!U131&amp;数据引用!N131</f>
        <v>提升20%晶核攻击力</v>
      </c>
      <c r="Q132" s="52">
        <v>0</v>
      </c>
      <c r="R132" s="101"/>
      <c r="T132" s="56"/>
      <c r="U132" s="101"/>
    </row>
    <row r="133" s="36" customFormat="1" spans="1:21">
      <c r="A133" s="56" t="s">
        <v>38</v>
      </c>
      <c r="B133" s="56">
        <v>160</v>
      </c>
      <c r="C133" s="56">
        <v>130105</v>
      </c>
      <c r="D133" s="56" t="s">
        <v>269</v>
      </c>
      <c r="E133" s="56" t="s">
        <v>270</v>
      </c>
      <c r="F133" s="56" t="s">
        <v>262</v>
      </c>
      <c r="G133" s="56"/>
      <c r="H133" s="57"/>
      <c r="I133" s="56">
        <v>1</v>
      </c>
      <c r="J133" s="56" t="s">
        <v>263</v>
      </c>
      <c r="K133" s="56"/>
      <c r="L133" s="56" t="s">
        <v>271</v>
      </c>
      <c r="M133" s="56" t="s">
        <v>399</v>
      </c>
      <c r="N133" s="56" t="s">
        <v>273</v>
      </c>
      <c r="O133" s="80" t="str">
        <f>数据引用!V132&amp;数据引用!P132</f>
        <v>属性-暴击回血,0</v>
      </c>
      <c r="P133" s="81" t="str">
        <f>数据引用!Q132&amp;数据引用!R132&amp;数据引用!S132&amp;数据引用!L132&amp;数据引用!N132&amp;数据引用!M132&amp;数据引用!U132</f>
        <v>提升风属性英雄暴击回血%s0%s点</v>
      </c>
      <c r="Q133" s="52">
        <v>0</v>
      </c>
      <c r="R133" s="101"/>
      <c r="T133" s="56"/>
      <c r="U133" s="101"/>
    </row>
    <row r="134" s="36" customFormat="1" spans="1:21">
      <c r="A134" s="56" t="s">
        <v>38</v>
      </c>
      <c r="B134" s="56">
        <v>161</v>
      </c>
      <c r="C134" s="56">
        <v>130106</v>
      </c>
      <c r="D134" s="56" t="s">
        <v>287</v>
      </c>
      <c r="E134" s="56" t="s">
        <v>288</v>
      </c>
      <c r="F134" s="56" t="s">
        <v>262</v>
      </c>
      <c r="G134" s="56"/>
      <c r="H134" s="57"/>
      <c r="I134" s="56">
        <v>1</v>
      </c>
      <c r="J134" s="56" t="s">
        <v>263</v>
      </c>
      <c r="K134" s="56"/>
      <c r="L134" s="56" t="s">
        <v>271</v>
      </c>
      <c r="M134" s="56" t="s">
        <v>399</v>
      </c>
      <c r="N134" s="56" t="s">
        <v>273</v>
      </c>
      <c r="O134" s="86" t="str">
        <f>数据引用!V133&amp;数据引用!T133*100</f>
        <v>属性-最大混沌,0</v>
      </c>
      <c r="P134" s="81" t="str">
        <f>数据引用!L133&amp;数据引用!M133&amp;数据引用!U133&amp;数据引用!N133</f>
        <v>提升风属性英雄0%最大混沌</v>
      </c>
      <c r="Q134" s="52">
        <v>0</v>
      </c>
      <c r="R134" s="101"/>
      <c r="T134" s="56"/>
      <c r="U134" s="101"/>
    </row>
    <row r="135" s="35" customFormat="1" spans="1:21">
      <c r="A135" s="54" t="s">
        <v>38</v>
      </c>
      <c r="B135" s="54">
        <v>163</v>
      </c>
      <c r="C135" s="54">
        <v>130203</v>
      </c>
      <c r="D135" s="54" t="s">
        <v>327</v>
      </c>
      <c r="E135" s="54" t="s">
        <v>270</v>
      </c>
      <c r="F135" s="54" t="s">
        <v>262</v>
      </c>
      <c r="G135" s="54"/>
      <c r="H135" s="55"/>
      <c r="I135" s="54">
        <v>1</v>
      </c>
      <c r="J135" s="54" t="s">
        <v>263</v>
      </c>
      <c r="K135" s="54"/>
      <c r="L135" s="54" t="s">
        <v>271</v>
      </c>
      <c r="M135" s="54" t="s">
        <v>399</v>
      </c>
      <c r="N135" s="54" t="s">
        <v>273</v>
      </c>
      <c r="O135" s="80" t="str">
        <f>数据引用!V134&amp;数据引用!P134</f>
        <v>属性-精准回血,226</v>
      </c>
      <c r="P135" s="81" t="str">
        <f>数据引用!Q134&amp;数据引用!R134&amp;数据引用!S134&amp;数据引用!L134&amp;数据引用!N134&amp;数据引用!M134&amp;数据引用!U134</f>
        <v>提升风属性英雄精准回血%s226%s点</v>
      </c>
      <c r="Q135" s="52">
        <v>0</v>
      </c>
      <c r="R135" s="100"/>
      <c r="T135" s="54"/>
      <c r="U135" s="100"/>
    </row>
    <row r="136" s="35" customFormat="1" spans="1:21">
      <c r="A136" s="54" t="s">
        <v>38</v>
      </c>
      <c r="B136" s="54">
        <v>164</v>
      </c>
      <c r="C136" s="54">
        <v>130204</v>
      </c>
      <c r="D136" s="54" t="s">
        <v>291</v>
      </c>
      <c r="E136" s="54" t="s">
        <v>292</v>
      </c>
      <c r="F136" s="54" t="s">
        <v>262</v>
      </c>
      <c r="G136" s="54"/>
      <c r="H136" s="54"/>
      <c r="I136" s="54">
        <v>1</v>
      </c>
      <c r="J136" s="54" t="s">
        <v>263</v>
      </c>
      <c r="K136" s="54"/>
      <c r="L136" s="54" t="s">
        <v>271</v>
      </c>
      <c r="M136" s="54" t="s">
        <v>399</v>
      </c>
      <c r="N136" s="54" t="s">
        <v>273</v>
      </c>
      <c r="O136" s="84" t="str">
        <f>数据引用!V135&amp;数据引用!P135*100</f>
        <v>属性-技能增强,0</v>
      </c>
      <c r="P136" s="81" t="str">
        <f>数据引用!L135&amp;数据引用!M135&amp;数据引用!U135&amp;数据引用!N135</f>
        <v>提升风属性英雄0%技能增强</v>
      </c>
      <c r="Q136" s="52">
        <v>0</v>
      </c>
      <c r="R136" s="100"/>
      <c r="T136" s="54"/>
      <c r="U136" s="100"/>
    </row>
    <row r="137" s="35" customFormat="1" spans="1:21">
      <c r="A137" s="54" t="s">
        <v>38</v>
      </c>
      <c r="B137" s="54">
        <v>165</v>
      </c>
      <c r="C137" s="54">
        <v>130205</v>
      </c>
      <c r="D137" s="54" t="s">
        <v>400</v>
      </c>
      <c r="E137" s="54" t="s">
        <v>401</v>
      </c>
      <c r="F137" s="54" t="s">
        <v>262</v>
      </c>
      <c r="G137" s="54"/>
      <c r="H137" s="55" t="s">
        <v>307</v>
      </c>
      <c r="I137" s="54">
        <v>1</v>
      </c>
      <c r="J137" s="54" t="s">
        <v>263</v>
      </c>
      <c r="K137" s="54"/>
      <c r="L137" s="54" t="s">
        <v>402</v>
      </c>
      <c r="M137" s="54" t="s">
        <v>258</v>
      </c>
      <c r="N137" s="54" t="s">
        <v>265</v>
      </c>
      <c r="O137" s="83">
        <v>1</v>
      </c>
      <c r="P137" s="81" t="str">
        <f>数据引用!L136</f>
        <v>黑市商城额外刷出1次钻石广告</v>
      </c>
      <c r="Q137" s="52">
        <v>0</v>
      </c>
      <c r="R137" s="100"/>
      <c r="T137" s="54"/>
      <c r="U137" s="100"/>
    </row>
    <row r="138" s="35" customFormat="1" spans="1:21">
      <c r="A138" s="54" t="s">
        <v>38</v>
      </c>
      <c r="B138" s="54">
        <v>166</v>
      </c>
      <c r="C138" s="54">
        <v>130206</v>
      </c>
      <c r="D138" s="54" t="s">
        <v>280</v>
      </c>
      <c r="E138" s="54" t="s">
        <v>270</v>
      </c>
      <c r="F138" s="54" t="s">
        <v>262</v>
      </c>
      <c r="G138" s="54"/>
      <c r="H138" s="55"/>
      <c r="I138" s="54">
        <v>1</v>
      </c>
      <c r="J138" s="54" t="s">
        <v>263</v>
      </c>
      <c r="K138" s="54"/>
      <c r="L138" s="54" t="s">
        <v>271</v>
      </c>
      <c r="M138" s="54" t="s">
        <v>399</v>
      </c>
      <c r="N138" s="54" t="s">
        <v>273</v>
      </c>
      <c r="O138" s="80" t="str">
        <f>数据引用!V137&amp;数据引用!P137</f>
        <v>属性-混沌回血,231</v>
      </c>
      <c r="P138" s="81" t="str">
        <f>数据引用!Q137&amp;数据引用!R137&amp;数据引用!S137&amp;数据引用!L137&amp;数据引用!N137&amp;数据引用!M137&amp;数据引用!U137</f>
        <v>提升风属性英雄混沌回血%s231%s点</v>
      </c>
      <c r="Q138" s="52">
        <v>0</v>
      </c>
      <c r="R138" s="100"/>
      <c r="T138" s="54"/>
      <c r="U138" s="100"/>
    </row>
    <row r="139" s="37" customFormat="1" spans="1:21">
      <c r="A139" s="107" t="s">
        <v>41</v>
      </c>
      <c r="B139" s="58">
        <v>168</v>
      </c>
      <c r="C139" s="58">
        <v>130303</v>
      </c>
      <c r="D139" s="58" t="s">
        <v>253</v>
      </c>
      <c r="E139" s="58" t="s">
        <v>254</v>
      </c>
      <c r="F139" s="58" t="s">
        <v>262</v>
      </c>
      <c r="G139" s="58"/>
      <c r="H139" s="58"/>
      <c r="I139" s="58">
        <v>1</v>
      </c>
      <c r="J139" s="58" t="s">
        <v>263</v>
      </c>
      <c r="K139" s="58"/>
      <c r="L139" s="58" t="s">
        <v>257</v>
      </c>
      <c r="M139" s="52" t="s">
        <v>258</v>
      </c>
      <c r="N139" s="52" t="s">
        <v>259</v>
      </c>
      <c r="O139" s="80" t="str">
        <f>数据引用!V138&amp;数据引用!K138</f>
        <v>属性-最大生命,2000</v>
      </c>
      <c r="P139" s="81" t="str">
        <f>数据引用!L138&amp;数据引用!M138&amp;数据引用!U138&amp;数据引用!N138</f>
        <v>提升20%晶核生命力</v>
      </c>
      <c r="Q139" s="52">
        <v>0</v>
      </c>
      <c r="R139" s="76"/>
      <c r="T139" s="58"/>
      <c r="U139" s="76"/>
    </row>
    <row r="140" s="37" customFormat="1" spans="1:21">
      <c r="A140" s="107" t="s">
        <v>41</v>
      </c>
      <c r="B140" s="58">
        <v>169</v>
      </c>
      <c r="C140" s="58">
        <v>130304</v>
      </c>
      <c r="D140" s="58" t="s">
        <v>267</v>
      </c>
      <c r="E140" s="58" t="s">
        <v>268</v>
      </c>
      <c r="F140" s="58" t="s">
        <v>262</v>
      </c>
      <c r="G140" s="58"/>
      <c r="H140" s="59"/>
      <c r="I140" s="58">
        <v>1</v>
      </c>
      <c r="J140" s="58" t="s">
        <v>263</v>
      </c>
      <c r="K140" s="58"/>
      <c r="L140" s="52" t="s">
        <v>257</v>
      </c>
      <c r="M140" s="52" t="s">
        <v>258</v>
      </c>
      <c r="N140" s="52" t="s">
        <v>259</v>
      </c>
      <c r="O140" s="80" t="str">
        <f>数据引用!V139&amp;数据引用!P139*100</f>
        <v>属性-攻击力,2000</v>
      </c>
      <c r="P140" s="81" t="str">
        <f>数据引用!L139&amp;数据引用!M139&amp;数据引用!U139&amp;数据引用!N139</f>
        <v>提升20%晶核攻击力</v>
      </c>
      <c r="Q140" s="52">
        <v>0</v>
      </c>
      <c r="R140" s="76"/>
      <c r="T140" s="58"/>
      <c r="U140" s="76"/>
    </row>
    <row r="141" s="37" customFormat="1" spans="1:21">
      <c r="A141" s="107" t="s">
        <v>41</v>
      </c>
      <c r="B141" s="58">
        <v>170</v>
      </c>
      <c r="C141" s="58">
        <v>130305</v>
      </c>
      <c r="D141" s="58" t="s">
        <v>278</v>
      </c>
      <c r="E141" s="58" t="s">
        <v>279</v>
      </c>
      <c r="F141" s="58" t="s">
        <v>262</v>
      </c>
      <c r="G141" s="58"/>
      <c r="H141" s="59"/>
      <c r="I141" s="58">
        <v>1</v>
      </c>
      <c r="J141" s="58" t="s">
        <v>263</v>
      </c>
      <c r="K141" s="58"/>
      <c r="L141" s="54" t="s">
        <v>257</v>
      </c>
      <c r="M141" s="54" t="s">
        <v>258</v>
      </c>
      <c r="N141" s="54" t="s">
        <v>259</v>
      </c>
      <c r="O141" s="85" t="str">
        <f>数据引用!V140&amp;数据引用!P140*100</f>
        <v>属性-防御力,2000</v>
      </c>
      <c r="P141" s="81" t="str">
        <f>数据引用!L140&amp;数据引用!M140&amp;数据引用!U140&amp;数据引用!N140</f>
        <v>提升20%晶核防御力</v>
      </c>
      <c r="Q141" s="52">
        <v>0</v>
      </c>
      <c r="R141" s="76"/>
      <c r="T141" s="58"/>
      <c r="U141" s="76"/>
    </row>
    <row r="142" s="37" customFormat="1" spans="1:21">
      <c r="A142" s="107" t="s">
        <v>41</v>
      </c>
      <c r="B142" s="58">
        <v>171</v>
      </c>
      <c r="C142" s="58">
        <v>130306</v>
      </c>
      <c r="D142" s="58" t="s">
        <v>269</v>
      </c>
      <c r="E142" s="58" t="s">
        <v>270</v>
      </c>
      <c r="F142" s="58" t="s">
        <v>403</v>
      </c>
      <c r="G142" s="58"/>
      <c r="H142" s="59"/>
      <c r="I142" s="58">
        <v>80</v>
      </c>
      <c r="J142" s="58" t="s">
        <v>284</v>
      </c>
      <c r="K142" s="58">
        <v>2</v>
      </c>
      <c r="L142" s="58" t="s">
        <v>271</v>
      </c>
      <c r="M142" s="58" t="s">
        <v>399</v>
      </c>
      <c r="N142" s="58" t="s">
        <v>273</v>
      </c>
      <c r="O142" s="80" t="str">
        <f>数据引用!V141&amp;数据引用!P141</f>
        <v>属性-暴击回血,258</v>
      </c>
      <c r="P142" s="81" t="str">
        <f>数据引用!Q141&amp;数据引用!R141&amp;数据引用!S141&amp;数据引用!L141&amp;数据引用!N141&amp;数据引用!M141&amp;数据引用!U141</f>
        <v>，最多生效80次每进行2次科技秘宝抽取,提升风属性英雄暴击回血%s258%s点</v>
      </c>
      <c r="Q142" s="52">
        <v>0</v>
      </c>
      <c r="R142" s="76"/>
      <c r="T142" s="58"/>
      <c r="U142" s="76"/>
    </row>
    <row r="143" s="37" customFormat="1" spans="1:21">
      <c r="A143" s="107" t="s">
        <v>41</v>
      </c>
      <c r="B143" s="58">
        <v>172</v>
      </c>
      <c r="C143" s="58">
        <v>130307</v>
      </c>
      <c r="D143" s="58" t="s">
        <v>269</v>
      </c>
      <c r="E143" s="58" t="s">
        <v>270</v>
      </c>
      <c r="F143" s="58" t="s">
        <v>262</v>
      </c>
      <c r="G143" s="58"/>
      <c r="H143" s="59"/>
      <c r="I143" s="58">
        <v>1</v>
      </c>
      <c r="J143" s="58" t="s">
        <v>263</v>
      </c>
      <c r="K143" s="58"/>
      <c r="L143" s="58" t="s">
        <v>271</v>
      </c>
      <c r="M143" s="58" t="s">
        <v>399</v>
      </c>
      <c r="N143" s="58" t="s">
        <v>273</v>
      </c>
      <c r="O143" s="80" t="str">
        <f>数据引用!V142&amp;数据引用!P142</f>
        <v>属性-暴击回血,258</v>
      </c>
      <c r="P143" s="81" t="str">
        <f>数据引用!Q142&amp;数据引用!R142&amp;数据引用!S142&amp;数据引用!L142&amp;数据引用!N142&amp;数据引用!M142&amp;数据引用!U142</f>
        <v>提升风属性英雄暴击回血%s258%s点</v>
      </c>
      <c r="Q143" s="52">
        <v>0</v>
      </c>
      <c r="R143" s="76"/>
      <c r="T143" s="58"/>
      <c r="U143" s="76"/>
    </row>
    <row r="144" s="36" customFormat="1" spans="1:21">
      <c r="A144" s="54" t="s">
        <v>41</v>
      </c>
      <c r="B144" s="56">
        <v>174</v>
      </c>
      <c r="C144" s="56">
        <v>130403</v>
      </c>
      <c r="D144" s="56" t="s">
        <v>364</v>
      </c>
      <c r="E144" s="56" t="s">
        <v>404</v>
      </c>
      <c r="F144" s="56" t="s">
        <v>405</v>
      </c>
      <c r="G144" s="56">
        <v>1</v>
      </c>
      <c r="H144" s="101" t="s">
        <v>406</v>
      </c>
      <c r="I144" s="56">
        <f>数据引用!R143</f>
        <v>0</v>
      </c>
      <c r="J144" s="56" t="s">
        <v>284</v>
      </c>
      <c r="K144" s="56">
        <v>5</v>
      </c>
      <c r="L144" s="54" t="s">
        <v>257</v>
      </c>
      <c r="M144" s="54" t="s">
        <v>258</v>
      </c>
      <c r="N144" s="54" t="s">
        <v>259</v>
      </c>
      <c r="O144" s="85" t="str">
        <f>数据引用!V143&amp;数据引用!P143*100</f>
        <v>属性-防御力,2000</v>
      </c>
      <c r="P144" s="81" t="str">
        <f>数据引用!L143&amp;数据引用!M143&amp;数据引用!U143&amp;数据引用!N143</f>
        <v>提升20%晶核防御力</v>
      </c>
      <c r="Q144" s="52">
        <v>0</v>
      </c>
      <c r="R144" s="101"/>
      <c r="T144" s="56"/>
      <c r="U144" s="101"/>
    </row>
    <row r="145" s="36" customFormat="1" spans="1:21">
      <c r="A145" s="54" t="s">
        <v>41</v>
      </c>
      <c r="B145" s="56">
        <v>175</v>
      </c>
      <c r="C145" s="56">
        <v>130404</v>
      </c>
      <c r="D145" s="56" t="s">
        <v>310</v>
      </c>
      <c r="E145" s="56" t="s">
        <v>270</v>
      </c>
      <c r="F145" s="56" t="s">
        <v>262</v>
      </c>
      <c r="G145" s="56"/>
      <c r="H145" s="57"/>
      <c r="I145" s="56">
        <v>1</v>
      </c>
      <c r="J145" s="56" t="s">
        <v>263</v>
      </c>
      <c r="K145" s="56"/>
      <c r="L145" s="56" t="s">
        <v>271</v>
      </c>
      <c r="M145" s="56" t="s">
        <v>399</v>
      </c>
      <c r="N145" s="56" t="s">
        <v>273</v>
      </c>
      <c r="O145" s="80" t="str">
        <f>数据引用!V144&amp;数据引用!P144</f>
        <v>属性-闪避回血,157</v>
      </c>
      <c r="P145" s="81" t="str">
        <f>数据引用!Q144&amp;数据引用!R144&amp;数据引用!S144&amp;数据引用!L144&amp;数据引用!N144&amp;数据引用!M144&amp;数据引用!U144</f>
        <v>提升风属性英雄闪避回血%s157%s点</v>
      </c>
      <c r="Q145" s="52">
        <v>0</v>
      </c>
      <c r="R145" s="101"/>
      <c r="T145" s="56"/>
      <c r="U145" s="101"/>
    </row>
    <row r="146" s="36" customFormat="1" spans="1:21">
      <c r="A146" s="54" t="s">
        <v>41</v>
      </c>
      <c r="B146" s="56">
        <v>176</v>
      </c>
      <c r="C146" s="56">
        <v>130405</v>
      </c>
      <c r="D146" s="56" t="s">
        <v>289</v>
      </c>
      <c r="E146" s="56" t="s">
        <v>290</v>
      </c>
      <c r="F146" s="56" t="s">
        <v>262</v>
      </c>
      <c r="G146" s="56"/>
      <c r="H146" s="57"/>
      <c r="I146" s="56">
        <v>1</v>
      </c>
      <c r="J146" s="56" t="s">
        <v>263</v>
      </c>
      <c r="K146" s="56"/>
      <c r="L146" s="56" t="s">
        <v>271</v>
      </c>
      <c r="M146" s="56" t="s">
        <v>399</v>
      </c>
      <c r="N146" s="56" t="s">
        <v>273</v>
      </c>
      <c r="O146" s="86" t="str">
        <f>数据引用!V145&amp;数据引用!T145*100</f>
        <v>属性-破甲效果,52</v>
      </c>
      <c r="P146" s="81" t="str">
        <f>数据引用!L145&amp;数据引用!M145&amp;数据引用!U145&amp;数据引用!N145</f>
        <v>提升风属性英雄0.52%破甲效果</v>
      </c>
      <c r="Q146" s="52">
        <v>0</v>
      </c>
      <c r="R146" s="101"/>
      <c r="T146" s="56"/>
      <c r="U146" s="101"/>
    </row>
    <row r="147" s="36" customFormat="1" spans="1:21">
      <c r="A147" s="54" t="s">
        <v>41</v>
      </c>
      <c r="B147" s="56">
        <v>177</v>
      </c>
      <c r="C147" s="56">
        <v>130406</v>
      </c>
      <c r="D147" s="56" t="s">
        <v>285</v>
      </c>
      <c r="E147" s="56" t="s">
        <v>286</v>
      </c>
      <c r="F147" s="56" t="s">
        <v>262</v>
      </c>
      <c r="G147" s="56"/>
      <c r="H147" s="56"/>
      <c r="I147" s="56">
        <v>1</v>
      </c>
      <c r="J147" s="56" t="s">
        <v>263</v>
      </c>
      <c r="K147" s="56"/>
      <c r="L147" s="56" t="s">
        <v>271</v>
      </c>
      <c r="M147" s="56" t="s">
        <v>399</v>
      </c>
      <c r="N147" s="56" t="s">
        <v>273</v>
      </c>
      <c r="O147" s="86" t="str">
        <f>数据引用!V146&amp;数据引用!P146*100</f>
        <v>属性-命中率,216</v>
      </c>
      <c r="P147" s="81" t="str">
        <f>数据引用!L146&amp;数据引用!M146&amp;数据引用!U146&amp;数据引用!N146</f>
        <v>提升风属性英雄2.16%命中率</v>
      </c>
      <c r="Q147" s="52">
        <v>0</v>
      </c>
      <c r="R147" s="101"/>
      <c r="T147" s="56"/>
      <c r="U147" s="101"/>
    </row>
    <row r="148" s="36" customFormat="1" spans="1:21">
      <c r="A148" s="54" t="s">
        <v>41</v>
      </c>
      <c r="B148" s="56">
        <v>178</v>
      </c>
      <c r="C148" s="56">
        <v>130407</v>
      </c>
      <c r="D148" s="56" t="s">
        <v>407</v>
      </c>
      <c r="E148" s="56" t="s">
        <v>408</v>
      </c>
      <c r="F148" s="56" t="s">
        <v>262</v>
      </c>
      <c r="G148" s="56"/>
      <c r="H148" s="57" t="s">
        <v>307</v>
      </c>
      <c r="I148" s="56">
        <v>1</v>
      </c>
      <c r="J148" s="54" t="s">
        <v>263</v>
      </c>
      <c r="K148" s="56"/>
      <c r="L148" s="56" t="s">
        <v>409</v>
      </c>
      <c r="M148" s="56" t="s">
        <v>258</v>
      </c>
      <c r="N148" s="56" t="s">
        <v>410</v>
      </c>
      <c r="O148" s="109" t="s">
        <v>411</v>
      </c>
      <c r="P148" s="81" t="str">
        <f>数据引用!L147</f>
        <v>黑市商店出现7折及以下的商品概率+5%</v>
      </c>
      <c r="Q148" s="52">
        <v>0</v>
      </c>
      <c r="R148" s="101"/>
      <c r="T148" s="56"/>
      <c r="U148" s="101"/>
    </row>
    <row r="149" s="38" customFormat="1" spans="1:21">
      <c r="A149" s="56" t="s">
        <v>42</v>
      </c>
      <c r="B149" s="60">
        <v>180</v>
      </c>
      <c r="C149" s="60">
        <v>130503</v>
      </c>
      <c r="D149" s="60" t="s">
        <v>346</v>
      </c>
      <c r="E149" s="60" t="s">
        <v>347</v>
      </c>
      <c r="F149" s="60" t="s">
        <v>262</v>
      </c>
      <c r="G149" s="61"/>
      <c r="I149" s="60">
        <v>1</v>
      </c>
      <c r="J149" s="60" t="s">
        <v>263</v>
      </c>
      <c r="K149" s="60"/>
      <c r="L149" s="60" t="s">
        <v>276</v>
      </c>
      <c r="M149" s="60">
        <v>2</v>
      </c>
      <c r="N149" s="60" t="s">
        <v>273</v>
      </c>
      <c r="O149" s="88" t="s">
        <v>348</v>
      </c>
      <c r="P149" s="81" t="str">
        <f>数据引用!L148</f>
        <v>高级唤醒获取史诗英雄的概率+%s0.1%%s</v>
      </c>
      <c r="Q149" s="52">
        <v>0</v>
      </c>
      <c r="T149" s="60"/>
      <c r="U149" s="61"/>
    </row>
    <row r="150" s="38" customFormat="1" spans="1:21">
      <c r="A150" s="56" t="s">
        <v>42</v>
      </c>
      <c r="B150" s="60">
        <v>181</v>
      </c>
      <c r="C150" s="60">
        <v>130504</v>
      </c>
      <c r="D150" s="60" t="s">
        <v>253</v>
      </c>
      <c r="E150" s="60" t="s">
        <v>254</v>
      </c>
      <c r="F150" s="60" t="s">
        <v>262</v>
      </c>
      <c r="G150" s="60"/>
      <c r="H150" s="60"/>
      <c r="I150" s="60">
        <v>1</v>
      </c>
      <c r="J150" s="60" t="s">
        <v>263</v>
      </c>
      <c r="K150" s="60"/>
      <c r="L150" s="60" t="s">
        <v>257</v>
      </c>
      <c r="M150" s="52" t="s">
        <v>258</v>
      </c>
      <c r="N150" s="52" t="s">
        <v>259</v>
      </c>
      <c r="O150" s="80" t="str">
        <f>数据引用!V149&amp;数据引用!K149</f>
        <v>属性-最大生命,2000</v>
      </c>
      <c r="P150" s="81" t="str">
        <f>数据引用!L149&amp;数据引用!M149&amp;数据引用!U149&amp;数据引用!N149</f>
        <v>提升20%晶核生命力</v>
      </c>
      <c r="Q150" s="52">
        <v>0</v>
      </c>
      <c r="R150" s="61"/>
      <c r="T150" s="60"/>
      <c r="U150" s="61"/>
    </row>
    <row r="151" s="38" customFormat="1" spans="1:21">
      <c r="A151" s="56" t="s">
        <v>42</v>
      </c>
      <c r="B151" s="60">
        <v>182</v>
      </c>
      <c r="C151" s="60">
        <v>130505</v>
      </c>
      <c r="D151" s="60" t="s">
        <v>345</v>
      </c>
      <c r="E151" s="60" t="s">
        <v>270</v>
      </c>
      <c r="F151" s="60" t="s">
        <v>262</v>
      </c>
      <c r="G151" s="60"/>
      <c r="H151" s="60"/>
      <c r="I151" s="60">
        <v>1</v>
      </c>
      <c r="J151" s="60" t="s">
        <v>263</v>
      </c>
      <c r="K151" s="60"/>
      <c r="L151" s="60" t="s">
        <v>271</v>
      </c>
      <c r="M151" s="60" t="s">
        <v>399</v>
      </c>
      <c r="N151" s="60" t="s">
        <v>273</v>
      </c>
      <c r="O151" s="80" t="str">
        <f>数据引用!V150&amp;数据引用!P150</f>
        <v>属性-命中回血,134</v>
      </c>
      <c r="P151" s="81" t="str">
        <f>数据引用!Q150&amp;数据引用!R150&amp;数据引用!S150&amp;数据引用!L150&amp;数据引用!N150&amp;数据引用!M150&amp;数据引用!U150</f>
        <v>提升风属性英雄命中回血%s134%s点</v>
      </c>
      <c r="Q151" s="52">
        <v>0</v>
      </c>
      <c r="R151" s="61"/>
      <c r="T151" s="60"/>
      <c r="U151" s="61"/>
    </row>
    <row r="152" s="38" customFormat="1" spans="1:21">
      <c r="A152" s="56" t="s">
        <v>42</v>
      </c>
      <c r="B152" s="60">
        <v>183</v>
      </c>
      <c r="C152" s="60">
        <v>130506</v>
      </c>
      <c r="D152" s="66" t="s">
        <v>340</v>
      </c>
      <c r="E152" s="66" t="s">
        <v>341</v>
      </c>
      <c r="F152" s="60" t="s">
        <v>262</v>
      </c>
      <c r="G152" s="60"/>
      <c r="H152" s="60"/>
      <c r="I152" s="60">
        <v>1</v>
      </c>
      <c r="J152" s="60" t="s">
        <v>263</v>
      </c>
      <c r="K152" s="60"/>
      <c r="L152" s="60" t="s">
        <v>271</v>
      </c>
      <c r="M152" s="60" t="s">
        <v>399</v>
      </c>
      <c r="N152" s="60" t="s">
        <v>273</v>
      </c>
      <c r="O152" s="92" t="str">
        <f>数据引用!V151&amp;数据引用!T151*100</f>
        <v>属性-暴击效果,105</v>
      </c>
      <c r="P152" s="81" t="str">
        <f>数据引用!L151&amp;数据引用!T151&amp;数据引用!U151&amp;数据引用!N151&amp;数据引用!Q151&amp;数据引用!R151&amp;数据引用!S151</f>
        <v>提升风属性英雄1.05%暴击效果</v>
      </c>
      <c r="Q152" s="52">
        <v>0</v>
      </c>
      <c r="R152" s="61"/>
      <c r="T152" s="60"/>
      <c r="U152" s="61"/>
    </row>
    <row r="153" s="38" customFormat="1" spans="1:21">
      <c r="A153" s="56" t="s">
        <v>42</v>
      </c>
      <c r="B153" s="60">
        <v>184</v>
      </c>
      <c r="C153" s="60">
        <v>130507</v>
      </c>
      <c r="D153" s="60" t="s">
        <v>303</v>
      </c>
      <c r="E153" s="60" t="s">
        <v>304</v>
      </c>
      <c r="F153" s="60" t="s">
        <v>262</v>
      </c>
      <c r="G153" s="60"/>
      <c r="H153" s="60"/>
      <c r="I153" s="60">
        <v>1</v>
      </c>
      <c r="J153" s="60" t="s">
        <v>263</v>
      </c>
      <c r="K153" s="60"/>
      <c r="L153" s="60" t="s">
        <v>271</v>
      </c>
      <c r="M153" s="60" t="s">
        <v>399</v>
      </c>
      <c r="N153" s="60" t="s">
        <v>273</v>
      </c>
      <c r="O153" s="87" t="str">
        <f>数据引用!V152&amp;数据引用!P152*100</f>
        <v>属性-闪避率,108</v>
      </c>
      <c r="P153" s="81" t="str">
        <f>数据引用!L152&amp;数据引用!M152&amp;数据引用!U152&amp;数据引用!N152</f>
        <v>提升风属性英雄1.08%闪避率</v>
      </c>
      <c r="Q153" s="52">
        <v>0</v>
      </c>
      <c r="R153" s="61"/>
      <c r="T153" s="60"/>
      <c r="U153" s="61"/>
    </row>
    <row r="154" s="38" customFormat="1" spans="1:21">
      <c r="A154" s="56" t="s">
        <v>42</v>
      </c>
      <c r="B154" s="60">
        <v>185</v>
      </c>
      <c r="C154" s="60">
        <v>130508</v>
      </c>
      <c r="D154" s="60" t="s">
        <v>412</v>
      </c>
      <c r="E154" s="60" t="s">
        <v>413</v>
      </c>
      <c r="F154" s="60" t="s">
        <v>262</v>
      </c>
      <c r="G154" s="60"/>
      <c r="H154" s="60"/>
      <c r="I154" s="60">
        <v>1</v>
      </c>
      <c r="J154" s="60" t="s">
        <v>263</v>
      </c>
      <c r="K154" s="60"/>
      <c r="L154" s="60" t="s">
        <v>414</v>
      </c>
      <c r="M154" s="60" t="s">
        <v>258</v>
      </c>
      <c r="N154" s="60" t="s">
        <v>265</v>
      </c>
      <c r="O154" s="88">
        <v>701</v>
      </c>
      <c r="P154" s="81" t="str">
        <f>数据引用!L153</f>
        <v>Boss出现时，基地回复10%血量，基地保卫战内为30%</v>
      </c>
      <c r="Q154" s="52">
        <v>0</v>
      </c>
      <c r="R154" s="61"/>
      <c r="T154" s="60"/>
      <c r="U154" s="61"/>
    </row>
    <row r="155" s="36" customFormat="1" spans="1:21">
      <c r="A155" s="77" t="s">
        <v>43</v>
      </c>
      <c r="B155" s="56">
        <v>188</v>
      </c>
      <c r="C155" s="56">
        <v>130603</v>
      </c>
      <c r="D155" s="56" t="s">
        <v>415</v>
      </c>
      <c r="E155" s="56" t="s">
        <v>325</v>
      </c>
      <c r="F155" s="56" t="s">
        <v>262</v>
      </c>
      <c r="G155" s="56"/>
      <c r="H155" s="56"/>
      <c r="I155" s="56">
        <v>1</v>
      </c>
      <c r="J155" s="56" t="s">
        <v>263</v>
      </c>
      <c r="K155" s="56"/>
      <c r="L155" s="56" t="s">
        <v>316</v>
      </c>
      <c r="M155" s="56">
        <v>11</v>
      </c>
      <c r="N155" s="56" t="s">
        <v>273</v>
      </c>
      <c r="O155" s="86" t="s">
        <v>416</v>
      </c>
      <c r="P155" s="81" t="str">
        <f>数据引用!L154</f>
        <v>10连克隆英雄时，有%s0.2%%s的概率额外获得1个品质至少为稀有的英雄</v>
      </c>
      <c r="Q155" s="52">
        <v>0</v>
      </c>
      <c r="R155" s="56"/>
      <c r="T155" s="56"/>
      <c r="U155" s="101"/>
    </row>
    <row r="156" s="36" customFormat="1" spans="1:21">
      <c r="A156" s="77" t="s">
        <v>43</v>
      </c>
      <c r="B156" s="56">
        <v>189</v>
      </c>
      <c r="C156" s="56">
        <v>130604</v>
      </c>
      <c r="D156" s="56" t="s">
        <v>267</v>
      </c>
      <c r="E156" s="56" t="s">
        <v>268</v>
      </c>
      <c r="F156" s="56" t="s">
        <v>262</v>
      </c>
      <c r="G156" s="101"/>
      <c r="H156" s="57"/>
      <c r="I156" s="56">
        <v>1</v>
      </c>
      <c r="J156" s="56" t="s">
        <v>263</v>
      </c>
      <c r="K156" s="56"/>
      <c r="L156" s="52" t="s">
        <v>257</v>
      </c>
      <c r="M156" s="52" t="s">
        <v>258</v>
      </c>
      <c r="N156" s="52" t="s">
        <v>259</v>
      </c>
      <c r="O156" s="80" t="str">
        <f>数据引用!V155&amp;数据引用!P155*100</f>
        <v>属性-攻击力,2000</v>
      </c>
      <c r="P156" s="81" t="str">
        <f>数据引用!L155&amp;数据引用!M155&amp;数据引用!U155&amp;数据引用!N155</f>
        <v>提升20%晶核攻击力</v>
      </c>
      <c r="Q156" s="52">
        <v>0</v>
      </c>
      <c r="T156" s="56"/>
      <c r="U156" s="101"/>
    </row>
    <row r="157" s="36" customFormat="1" spans="1:21">
      <c r="A157" s="77" t="s">
        <v>43</v>
      </c>
      <c r="B157" s="56">
        <v>190</v>
      </c>
      <c r="C157" s="56">
        <v>130605</v>
      </c>
      <c r="D157" s="56" t="s">
        <v>295</v>
      </c>
      <c r="E157" s="56" t="s">
        <v>296</v>
      </c>
      <c r="F157" s="56" t="s">
        <v>262</v>
      </c>
      <c r="G157" s="56"/>
      <c r="H157" s="56"/>
      <c r="I157" s="56">
        <v>1</v>
      </c>
      <c r="J157" s="56" t="s">
        <v>263</v>
      </c>
      <c r="K157" s="56"/>
      <c r="L157" s="56" t="s">
        <v>271</v>
      </c>
      <c r="M157" s="56" t="s">
        <v>399</v>
      </c>
      <c r="N157" s="56" t="s">
        <v>273</v>
      </c>
      <c r="O157" s="87" t="str">
        <f>"属性-"&amp;数据引用!K156&amp;","&amp;数据引用!T156*100</f>
        <v>属性-风伤,108</v>
      </c>
      <c r="P157" s="81" t="str">
        <f>数据引用!L156&amp;数据引用!M156&amp;数据引用!U156&amp;数据引用!N156</f>
        <v>提升风属性英雄1.08%元素伤害</v>
      </c>
      <c r="Q157" s="52">
        <v>0</v>
      </c>
      <c r="R157" s="101"/>
      <c r="T157" s="56"/>
      <c r="U157" s="101"/>
    </row>
    <row r="158" s="36" customFormat="1" spans="1:21">
      <c r="A158" s="77" t="s">
        <v>43</v>
      </c>
      <c r="B158" s="56">
        <v>191</v>
      </c>
      <c r="C158" s="56">
        <v>130606</v>
      </c>
      <c r="D158" s="56" t="s">
        <v>310</v>
      </c>
      <c r="E158" s="56" t="s">
        <v>270</v>
      </c>
      <c r="F158" s="56" t="s">
        <v>262</v>
      </c>
      <c r="G158" s="101"/>
      <c r="H158" s="57"/>
      <c r="I158" s="56">
        <v>1</v>
      </c>
      <c r="J158" s="56" t="s">
        <v>263</v>
      </c>
      <c r="K158" s="56"/>
      <c r="L158" s="56" t="s">
        <v>271</v>
      </c>
      <c r="M158" s="56" t="s">
        <v>399</v>
      </c>
      <c r="N158" s="56" t="s">
        <v>273</v>
      </c>
      <c r="O158" s="80" t="str">
        <f>数据引用!V157&amp;数据引用!P157</f>
        <v>属性-闪避回血,0</v>
      </c>
      <c r="P158" s="81" t="str">
        <f>数据引用!Q157&amp;数据引用!R157&amp;数据引用!S157&amp;数据引用!L157&amp;数据引用!N157&amp;数据引用!M157&amp;数据引用!U157</f>
        <v>提升风属性英雄闪避回血%s0%s点</v>
      </c>
      <c r="Q158" s="52">
        <v>0</v>
      </c>
      <c r="R158" s="101"/>
      <c r="T158" s="56"/>
      <c r="U158" s="101"/>
    </row>
    <row r="159" s="36" customFormat="1" spans="1:21">
      <c r="A159" s="77" t="s">
        <v>43</v>
      </c>
      <c r="B159" s="56">
        <v>192</v>
      </c>
      <c r="C159" s="56">
        <v>130607</v>
      </c>
      <c r="D159" s="66" t="s">
        <v>340</v>
      </c>
      <c r="E159" s="66" t="s">
        <v>341</v>
      </c>
      <c r="F159" s="56" t="s">
        <v>262</v>
      </c>
      <c r="G159" s="101"/>
      <c r="H159" s="57"/>
      <c r="I159" s="56">
        <v>1</v>
      </c>
      <c r="J159" s="56" t="s">
        <v>263</v>
      </c>
      <c r="K159" s="56"/>
      <c r="L159" s="56" t="s">
        <v>271</v>
      </c>
      <c r="M159" s="56" t="s">
        <v>399</v>
      </c>
      <c r="N159" s="56" t="s">
        <v>273</v>
      </c>
      <c r="O159" s="92" t="str">
        <f>数据引用!V158&amp;数据引用!T158*100</f>
        <v>属性-暴击效果,189</v>
      </c>
      <c r="P159" s="81" t="str">
        <f>数据引用!L158&amp;数据引用!M158&amp;数据引用!U158&amp;数据引用!N158</f>
        <v>提升风属性英雄1.89%暴击效果</v>
      </c>
      <c r="Q159" s="52">
        <v>0</v>
      </c>
      <c r="R159" s="101"/>
      <c r="T159" s="56"/>
      <c r="U159" s="101"/>
    </row>
    <row r="160" s="36" customFormat="1" spans="1:21">
      <c r="A160" s="77" t="s">
        <v>43</v>
      </c>
      <c r="B160" s="56">
        <v>193</v>
      </c>
      <c r="C160" s="56">
        <v>130608</v>
      </c>
      <c r="D160" s="56" t="s">
        <v>303</v>
      </c>
      <c r="E160" s="56" t="s">
        <v>304</v>
      </c>
      <c r="F160" s="56" t="s">
        <v>262</v>
      </c>
      <c r="G160" s="56"/>
      <c r="H160" s="56"/>
      <c r="I160" s="56">
        <v>1</v>
      </c>
      <c r="J160" s="56" t="s">
        <v>263</v>
      </c>
      <c r="K160" s="56"/>
      <c r="L160" s="56" t="s">
        <v>271</v>
      </c>
      <c r="M160" s="56" t="s">
        <v>399</v>
      </c>
      <c r="N160" s="56" t="s">
        <v>273</v>
      </c>
      <c r="O160" s="87" t="str">
        <f>数据引用!V159&amp;数据引用!P159*100</f>
        <v>属性-闪避率,0</v>
      </c>
      <c r="P160" s="81" t="str">
        <f>数据引用!L159&amp;数据引用!M159&amp;数据引用!U159&amp;数据引用!N159</f>
        <v>提升风属性英雄0%闪避率</v>
      </c>
      <c r="Q160" s="52">
        <v>0</v>
      </c>
      <c r="R160" s="101"/>
      <c r="T160" s="56"/>
      <c r="U160" s="101"/>
    </row>
    <row r="161" s="36" customFormat="1" spans="1:21">
      <c r="A161" s="77" t="s">
        <v>43</v>
      </c>
      <c r="B161" s="56">
        <v>194</v>
      </c>
      <c r="C161" s="56">
        <v>130609</v>
      </c>
      <c r="D161" s="58" t="s">
        <v>291</v>
      </c>
      <c r="E161" s="58" t="s">
        <v>292</v>
      </c>
      <c r="F161" s="56" t="s">
        <v>262</v>
      </c>
      <c r="G161" s="56"/>
      <c r="H161" s="56"/>
      <c r="I161" s="56">
        <v>1</v>
      </c>
      <c r="J161" s="56" t="s">
        <v>263</v>
      </c>
      <c r="K161" s="114"/>
      <c r="L161" s="54" t="s">
        <v>271</v>
      </c>
      <c r="M161" s="54" t="s">
        <v>399</v>
      </c>
      <c r="N161" s="54" t="s">
        <v>273</v>
      </c>
      <c r="O161" s="85" t="str">
        <f>数据引用!V160&amp;数据引用!P160*100</f>
        <v>属性-技能增强,503</v>
      </c>
      <c r="P161" s="81" t="str">
        <f>数据引用!L160&amp;数据引用!M160&amp;数据引用!U160&amp;数据引用!N160</f>
        <v>提升风属性英雄5.03%技能增强</v>
      </c>
      <c r="Q161" s="52">
        <v>0</v>
      </c>
      <c r="R161" s="101"/>
      <c r="T161" s="56"/>
      <c r="U161" s="101"/>
    </row>
    <row r="162" s="36" customFormat="1" spans="1:21">
      <c r="A162" s="77" t="s">
        <v>43</v>
      </c>
      <c r="B162" s="56">
        <v>195</v>
      </c>
      <c r="C162" s="56">
        <v>130610</v>
      </c>
      <c r="D162" s="56" t="s">
        <v>253</v>
      </c>
      <c r="E162" s="56" t="s">
        <v>254</v>
      </c>
      <c r="F162" s="56" t="s">
        <v>262</v>
      </c>
      <c r="G162" s="56"/>
      <c r="H162" s="56"/>
      <c r="I162" s="56">
        <v>1</v>
      </c>
      <c r="J162" s="56" t="s">
        <v>263</v>
      </c>
      <c r="K162" s="56"/>
      <c r="L162" s="56" t="s">
        <v>257</v>
      </c>
      <c r="M162" s="52" t="s">
        <v>258</v>
      </c>
      <c r="N162" s="52" t="s">
        <v>259</v>
      </c>
      <c r="O162" s="80" t="str">
        <f>数据引用!V161&amp;数据引用!K161</f>
        <v>属性-最大生命,2000</v>
      </c>
      <c r="P162" s="81" t="str">
        <f>数据引用!L161&amp;数据引用!M161&amp;数据引用!U161&amp;数据引用!N161</f>
        <v>提升20%晶核生命力</v>
      </c>
      <c r="Q162" s="52">
        <v>0</v>
      </c>
      <c r="R162" s="101"/>
      <c r="T162" s="56"/>
      <c r="U162" s="101"/>
    </row>
    <row r="163" s="35" customFormat="1" spans="1:21">
      <c r="A163" s="56" t="s">
        <v>38</v>
      </c>
      <c r="B163" s="54">
        <v>197</v>
      </c>
      <c r="C163" s="54">
        <v>140103</v>
      </c>
      <c r="D163" s="54" t="s">
        <v>253</v>
      </c>
      <c r="E163" s="54" t="s">
        <v>254</v>
      </c>
      <c r="F163" s="54" t="s">
        <v>262</v>
      </c>
      <c r="G163" s="54"/>
      <c r="H163" s="54"/>
      <c r="I163" s="54">
        <v>1</v>
      </c>
      <c r="J163" s="54" t="s">
        <v>263</v>
      </c>
      <c r="K163" s="54"/>
      <c r="L163" s="54" t="s">
        <v>257</v>
      </c>
      <c r="M163" s="52" t="s">
        <v>258</v>
      </c>
      <c r="N163" s="52" t="s">
        <v>259</v>
      </c>
      <c r="O163" s="80" t="str">
        <f>数据引用!V162&amp;数据引用!K162</f>
        <v>属性-最大生命,2000</v>
      </c>
      <c r="P163" s="81" t="str">
        <f>数据引用!L162&amp;数据引用!M162&amp;数据引用!U162&amp;数据引用!N162</f>
        <v>提升20%晶核生命力</v>
      </c>
      <c r="Q163" s="52">
        <v>0</v>
      </c>
      <c r="R163" s="100"/>
      <c r="T163" s="54"/>
      <c r="U163" s="100"/>
    </row>
    <row r="164" s="35" customFormat="1" spans="1:21">
      <c r="A164" s="56" t="s">
        <v>38</v>
      </c>
      <c r="B164" s="54">
        <v>198</v>
      </c>
      <c r="C164" s="54">
        <v>140104</v>
      </c>
      <c r="D164" s="66" t="s">
        <v>318</v>
      </c>
      <c r="E164" s="66" t="s">
        <v>319</v>
      </c>
      <c r="F164" s="54" t="s">
        <v>262</v>
      </c>
      <c r="G164" s="54"/>
      <c r="H164" s="55"/>
      <c r="I164" s="54">
        <v>1</v>
      </c>
      <c r="J164" s="54" t="s">
        <v>263</v>
      </c>
      <c r="K164" s="54"/>
      <c r="L164" s="54" t="s">
        <v>271</v>
      </c>
      <c r="M164" s="54" t="s">
        <v>399</v>
      </c>
      <c r="N164" s="54" t="s">
        <v>273</v>
      </c>
      <c r="O164" s="92" t="str">
        <f>数据引用!V163&amp;数据引用!T163</f>
        <v>属性-精准伤害,0</v>
      </c>
      <c r="P164" s="81" t="str">
        <f>数据引用!L163&amp;数据引用!M163&amp;数据引用!U163&amp;数据引用!N163</f>
        <v>提升风属性英雄0%精准伤害</v>
      </c>
      <c r="Q164" s="52">
        <v>0</v>
      </c>
      <c r="R164" s="100"/>
      <c r="T164" s="54"/>
      <c r="U164" s="100"/>
    </row>
    <row r="165" s="35" customFormat="1" spans="1:21">
      <c r="A165" s="56" t="s">
        <v>38</v>
      </c>
      <c r="B165" s="54">
        <v>199</v>
      </c>
      <c r="C165" s="54">
        <v>140105</v>
      </c>
      <c r="D165" s="54" t="s">
        <v>253</v>
      </c>
      <c r="E165" s="54" t="s">
        <v>254</v>
      </c>
      <c r="F165" s="54" t="s">
        <v>262</v>
      </c>
      <c r="G165" s="54"/>
      <c r="H165" s="55"/>
      <c r="I165" s="54">
        <v>1</v>
      </c>
      <c r="J165" s="54" t="s">
        <v>263</v>
      </c>
      <c r="K165" s="54"/>
      <c r="L165" s="54" t="s">
        <v>257</v>
      </c>
      <c r="M165" s="52" t="s">
        <v>258</v>
      </c>
      <c r="N165" s="52" t="s">
        <v>259</v>
      </c>
      <c r="O165" s="80" t="str">
        <f>数据引用!V164&amp;数据引用!K164</f>
        <v>属性-最大生命,2000</v>
      </c>
      <c r="P165" s="81" t="str">
        <f>数据引用!L164&amp;数据引用!M164&amp;数据引用!U164&amp;数据引用!N164</f>
        <v>提升20%晶核生命力</v>
      </c>
      <c r="Q165" s="52">
        <v>0</v>
      </c>
      <c r="R165" s="100"/>
      <c r="T165" s="54"/>
      <c r="U165" s="100"/>
    </row>
    <row r="166" s="35" customFormat="1" spans="1:21">
      <c r="A166" s="56" t="s">
        <v>38</v>
      </c>
      <c r="B166" s="54">
        <v>200</v>
      </c>
      <c r="C166" s="54">
        <v>140106</v>
      </c>
      <c r="D166" s="54" t="s">
        <v>267</v>
      </c>
      <c r="E166" s="54" t="s">
        <v>268</v>
      </c>
      <c r="F166" s="54" t="s">
        <v>262</v>
      </c>
      <c r="G166" s="54"/>
      <c r="H166" s="55"/>
      <c r="I166" s="54">
        <v>1</v>
      </c>
      <c r="J166" s="54" t="s">
        <v>263</v>
      </c>
      <c r="K166" s="54"/>
      <c r="L166" s="52" t="s">
        <v>257</v>
      </c>
      <c r="M166" s="52" t="s">
        <v>258</v>
      </c>
      <c r="N166" s="52" t="s">
        <v>259</v>
      </c>
      <c r="O166" s="80" t="str">
        <f>数据引用!V165&amp;数据引用!P165*100</f>
        <v>属性-攻击力,2000</v>
      </c>
      <c r="P166" s="81" t="str">
        <f>数据引用!L165&amp;数据引用!M165&amp;数据引用!U165&amp;数据引用!N165</f>
        <v>提升20%晶核攻击力</v>
      </c>
      <c r="Q166" s="52">
        <v>0</v>
      </c>
      <c r="R166" s="100"/>
      <c r="T166" s="54"/>
      <c r="U166" s="100"/>
    </row>
    <row r="167" s="36" customFormat="1" spans="1:21">
      <c r="A167" s="54" t="s">
        <v>38</v>
      </c>
      <c r="B167" s="56">
        <v>202</v>
      </c>
      <c r="C167" s="56">
        <v>140203</v>
      </c>
      <c r="D167" s="56" t="s">
        <v>281</v>
      </c>
      <c r="E167" s="56" t="s">
        <v>417</v>
      </c>
      <c r="F167" s="56" t="s">
        <v>283</v>
      </c>
      <c r="G167" s="56">
        <v>1</v>
      </c>
      <c r="H167" s="101">
        <v>1201</v>
      </c>
      <c r="I167" s="56">
        <f>数据引用!R166</f>
        <v>80</v>
      </c>
      <c r="J167" s="56" t="s">
        <v>284</v>
      </c>
      <c r="K167" s="56">
        <v>2</v>
      </c>
      <c r="L167" s="52" t="s">
        <v>257</v>
      </c>
      <c r="M167" s="52" t="s">
        <v>258</v>
      </c>
      <c r="N167" s="52" t="s">
        <v>259</v>
      </c>
      <c r="O167" s="80" t="str">
        <f>数据引用!V166&amp;数据引用!P166*100</f>
        <v>属性-攻击力,2000</v>
      </c>
      <c r="P167" s="81" t="str">
        <f>数据引用!L166&amp;数据引用!T166&amp;数据引用!U166&amp;数据引用!N166&amp;数据引用!Q166&amp;数据引用!R166&amp;数据引用!S166</f>
        <v>每开启1次普通补给箱,提升0.25%晶核攻击力，最多生效80次</v>
      </c>
      <c r="Q167" s="52">
        <v>0</v>
      </c>
      <c r="R167" s="101"/>
      <c r="T167" s="56"/>
      <c r="U167" s="101"/>
    </row>
    <row r="168" s="36" customFormat="1" spans="1:21">
      <c r="A168" s="54" t="s">
        <v>38</v>
      </c>
      <c r="B168" s="56">
        <v>203</v>
      </c>
      <c r="C168" s="56">
        <v>140204</v>
      </c>
      <c r="D168" s="56" t="s">
        <v>269</v>
      </c>
      <c r="E168" s="56" t="s">
        <v>270</v>
      </c>
      <c r="F168" s="56" t="s">
        <v>262</v>
      </c>
      <c r="G168" s="56"/>
      <c r="H168" s="56"/>
      <c r="I168" s="56">
        <v>1</v>
      </c>
      <c r="J168" s="56" t="s">
        <v>263</v>
      </c>
      <c r="K168" s="56"/>
      <c r="L168" s="56" t="s">
        <v>271</v>
      </c>
      <c r="M168" s="56" t="s">
        <v>399</v>
      </c>
      <c r="N168" s="56" t="s">
        <v>273</v>
      </c>
      <c r="O168" s="80" t="str">
        <f>数据引用!V167&amp;数据引用!P167</f>
        <v>属性-暴击回血,258</v>
      </c>
      <c r="P168" s="81" t="str">
        <f>数据引用!Q167&amp;数据引用!R167&amp;数据引用!S167&amp;数据引用!L167&amp;数据引用!N167&amp;数据引用!M167&amp;数据引用!U167</f>
        <v>提升风属性英雄暴击回血%s258%s点</v>
      </c>
      <c r="Q168" s="52">
        <v>0</v>
      </c>
      <c r="R168" s="101"/>
      <c r="T168" s="56"/>
      <c r="U168" s="101"/>
    </row>
    <row r="169" s="36" customFormat="1" spans="1:21">
      <c r="A169" s="54" t="s">
        <v>38</v>
      </c>
      <c r="B169" s="56">
        <v>204</v>
      </c>
      <c r="C169" s="56">
        <v>140205</v>
      </c>
      <c r="D169" s="56" t="s">
        <v>253</v>
      </c>
      <c r="E169" s="56" t="s">
        <v>254</v>
      </c>
      <c r="F169" s="56" t="s">
        <v>262</v>
      </c>
      <c r="G169" s="56"/>
      <c r="H169" s="57"/>
      <c r="I169" s="56">
        <v>1</v>
      </c>
      <c r="J169" s="56" t="s">
        <v>263</v>
      </c>
      <c r="K169" s="56"/>
      <c r="L169" s="56" t="s">
        <v>257</v>
      </c>
      <c r="M169" s="52" t="s">
        <v>258</v>
      </c>
      <c r="N169" s="52" t="s">
        <v>259</v>
      </c>
      <c r="O169" s="80" t="str">
        <f>数据引用!V168&amp;数据引用!K168</f>
        <v>属性-最大生命,2000</v>
      </c>
      <c r="P169" s="81" t="str">
        <f>数据引用!L168&amp;数据引用!M168&amp;数据引用!U168&amp;数据引用!N168</f>
        <v>提升20%晶核生命力</v>
      </c>
      <c r="Q169" s="52">
        <v>0</v>
      </c>
      <c r="R169" s="101"/>
      <c r="T169" s="56"/>
      <c r="U169" s="101"/>
    </row>
    <row r="170" s="36" customFormat="1" spans="1:21">
      <c r="A170" s="54" t="s">
        <v>38</v>
      </c>
      <c r="B170" s="56">
        <v>205</v>
      </c>
      <c r="C170" s="56">
        <v>140206</v>
      </c>
      <c r="D170" s="54" t="s">
        <v>291</v>
      </c>
      <c r="E170" s="54" t="s">
        <v>292</v>
      </c>
      <c r="F170" s="56" t="s">
        <v>262</v>
      </c>
      <c r="G170" s="56"/>
      <c r="H170" s="57"/>
      <c r="I170" s="56">
        <v>1</v>
      </c>
      <c r="J170" s="56" t="s">
        <v>263</v>
      </c>
      <c r="K170" s="56"/>
      <c r="L170" s="56" t="s">
        <v>271</v>
      </c>
      <c r="M170" s="56" t="s">
        <v>399</v>
      </c>
      <c r="N170" s="56" t="s">
        <v>273</v>
      </c>
      <c r="O170" s="84" t="str">
        <f>数据引用!V169&amp;数据引用!P169*100</f>
        <v>属性-技能增强,0</v>
      </c>
      <c r="P170" s="81" t="str">
        <f>数据引用!L169&amp;数据引用!M169&amp;数据引用!U169&amp;数据引用!N169</f>
        <v>提升风属性英雄0%技能增强</v>
      </c>
      <c r="Q170" s="52">
        <v>0</v>
      </c>
      <c r="R170" s="101"/>
      <c r="T170" s="56"/>
      <c r="U170" s="101"/>
    </row>
    <row r="171" s="35" customFormat="1" spans="1:21">
      <c r="A171" s="107" t="s">
        <v>41</v>
      </c>
      <c r="B171" s="54">
        <v>207</v>
      </c>
      <c r="C171" s="54">
        <v>140303</v>
      </c>
      <c r="D171" s="54" t="s">
        <v>418</v>
      </c>
      <c r="E171" s="54" t="s">
        <v>419</v>
      </c>
      <c r="F171" s="54" t="s">
        <v>262</v>
      </c>
      <c r="G171" s="54"/>
      <c r="H171" s="54"/>
      <c r="I171" s="54">
        <v>1</v>
      </c>
      <c r="J171" s="54" t="s">
        <v>263</v>
      </c>
      <c r="K171" s="54"/>
      <c r="L171" s="54" t="s">
        <v>316</v>
      </c>
      <c r="M171" s="54">
        <v>1</v>
      </c>
      <c r="N171" s="54" t="s">
        <v>273</v>
      </c>
      <c r="O171" s="83" t="s">
        <v>420</v>
      </c>
      <c r="P171" s="81" t="str">
        <f>数据引用!L170</f>
        <v>10连普通唤醒有20%的概率额外获得1个英雄</v>
      </c>
      <c r="Q171" s="52">
        <v>0</v>
      </c>
      <c r="R171" s="100"/>
      <c r="T171" s="54"/>
      <c r="U171" s="100"/>
    </row>
    <row r="172" s="35" customFormat="1" spans="1:21">
      <c r="A172" s="107" t="s">
        <v>41</v>
      </c>
      <c r="B172" s="54">
        <v>208</v>
      </c>
      <c r="C172" s="54">
        <v>140304</v>
      </c>
      <c r="D172" s="56" t="s">
        <v>287</v>
      </c>
      <c r="E172" s="56" t="s">
        <v>288</v>
      </c>
      <c r="F172" s="54" t="s">
        <v>262</v>
      </c>
      <c r="G172" s="54"/>
      <c r="H172" s="55"/>
      <c r="I172" s="54">
        <v>1</v>
      </c>
      <c r="J172" s="54" t="s">
        <v>263</v>
      </c>
      <c r="K172" s="54"/>
      <c r="L172" s="54" t="s">
        <v>271</v>
      </c>
      <c r="M172" s="54" t="s">
        <v>399</v>
      </c>
      <c r="N172" s="54" t="s">
        <v>273</v>
      </c>
      <c r="O172" s="86" t="str">
        <f>数据引用!V171&amp;数据引用!T171*100</f>
        <v>属性-最大混沌,0</v>
      </c>
      <c r="P172" s="81" t="str">
        <f>数据引用!L171&amp;数据引用!M171&amp;数据引用!U171&amp;数据引用!N171</f>
        <v>提升风属性英雄0%最大混沌</v>
      </c>
      <c r="Q172" s="52">
        <v>0</v>
      </c>
      <c r="R172" s="100"/>
      <c r="T172" s="54"/>
      <c r="U172" s="100"/>
    </row>
    <row r="173" s="35" customFormat="1" spans="1:21">
      <c r="A173" s="107" t="s">
        <v>41</v>
      </c>
      <c r="B173" s="54">
        <v>209</v>
      </c>
      <c r="C173" s="54">
        <v>140305</v>
      </c>
      <c r="D173" s="54" t="s">
        <v>253</v>
      </c>
      <c r="E173" s="54" t="s">
        <v>254</v>
      </c>
      <c r="F173" s="54" t="s">
        <v>262</v>
      </c>
      <c r="G173" s="54"/>
      <c r="H173" s="55"/>
      <c r="I173" s="54">
        <v>1</v>
      </c>
      <c r="J173" s="54" t="s">
        <v>263</v>
      </c>
      <c r="K173" s="54"/>
      <c r="L173" s="54" t="s">
        <v>257</v>
      </c>
      <c r="M173" s="52" t="s">
        <v>258</v>
      </c>
      <c r="N173" s="52" t="s">
        <v>259</v>
      </c>
      <c r="O173" s="80" t="str">
        <f>数据引用!V172&amp;数据引用!K172</f>
        <v>属性-最大生命,2000</v>
      </c>
      <c r="P173" s="81" t="str">
        <f>数据引用!L172&amp;数据引用!M172&amp;数据引用!U172&amp;数据引用!N172</f>
        <v>提升20%晶核生命力</v>
      </c>
      <c r="Q173" s="52">
        <v>0</v>
      </c>
      <c r="R173" s="100"/>
      <c r="T173" s="54"/>
      <c r="U173" s="100"/>
    </row>
    <row r="174" s="35" customFormat="1" spans="1:21">
      <c r="A174" s="107" t="s">
        <v>41</v>
      </c>
      <c r="B174" s="54">
        <v>210</v>
      </c>
      <c r="C174" s="54">
        <v>140306</v>
      </c>
      <c r="D174" s="54" t="s">
        <v>267</v>
      </c>
      <c r="E174" s="54" t="s">
        <v>268</v>
      </c>
      <c r="F174" s="54" t="s">
        <v>421</v>
      </c>
      <c r="G174" s="54">
        <v>1</v>
      </c>
      <c r="H174" s="100"/>
      <c r="I174" s="54">
        <f>数据引用!R173</f>
        <v>70</v>
      </c>
      <c r="J174" s="54" t="s">
        <v>284</v>
      </c>
      <c r="K174" s="54">
        <v>1000</v>
      </c>
      <c r="L174" s="52" t="s">
        <v>257</v>
      </c>
      <c r="M174" s="52" t="s">
        <v>258</v>
      </c>
      <c r="N174" s="52" t="s">
        <v>259</v>
      </c>
      <c r="O174" s="80" t="str">
        <f>数据引用!V173&amp;数据引用!P173*100</f>
        <v>属性-攻击力,2000</v>
      </c>
      <c r="P174" s="81" t="str">
        <f>数据引用!L173&amp;数据引用!T173&amp;数据引用!U173&amp;数据引用!N173&amp;数据引用!Q173&amp;数据引用!R173&amp;数据引用!S173</f>
        <v>每提升1000总战力,提升0.29%晶核攻击力，最多生效70次</v>
      </c>
      <c r="Q174" s="52">
        <v>0</v>
      </c>
      <c r="R174" s="100"/>
      <c r="T174" s="54"/>
      <c r="U174" s="100"/>
    </row>
    <row r="175" s="35" customFormat="1" spans="1:21">
      <c r="A175" s="107" t="s">
        <v>41</v>
      </c>
      <c r="B175" s="54">
        <v>211</v>
      </c>
      <c r="C175" s="54">
        <v>140307</v>
      </c>
      <c r="D175" s="54" t="s">
        <v>334</v>
      </c>
      <c r="E175" s="54" t="s">
        <v>301</v>
      </c>
      <c r="F175" s="54" t="s">
        <v>262</v>
      </c>
      <c r="G175" s="54"/>
      <c r="H175" s="55"/>
      <c r="I175" s="54">
        <v>1</v>
      </c>
      <c r="J175" s="54" t="s">
        <v>263</v>
      </c>
      <c r="K175" s="54"/>
      <c r="L175" s="54" t="s">
        <v>335</v>
      </c>
      <c r="M175" s="54" t="s">
        <v>258</v>
      </c>
      <c r="N175" s="54" t="s">
        <v>265</v>
      </c>
      <c r="O175" s="83" t="s">
        <v>266</v>
      </c>
      <c r="P175" s="81" t="str">
        <f>数据引用!L174</f>
        <v>装备升级时有%s0.1%%s的概率额外提升1级</v>
      </c>
      <c r="Q175" s="52">
        <v>0</v>
      </c>
      <c r="R175" s="100"/>
      <c r="T175" s="54"/>
      <c r="U175" s="100"/>
    </row>
    <row r="176" s="36" customFormat="1" spans="1:21">
      <c r="A176" s="54" t="s">
        <v>41</v>
      </c>
      <c r="B176" s="56">
        <v>213</v>
      </c>
      <c r="C176" s="56">
        <v>140403</v>
      </c>
      <c r="D176" s="56" t="s">
        <v>422</v>
      </c>
      <c r="E176" s="56" t="s">
        <v>423</v>
      </c>
      <c r="F176" s="56" t="s">
        <v>262</v>
      </c>
      <c r="G176" s="56"/>
      <c r="H176" s="57"/>
      <c r="I176" s="56">
        <v>1</v>
      </c>
      <c r="J176" s="56" t="s">
        <v>263</v>
      </c>
      <c r="K176" s="56"/>
      <c r="L176" s="56" t="s">
        <v>338</v>
      </c>
      <c r="M176" s="56">
        <v>1204</v>
      </c>
      <c r="N176" s="56" t="s">
        <v>259</v>
      </c>
      <c r="O176" s="109" t="s">
        <v>424</v>
      </c>
      <c r="P176" s="81" t="str">
        <f>数据引用!L175</f>
        <v>开启史诗补给箱获取的突破石+%s0.5%%s</v>
      </c>
      <c r="Q176" s="52">
        <v>0</v>
      </c>
      <c r="R176" s="101"/>
      <c r="T176" s="56"/>
      <c r="U176" s="101"/>
    </row>
    <row r="177" s="36" customFormat="1" spans="1:21">
      <c r="A177" s="54" t="s">
        <v>41</v>
      </c>
      <c r="B177" s="56">
        <v>214</v>
      </c>
      <c r="C177" s="56">
        <v>140404</v>
      </c>
      <c r="D177" s="56" t="s">
        <v>300</v>
      </c>
      <c r="E177" s="56" t="s">
        <v>301</v>
      </c>
      <c r="F177" s="56" t="s">
        <v>262</v>
      </c>
      <c r="G177" s="56"/>
      <c r="H177" s="57"/>
      <c r="I177" s="56">
        <v>1</v>
      </c>
      <c r="J177" s="56" t="s">
        <v>263</v>
      </c>
      <c r="K177" s="56"/>
      <c r="L177" s="56" t="s">
        <v>302</v>
      </c>
      <c r="M177" s="56" t="s">
        <v>258</v>
      </c>
      <c r="N177" s="56" t="s">
        <v>265</v>
      </c>
      <c r="O177" s="109" t="s">
        <v>266</v>
      </c>
      <c r="P177" s="81" t="str">
        <f>数据引用!L176</f>
        <v>装备精炼时有%s0.1%%s的概率额外提升1级</v>
      </c>
      <c r="Q177" s="52">
        <v>0</v>
      </c>
      <c r="R177" s="101"/>
      <c r="T177" s="56"/>
      <c r="U177" s="101"/>
    </row>
    <row r="178" s="36" customFormat="1" spans="1:21">
      <c r="A178" s="54" t="s">
        <v>41</v>
      </c>
      <c r="B178" s="56">
        <v>215</v>
      </c>
      <c r="C178" s="56">
        <v>140405</v>
      </c>
      <c r="D178" s="56" t="s">
        <v>267</v>
      </c>
      <c r="E178" s="56" t="s">
        <v>268</v>
      </c>
      <c r="F178" s="56" t="s">
        <v>262</v>
      </c>
      <c r="G178" s="56"/>
      <c r="H178" s="101"/>
      <c r="I178" s="56">
        <v>1</v>
      </c>
      <c r="J178" s="56" t="s">
        <v>263</v>
      </c>
      <c r="K178" s="56"/>
      <c r="L178" s="52" t="s">
        <v>257</v>
      </c>
      <c r="M178" s="52" t="s">
        <v>258</v>
      </c>
      <c r="N178" s="52" t="s">
        <v>259</v>
      </c>
      <c r="O178" s="80" t="str">
        <f>数据引用!V177&amp;数据引用!P177*100</f>
        <v>属性-攻击力,2000</v>
      </c>
      <c r="P178" s="81" t="str">
        <f>数据引用!L177&amp;数据引用!M177&amp;数据引用!U177&amp;数据引用!N177</f>
        <v>提升20%晶核攻击力</v>
      </c>
      <c r="Q178" s="52">
        <v>0</v>
      </c>
      <c r="R178" s="101"/>
      <c r="T178" s="56"/>
      <c r="U178" s="101"/>
    </row>
    <row r="179" s="36" customFormat="1" spans="1:21">
      <c r="A179" s="54" t="s">
        <v>41</v>
      </c>
      <c r="B179" s="56">
        <v>216</v>
      </c>
      <c r="C179" s="56">
        <v>140406</v>
      </c>
      <c r="D179" s="66" t="s">
        <v>318</v>
      </c>
      <c r="E179" s="66" t="s">
        <v>319</v>
      </c>
      <c r="F179" s="56" t="s">
        <v>262</v>
      </c>
      <c r="G179" s="56"/>
      <c r="H179" s="56"/>
      <c r="I179" s="56">
        <v>1</v>
      </c>
      <c r="J179" s="56" t="s">
        <v>263</v>
      </c>
      <c r="K179" s="56"/>
      <c r="L179" s="56" t="s">
        <v>271</v>
      </c>
      <c r="M179" s="56" t="s">
        <v>399</v>
      </c>
      <c r="N179" s="56" t="s">
        <v>273</v>
      </c>
      <c r="O179" s="92" t="str">
        <f>数据引用!V178&amp;数据引用!T178</f>
        <v>属性-精准伤害,0</v>
      </c>
      <c r="P179" s="81" t="str">
        <f>数据引用!L178&amp;数据引用!M178&amp;数据引用!U178&amp;数据引用!N178</f>
        <v>提升风属性英雄0%精准伤害</v>
      </c>
      <c r="Q179" s="52">
        <v>0</v>
      </c>
      <c r="R179" s="101"/>
      <c r="T179" s="56"/>
      <c r="U179" s="101"/>
    </row>
    <row r="180" s="36" customFormat="1" spans="1:21">
      <c r="A180" s="54" t="s">
        <v>41</v>
      </c>
      <c r="B180" s="56">
        <v>217</v>
      </c>
      <c r="C180" s="56">
        <v>140407</v>
      </c>
      <c r="D180" s="56" t="s">
        <v>425</v>
      </c>
      <c r="E180" s="56" t="s">
        <v>426</v>
      </c>
      <c r="F180" s="56" t="s">
        <v>382</v>
      </c>
      <c r="G180" s="56">
        <v>1</v>
      </c>
      <c r="H180" s="101" t="s">
        <v>406</v>
      </c>
      <c r="I180" s="56">
        <f>数据引用!R179</f>
        <v>0</v>
      </c>
      <c r="J180" s="56" t="s">
        <v>284</v>
      </c>
      <c r="K180" s="56">
        <v>3</v>
      </c>
      <c r="L180" s="54" t="s">
        <v>257</v>
      </c>
      <c r="M180" s="54" t="s">
        <v>258</v>
      </c>
      <c r="N180" s="54" t="s">
        <v>259</v>
      </c>
      <c r="O180" s="85" t="str">
        <f>数据引用!V179&amp;数据引用!P179*100</f>
        <v>属性-防御力,2000</v>
      </c>
      <c r="P180" s="81" t="str">
        <f>数据引用!L179&amp;数据引用!M179&amp;数据引用!U179&amp;数据引用!N179</f>
        <v>提升20%晶核防御力</v>
      </c>
      <c r="Q180" s="52">
        <v>0</v>
      </c>
      <c r="R180" s="101"/>
      <c r="T180" s="56"/>
      <c r="U180" s="101"/>
    </row>
    <row r="181" s="35" customFormat="1" spans="1:21">
      <c r="A181" s="56" t="s">
        <v>42</v>
      </c>
      <c r="B181" s="54">
        <v>219</v>
      </c>
      <c r="C181" s="54">
        <v>140503</v>
      </c>
      <c r="D181" s="54" t="s">
        <v>427</v>
      </c>
      <c r="E181" s="54" t="s">
        <v>428</v>
      </c>
      <c r="F181" s="54" t="s">
        <v>312</v>
      </c>
      <c r="G181" s="100">
        <v>1</v>
      </c>
      <c r="H181" s="100" t="s">
        <v>385</v>
      </c>
      <c r="I181" s="54">
        <f>数据引用!R180</f>
        <v>50</v>
      </c>
      <c r="J181" s="54" t="s">
        <v>284</v>
      </c>
      <c r="K181" s="54">
        <v>5</v>
      </c>
      <c r="L181" s="52" t="s">
        <v>257</v>
      </c>
      <c r="M181" s="52" t="s">
        <v>258</v>
      </c>
      <c r="N181" s="52" t="s">
        <v>259</v>
      </c>
      <c r="O181" s="80" t="str">
        <f>数据引用!V180&amp;数据引用!P180*100</f>
        <v>属性-攻击力,2000</v>
      </c>
      <c r="P181" s="81" t="str">
        <f>数据引用!L180&amp;数据引用!T180&amp;数据引用!U180&amp;数据引用!N180&amp;数据引用!Q180&amp;数据引用!R180&amp;数据引用!S180</f>
        <v>每获得5件史诗装备,提升0.4%晶核攻击力，最多生效50次</v>
      </c>
      <c r="Q181" s="52">
        <v>0</v>
      </c>
      <c r="T181" s="54"/>
      <c r="U181" s="100"/>
    </row>
    <row r="182" s="35" customFormat="1" spans="1:21">
      <c r="A182" s="56" t="s">
        <v>42</v>
      </c>
      <c r="B182" s="54">
        <v>220</v>
      </c>
      <c r="C182" s="54">
        <v>140504</v>
      </c>
      <c r="D182" s="54" t="s">
        <v>278</v>
      </c>
      <c r="E182" s="54" t="s">
        <v>279</v>
      </c>
      <c r="F182" s="54" t="s">
        <v>262</v>
      </c>
      <c r="G182" s="54"/>
      <c r="H182" s="54"/>
      <c r="I182" s="54">
        <v>1</v>
      </c>
      <c r="J182" s="54" t="s">
        <v>263</v>
      </c>
      <c r="K182" s="54"/>
      <c r="L182" s="54" t="s">
        <v>257</v>
      </c>
      <c r="M182" s="54" t="s">
        <v>258</v>
      </c>
      <c r="N182" s="54" t="s">
        <v>259</v>
      </c>
      <c r="O182" s="85" t="str">
        <f>数据引用!V181&amp;数据引用!P181*100</f>
        <v>属性-防御力,2000</v>
      </c>
      <c r="P182" s="81" t="str">
        <f>数据引用!L181&amp;数据引用!M181&amp;数据引用!U181&amp;数据引用!N181</f>
        <v>提升20%晶核防御力</v>
      </c>
      <c r="Q182" s="52">
        <v>0</v>
      </c>
      <c r="R182" s="100"/>
      <c r="T182" s="54"/>
      <c r="U182" s="100"/>
    </row>
    <row r="183" s="35" customFormat="1" spans="1:21">
      <c r="A183" s="56" t="s">
        <v>42</v>
      </c>
      <c r="B183" s="54">
        <v>221</v>
      </c>
      <c r="C183" s="54">
        <v>140505</v>
      </c>
      <c r="D183" s="54" t="s">
        <v>281</v>
      </c>
      <c r="E183" s="54" t="s">
        <v>429</v>
      </c>
      <c r="F183" s="54" t="s">
        <v>283</v>
      </c>
      <c r="G183" s="54">
        <v>1</v>
      </c>
      <c r="H183" s="54">
        <v>1205</v>
      </c>
      <c r="I183" s="54">
        <f>数据引用!R182</f>
        <v>50</v>
      </c>
      <c r="J183" s="54" t="s">
        <v>284</v>
      </c>
      <c r="K183" s="54">
        <v>2</v>
      </c>
      <c r="L183" s="52" t="s">
        <v>257</v>
      </c>
      <c r="M183" s="52" t="s">
        <v>258</v>
      </c>
      <c r="N183" s="52" t="s">
        <v>259</v>
      </c>
      <c r="O183" s="80" t="str">
        <f>数据引用!V182&amp;数据引用!P182*100</f>
        <v>属性-攻击力,2000</v>
      </c>
      <c r="P183" s="81" t="str">
        <f>数据引用!L182&amp;数据引用!T182&amp;数据引用!U182&amp;数据引用!N182&amp;数据引用!Q182&amp;数据引用!R182&amp;数据引用!S182</f>
        <v>每开启1次传说补给箱,提升0.4%晶核攻击力，最多生效50次</v>
      </c>
      <c r="Q183" s="52">
        <v>0</v>
      </c>
      <c r="R183" s="100"/>
      <c r="T183" s="54"/>
      <c r="U183" s="100"/>
    </row>
    <row r="184" s="35" customFormat="1" spans="1:21">
      <c r="A184" s="56" t="s">
        <v>42</v>
      </c>
      <c r="B184" s="54">
        <v>222</v>
      </c>
      <c r="C184" s="54">
        <v>140506</v>
      </c>
      <c r="D184" s="60" t="s">
        <v>318</v>
      </c>
      <c r="E184" s="60" t="s">
        <v>319</v>
      </c>
      <c r="F184" s="54" t="s">
        <v>262</v>
      </c>
      <c r="G184" s="54"/>
      <c r="H184" s="54"/>
      <c r="I184" s="54">
        <v>1</v>
      </c>
      <c r="J184" s="54" t="s">
        <v>263</v>
      </c>
      <c r="K184" s="54"/>
      <c r="L184" s="54" t="s">
        <v>271</v>
      </c>
      <c r="M184" s="54" t="s">
        <v>399</v>
      </c>
      <c r="N184" s="54" t="s">
        <v>273</v>
      </c>
      <c r="O184" s="92" t="str">
        <f>数据引用!V183&amp;数据引用!T183</f>
        <v>属性-精准伤害,81</v>
      </c>
      <c r="P184" s="81" t="str">
        <f>数据引用!L183&amp;数据引用!M183&amp;数据引用!U183&amp;数据引用!N183</f>
        <v>提升风属性英雄0.81%精准伤害</v>
      </c>
      <c r="Q184" s="52">
        <v>0</v>
      </c>
      <c r="R184" s="100"/>
      <c r="T184" s="54"/>
      <c r="U184" s="100"/>
    </row>
    <row r="185" s="35" customFormat="1" spans="1:21">
      <c r="A185" s="56" t="s">
        <v>42</v>
      </c>
      <c r="B185" s="54">
        <v>223</v>
      </c>
      <c r="C185" s="54">
        <v>140507</v>
      </c>
      <c r="D185" s="54" t="s">
        <v>291</v>
      </c>
      <c r="E185" s="54" t="s">
        <v>292</v>
      </c>
      <c r="F185" s="54" t="s">
        <v>262</v>
      </c>
      <c r="G185" s="54"/>
      <c r="H185" s="54"/>
      <c r="I185" s="54">
        <v>1</v>
      </c>
      <c r="J185" s="54" t="s">
        <v>263</v>
      </c>
      <c r="K185" s="54"/>
      <c r="L185" s="54" t="s">
        <v>271</v>
      </c>
      <c r="M185" s="54" t="s">
        <v>399</v>
      </c>
      <c r="N185" s="54" t="s">
        <v>273</v>
      </c>
      <c r="O185" s="84" t="str">
        <f>数据引用!V184&amp;数据引用!P184*100</f>
        <v>属性-技能增强,0</v>
      </c>
      <c r="P185" s="81" t="str">
        <f>数据引用!L184&amp;数据引用!M184&amp;数据引用!U184&amp;数据引用!N184</f>
        <v>提升风属性英雄0%技能增强</v>
      </c>
      <c r="Q185" s="52">
        <v>0</v>
      </c>
      <c r="R185" s="100"/>
      <c r="T185" s="54"/>
      <c r="U185" s="100"/>
    </row>
    <row r="186" s="35" customFormat="1" spans="1:21">
      <c r="A186" s="56" t="s">
        <v>42</v>
      </c>
      <c r="B186" s="54">
        <v>224</v>
      </c>
      <c r="C186" s="54">
        <v>140508</v>
      </c>
      <c r="D186" s="54" t="s">
        <v>295</v>
      </c>
      <c r="E186" s="54" t="s">
        <v>296</v>
      </c>
      <c r="F186" s="54" t="s">
        <v>262</v>
      </c>
      <c r="G186" s="54"/>
      <c r="H186" s="54"/>
      <c r="I186" s="54">
        <v>1</v>
      </c>
      <c r="J186" s="54" t="s">
        <v>263</v>
      </c>
      <c r="K186" s="54"/>
      <c r="L186" s="54" t="s">
        <v>271</v>
      </c>
      <c r="M186" s="54" t="s">
        <v>399</v>
      </c>
      <c r="N186" s="54" t="s">
        <v>273</v>
      </c>
      <c r="O186" s="87" t="str">
        <f>"属性-"&amp;数据引用!K185&amp;","&amp;数据引用!T185*100</f>
        <v>属性-风伤,0</v>
      </c>
      <c r="P186" s="81" t="str">
        <f>数据引用!L185&amp;数据引用!M185&amp;数据引用!U185&amp;数据引用!N185</f>
        <v>提升风属性英雄0%元素伤害</v>
      </c>
      <c r="Q186" s="52">
        <v>0</v>
      </c>
      <c r="R186" s="100"/>
      <c r="T186" s="54"/>
      <c r="U186" s="100"/>
    </row>
    <row r="187" s="41" customFormat="1" spans="1:21">
      <c r="A187" s="77" t="s">
        <v>43</v>
      </c>
      <c r="B187" s="70">
        <v>227</v>
      </c>
      <c r="C187" s="70">
        <v>140603</v>
      </c>
      <c r="D187" s="70" t="s">
        <v>430</v>
      </c>
      <c r="E187" s="70" t="s">
        <v>431</v>
      </c>
      <c r="F187" s="70" t="s">
        <v>262</v>
      </c>
      <c r="G187" s="71"/>
      <c r="H187" s="71"/>
      <c r="I187" s="70">
        <v>1</v>
      </c>
      <c r="J187" s="70" t="s">
        <v>263</v>
      </c>
      <c r="K187" s="70"/>
      <c r="L187" s="70" t="s">
        <v>432</v>
      </c>
      <c r="M187" s="70">
        <v>1201</v>
      </c>
      <c r="N187" s="70" t="s">
        <v>265</v>
      </c>
      <c r="O187" s="97" t="s">
        <v>433</v>
      </c>
      <c r="P187" s="81" t="str">
        <f>数据引用!L186</f>
        <v>每回收500件装备时额外获得1个普通补给箱</v>
      </c>
      <c r="Q187" s="52">
        <v>0</v>
      </c>
      <c r="R187" s="70"/>
      <c r="T187" s="70"/>
      <c r="U187" s="71"/>
    </row>
    <row r="188" s="41" customFormat="1" spans="1:21">
      <c r="A188" s="77" t="s">
        <v>43</v>
      </c>
      <c r="B188" s="70">
        <v>228</v>
      </c>
      <c r="C188" s="70">
        <v>140604</v>
      </c>
      <c r="D188" s="70" t="s">
        <v>267</v>
      </c>
      <c r="E188" s="70" t="s">
        <v>268</v>
      </c>
      <c r="F188" s="70" t="s">
        <v>262</v>
      </c>
      <c r="G188" s="70"/>
      <c r="H188" s="70"/>
      <c r="I188" s="70">
        <v>1</v>
      </c>
      <c r="J188" s="70" t="s">
        <v>263</v>
      </c>
      <c r="K188" s="70"/>
      <c r="L188" s="52" t="s">
        <v>257</v>
      </c>
      <c r="M188" s="52" t="s">
        <v>258</v>
      </c>
      <c r="N188" s="52" t="s">
        <v>259</v>
      </c>
      <c r="O188" s="80" t="str">
        <f>数据引用!V187&amp;数据引用!P187*100</f>
        <v>属性-攻击力,2000</v>
      </c>
      <c r="P188" s="81" t="str">
        <f>数据引用!L187&amp;数据引用!M187&amp;数据引用!U187&amp;数据引用!N187</f>
        <v>提升20%晶核攻击力</v>
      </c>
      <c r="Q188" s="52">
        <v>0</v>
      </c>
      <c r="T188" s="70"/>
      <c r="U188" s="71"/>
    </row>
    <row r="189" s="41" customFormat="1" spans="1:21">
      <c r="A189" s="77" t="s">
        <v>43</v>
      </c>
      <c r="B189" s="70">
        <v>229</v>
      </c>
      <c r="C189" s="70">
        <v>140605</v>
      </c>
      <c r="D189" s="70" t="s">
        <v>278</v>
      </c>
      <c r="E189" s="70" t="s">
        <v>279</v>
      </c>
      <c r="F189" s="70" t="s">
        <v>262</v>
      </c>
      <c r="G189" s="70"/>
      <c r="H189" s="70"/>
      <c r="I189" s="70">
        <v>1</v>
      </c>
      <c r="J189" s="70" t="s">
        <v>263</v>
      </c>
      <c r="K189" s="70"/>
      <c r="L189" s="54" t="s">
        <v>257</v>
      </c>
      <c r="M189" s="54" t="s">
        <v>258</v>
      </c>
      <c r="N189" s="54" t="s">
        <v>259</v>
      </c>
      <c r="O189" s="85" t="str">
        <f>数据引用!V188&amp;数据引用!P188*100</f>
        <v>属性-防御力,2000</v>
      </c>
      <c r="P189" s="81" t="str">
        <f>数据引用!L188&amp;数据引用!M188&amp;数据引用!U188&amp;数据引用!N188</f>
        <v>提升20%晶核防御力</v>
      </c>
      <c r="Q189" s="52">
        <v>0</v>
      </c>
      <c r="R189" s="71"/>
      <c r="T189" s="70"/>
      <c r="U189" s="71"/>
    </row>
    <row r="190" s="41" customFormat="1" spans="1:21">
      <c r="A190" s="77" t="s">
        <v>43</v>
      </c>
      <c r="B190" s="70">
        <v>230</v>
      </c>
      <c r="C190" s="70">
        <v>140606</v>
      </c>
      <c r="D190" s="70" t="s">
        <v>434</v>
      </c>
      <c r="E190" s="70" t="s">
        <v>392</v>
      </c>
      <c r="F190" s="70" t="s">
        <v>262</v>
      </c>
      <c r="G190" s="71">
        <v>0</v>
      </c>
      <c r="H190" s="73">
        <v>0</v>
      </c>
      <c r="I190" s="70">
        <v>1</v>
      </c>
      <c r="J190" s="70" t="s">
        <v>263</v>
      </c>
      <c r="K190" s="98"/>
      <c r="L190" s="58" t="s">
        <v>393</v>
      </c>
      <c r="M190" s="58">
        <v>6</v>
      </c>
      <c r="N190" s="58" t="s">
        <v>273</v>
      </c>
      <c r="O190" s="97" t="s">
        <v>435</v>
      </c>
      <c r="P190" s="81" t="str">
        <f>数据引用!L189</f>
        <v>开启精良补给箱时获取英雄的概率+%s0.1%%s</v>
      </c>
      <c r="Q190" s="52">
        <v>0</v>
      </c>
      <c r="R190" s="71"/>
      <c r="T190" s="70"/>
      <c r="U190" s="71"/>
    </row>
    <row r="191" s="41" customFormat="1" spans="1:21">
      <c r="A191" s="77" t="s">
        <v>43</v>
      </c>
      <c r="B191" s="70">
        <v>231</v>
      </c>
      <c r="C191" s="70">
        <v>140607</v>
      </c>
      <c r="D191" s="70" t="s">
        <v>345</v>
      </c>
      <c r="E191" s="70" t="s">
        <v>270</v>
      </c>
      <c r="F191" s="70" t="s">
        <v>262</v>
      </c>
      <c r="G191" s="70"/>
      <c r="H191" s="70"/>
      <c r="I191" s="70">
        <v>1</v>
      </c>
      <c r="J191" s="70" t="s">
        <v>263</v>
      </c>
      <c r="K191" s="70"/>
      <c r="L191" s="70" t="s">
        <v>271</v>
      </c>
      <c r="M191" s="70" t="s">
        <v>399</v>
      </c>
      <c r="N191" s="70" t="s">
        <v>273</v>
      </c>
      <c r="O191" s="80" t="str">
        <f>数据引用!V190&amp;数据引用!P190</f>
        <v>属性-命中回血,0</v>
      </c>
      <c r="P191" s="81" t="str">
        <f>数据引用!Q190&amp;数据引用!R190&amp;数据引用!S190&amp;数据引用!L190&amp;数据引用!N190&amp;数据引用!M190&amp;数据引用!U190</f>
        <v>提升风属性英雄命中回血%s0%s点</v>
      </c>
      <c r="Q191" s="52">
        <v>0</v>
      </c>
      <c r="R191" s="71"/>
      <c r="T191" s="70"/>
      <c r="U191" s="71"/>
    </row>
    <row r="192" s="41" customFormat="1" spans="1:21">
      <c r="A192" s="77" t="s">
        <v>43</v>
      </c>
      <c r="B192" s="70">
        <v>232</v>
      </c>
      <c r="C192" s="70">
        <v>140608</v>
      </c>
      <c r="D192" s="70" t="s">
        <v>352</v>
      </c>
      <c r="E192" s="70" t="s">
        <v>353</v>
      </c>
      <c r="F192" s="70" t="s">
        <v>262</v>
      </c>
      <c r="G192" s="70"/>
      <c r="H192" s="70"/>
      <c r="I192" s="70">
        <v>1</v>
      </c>
      <c r="J192" s="70" t="s">
        <v>263</v>
      </c>
      <c r="K192" s="115"/>
      <c r="L192" s="70" t="s">
        <v>271</v>
      </c>
      <c r="M192" s="70" t="s">
        <v>399</v>
      </c>
      <c r="N192" s="70" t="s">
        <v>273</v>
      </c>
      <c r="O192" s="85" t="str">
        <f>"属性-火抗,"&amp;数据引用!P191*100&amp;"#"&amp;"属性-水抗,"&amp;数据引用!P191*100&amp;"#"&amp;"属性-风抗,"&amp;数据引用!P191*100&amp;"#"&amp;"属性-光抗,"&amp;数据引用!P191*100&amp;"#"&amp;"属性-暗抗,"&amp;数据引用!P191*100</f>
        <v>属性-火抗,108#属性-水抗,108#属性-风抗,108#属性-光抗,108#属性-暗抗,108</v>
      </c>
      <c r="P192" s="81" t="str">
        <f>数据引用!L191&amp;数据引用!M191&amp;数据引用!U191&amp;数据引用!N191</f>
        <v>提升风属性英雄1.08%元素抗性</v>
      </c>
      <c r="Q192" s="52">
        <v>0</v>
      </c>
      <c r="R192" s="71"/>
      <c r="T192" s="70"/>
      <c r="U192" s="71"/>
    </row>
    <row r="193" s="41" customFormat="1" spans="1:21">
      <c r="A193" s="77" t="s">
        <v>43</v>
      </c>
      <c r="B193" s="70">
        <v>233</v>
      </c>
      <c r="C193" s="70">
        <v>140609</v>
      </c>
      <c r="D193" s="56" t="s">
        <v>287</v>
      </c>
      <c r="E193" s="56" t="s">
        <v>288</v>
      </c>
      <c r="F193" s="70" t="s">
        <v>262</v>
      </c>
      <c r="G193" s="70"/>
      <c r="H193" s="70"/>
      <c r="I193" s="70">
        <v>1</v>
      </c>
      <c r="J193" s="70" t="s">
        <v>263</v>
      </c>
      <c r="K193" s="70"/>
      <c r="L193" s="70" t="s">
        <v>271</v>
      </c>
      <c r="M193" s="70" t="s">
        <v>399</v>
      </c>
      <c r="N193" s="70" t="s">
        <v>273</v>
      </c>
      <c r="O193" s="86" t="str">
        <f>数据引用!V192&amp;数据引用!T192*100</f>
        <v>属性-最大混沌,695</v>
      </c>
      <c r="P193" s="81" t="str">
        <f>数据引用!L192&amp;数据引用!M192&amp;数据引用!U192&amp;数据引用!N192</f>
        <v>提升风属性英雄6.95%最大混沌</v>
      </c>
      <c r="Q193" s="52">
        <v>0</v>
      </c>
      <c r="R193" s="71"/>
      <c r="T193" s="70"/>
      <c r="U193" s="71"/>
    </row>
    <row r="194" s="41" customFormat="1" spans="1:21">
      <c r="A194" s="77" t="s">
        <v>43</v>
      </c>
      <c r="B194" s="70">
        <v>234</v>
      </c>
      <c r="C194" s="70">
        <v>140610</v>
      </c>
      <c r="D194" s="70" t="s">
        <v>318</v>
      </c>
      <c r="E194" s="70" t="s">
        <v>319</v>
      </c>
      <c r="F194" s="70" t="s">
        <v>262</v>
      </c>
      <c r="G194" s="71"/>
      <c r="H194" s="73"/>
      <c r="I194" s="70">
        <v>1</v>
      </c>
      <c r="J194" s="70" t="s">
        <v>263</v>
      </c>
      <c r="K194" s="70"/>
      <c r="L194" s="60" t="s">
        <v>271</v>
      </c>
      <c r="M194" s="70" t="s">
        <v>399</v>
      </c>
      <c r="N194" s="60" t="s">
        <v>273</v>
      </c>
      <c r="O194" s="92" t="str">
        <f>数据引用!V193&amp;数据引用!T193</f>
        <v>属性-精准伤害,145</v>
      </c>
      <c r="P194" s="81" t="str">
        <f>数据引用!L193&amp;数据引用!M193&amp;数据引用!U193&amp;数据引用!N193</f>
        <v>提升风属性英雄1.45%精准伤害</v>
      </c>
      <c r="Q194" s="52">
        <v>0</v>
      </c>
      <c r="R194" s="71"/>
      <c r="T194" s="70"/>
      <c r="U194" s="71"/>
    </row>
    <row r="195" s="35" customFormat="1" spans="1:21">
      <c r="A195" s="54" t="s">
        <v>38</v>
      </c>
      <c r="B195" s="54">
        <v>236</v>
      </c>
      <c r="C195" s="54">
        <v>170103</v>
      </c>
      <c r="D195" s="54" t="s">
        <v>267</v>
      </c>
      <c r="E195" s="54" t="s">
        <v>268</v>
      </c>
      <c r="F195" s="54" t="s">
        <v>262</v>
      </c>
      <c r="G195" s="54"/>
      <c r="H195" s="54"/>
      <c r="I195" s="54">
        <v>1</v>
      </c>
      <c r="J195" s="54" t="s">
        <v>263</v>
      </c>
      <c r="K195" s="54"/>
      <c r="L195" s="52" t="s">
        <v>257</v>
      </c>
      <c r="M195" s="52" t="s">
        <v>258</v>
      </c>
      <c r="N195" s="52" t="s">
        <v>259</v>
      </c>
      <c r="O195" s="80" t="str">
        <f>数据引用!V194&amp;数据引用!P194*100</f>
        <v>属性-攻击力,2000</v>
      </c>
      <c r="P195" s="81" t="str">
        <f>数据引用!L194&amp;数据引用!M194&amp;数据引用!U194&amp;数据引用!N194</f>
        <v>提升20%晶核攻击力</v>
      </c>
      <c r="Q195" s="52">
        <v>0</v>
      </c>
      <c r="R195" s="100"/>
      <c r="T195" s="54"/>
      <c r="U195" s="100"/>
    </row>
    <row r="196" s="35" customFormat="1" spans="1:21">
      <c r="A196" s="54" t="s">
        <v>38</v>
      </c>
      <c r="B196" s="54">
        <v>237</v>
      </c>
      <c r="C196" s="54">
        <v>170104</v>
      </c>
      <c r="D196" s="54" t="s">
        <v>436</v>
      </c>
      <c r="E196" s="54" t="s">
        <v>437</v>
      </c>
      <c r="F196" s="54" t="s">
        <v>438</v>
      </c>
      <c r="G196" s="54">
        <v>1</v>
      </c>
      <c r="H196" s="54">
        <v>0</v>
      </c>
      <c r="I196" s="54">
        <f>数据引用!R195</f>
        <v>40</v>
      </c>
      <c r="J196" s="54" t="s">
        <v>284</v>
      </c>
      <c r="K196" s="54">
        <v>1</v>
      </c>
      <c r="L196" s="54" t="s">
        <v>257</v>
      </c>
      <c r="M196" s="52" t="s">
        <v>258</v>
      </c>
      <c r="N196" s="52" t="s">
        <v>259</v>
      </c>
      <c r="O196" s="80" t="str">
        <f>数据引用!V195&amp;数据引用!K195</f>
        <v>属性-最大生命,50</v>
      </c>
      <c r="P196" s="81" t="str">
        <f>数据引用!L195&amp;数据引用!T195&amp;数据引用!U195&amp;数据引用!N195&amp;数据引用!Q195&amp;数据引用!R195&amp;数据引用!S195</f>
        <v>每观看1次广告,提升0.5%晶核生命力，最多生效40次</v>
      </c>
      <c r="Q196" s="52">
        <v>0</v>
      </c>
      <c r="R196" s="100"/>
      <c r="T196" s="54"/>
      <c r="U196" s="100"/>
    </row>
    <row r="197" s="35" customFormat="1" spans="1:21">
      <c r="A197" s="54" t="s">
        <v>38</v>
      </c>
      <c r="B197" s="54">
        <v>238</v>
      </c>
      <c r="C197" s="54">
        <v>170105</v>
      </c>
      <c r="D197" s="54" t="s">
        <v>253</v>
      </c>
      <c r="E197" s="54" t="s">
        <v>254</v>
      </c>
      <c r="F197" s="54" t="s">
        <v>262</v>
      </c>
      <c r="G197" s="54"/>
      <c r="H197" s="54"/>
      <c r="I197" s="54">
        <v>1</v>
      </c>
      <c r="J197" s="54" t="s">
        <v>263</v>
      </c>
      <c r="K197" s="54"/>
      <c r="L197" s="54" t="s">
        <v>257</v>
      </c>
      <c r="M197" s="52" t="s">
        <v>258</v>
      </c>
      <c r="N197" s="52" t="s">
        <v>259</v>
      </c>
      <c r="O197" s="80" t="str">
        <f>数据引用!V196&amp;数据引用!K196</f>
        <v>属性-最大生命,2000</v>
      </c>
      <c r="P197" s="81" t="str">
        <f>数据引用!L196&amp;数据引用!M196&amp;数据引用!U196&amp;数据引用!N196</f>
        <v>提升20%晶核生命力</v>
      </c>
      <c r="Q197" s="52">
        <v>0</v>
      </c>
      <c r="R197" s="100"/>
      <c r="T197" s="54"/>
      <c r="U197" s="100"/>
    </row>
    <row r="198" s="35" customFormat="1" spans="1:21">
      <c r="A198" s="54" t="s">
        <v>38</v>
      </c>
      <c r="B198" s="54">
        <v>239</v>
      </c>
      <c r="C198" s="54">
        <v>170106</v>
      </c>
      <c r="D198" s="56" t="s">
        <v>287</v>
      </c>
      <c r="E198" s="56" t="s">
        <v>288</v>
      </c>
      <c r="F198" s="54" t="s">
        <v>262</v>
      </c>
      <c r="G198" s="54"/>
      <c r="H198" s="54"/>
      <c r="I198" s="54">
        <v>1</v>
      </c>
      <c r="J198" s="54" t="s">
        <v>263</v>
      </c>
      <c r="K198" s="54"/>
      <c r="L198" s="54" t="s">
        <v>271</v>
      </c>
      <c r="M198" s="54" t="s">
        <v>439</v>
      </c>
      <c r="N198" s="54" t="s">
        <v>273</v>
      </c>
      <c r="O198" s="86" t="str">
        <f>数据引用!V197&amp;数据引用!T197*100</f>
        <v>属性-最大混沌,0</v>
      </c>
      <c r="P198" s="81" t="str">
        <f>数据引用!L197&amp;数据引用!M197&amp;数据引用!U197&amp;数据引用!N197</f>
        <v>提升光属性英雄0%最大混沌</v>
      </c>
      <c r="Q198" s="52">
        <v>0</v>
      </c>
      <c r="R198" s="100"/>
      <c r="T198" s="54"/>
      <c r="U198" s="100"/>
    </row>
    <row r="199" s="41" customFormat="1" spans="1:21">
      <c r="A199" s="70" t="s">
        <v>38</v>
      </c>
      <c r="B199" s="70">
        <v>241</v>
      </c>
      <c r="C199" s="70">
        <v>170203</v>
      </c>
      <c r="D199" s="70" t="s">
        <v>280</v>
      </c>
      <c r="E199" s="70" t="s">
        <v>270</v>
      </c>
      <c r="F199" s="70" t="s">
        <v>262</v>
      </c>
      <c r="G199" s="70"/>
      <c r="H199" s="70"/>
      <c r="I199" s="70">
        <v>1</v>
      </c>
      <c r="J199" s="70" t="s">
        <v>263</v>
      </c>
      <c r="K199" s="70"/>
      <c r="L199" s="70" t="s">
        <v>271</v>
      </c>
      <c r="M199" s="70" t="s">
        <v>439</v>
      </c>
      <c r="N199" s="70" t="s">
        <v>273</v>
      </c>
      <c r="O199" s="80" t="str">
        <f>数据引用!V198&amp;数据引用!P198</f>
        <v>属性-混沌回血,231</v>
      </c>
      <c r="P199" s="81" t="str">
        <f>数据引用!Q198&amp;数据引用!R198&amp;数据引用!S198&amp;数据引用!L198&amp;数据引用!N198&amp;数据引用!M198&amp;数据引用!U198</f>
        <v>提升光属性英雄混沌回血%s231%s点</v>
      </c>
      <c r="Q199" s="52">
        <v>0</v>
      </c>
      <c r="R199" s="71"/>
      <c r="T199" s="70"/>
      <c r="U199" s="71"/>
    </row>
    <row r="200" s="41" customFormat="1" spans="1:17">
      <c r="A200" s="70" t="s">
        <v>38</v>
      </c>
      <c r="B200" s="70">
        <v>242</v>
      </c>
      <c r="C200" s="70">
        <v>170204</v>
      </c>
      <c r="D200" s="54" t="s">
        <v>291</v>
      </c>
      <c r="E200" s="54" t="s">
        <v>292</v>
      </c>
      <c r="F200" s="70" t="s">
        <v>440</v>
      </c>
      <c r="G200" s="70">
        <v>1</v>
      </c>
      <c r="H200" s="70" t="s">
        <v>441</v>
      </c>
      <c r="I200" s="70">
        <f>数据引用!R199</f>
        <v>30</v>
      </c>
      <c r="J200" s="70" t="s">
        <v>284</v>
      </c>
      <c r="K200" s="70">
        <v>1</v>
      </c>
      <c r="L200" s="70" t="s">
        <v>271</v>
      </c>
      <c r="M200" s="70" t="s">
        <v>439</v>
      </c>
      <c r="N200" s="70" t="s">
        <v>273</v>
      </c>
      <c r="O200" s="84" t="str">
        <f>数据引用!V199&amp;数据引用!P199*100</f>
        <v>属性-技能增强,0</v>
      </c>
      <c r="P200" s="81" t="str">
        <f>数据引用!L199&amp;数据引用!T199&amp;数据引用!U199&amp;数据引用!N199&amp;数据引用!Q199&amp;数据引用!R199&amp;数据引用!S199</f>
        <v>每在探险战斗战胜1次首领怪物,提升光属性英雄0%技能增强，最多生效30次</v>
      </c>
      <c r="Q200" s="52">
        <v>0</v>
      </c>
    </row>
    <row r="201" s="41" customFormat="1" spans="1:17">
      <c r="A201" s="70" t="s">
        <v>38</v>
      </c>
      <c r="B201" s="70">
        <v>243</v>
      </c>
      <c r="C201" s="70">
        <v>170205</v>
      </c>
      <c r="D201" s="70" t="s">
        <v>253</v>
      </c>
      <c r="E201" s="70" t="s">
        <v>254</v>
      </c>
      <c r="F201" s="70" t="s">
        <v>262</v>
      </c>
      <c r="G201" s="70"/>
      <c r="H201" s="70"/>
      <c r="I201" s="70">
        <v>1</v>
      </c>
      <c r="J201" s="70" t="s">
        <v>263</v>
      </c>
      <c r="K201" s="70"/>
      <c r="L201" s="70" t="s">
        <v>257</v>
      </c>
      <c r="M201" s="52" t="s">
        <v>258</v>
      </c>
      <c r="N201" s="52" t="s">
        <v>259</v>
      </c>
      <c r="O201" s="80" t="str">
        <f>数据引用!V200&amp;数据引用!K200</f>
        <v>属性-最大生命,2000</v>
      </c>
      <c r="P201" s="81" t="str">
        <f>数据引用!L200&amp;数据引用!M200&amp;数据引用!U200&amp;数据引用!N200</f>
        <v>提升20%晶核生命力</v>
      </c>
      <c r="Q201" s="52">
        <v>0</v>
      </c>
    </row>
    <row r="202" s="41" customFormat="1" spans="1:17">
      <c r="A202" s="70" t="s">
        <v>38</v>
      </c>
      <c r="B202" s="70">
        <v>244</v>
      </c>
      <c r="C202" s="70">
        <v>170206</v>
      </c>
      <c r="D202" s="70" t="s">
        <v>267</v>
      </c>
      <c r="E202" s="70" t="s">
        <v>268</v>
      </c>
      <c r="F202" s="70" t="s">
        <v>262</v>
      </c>
      <c r="G202" s="70"/>
      <c r="H202" s="70"/>
      <c r="I202" s="70">
        <v>1</v>
      </c>
      <c r="J202" s="70" t="s">
        <v>263</v>
      </c>
      <c r="K202" s="70"/>
      <c r="L202" s="52" t="s">
        <v>257</v>
      </c>
      <c r="M202" s="52" t="s">
        <v>258</v>
      </c>
      <c r="N202" s="52" t="s">
        <v>259</v>
      </c>
      <c r="O202" s="80" t="str">
        <f>数据引用!V201&amp;数据引用!P201*100</f>
        <v>属性-攻击力,2000</v>
      </c>
      <c r="P202" s="81" t="str">
        <f>数据引用!L201&amp;数据引用!M201&amp;数据引用!U201&amp;数据引用!N201</f>
        <v>提升20%晶核攻击力</v>
      </c>
      <c r="Q202" s="52">
        <v>0</v>
      </c>
    </row>
    <row r="203" s="35" customFormat="1" spans="1:21">
      <c r="A203" s="54" t="s">
        <v>38</v>
      </c>
      <c r="B203" s="54">
        <v>246</v>
      </c>
      <c r="C203" s="54">
        <v>170303</v>
      </c>
      <c r="D203" s="54" t="s">
        <v>267</v>
      </c>
      <c r="E203" s="54" t="s">
        <v>268</v>
      </c>
      <c r="F203" s="54" t="s">
        <v>322</v>
      </c>
      <c r="G203" s="54">
        <v>1</v>
      </c>
      <c r="H203" s="54" t="s">
        <v>442</v>
      </c>
      <c r="I203" s="54">
        <f>数据引用!R202</f>
        <v>40</v>
      </c>
      <c r="J203" s="54" t="s">
        <v>284</v>
      </c>
      <c r="K203" s="54">
        <v>1</v>
      </c>
      <c r="L203" s="52" t="s">
        <v>257</v>
      </c>
      <c r="M203" s="52" t="s">
        <v>258</v>
      </c>
      <c r="N203" s="52" t="s">
        <v>259</v>
      </c>
      <c r="O203" s="80" t="str">
        <f>数据引用!V202&amp;数据引用!P202*100</f>
        <v>属性-攻击力,2000</v>
      </c>
      <c r="P203" s="81" t="str">
        <f>数据引用!L202&amp;数据引用!T202&amp;数据引用!U202&amp;数据引用!N202&amp;数据引用!Q202&amp;数据引用!R202&amp;数据引用!S202</f>
        <v>每通关1次挂机关卡,提升0.5%晶核攻击力，最多生效40次</v>
      </c>
      <c r="Q203" s="52">
        <v>0</v>
      </c>
      <c r="R203" s="100"/>
      <c r="T203" s="54"/>
      <c r="U203" s="100"/>
    </row>
    <row r="204" s="35" customFormat="1" spans="1:21">
      <c r="A204" s="54" t="s">
        <v>38</v>
      </c>
      <c r="B204" s="54">
        <v>247</v>
      </c>
      <c r="C204" s="54">
        <v>170304</v>
      </c>
      <c r="D204" s="54" t="s">
        <v>291</v>
      </c>
      <c r="E204" s="54" t="s">
        <v>292</v>
      </c>
      <c r="F204" s="54" t="s">
        <v>262</v>
      </c>
      <c r="G204" s="54"/>
      <c r="H204" s="54"/>
      <c r="I204" s="54">
        <v>1</v>
      </c>
      <c r="J204" s="54" t="s">
        <v>263</v>
      </c>
      <c r="K204" s="54"/>
      <c r="L204" s="54" t="s">
        <v>271</v>
      </c>
      <c r="M204" s="54" t="s">
        <v>439</v>
      </c>
      <c r="N204" s="54" t="s">
        <v>273</v>
      </c>
      <c r="O204" s="84" t="str">
        <f>数据引用!V203&amp;数据引用!P203*100</f>
        <v>属性-技能增强,0</v>
      </c>
      <c r="P204" s="81" t="str">
        <f>数据引用!L203&amp;数据引用!M203&amp;数据引用!U203&amp;数据引用!N203</f>
        <v>提升光属性英雄0%技能增强</v>
      </c>
      <c r="Q204" s="52">
        <v>0</v>
      </c>
      <c r="R204" s="100"/>
      <c r="T204" s="54"/>
      <c r="U204" s="100"/>
    </row>
    <row r="205" s="35" customFormat="1" spans="1:21">
      <c r="A205" s="54" t="s">
        <v>38</v>
      </c>
      <c r="B205" s="54">
        <v>248</v>
      </c>
      <c r="C205" s="54">
        <v>170305</v>
      </c>
      <c r="D205" s="54" t="s">
        <v>253</v>
      </c>
      <c r="E205" s="54" t="s">
        <v>254</v>
      </c>
      <c r="F205" s="54" t="s">
        <v>262</v>
      </c>
      <c r="G205" s="54"/>
      <c r="H205" s="54"/>
      <c r="I205" s="54">
        <v>1</v>
      </c>
      <c r="J205" s="54" t="s">
        <v>263</v>
      </c>
      <c r="K205" s="54"/>
      <c r="L205" s="54" t="s">
        <v>257</v>
      </c>
      <c r="M205" s="52" t="s">
        <v>258</v>
      </c>
      <c r="N205" s="52" t="s">
        <v>259</v>
      </c>
      <c r="O205" s="80" t="str">
        <f>数据引用!V204&amp;数据引用!K204</f>
        <v>属性-最大生命,2000</v>
      </c>
      <c r="P205" s="81" t="str">
        <f>数据引用!L204&amp;数据引用!M204&amp;数据引用!U204&amp;数据引用!N204</f>
        <v>提升20%晶核生命力</v>
      </c>
      <c r="Q205" s="52">
        <v>0</v>
      </c>
      <c r="R205" s="100"/>
      <c r="T205" s="54"/>
      <c r="U205" s="100"/>
    </row>
    <row r="206" s="35" customFormat="1" spans="1:21">
      <c r="A206" s="54" t="s">
        <v>38</v>
      </c>
      <c r="B206" s="54">
        <v>249</v>
      </c>
      <c r="C206" s="54">
        <v>170306</v>
      </c>
      <c r="D206" s="54" t="s">
        <v>373</v>
      </c>
      <c r="E206" s="54" t="s">
        <v>443</v>
      </c>
      <c r="F206" s="54" t="s">
        <v>262</v>
      </c>
      <c r="G206" s="54"/>
      <c r="H206" s="54"/>
      <c r="I206" s="54">
        <v>1</v>
      </c>
      <c r="J206" s="54" t="s">
        <v>263</v>
      </c>
      <c r="K206" s="98"/>
      <c r="L206" s="58" t="s">
        <v>393</v>
      </c>
      <c r="M206" s="58">
        <v>9</v>
      </c>
      <c r="N206" s="54" t="s">
        <v>259</v>
      </c>
      <c r="O206" s="83" t="s">
        <v>444</v>
      </c>
      <c r="P206" s="81" t="str">
        <f>数据引用!L205</f>
        <v>开启普通补给箱时获取普通英雄的概率+%s0.1%%s</v>
      </c>
      <c r="Q206" s="52">
        <v>0</v>
      </c>
      <c r="R206" s="100"/>
      <c r="T206" s="54"/>
      <c r="U206" s="100"/>
    </row>
    <row r="207" s="36" customFormat="1" spans="1:21">
      <c r="A207" s="56" t="s">
        <v>38</v>
      </c>
      <c r="B207" s="56">
        <v>251</v>
      </c>
      <c r="C207" s="56">
        <v>170403</v>
      </c>
      <c r="D207" s="56" t="s">
        <v>327</v>
      </c>
      <c r="E207" s="56" t="s">
        <v>270</v>
      </c>
      <c r="F207" s="56" t="s">
        <v>262</v>
      </c>
      <c r="G207" s="56"/>
      <c r="H207" s="56"/>
      <c r="I207" s="56">
        <v>1</v>
      </c>
      <c r="J207" s="56" t="s">
        <v>263</v>
      </c>
      <c r="K207" s="56"/>
      <c r="L207" s="56" t="s">
        <v>271</v>
      </c>
      <c r="M207" s="56" t="s">
        <v>439</v>
      </c>
      <c r="N207" s="56" t="s">
        <v>273</v>
      </c>
      <c r="O207" s="80" t="str">
        <f>数据引用!V206&amp;数据引用!P206</f>
        <v>属性-精准回血,226</v>
      </c>
      <c r="P207" s="81" t="str">
        <f>数据引用!Q206&amp;数据引用!R206&amp;数据引用!S206&amp;数据引用!L206&amp;数据引用!N206&amp;数据引用!M206&amp;数据引用!U206</f>
        <v>提升光属性英雄精准回血%s226%s点</v>
      </c>
      <c r="Q207" s="52">
        <v>0</v>
      </c>
      <c r="R207" s="101"/>
      <c r="T207" s="56"/>
      <c r="U207" s="101"/>
    </row>
    <row r="208" s="36" customFormat="1" spans="1:21">
      <c r="A208" s="56" t="s">
        <v>38</v>
      </c>
      <c r="B208" s="56">
        <v>252</v>
      </c>
      <c r="C208" s="56">
        <v>170404</v>
      </c>
      <c r="D208" s="66" t="s">
        <v>318</v>
      </c>
      <c r="E208" s="66" t="s">
        <v>319</v>
      </c>
      <c r="F208" s="56" t="s">
        <v>262</v>
      </c>
      <c r="G208" s="56"/>
      <c r="H208" s="56"/>
      <c r="I208" s="56">
        <v>1</v>
      </c>
      <c r="J208" s="56" t="s">
        <v>263</v>
      </c>
      <c r="K208" s="56"/>
      <c r="L208" s="56" t="s">
        <v>271</v>
      </c>
      <c r="M208" s="56" t="s">
        <v>439</v>
      </c>
      <c r="N208" s="56" t="s">
        <v>273</v>
      </c>
      <c r="O208" s="92" t="str">
        <f>数据引用!V207&amp;数据引用!T207</f>
        <v>属性-精准伤害,0</v>
      </c>
      <c r="P208" s="81" t="str">
        <f>数据引用!L207&amp;数据引用!M207&amp;数据引用!U207&amp;数据引用!N207</f>
        <v>提升光属性英雄0%精准伤害</v>
      </c>
      <c r="Q208" s="52">
        <v>0</v>
      </c>
      <c r="R208" s="101"/>
      <c r="T208" s="56"/>
      <c r="U208" s="101"/>
    </row>
    <row r="209" s="36" customFormat="1" spans="1:21">
      <c r="A209" s="56" t="s">
        <v>38</v>
      </c>
      <c r="B209" s="56">
        <v>253</v>
      </c>
      <c r="C209" s="56">
        <v>170405</v>
      </c>
      <c r="D209" s="56" t="s">
        <v>269</v>
      </c>
      <c r="E209" s="56" t="s">
        <v>270</v>
      </c>
      <c r="F209" s="56" t="s">
        <v>262</v>
      </c>
      <c r="G209" s="56"/>
      <c r="H209" s="56"/>
      <c r="I209" s="56">
        <v>1</v>
      </c>
      <c r="J209" s="56" t="s">
        <v>263</v>
      </c>
      <c r="K209" s="56"/>
      <c r="L209" s="56" t="s">
        <v>271</v>
      </c>
      <c r="M209" s="56" t="s">
        <v>439</v>
      </c>
      <c r="N209" s="56" t="s">
        <v>273</v>
      </c>
      <c r="O209" s="80" t="str">
        <f>数据引用!V208&amp;数据引用!P208</f>
        <v>属性-暴击回血,0</v>
      </c>
      <c r="P209" s="81" t="str">
        <f>数据引用!Q208&amp;数据引用!R208&amp;数据引用!S208&amp;数据引用!L208&amp;数据引用!N208&amp;数据引用!M208&amp;数据引用!U208</f>
        <v>提升光属性英雄暴击回血%s0%s点</v>
      </c>
      <c r="Q209" s="52">
        <v>0</v>
      </c>
      <c r="R209" s="101"/>
      <c r="T209" s="56"/>
      <c r="U209" s="101"/>
    </row>
    <row r="210" s="36" customFormat="1" spans="1:21">
      <c r="A210" s="56" t="s">
        <v>38</v>
      </c>
      <c r="B210" s="56">
        <v>254</v>
      </c>
      <c r="C210" s="56">
        <v>170406</v>
      </c>
      <c r="D210" s="56" t="s">
        <v>253</v>
      </c>
      <c r="E210" s="56" t="s">
        <v>445</v>
      </c>
      <c r="F210" s="56" t="s">
        <v>446</v>
      </c>
      <c r="G210" s="56">
        <v>1</v>
      </c>
      <c r="H210" s="56"/>
      <c r="I210" s="56">
        <f>数据引用!R209</f>
        <v>40</v>
      </c>
      <c r="J210" s="56" t="s">
        <v>284</v>
      </c>
      <c r="K210" s="56">
        <v>2</v>
      </c>
      <c r="L210" s="56" t="s">
        <v>257</v>
      </c>
      <c r="M210" s="52" t="s">
        <v>258</v>
      </c>
      <c r="N210" s="52" t="s">
        <v>259</v>
      </c>
      <c r="O210" s="80" t="str">
        <f>数据引用!V209&amp;数据引用!K209</f>
        <v>属性-最大生命,50</v>
      </c>
      <c r="P210" s="81" t="str">
        <f>数据引用!L209&amp;数据引用!T209&amp;数据引用!U209&amp;数据引用!N209&amp;数据引用!Q209&amp;数据引用!R209&amp;数据引用!S209</f>
        <v>每收取2次离线奖励,提升0.5%晶核生命力，最多生效40次</v>
      </c>
      <c r="Q210" s="52">
        <v>0</v>
      </c>
      <c r="R210" s="101"/>
      <c r="T210" s="56"/>
      <c r="U210" s="101"/>
    </row>
    <row r="211" s="35" customFormat="1" spans="1:21">
      <c r="A211" s="54" t="s">
        <v>41</v>
      </c>
      <c r="B211" s="54">
        <v>256</v>
      </c>
      <c r="C211" s="54">
        <v>170503</v>
      </c>
      <c r="D211" s="54" t="s">
        <v>267</v>
      </c>
      <c r="E211" s="54" t="s">
        <v>268</v>
      </c>
      <c r="F211" s="54" t="s">
        <v>262</v>
      </c>
      <c r="G211" s="54"/>
      <c r="H211" s="54"/>
      <c r="I211" s="54">
        <v>1</v>
      </c>
      <c r="J211" s="54" t="s">
        <v>263</v>
      </c>
      <c r="K211" s="54"/>
      <c r="L211" s="52" t="s">
        <v>257</v>
      </c>
      <c r="M211" s="52" t="s">
        <v>258</v>
      </c>
      <c r="N211" s="52" t="s">
        <v>259</v>
      </c>
      <c r="O211" s="80" t="str">
        <f>数据引用!V210&amp;数据引用!P210*100</f>
        <v>属性-攻击力,2000</v>
      </c>
      <c r="P211" s="81" t="str">
        <f>数据引用!L210&amp;数据引用!M210&amp;数据引用!U210&amp;数据引用!N210</f>
        <v>提升20%晶核攻击力</v>
      </c>
      <c r="Q211" s="52">
        <v>0</v>
      </c>
      <c r="R211" s="100"/>
      <c r="T211" s="54"/>
      <c r="U211" s="100"/>
    </row>
    <row r="212" s="35" customFormat="1" spans="1:21">
      <c r="A212" s="54" t="s">
        <v>41</v>
      </c>
      <c r="B212" s="54">
        <v>257</v>
      </c>
      <c r="C212" s="54">
        <v>170504</v>
      </c>
      <c r="D212" s="56" t="s">
        <v>287</v>
      </c>
      <c r="E212" s="56" t="s">
        <v>288</v>
      </c>
      <c r="F212" s="54" t="s">
        <v>262</v>
      </c>
      <c r="G212" s="54"/>
      <c r="H212" s="54"/>
      <c r="I212" s="54">
        <v>1</v>
      </c>
      <c r="J212" s="54" t="s">
        <v>263</v>
      </c>
      <c r="K212" s="54"/>
      <c r="L212" s="54" t="s">
        <v>271</v>
      </c>
      <c r="M212" s="54" t="s">
        <v>439</v>
      </c>
      <c r="N212" s="54" t="s">
        <v>273</v>
      </c>
      <c r="O212" s="86" t="str">
        <f>数据引用!V211&amp;数据引用!T211*100</f>
        <v>属性-最大混沌,0</v>
      </c>
      <c r="P212" s="81" t="str">
        <f>数据引用!L211&amp;数据引用!M211&amp;数据引用!U211&amp;数据引用!N211</f>
        <v>提升光属性英雄0%最大混沌</v>
      </c>
      <c r="Q212" s="52">
        <v>0</v>
      </c>
      <c r="R212" s="100"/>
      <c r="T212" s="54"/>
      <c r="U212" s="100"/>
    </row>
    <row r="213" s="35" customFormat="1" spans="1:21">
      <c r="A213" s="54" t="s">
        <v>41</v>
      </c>
      <c r="B213" s="54">
        <v>258</v>
      </c>
      <c r="C213" s="54">
        <v>170505</v>
      </c>
      <c r="D213" s="54" t="s">
        <v>269</v>
      </c>
      <c r="E213" s="54" t="s">
        <v>270</v>
      </c>
      <c r="F213" s="54" t="s">
        <v>262</v>
      </c>
      <c r="G213" s="54"/>
      <c r="H213" s="54"/>
      <c r="I213" s="54">
        <v>1</v>
      </c>
      <c r="J213" s="54" t="s">
        <v>263</v>
      </c>
      <c r="K213" s="54"/>
      <c r="L213" s="54" t="s">
        <v>271</v>
      </c>
      <c r="M213" s="54" t="s">
        <v>439</v>
      </c>
      <c r="N213" s="54" t="s">
        <v>273</v>
      </c>
      <c r="O213" s="80" t="str">
        <f>数据引用!V212&amp;数据引用!P212</f>
        <v>属性-暴击回血,258</v>
      </c>
      <c r="P213" s="81" t="str">
        <f>数据引用!Q212&amp;数据引用!R212&amp;数据引用!S212&amp;数据引用!L212&amp;数据引用!N212&amp;数据引用!M212&amp;数据引用!U212</f>
        <v>提升光属性英雄暴击回血%s258%s点</v>
      </c>
      <c r="Q213" s="52">
        <v>0</v>
      </c>
      <c r="R213" s="100"/>
      <c r="T213" s="54"/>
      <c r="U213" s="100"/>
    </row>
    <row r="214" s="35" customFormat="1" spans="1:21">
      <c r="A214" s="54" t="s">
        <v>41</v>
      </c>
      <c r="B214" s="54">
        <v>259</v>
      </c>
      <c r="C214" s="54">
        <v>170506</v>
      </c>
      <c r="D214" s="54" t="s">
        <v>373</v>
      </c>
      <c r="E214" s="54" t="s">
        <v>337</v>
      </c>
      <c r="F214" s="54" t="s">
        <v>262</v>
      </c>
      <c r="G214" s="54"/>
      <c r="H214" s="54"/>
      <c r="I214" s="54">
        <v>1</v>
      </c>
      <c r="J214" s="54" t="s">
        <v>263</v>
      </c>
      <c r="K214" s="54"/>
      <c r="L214" s="54" t="s">
        <v>338</v>
      </c>
      <c r="M214" s="54">
        <v>1202</v>
      </c>
      <c r="N214" s="54" t="s">
        <v>259</v>
      </c>
      <c r="O214" s="83" t="s">
        <v>339</v>
      </c>
      <c r="P214" s="81" t="str">
        <f>数据引用!L213</f>
        <v>开启精良补给箱获取的矿石+%s0.5%%s</v>
      </c>
      <c r="Q214" s="52">
        <v>0</v>
      </c>
      <c r="R214" s="100"/>
      <c r="T214" s="54"/>
      <c r="U214" s="100"/>
    </row>
    <row r="215" s="35" customFormat="1" spans="1:21">
      <c r="A215" s="54" t="s">
        <v>41</v>
      </c>
      <c r="B215" s="54">
        <v>260</v>
      </c>
      <c r="C215" s="54">
        <v>170507</v>
      </c>
      <c r="D215" s="56" t="s">
        <v>289</v>
      </c>
      <c r="E215" s="56" t="s">
        <v>290</v>
      </c>
      <c r="F215" s="54" t="s">
        <v>262</v>
      </c>
      <c r="G215" s="54"/>
      <c r="H215" s="54"/>
      <c r="I215" s="54">
        <v>1</v>
      </c>
      <c r="J215" s="54" t="s">
        <v>263</v>
      </c>
      <c r="K215" s="54"/>
      <c r="L215" s="54" t="s">
        <v>271</v>
      </c>
      <c r="M215" s="54" t="s">
        <v>439</v>
      </c>
      <c r="N215" s="54" t="s">
        <v>273</v>
      </c>
      <c r="O215" s="86" t="str">
        <f>数据引用!V214&amp;数据引用!T214*100</f>
        <v>属性-破甲效果,52</v>
      </c>
      <c r="P215" s="81" t="str">
        <f>数据引用!L214&amp;数据引用!M214&amp;数据引用!U214&amp;数据引用!N214</f>
        <v>提升光属性英雄0.52%破甲效果</v>
      </c>
      <c r="Q215" s="52">
        <v>0</v>
      </c>
      <c r="R215" s="100"/>
      <c r="T215" s="54"/>
      <c r="U215" s="100"/>
    </row>
    <row r="216" s="36" customFormat="1" spans="1:17">
      <c r="A216" s="56" t="s">
        <v>41</v>
      </c>
      <c r="B216" s="56">
        <v>262</v>
      </c>
      <c r="C216" s="56">
        <v>170603</v>
      </c>
      <c r="D216" s="56" t="s">
        <v>310</v>
      </c>
      <c r="E216" s="56" t="s">
        <v>270</v>
      </c>
      <c r="F216" s="56" t="s">
        <v>262</v>
      </c>
      <c r="G216" s="56"/>
      <c r="H216" s="56"/>
      <c r="I216" s="56">
        <v>1</v>
      </c>
      <c r="J216" s="56" t="s">
        <v>263</v>
      </c>
      <c r="K216" s="56"/>
      <c r="L216" s="56" t="s">
        <v>271</v>
      </c>
      <c r="M216" s="56" t="s">
        <v>439</v>
      </c>
      <c r="N216" s="56" t="s">
        <v>273</v>
      </c>
      <c r="O216" s="80" t="str">
        <f>数据引用!V215&amp;数据引用!P215</f>
        <v>属性-闪避回血,157</v>
      </c>
      <c r="P216" s="81" t="str">
        <f>数据引用!Q215&amp;数据引用!R215&amp;数据引用!S215&amp;数据引用!L215&amp;数据引用!N215&amp;数据引用!M215&amp;数据引用!U215</f>
        <v>提升光属性英雄闪避回血%s157%s点</v>
      </c>
      <c r="Q216" s="52">
        <v>0</v>
      </c>
    </row>
    <row r="217" s="36" customFormat="1" spans="1:17">
      <c r="A217" s="56" t="s">
        <v>41</v>
      </c>
      <c r="B217" s="56">
        <v>263</v>
      </c>
      <c r="C217" s="56">
        <v>170604</v>
      </c>
      <c r="D217" s="56" t="s">
        <v>269</v>
      </c>
      <c r="E217" s="56" t="s">
        <v>270</v>
      </c>
      <c r="F217" s="56" t="s">
        <v>262</v>
      </c>
      <c r="G217" s="56"/>
      <c r="H217" s="56"/>
      <c r="I217" s="56">
        <v>1</v>
      </c>
      <c r="J217" s="56" t="s">
        <v>263</v>
      </c>
      <c r="K217" s="56"/>
      <c r="L217" s="56" t="s">
        <v>271</v>
      </c>
      <c r="M217" s="56" t="s">
        <v>439</v>
      </c>
      <c r="N217" s="56" t="s">
        <v>273</v>
      </c>
      <c r="O217" s="80" t="str">
        <f>数据引用!V216&amp;数据引用!P216</f>
        <v>属性-暴击回血,258</v>
      </c>
      <c r="P217" s="81" t="str">
        <f>数据引用!Q216&amp;数据引用!R216&amp;数据引用!S216&amp;数据引用!L216&amp;数据引用!N216&amp;数据引用!M216&amp;数据引用!U216</f>
        <v>提升光属性英雄暴击回血%s258%s点</v>
      </c>
      <c r="Q217" s="52">
        <v>0</v>
      </c>
    </row>
    <row r="218" s="36" customFormat="1" spans="1:17">
      <c r="A218" s="56" t="s">
        <v>41</v>
      </c>
      <c r="B218" s="56">
        <v>264</v>
      </c>
      <c r="C218" s="56">
        <v>170605</v>
      </c>
      <c r="D218" s="56" t="s">
        <v>278</v>
      </c>
      <c r="E218" s="56" t="s">
        <v>279</v>
      </c>
      <c r="F218" s="56" t="s">
        <v>262</v>
      </c>
      <c r="G218" s="56"/>
      <c r="H218" s="56"/>
      <c r="I218" s="56">
        <v>1</v>
      </c>
      <c r="J218" s="56" t="s">
        <v>263</v>
      </c>
      <c r="K218" s="56"/>
      <c r="L218" s="54" t="s">
        <v>257</v>
      </c>
      <c r="M218" s="54" t="s">
        <v>258</v>
      </c>
      <c r="N218" s="54" t="s">
        <v>259</v>
      </c>
      <c r="O218" s="85" t="str">
        <f>数据引用!V217&amp;数据引用!P217*100</f>
        <v>属性-防御力,2000</v>
      </c>
      <c r="P218" s="81" t="str">
        <f>数据引用!L217&amp;数据引用!M217&amp;数据引用!U217&amp;数据引用!N217</f>
        <v>提升20%晶核防御力</v>
      </c>
      <c r="Q218" s="52">
        <v>0</v>
      </c>
    </row>
    <row r="219" s="36" customFormat="1" spans="1:21">
      <c r="A219" s="56" t="s">
        <v>41</v>
      </c>
      <c r="B219" s="56">
        <v>265</v>
      </c>
      <c r="C219" s="56">
        <v>170606</v>
      </c>
      <c r="D219" s="56" t="s">
        <v>285</v>
      </c>
      <c r="E219" s="56" t="s">
        <v>286</v>
      </c>
      <c r="F219" s="56" t="s">
        <v>262</v>
      </c>
      <c r="G219" s="56"/>
      <c r="H219" s="56"/>
      <c r="I219" s="56">
        <v>1</v>
      </c>
      <c r="J219" s="56" t="s">
        <v>263</v>
      </c>
      <c r="K219" s="56"/>
      <c r="L219" s="56" t="s">
        <v>271</v>
      </c>
      <c r="M219" s="56" t="s">
        <v>439</v>
      </c>
      <c r="N219" s="56" t="s">
        <v>273</v>
      </c>
      <c r="O219" s="86" t="str">
        <f>数据引用!V218&amp;数据引用!P218*100</f>
        <v>属性-命中率,216</v>
      </c>
      <c r="P219" s="81" t="str">
        <f>数据引用!L218&amp;数据引用!M218&amp;数据引用!U218&amp;数据引用!N218</f>
        <v>提升光属性英雄2.16%命中率</v>
      </c>
      <c r="Q219" s="52">
        <v>0</v>
      </c>
      <c r="R219" s="101"/>
      <c r="T219" s="56"/>
      <c r="U219" s="101"/>
    </row>
    <row r="220" s="36" customFormat="1" spans="1:21">
      <c r="A220" s="56" t="s">
        <v>41</v>
      </c>
      <c r="B220" s="56">
        <v>266</v>
      </c>
      <c r="C220" s="56">
        <v>170607</v>
      </c>
      <c r="D220" s="56" t="s">
        <v>373</v>
      </c>
      <c r="E220" s="56" t="s">
        <v>443</v>
      </c>
      <c r="F220" s="56" t="s">
        <v>262</v>
      </c>
      <c r="G220" s="56"/>
      <c r="H220" s="56"/>
      <c r="I220" s="56">
        <v>1</v>
      </c>
      <c r="J220" s="56" t="s">
        <v>263</v>
      </c>
      <c r="K220" s="98"/>
      <c r="L220" s="58" t="s">
        <v>393</v>
      </c>
      <c r="M220" s="58">
        <v>9</v>
      </c>
      <c r="N220" s="56" t="s">
        <v>259</v>
      </c>
      <c r="O220" s="109" t="s">
        <v>444</v>
      </c>
      <c r="P220" s="81" t="str">
        <f>数据引用!L219</f>
        <v>开启普通补给箱时获取普通英雄的概率+%s0.1%%s</v>
      </c>
      <c r="Q220" s="52">
        <v>0</v>
      </c>
      <c r="R220" s="101"/>
      <c r="T220" s="56"/>
      <c r="U220" s="101"/>
    </row>
    <row r="221" s="35" customFormat="1" spans="1:21">
      <c r="A221" s="54" t="s">
        <v>41</v>
      </c>
      <c r="B221" s="54">
        <v>268</v>
      </c>
      <c r="C221" s="54">
        <v>170703</v>
      </c>
      <c r="D221" s="54" t="s">
        <v>447</v>
      </c>
      <c r="E221" s="54" t="s">
        <v>448</v>
      </c>
      <c r="F221" s="54" t="s">
        <v>262</v>
      </c>
      <c r="G221" s="54"/>
      <c r="H221" s="54"/>
      <c r="I221" s="54">
        <v>1</v>
      </c>
      <c r="J221" s="54" t="s">
        <v>263</v>
      </c>
      <c r="K221" s="54"/>
      <c r="L221" s="54" t="s">
        <v>449</v>
      </c>
      <c r="M221" s="54" t="s">
        <v>258</v>
      </c>
      <c r="N221" s="54" t="s">
        <v>265</v>
      </c>
      <c r="O221" s="54">
        <v>1</v>
      </c>
      <c r="P221" s="81" t="str">
        <f>数据引用!L220</f>
        <v>局内获得额外1次免费刷新机会</v>
      </c>
      <c r="Q221" s="52">
        <v>0</v>
      </c>
      <c r="R221" s="100"/>
      <c r="T221" s="54"/>
      <c r="U221" s="100"/>
    </row>
    <row r="222" s="35" customFormat="1" spans="1:21">
      <c r="A222" s="54" t="s">
        <v>41</v>
      </c>
      <c r="B222" s="54">
        <v>269</v>
      </c>
      <c r="C222" s="54">
        <v>170704</v>
      </c>
      <c r="D222" s="54" t="s">
        <v>450</v>
      </c>
      <c r="E222" s="54" t="s">
        <v>451</v>
      </c>
      <c r="F222" s="54" t="s">
        <v>262</v>
      </c>
      <c r="G222" s="54"/>
      <c r="H222" s="54"/>
      <c r="I222" s="54">
        <v>1</v>
      </c>
      <c r="J222" s="54" t="s">
        <v>263</v>
      </c>
      <c r="K222" s="54"/>
      <c r="L222" s="54" t="s">
        <v>257</v>
      </c>
      <c r="M222" s="54" t="s">
        <v>258</v>
      </c>
      <c r="N222" s="54" t="s">
        <v>259</v>
      </c>
      <c r="O222" s="85" t="str">
        <f>数据引用!V221&amp;数据引用!P221*100</f>
        <v>属性-防御力,2000</v>
      </c>
      <c r="P222" s="81" t="str">
        <f>数据引用!L221&amp;数据引用!M221&amp;数据引用!U221&amp;数据引用!N221</f>
        <v>提升20%晶核防御力</v>
      </c>
      <c r="Q222" s="52">
        <v>0</v>
      </c>
      <c r="R222" s="100"/>
      <c r="T222" s="54"/>
      <c r="U222" s="100"/>
    </row>
    <row r="223" s="35" customFormat="1" spans="1:21">
      <c r="A223" s="54" t="s">
        <v>41</v>
      </c>
      <c r="B223" s="54">
        <v>270</v>
      </c>
      <c r="C223" s="54">
        <v>170705</v>
      </c>
      <c r="D223" s="54" t="s">
        <v>373</v>
      </c>
      <c r="E223" s="54" t="s">
        <v>443</v>
      </c>
      <c r="F223" s="54" t="s">
        <v>262</v>
      </c>
      <c r="G223" s="54"/>
      <c r="H223" s="54"/>
      <c r="I223" s="54">
        <v>1</v>
      </c>
      <c r="J223" s="54" t="s">
        <v>263</v>
      </c>
      <c r="K223" s="98"/>
      <c r="L223" s="58" t="s">
        <v>393</v>
      </c>
      <c r="M223" s="58">
        <v>9</v>
      </c>
      <c r="N223" s="54" t="s">
        <v>259</v>
      </c>
      <c r="O223" s="83" t="s">
        <v>444</v>
      </c>
      <c r="P223" s="81" t="str">
        <f>数据引用!L222</f>
        <v>开启普通补给箱时获取普通英雄的概率+%s0.1%%s</v>
      </c>
      <c r="Q223" s="52">
        <v>0</v>
      </c>
      <c r="R223" s="100"/>
      <c r="T223" s="54"/>
      <c r="U223" s="100"/>
    </row>
    <row r="224" s="35" customFormat="1" spans="1:21">
      <c r="A224" s="54" t="s">
        <v>41</v>
      </c>
      <c r="B224" s="54">
        <v>271</v>
      </c>
      <c r="C224" s="54">
        <v>170706</v>
      </c>
      <c r="D224" s="54" t="s">
        <v>267</v>
      </c>
      <c r="E224" s="54" t="s">
        <v>268</v>
      </c>
      <c r="F224" s="54" t="s">
        <v>262</v>
      </c>
      <c r="G224" s="54"/>
      <c r="H224" s="54"/>
      <c r="I224" s="54">
        <v>1</v>
      </c>
      <c r="J224" s="54" t="s">
        <v>263</v>
      </c>
      <c r="K224" s="54"/>
      <c r="L224" s="52" t="s">
        <v>257</v>
      </c>
      <c r="M224" s="52" t="s">
        <v>258</v>
      </c>
      <c r="N224" s="52" t="s">
        <v>259</v>
      </c>
      <c r="O224" s="80" t="str">
        <f>数据引用!V223&amp;数据引用!P223*100</f>
        <v>属性-攻击力,2000</v>
      </c>
      <c r="P224" s="81" t="str">
        <f>数据引用!L223&amp;数据引用!M223&amp;数据引用!U223&amp;数据引用!N223</f>
        <v>提升20%晶核攻击力</v>
      </c>
      <c r="Q224" s="52">
        <v>0</v>
      </c>
      <c r="R224" s="100"/>
      <c r="T224" s="54"/>
      <c r="U224" s="100"/>
    </row>
    <row r="225" s="35" customFormat="1" spans="1:21">
      <c r="A225" s="54" t="s">
        <v>41</v>
      </c>
      <c r="B225" s="54">
        <v>272</v>
      </c>
      <c r="C225" s="54">
        <v>170707</v>
      </c>
      <c r="D225" s="54" t="s">
        <v>253</v>
      </c>
      <c r="E225" s="54" t="s">
        <v>254</v>
      </c>
      <c r="F225" s="54" t="s">
        <v>262</v>
      </c>
      <c r="G225" s="54"/>
      <c r="H225" s="54"/>
      <c r="I225" s="54">
        <v>1</v>
      </c>
      <c r="J225" s="54" t="s">
        <v>263</v>
      </c>
      <c r="K225" s="54"/>
      <c r="L225" s="54" t="s">
        <v>257</v>
      </c>
      <c r="M225" s="52" t="s">
        <v>258</v>
      </c>
      <c r="N225" s="52" t="s">
        <v>259</v>
      </c>
      <c r="O225" s="80" t="str">
        <f>数据引用!V224&amp;数据引用!K224</f>
        <v>属性-最大生命,2000</v>
      </c>
      <c r="P225" s="81" t="str">
        <f>数据引用!L224&amp;数据引用!M224&amp;数据引用!U224&amp;数据引用!N224</f>
        <v>提升20%晶核生命力</v>
      </c>
      <c r="Q225" s="52">
        <v>0</v>
      </c>
      <c r="R225" s="100"/>
      <c r="T225" s="54"/>
      <c r="U225" s="100"/>
    </row>
    <row r="226" s="40" customFormat="1" spans="1:21">
      <c r="A226" s="66" t="s">
        <v>41</v>
      </c>
      <c r="B226" s="66">
        <v>274</v>
      </c>
      <c r="C226" s="66">
        <v>170803</v>
      </c>
      <c r="D226" s="66" t="s">
        <v>267</v>
      </c>
      <c r="E226" s="66" t="s">
        <v>268</v>
      </c>
      <c r="F226" s="66" t="s">
        <v>262</v>
      </c>
      <c r="G226" s="66"/>
      <c r="H226" s="66"/>
      <c r="I226" s="66">
        <v>1</v>
      </c>
      <c r="J226" s="66" t="s">
        <v>263</v>
      </c>
      <c r="K226" s="66"/>
      <c r="L226" s="52" t="s">
        <v>257</v>
      </c>
      <c r="M226" s="52" t="s">
        <v>258</v>
      </c>
      <c r="N226" s="52" t="s">
        <v>259</v>
      </c>
      <c r="O226" s="80" t="str">
        <f>数据引用!V225&amp;数据引用!P225*100</f>
        <v>属性-攻击力,2000</v>
      </c>
      <c r="P226" s="81" t="str">
        <f>数据引用!L225&amp;数据引用!M225&amp;数据引用!U225&amp;数据引用!N225</f>
        <v>提升20%晶核攻击力</v>
      </c>
      <c r="Q226" s="52">
        <v>0</v>
      </c>
      <c r="R226" s="102"/>
      <c r="T226" s="66"/>
      <c r="U226" s="102"/>
    </row>
    <row r="227" s="40" customFormat="1" spans="1:21">
      <c r="A227" s="66" t="s">
        <v>41</v>
      </c>
      <c r="B227" s="66">
        <v>275</v>
      </c>
      <c r="C227" s="66">
        <v>170804</v>
      </c>
      <c r="D227" s="54" t="s">
        <v>291</v>
      </c>
      <c r="E227" s="54" t="s">
        <v>292</v>
      </c>
      <c r="F227" s="66" t="s">
        <v>262</v>
      </c>
      <c r="G227" s="66"/>
      <c r="H227" s="66"/>
      <c r="I227" s="66">
        <v>1</v>
      </c>
      <c r="J227" s="66" t="s">
        <v>263</v>
      </c>
      <c r="K227" s="66"/>
      <c r="L227" s="66" t="s">
        <v>271</v>
      </c>
      <c r="M227" s="66" t="s">
        <v>439</v>
      </c>
      <c r="N227" s="66" t="s">
        <v>273</v>
      </c>
      <c r="O227" s="84" t="str">
        <f>数据引用!V226&amp;数据引用!P226*100</f>
        <v>属性-技能增强,0</v>
      </c>
      <c r="P227" s="81" t="str">
        <f>数据引用!L226&amp;数据引用!M226&amp;数据引用!U226&amp;数据引用!N226</f>
        <v>提升光属性英雄0%技能增强</v>
      </c>
      <c r="Q227" s="52">
        <v>0</v>
      </c>
      <c r="R227" s="102"/>
      <c r="T227" s="66"/>
      <c r="U227" s="102"/>
    </row>
    <row r="228" s="40" customFormat="1" spans="1:21">
      <c r="A228" s="66" t="s">
        <v>41</v>
      </c>
      <c r="B228" s="66">
        <v>276</v>
      </c>
      <c r="C228" s="66">
        <v>170805</v>
      </c>
      <c r="D228" s="66" t="s">
        <v>452</v>
      </c>
      <c r="E228" s="66" t="s">
        <v>279</v>
      </c>
      <c r="F228" s="66" t="s">
        <v>386</v>
      </c>
      <c r="G228" s="66">
        <v>1</v>
      </c>
      <c r="H228" s="66" t="s">
        <v>453</v>
      </c>
      <c r="I228" s="66">
        <f>数据引用!R227</f>
        <v>0</v>
      </c>
      <c r="J228" s="66" t="s">
        <v>284</v>
      </c>
      <c r="K228" s="66">
        <v>1</v>
      </c>
      <c r="L228" s="54" t="s">
        <v>257</v>
      </c>
      <c r="M228" s="54" t="s">
        <v>258</v>
      </c>
      <c r="N228" s="54" t="s">
        <v>259</v>
      </c>
      <c r="O228" s="85" t="str">
        <f>数据引用!V227&amp;数据引用!P227*100</f>
        <v>属性-防御力,2000</v>
      </c>
      <c r="P228" s="81" t="str">
        <f>数据引用!L227&amp;数据引用!M227&amp;数据引用!U227&amp;数据引用!N227</f>
        <v>提升20%晶核防御力</v>
      </c>
      <c r="Q228" s="52">
        <v>0</v>
      </c>
      <c r="R228" s="102"/>
      <c r="T228" s="66"/>
      <c r="U228" s="102"/>
    </row>
    <row r="229" s="40" customFormat="1" spans="1:21">
      <c r="A229" s="66" t="s">
        <v>41</v>
      </c>
      <c r="B229" s="66">
        <v>277</v>
      </c>
      <c r="C229" s="66">
        <v>170806</v>
      </c>
      <c r="D229" s="66" t="s">
        <v>454</v>
      </c>
      <c r="E229" s="66" t="s">
        <v>270</v>
      </c>
      <c r="F229" s="66" t="s">
        <v>455</v>
      </c>
      <c r="G229" s="66">
        <v>1</v>
      </c>
      <c r="H229" s="66"/>
      <c r="I229" s="66">
        <f>数据引用!R228</f>
        <v>40</v>
      </c>
      <c r="J229" s="66" t="s">
        <v>284</v>
      </c>
      <c r="K229" s="66">
        <v>1</v>
      </c>
      <c r="L229" s="52" t="s">
        <v>257</v>
      </c>
      <c r="M229" s="52" t="s">
        <v>258</v>
      </c>
      <c r="N229" s="52" t="s">
        <v>259</v>
      </c>
      <c r="O229" s="80" t="str">
        <f>数据引用!V228&amp;数据引用!P228*100</f>
        <v>属性-攻击力,2000</v>
      </c>
      <c r="P229" s="81" t="str">
        <f>数据引用!L228&amp;数据引用!T228&amp;数据引用!U228&amp;数据引用!N228&amp;数据引用!Q228&amp;数据引用!R228&amp;数据引用!S228</f>
        <v>每激活1次英雄图鉴，提升0.5%晶核攻击力，最多生效40次</v>
      </c>
      <c r="Q229" s="52">
        <v>0</v>
      </c>
      <c r="R229" s="102"/>
      <c r="T229" s="66"/>
      <c r="U229" s="102"/>
    </row>
    <row r="230" s="40" customFormat="1" spans="1:21">
      <c r="A230" s="66" t="s">
        <v>41</v>
      </c>
      <c r="B230" s="66">
        <v>278</v>
      </c>
      <c r="C230" s="66">
        <v>170807</v>
      </c>
      <c r="D230" s="66" t="s">
        <v>253</v>
      </c>
      <c r="E230" s="66" t="s">
        <v>254</v>
      </c>
      <c r="F230" s="66" t="s">
        <v>262</v>
      </c>
      <c r="G230" s="66"/>
      <c r="H230" s="66"/>
      <c r="I230" s="66">
        <v>1</v>
      </c>
      <c r="J230" s="66" t="s">
        <v>263</v>
      </c>
      <c r="K230" s="66"/>
      <c r="L230" s="66" t="s">
        <v>257</v>
      </c>
      <c r="M230" s="52" t="s">
        <v>258</v>
      </c>
      <c r="N230" s="52" t="s">
        <v>259</v>
      </c>
      <c r="O230" s="80" t="str">
        <f>数据引用!V229&amp;数据引用!K229</f>
        <v>属性-最大生命,2000</v>
      </c>
      <c r="P230" s="81" t="str">
        <f>数据引用!L229&amp;数据引用!M229&amp;数据引用!U229&amp;数据引用!N229</f>
        <v>提升20%晶核生命力</v>
      </c>
      <c r="Q230" s="52">
        <v>0</v>
      </c>
      <c r="R230" s="102"/>
      <c r="T230" s="66"/>
      <c r="U230" s="102"/>
    </row>
    <row r="231" s="36" customFormat="1" spans="1:21">
      <c r="A231" s="56" t="s">
        <v>42</v>
      </c>
      <c r="B231" s="56">
        <v>280</v>
      </c>
      <c r="C231" s="56">
        <v>170903</v>
      </c>
      <c r="D231" s="56" t="s">
        <v>456</v>
      </c>
      <c r="E231" s="56" t="s">
        <v>413</v>
      </c>
      <c r="F231" s="56" t="s">
        <v>262</v>
      </c>
      <c r="G231" s="56"/>
      <c r="H231" s="56"/>
      <c r="I231" s="56">
        <v>1</v>
      </c>
      <c r="J231" s="56" t="s">
        <v>263</v>
      </c>
      <c r="K231" s="56"/>
      <c r="L231" s="56" t="s">
        <v>457</v>
      </c>
      <c r="M231" s="56" t="s">
        <v>258</v>
      </c>
      <c r="N231" s="56" t="s">
        <v>265</v>
      </c>
      <c r="O231" s="109" t="s">
        <v>309</v>
      </c>
      <c r="P231" s="81" t="str">
        <f>数据引用!L230</f>
        <v>Boss出现时，全体英雄立即回满能量</v>
      </c>
      <c r="Q231" s="52">
        <v>0</v>
      </c>
      <c r="R231" s="101"/>
      <c r="T231" s="56"/>
      <c r="U231" s="101"/>
    </row>
    <row r="232" s="36" customFormat="1" spans="1:17">
      <c r="A232" s="56" t="s">
        <v>42</v>
      </c>
      <c r="B232" s="56">
        <v>281</v>
      </c>
      <c r="C232" s="56">
        <v>170904</v>
      </c>
      <c r="D232" s="56" t="s">
        <v>303</v>
      </c>
      <c r="E232" s="56" t="s">
        <v>304</v>
      </c>
      <c r="F232" s="56" t="s">
        <v>262</v>
      </c>
      <c r="G232" s="56"/>
      <c r="H232" s="56"/>
      <c r="I232" s="56">
        <v>1</v>
      </c>
      <c r="J232" s="56" t="s">
        <v>263</v>
      </c>
      <c r="K232" s="56"/>
      <c r="L232" s="56" t="s">
        <v>271</v>
      </c>
      <c r="M232" s="56" t="s">
        <v>439</v>
      </c>
      <c r="N232" s="56" t="s">
        <v>273</v>
      </c>
      <c r="O232" s="87" t="str">
        <f>数据引用!V231&amp;数据引用!P231*100</f>
        <v>属性-闪避率,108</v>
      </c>
      <c r="P232" s="81" t="str">
        <f>数据引用!L231&amp;数据引用!M231&amp;数据引用!U231&amp;数据引用!N231</f>
        <v>提升光属性英雄1.08%闪避率</v>
      </c>
      <c r="Q232" s="52">
        <v>0</v>
      </c>
    </row>
    <row r="233" s="36" customFormat="1" spans="1:17">
      <c r="A233" s="56" t="s">
        <v>42</v>
      </c>
      <c r="B233" s="56">
        <v>282</v>
      </c>
      <c r="C233" s="56">
        <v>170905</v>
      </c>
      <c r="D233" s="56" t="s">
        <v>295</v>
      </c>
      <c r="E233" s="56" t="s">
        <v>296</v>
      </c>
      <c r="F233" s="56" t="s">
        <v>262</v>
      </c>
      <c r="G233" s="56"/>
      <c r="H233" s="56"/>
      <c r="I233" s="56">
        <v>1</v>
      </c>
      <c r="J233" s="56" t="s">
        <v>263</v>
      </c>
      <c r="K233" s="56"/>
      <c r="L233" s="56" t="s">
        <v>271</v>
      </c>
      <c r="M233" s="56" t="s">
        <v>439</v>
      </c>
      <c r="N233" s="56" t="s">
        <v>273</v>
      </c>
      <c r="O233" s="87" t="str">
        <f>"属性-"&amp;数据引用!K232&amp;","&amp;数据引用!T232*100</f>
        <v>属性-光伤,0</v>
      </c>
      <c r="P233" s="81" t="str">
        <f>数据引用!L232&amp;数据引用!M232&amp;数据引用!U232&amp;数据引用!N232</f>
        <v>提升光属性英雄0%元素伤害</v>
      </c>
      <c r="Q233" s="52">
        <v>0</v>
      </c>
    </row>
    <row r="234" s="36" customFormat="1" spans="1:17">
      <c r="A234" s="56" t="s">
        <v>42</v>
      </c>
      <c r="B234" s="56">
        <v>283</v>
      </c>
      <c r="C234" s="56">
        <v>170906</v>
      </c>
      <c r="D234" s="60" t="s">
        <v>318</v>
      </c>
      <c r="E234" s="60" t="s">
        <v>319</v>
      </c>
      <c r="F234" s="56" t="s">
        <v>262</v>
      </c>
      <c r="G234" s="56"/>
      <c r="H234" s="56"/>
      <c r="I234" s="56">
        <v>1</v>
      </c>
      <c r="J234" s="56" t="s">
        <v>263</v>
      </c>
      <c r="K234" s="56"/>
      <c r="L234" s="56" t="s">
        <v>271</v>
      </c>
      <c r="M234" s="56" t="s">
        <v>439</v>
      </c>
      <c r="N234" s="56" t="s">
        <v>273</v>
      </c>
      <c r="O234" s="92" t="str">
        <f>数据引用!V233&amp;数据引用!T233</f>
        <v>属性-精准伤害,81</v>
      </c>
      <c r="P234" s="81" t="str">
        <f>数据引用!L233&amp;数据引用!M233&amp;数据引用!U233&amp;数据引用!N233</f>
        <v>提升光属性英雄0.81%精准伤害</v>
      </c>
      <c r="Q234" s="52">
        <v>0</v>
      </c>
    </row>
    <row r="235" s="36" customFormat="1" spans="1:21">
      <c r="A235" s="56" t="s">
        <v>42</v>
      </c>
      <c r="B235" s="56">
        <v>284</v>
      </c>
      <c r="C235" s="56">
        <v>170907</v>
      </c>
      <c r="D235" s="56" t="s">
        <v>253</v>
      </c>
      <c r="E235" s="56" t="s">
        <v>254</v>
      </c>
      <c r="F235" s="56" t="s">
        <v>262</v>
      </c>
      <c r="G235" s="56"/>
      <c r="H235" s="56"/>
      <c r="I235" s="56">
        <v>1</v>
      </c>
      <c r="J235" s="56" t="s">
        <v>263</v>
      </c>
      <c r="K235" s="56"/>
      <c r="L235" s="56" t="s">
        <v>257</v>
      </c>
      <c r="M235" s="52" t="s">
        <v>258</v>
      </c>
      <c r="N235" s="52" t="s">
        <v>259</v>
      </c>
      <c r="O235" s="80" t="str">
        <f>数据引用!V234&amp;数据引用!K234</f>
        <v>属性-最大生命,2000</v>
      </c>
      <c r="P235" s="81" t="str">
        <f>数据引用!L234&amp;数据引用!M234&amp;数据引用!U234&amp;数据引用!N234</f>
        <v>提升20%晶核生命力</v>
      </c>
      <c r="Q235" s="52">
        <v>0</v>
      </c>
      <c r="R235" s="101"/>
      <c r="T235" s="56"/>
      <c r="U235" s="101"/>
    </row>
    <row r="236" s="36" customFormat="1" spans="1:21">
      <c r="A236" s="56" t="s">
        <v>42</v>
      </c>
      <c r="B236" s="56">
        <v>285</v>
      </c>
      <c r="C236" s="56">
        <v>170908</v>
      </c>
      <c r="D236" s="56" t="s">
        <v>267</v>
      </c>
      <c r="E236" s="56" t="s">
        <v>268</v>
      </c>
      <c r="F236" s="56" t="s">
        <v>262</v>
      </c>
      <c r="G236" s="56"/>
      <c r="H236" s="56"/>
      <c r="I236" s="56">
        <v>1</v>
      </c>
      <c r="J236" s="56" t="s">
        <v>263</v>
      </c>
      <c r="K236" s="56"/>
      <c r="L236" s="52" t="s">
        <v>257</v>
      </c>
      <c r="M236" s="52" t="s">
        <v>258</v>
      </c>
      <c r="N236" s="52" t="s">
        <v>259</v>
      </c>
      <c r="O236" s="80" t="str">
        <f>数据引用!V235&amp;数据引用!P235*100</f>
        <v>属性-攻击力,2000</v>
      </c>
      <c r="P236" s="81" t="str">
        <f>数据引用!L235&amp;数据引用!M235&amp;数据引用!U235&amp;数据引用!N235</f>
        <v>提升20%晶核攻击力</v>
      </c>
      <c r="Q236" s="52">
        <v>0</v>
      </c>
      <c r="R236" s="101"/>
      <c r="T236" s="56"/>
      <c r="U236" s="101"/>
    </row>
    <row r="237" s="35" customFormat="1" spans="1:21">
      <c r="A237" s="54" t="s">
        <v>42</v>
      </c>
      <c r="B237" s="54">
        <v>287</v>
      </c>
      <c r="C237" s="54">
        <v>171003</v>
      </c>
      <c r="D237" s="54" t="s">
        <v>458</v>
      </c>
      <c r="E237" s="54" t="s">
        <v>459</v>
      </c>
      <c r="F237" s="54" t="s">
        <v>262</v>
      </c>
      <c r="G237" s="54"/>
      <c r="H237" s="54"/>
      <c r="I237" s="54">
        <v>1</v>
      </c>
      <c r="J237" s="54" t="s">
        <v>263</v>
      </c>
      <c r="K237" s="54"/>
      <c r="L237" s="54" t="s">
        <v>460</v>
      </c>
      <c r="M237" s="54" t="s">
        <v>258</v>
      </c>
      <c r="N237" s="54" t="s">
        <v>265</v>
      </c>
      <c r="O237" s="83">
        <v>702</v>
      </c>
      <c r="P237" s="81" t="str">
        <f>数据引用!L236</f>
        <v>基地血量首次低于10%，基地与所有英雄在4秒内免疫一切伤害</v>
      </c>
      <c r="Q237" s="52">
        <v>0</v>
      </c>
      <c r="R237" s="100"/>
      <c r="T237" s="54"/>
      <c r="U237" s="100"/>
    </row>
    <row r="238" s="35" customFormat="1" spans="1:21">
      <c r="A238" s="54" t="s">
        <v>42</v>
      </c>
      <c r="B238" s="54">
        <v>288</v>
      </c>
      <c r="C238" s="54">
        <v>171004</v>
      </c>
      <c r="D238" s="54" t="s">
        <v>300</v>
      </c>
      <c r="E238" s="54" t="s">
        <v>301</v>
      </c>
      <c r="F238" s="54" t="s">
        <v>262</v>
      </c>
      <c r="G238" s="54"/>
      <c r="H238" s="54"/>
      <c r="I238" s="54">
        <v>1</v>
      </c>
      <c r="J238" s="54" t="s">
        <v>263</v>
      </c>
      <c r="K238" s="54"/>
      <c r="L238" s="54" t="s">
        <v>302</v>
      </c>
      <c r="M238" s="54" t="s">
        <v>258</v>
      </c>
      <c r="N238" s="54" t="s">
        <v>265</v>
      </c>
      <c r="O238" s="83" t="s">
        <v>266</v>
      </c>
      <c r="P238" s="81" t="str">
        <f>数据引用!L237</f>
        <v>装备精炼时有%s0.1%%s的概率额外提升1级</v>
      </c>
      <c r="Q238" s="52">
        <v>0</v>
      </c>
      <c r="R238" s="100"/>
      <c r="T238" s="54"/>
      <c r="U238" s="100"/>
    </row>
    <row r="239" s="35" customFormat="1" spans="1:21">
      <c r="A239" s="54" t="s">
        <v>42</v>
      </c>
      <c r="B239" s="54">
        <v>289</v>
      </c>
      <c r="C239" s="54">
        <v>171005</v>
      </c>
      <c r="D239" s="54" t="s">
        <v>345</v>
      </c>
      <c r="E239" s="54" t="s">
        <v>270</v>
      </c>
      <c r="F239" s="54" t="s">
        <v>262</v>
      </c>
      <c r="G239" s="54"/>
      <c r="H239" s="54"/>
      <c r="I239" s="54">
        <v>1</v>
      </c>
      <c r="J239" s="54" t="s">
        <v>263</v>
      </c>
      <c r="K239" s="54"/>
      <c r="L239" s="54" t="s">
        <v>271</v>
      </c>
      <c r="M239" s="54" t="s">
        <v>439</v>
      </c>
      <c r="N239" s="54" t="s">
        <v>273</v>
      </c>
      <c r="O239" s="80" t="str">
        <f>数据引用!V238&amp;数据引用!P238</f>
        <v>属性-命中回血,134</v>
      </c>
      <c r="P239" s="81" t="str">
        <f>数据引用!Q238&amp;数据引用!R238&amp;数据引用!S238&amp;数据引用!L238&amp;数据引用!N238&amp;数据引用!M238&amp;数据引用!U238</f>
        <v>提升光属性英雄命中回血%s134%s点</v>
      </c>
      <c r="Q239" s="52">
        <v>0</v>
      </c>
      <c r="R239" s="100"/>
      <c r="T239" s="54"/>
      <c r="U239" s="100"/>
    </row>
    <row r="240" s="35" customFormat="1" spans="1:21">
      <c r="A240" s="54" t="s">
        <v>42</v>
      </c>
      <c r="B240" s="54">
        <v>290</v>
      </c>
      <c r="C240" s="54">
        <v>171006</v>
      </c>
      <c r="D240" s="54" t="s">
        <v>345</v>
      </c>
      <c r="E240" s="54" t="s">
        <v>270</v>
      </c>
      <c r="F240" s="54" t="s">
        <v>262</v>
      </c>
      <c r="G240" s="54"/>
      <c r="H240" s="54"/>
      <c r="I240" s="54">
        <v>1</v>
      </c>
      <c r="J240" s="54" t="s">
        <v>263</v>
      </c>
      <c r="K240" s="54"/>
      <c r="L240" s="54" t="s">
        <v>271</v>
      </c>
      <c r="M240" s="54" t="s">
        <v>439</v>
      </c>
      <c r="N240" s="54" t="s">
        <v>273</v>
      </c>
      <c r="O240" s="80" t="str">
        <f>数据引用!V239&amp;数据引用!P239</f>
        <v>属性-命中回血,134</v>
      </c>
      <c r="P240" s="81" t="str">
        <f>数据引用!Q239&amp;数据引用!R239&amp;数据引用!S239&amp;数据引用!L239&amp;数据引用!N239&amp;数据引用!M239&amp;数据引用!U239</f>
        <v>提升光属性英雄命中回血%s134%s点</v>
      </c>
      <c r="Q240" s="52">
        <v>0</v>
      </c>
      <c r="R240" s="100"/>
      <c r="T240" s="54"/>
      <c r="U240" s="100"/>
    </row>
    <row r="241" s="35" customFormat="1" spans="1:21">
      <c r="A241" s="54" t="s">
        <v>42</v>
      </c>
      <c r="B241" s="54">
        <v>291</v>
      </c>
      <c r="C241" s="54">
        <v>171007</v>
      </c>
      <c r="D241" s="66" t="s">
        <v>340</v>
      </c>
      <c r="E241" s="66" t="s">
        <v>341</v>
      </c>
      <c r="F241" s="54" t="s">
        <v>262</v>
      </c>
      <c r="G241" s="54"/>
      <c r="H241" s="54"/>
      <c r="I241" s="54">
        <v>1</v>
      </c>
      <c r="J241" s="54" t="s">
        <v>263</v>
      </c>
      <c r="K241" s="54"/>
      <c r="L241" s="54" t="s">
        <v>271</v>
      </c>
      <c r="M241" s="54" t="s">
        <v>439</v>
      </c>
      <c r="N241" s="54" t="s">
        <v>273</v>
      </c>
      <c r="O241" s="92" t="str">
        <f>数据引用!V240&amp;数据引用!T240*100</f>
        <v>属性-暴击效果,105</v>
      </c>
      <c r="P241" s="81" t="str">
        <f>数据引用!L240&amp;数据引用!M240&amp;数据引用!U240&amp;数据引用!N240</f>
        <v>提升光属性英雄1.05%暴击效果</v>
      </c>
      <c r="Q241" s="52">
        <v>0</v>
      </c>
      <c r="R241" s="100"/>
      <c r="T241" s="54"/>
      <c r="U241" s="100"/>
    </row>
    <row r="242" s="35" customFormat="1" spans="1:21">
      <c r="A242" s="54" t="s">
        <v>42</v>
      </c>
      <c r="B242" s="54">
        <v>292</v>
      </c>
      <c r="C242" s="54">
        <v>171008</v>
      </c>
      <c r="D242" s="54" t="s">
        <v>278</v>
      </c>
      <c r="E242" s="54" t="s">
        <v>279</v>
      </c>
      <c r="F242" s="54" t="s">
        <v>262</v>
      </c>
      <c r="G242" s="54"/>
      <c r="H242" s="54"/>
      <c r="I242" s="54">
        <v>1</v>
      </c>
      <c r="J242" s="54" t="s">
        <v>263</v>
      </c>
      <c r="K242" s="54"/>
      <c r="L242" s="54" t="s">
        <v>257</v>
      </c>
      <c r="M242" s="54" t="s">
        <v>258</v>
      </c>
      <c r="N242" s="54" t="s">
        <v>259</v>
      </c>
      <c r="O242" s="85" t="str">
        <f>数据引用!V241&amp;数据引用!P241*100</f>
        <v>属性-防御力,2000</v>
      </c>
      <c r="P242" s="81" t="str">
        <f>数据引用!L241&amp;数据引用!M241&amp;数据引用!U241&amp;数据引用!N241</f>
        <v>提升20%晶核防御力</v>
      </c>
      <c r="Q242" s="52">
        <v>0</v>
      </c>
      <c r="R242" s="100"/>
      <c r="T242" s="54"/>
      <c r="U242" s="100"/>
    </row>
    <row r="243" s="36" customFormat="1" spans="1:21">
      <c r="A243" s="56" t="s">
        <v>43</v>
      </c>
      <c r="B243" s="56">
        <v>295</v>
      </c>
      <c r="C243" s="56">
        <v>171103</v>
      </c>
      <c r="D243" s="56" t="s">
        <v>461</v>
      </c>
      <c r="E243" s="56" t="s">
        <v>462</v>
      </c>
      <c r="F243" s="56" t="s">
        <v>262</v>
      </c>
      <c r="G243" s="56"/>
      <c r="H243" s="56"/>
      <c r="I243" s="56">
        <v>1</v>
      </c>
      <c r="J243" s="56" t="s">
        <v>263</v>
      </c>
      <c r="K243" s="56"/>
      <c r="L243" s="56" t="s">
        <v>463</v>
      </c>
      <c r="M243" s="56" t="s">
        <v>258</v>
      </c>
      <c r="N243" s="56" t="s">
        <v>265</v>
      </c>
      <c r="O243" s="109" t="s">
        <v>464</v>
      </c>
      <c r="P243" s="81" t="str">
        <f>数据引用!L242</f>
        <v>开局基地获得生命值30%的能量护盾</v>
      </c>
      <c r="Q243" s="52">
        <v>0</v>
      </c>
      <c r="R243" s="101"/>
      <c r="T243" s="56"/>
      <c r="U243" s="101"/>
    </row>
    <row r="244" s="36" customFormat="1" spans="1:21">
      <c r="A244" s="56" t="s">
        <v>43</v>
      </c>
      <c r="B244" s="56">
        <v>296</v>
      </c>
      <c r="C244" s="56">
        <v>171104</v>
      </c>
      <c r="D244" s="56" t="s">
        <v>352</v>
      </c>
      <c r="E244" s="56" t="s">
        <v>353</v>
      </c>
      <c r="F244" s="56" t="s">
        <v>262</v>
      </c>
      <c r="G244" s="56"/>
      <c r="H244" s="56"/>
      <c r="I244" s="56">
        <v>1</v>
      </c>
      <c r="J244" s="56" t="s">
        <v>263</v>
      </c>
      <c r="K244" s="56"/>
      <c r="L244" s="56" t="s">
        <v>271</v>
      </c>
      <c r="M244" s="56" t="s">
        <v>439</v>
      </c>
      <c r="N244" s="56" t="s">
        <v>273</v>
      </c>
      <c r="O244" s="85" t="str">
        <f>"属性-火抗,"&amp;数据引用!P243*100&amp;"#"&amp;"属性-水抗,"&amp;数据引用!P243*100&amp;"#"&amp;"属性-风抗,"&amp;数据引用!P243*100&amp;"#"&amp;"属性-光抗,"&amp;数据引用!P243*100&amp;"#"&amp;"属性-暗抗,"&amp;数据引用!P243*100</f>
        <v>属性-火抗,108#属性-水抗,108#属性-风抗,108#属性-光抗,108#属性-暗抗,108</v>
      </c>
      <c r="P244" s="81" t="str">
        <f>数据引用!L243&amp;数据引用!M243&amp;数据引用!U243&amp;数据引用!N243</f>
        <v>提升光属性英雄1.08%元素抗性</v>
      </c>
      <c r="Q244" s="52">
        <v>0</v>
      </c>
      <c r="R244" s="101"/>
      <c r="T244" s="56"/>
      <c r="U244" s="101"/>
    </row>
    <row r="245" s="36" customFormat="1" spans="1:21">
      <c r="A245" s="56" t="s">
        <v>43</v>
      </c>
      <c r="B245" s="56">
        <v>297</v>
      </c>
      <c r="C245" s="56">
        <v>171105</v>
      </c>
      <c r="D245" s="58" t="s">
        <v>291</v>
      </c>
      <c r="E245" s="58" t="s">
        <v>292</v>
      </c>
      <c r="F245" s="56" t="s">
        <v>262</v>
      </c>
      <c r="G245" s="56"/>
      <c r="H245" s="56"/>
      <c r="I245" s="56">
        <v>1</v>
      </c>
      <c r="J245" s="56" t="s">
        <v>263</v>
      </c>
      <c r="K245" s="56"/>
      <c r="L245" s="54" t="s">
        <v>271</v>
      </c>
      <c r="M245" s="54" t="s">
        <v>439</v>
      </c>
      <c r="N245" s="54" t="s">
        <v>273</v>
      </c>
      <c r="O245" s="85" t="str">
        <f>数据引用!V244&amp;数据引用!P244*100</f>
        <v>属性-技能增强,503</v>
      </c>
      <c r="P245" s="81" t="str">
        <f>数据引用!L244&amp;数据引用!M244&amp;数据引用!U244&amp;数据引用!N244</f>
        <v>提升光属性英雄5.03%技能增强</v>
      </c>
      <c r="Q245" s="52">
        <v>0</v>
      </c>
      <c r="R245" s="101"/>
      <c r="T245" s="56"/>
      <c r="U245" s="101"/>
    </row>
    <row r="246" s="36" customFormat="1" spans="1:21">
      <c r="A246" s="56" t="s">
        <v>43</v>
      </c>
      <c r="B246" s="56">
        <v>298</v>
      </c>
      <c r="C246" s="56">
        <v>171106</v>
      </c>
      <c r="D246" s="56" t="s">
        <v>295</v>
      </c>
      <c r="E246" s="56" t="s">
        <v>296</v>
      </c>
      <c r="F246" s="56" t="s">
        <v>262</v>
      </c>
      <c r="G246" s="56"/>
      <c r="H246" s="56"/>
      <c r="I246" s="56">
        <v>1</v>
      </c>
      <c r="J246" s="56" t="s">
        <v>263</v>
      </c>
      <c r="K246" s="56"/>
      <c r="L246" s="56" t="s">
        <v>271</v>
      </c>
      <c r="M246" s="56" t="s">
        <v>439</v>
      </c>
      <c r="N246" s="56" t="s">
        <v>273</v>
      </c>
      <c r="O246" s="87" t="str">
        <f>"属性-"&amp;数据引用!K245&amp;","&amp;数据引用!T245*100</f>
        <v>属性-光伤,108</v>
      </c>
      <c r="P246" s="81" t="str">
        <f>数据引用!L245&amp;数据引用!T245&amp;数据引用!U245&amp;数据引用!N245&amp;数据引用!Q245&amp;数据引用!R245&amp;数据引用!S245</f>
        <v>提升光属性英雄1.08%元素伤害</v>
      </c>
      <c r="Q246" s="52">
        <v>0</v>
      </c>
      <c r="R246" s="101"/>
      <c r="T246" s="56"/>
      <c r="U246" s="101"/>
    </row>
    <row r="247" s="36" customFormat="1" spans="1:21">
      <c r="A247" s="56" t="s">
        <v>43</v>
      </c>
      <c r="B247" s="56">
        <v>299</v>
      </c>
      <c r="C247" s="56">
        <v>171107</v>
      </c>
      <c r="D247" s="56" t="s">
        <v>267</v>
      </c>
      <c r="E247" s="56" t="s">
        <v>268</v>
      </c>
      <c r="F247" s="56" t="s">
        <v>262</v>
      </c>
      <c r="G247" s="56"/>
      <c r="H247" s="56"/>
      <c r="I247" s="56">
        <v>1</v>
      </c>
      <c r="J247" s="56" t="s">
        <v>263</v>
      </c>
      <c r="K247" s="56"/>
      <c r="L247" s="52" t="s">
        <v>257</v>
      </c>
      <c r="M247" s="52" t="s">
        <v>258</v>
      </c>
      <c r="N247" s="52" t="s">
        <v>259</v>
      </c>
      <c r="O247" s="80" t="str">
        <f>数据引用!V246&amp;数据引用!P246*100</f>
        <v>属性-攻击力,2000</v>
      </c>
      <c r="P247" s="81" t="str">
        <f>数据引用!L246&amp;数据引用!M246&amp;数据引用!U246&amp;数据引用!N246</f>
        <v>提升20%晶核攻击力</v>
      </c>
      <c r="Q247" s="52">
        <v>0</v>
      </c>
      <c r="R247" s="101"/>
      <c r="T247" s="56"/>
      <c r="U247" s="101"/>
    </row>
    <row r="248" s="36" customFormat="1" spans="1:17">
      <c r="A248" s="56" t="s">
        <v>43</v>
      </c>
      <c r="B248" s="56">
        <v>300</v>
      </c>
      <c r="C248" s="56">
        <v>171108</v>
      </c>
      <c r="D248" s="56" t="s">
        <v>310</v>
      </c>
      <c r="E248" s="56" t="s">
        <v>270</v>
      </c>
      <c r="F248" s="56" t="s">
        <v>262</v>
      </c>
      <c r="G248" s="56"/>
      <c r="H248" s="56"/>
      <c r="I248" s="56">
        <v>1</v>
      </c>
      <c r="J248" s="56" t="s">
        <v>263</v>
      </c>
      <c r="K248" s="56"/>
      <c r="L248" s="56" t="s">
        <v>271</v>
      </c>
      <c r="M248" s="56" t="s">
        <v>439</v>
      </c>
      <c r="N248" s="56" t="s">
        <v>273</v>
      </c>
      <c r="O248" s="80" t="str">
        <f>数据引用!V247&amp;数据引用!P247</f>
        <v>属性-闪避回血,0</v>
      </c>
      <c r="P248" s="81" t="str">
        <f>数据引用!Q247&amp;数据引用!R247&amp;数据引用!S247&amp;数据引用!L247&amp;数据引用!N247&amp;数据引用!M247&amp;数据引用!U247</f>
        <v>提升光属性英雄闪避回血%s0%s点</v>
      </c>
      <c r="Q248" s="52">
        <v>0</v>
      </c>
    </row>
    <row r="249" s="36" customFormat="1" spans="1:17">
      <c r="A249" s="56" t="s">
        <v>43</v>
      </c>
      <c r="B249" s="56">
        <v>301</v>
      </c>
      <c r="C249" s="56">
        <v>171109</v>
      </c>
      <c r="D249" s="56" t="s">
        <v>253</v>
      </c>
      <c r="E249" s="56" t="s">
        <v>254</v>
      </c>
      <c r="F249" s="56" t="s">
        <v>262</v>
      </c>
      <c r="G249" s="56"/>
      <c r="H249" s="56"/>
      <c r="I249" s="56">
        <v>1</v>
      </c>
      <c r="J249" s="56" t="s">
        <v>263</v>
      </c>
      <c r="K249" s="56"/>
      <c r="L249" s="56" t="s">
        <v>257</v>
      </c>
      <c r="M249" s="52" t="s">
        <v>258</v>
      </c>
      <c r="N249" s="52" t="s">
        <v>259</v>
      </c>
      <c r="O249" s="80" t="str">
        <f>数据引用!V248&amp;数据引用!K248</f>
        <v>属性-最大生命,2000</v>
      </c>
      <c r="P249" s="81" t="str">
        <f>数据引用!L248&amp;数据引用!M248&amp;数据引用!U248&amp;数据引用!N248</f>
        <v>提升20%晶核生命力</v>
      </c>
      <c r="Q249" s="52">
        <v>0</v>
      </c>
    </row>
    <row r="250" s="36" customFormat="1" spans="1:17">
      <c r="A250" s="56" t="s">
        <v>43</v>
      </c>
      <c r="B250" s="56">
        <v>302</v>
      </c>
      <c r="C250" s="56">
        <v>171110</v>
      </c>
      <c r="D250" s="66" t="s">
        <v>340</v>
      </c>
      <c r="E250" s="66" t="s">
        <v>341</v>
      </c>
      <c r="F250" s="56" t="s">
        <v>262</v>
      </c>
      <c r="G250" s="56"/>
      <c r="H250" s="56"/>
      <c r="I250" s="56">
        <v>1</v>
      </c>
      <c r="J250" s="56" t="s">
        <v>263</v>
      </c>
      <c r="K250" s="56"/>
      <c r="L250" s="56" t="s">
        <v>271</v>
      </c>
      <c r="M250" s="56" t="s">
        <v>439</v>
      </c>
      <c r="N250" s="56" t="s">
        <v>273</v>
      </c>
      <c r="O250" s="92" t="str">
        <f>数据引用!V249&amp;数据引用!T249*100</f>
        <v>属性-暴击效果,189</v>
      </c>
      <c r="P250" s="81" t="str">
        <f>数据引用!L249&amp;数据引用!M249&amp;数据引用!U249&amp;数据引用!N249</f>
        <v>提升光属性英雄1.89%暴击效果</v>
      </c>
      <c r="Q250" s="52">
        <v>0</v>
      </c>
    </row>
    <row r="251" s="45" customFormat="1" spans="1:21">
      <c r="A251" s="77" t="s">
        <v>43</v>
      </c>
      <c r="B251" s="108">
        <v>305</v>
      </c>
      <c r="C251" s="108">
        <v>171203</v>
      </c>
      <c r="D251" s="108" t="s">
        <v>465</v>
      </c>
      <c r="E251" s="108" t="s">
        <v>466</v>
      </c>
      <c r="F251" s="108" t="s">
        <v>262</v>
      </c>
      <c r="G251" s="108"/>
      <c r="H251" s="108"/>
      <c r="I251" s="108">
        <v>1</v>
      </c>
      <c r="J251" s="108" t="s">
        <v>263</v>
      </c>
      <c r="K251" s="108"/>
      <c r="L251" s="108" t="s">
        <v>467</v>
      </c>
      <c r="M251" s="108" t="s">
        <v>258</v>
      </c>
      <c r="N251" s="108" t="s">
        <v>265</v>
      </c>
      <c r="O251" s="116" t="s">
        <v>468</v>
      </c>
      <c r="P251" s="81" t="str">
        <f>数据引用!L250</f>
        <v>观看广告有%s0.5%%s的概率额外获得1份奖励</v>
      </c>
      <c r="Q251" s="52">
        <v>0</v>
      </c>
      <c r="R251" s="117"/>
      <c r="T251" s="108"/>
      <c r="U251" s="117"/>
    </row>
    <row r="252" s="45" customFormat="1" spans="1:21">
      <c r="A252" s="77" t="s">
        <v>43</v>
      </c>
      <c r="B252" s="108">
        <v>306</v>
      </c>
      <c r="C252" s="108">
        <v>171204</v>
      </c>
      <c r="D252" s="56" t="s">
        <v>287</v>
      </c>
      <c r="E252" s="56" t="s">
        <v>288</v>
      </c>
      <c r="F252" s="108" t="s">
        <v>262</v>
      </c>
      <c r="G252" s="108"/>
      <c r="H252" s="108"/>
      <c r="I252" s="108">
        <v>1</v>
      </c>
      <c r="J252" s="108" t="s">
        <v>263</v>
      </c>
      <c r="K252" s="108"/>
      <c r="L252" s="108" t="s">
        <v>271</v>
      </c>
      <c r="M252" s="108" t="s">
        <v>439</v>
      </c>
      <c r="N252" s="108" t="s">
        <v>273</v>
      </c>
      <c r="O252" s="86" t="str">
        <f>数据引用!V251&amp;数据引用!T251*100</f>
        <v>属性-最大混沌,695</v>
      </c>
      <c r="P252" s="81" t="str">
        <f>数据引用!L251&amp;数据引用!M251&amp;数据引用!U251&amp;数据引用!N251</f>
        <v>提升光属性英雄6.95%最大混沌</v>
      </c>
      <c r="Q252" s="52">
        <v>0</v>
      </c>
      <c r="R252" s="117"/>
      <c r="T252" s="108"/>
      <c r="U252" s="117"/>
    </row>
    <row r="253" s="45" customFormat="1" spans="1:21">
      <c r="A253" s="77" t="s">
        <v>43</v>
      </c>
      <c r="B253" s="108">
        <v>307</v>
      </c>
      <c r="C253" s="108">
        <v>171205</v>
      </c>
      <c r="D253" s="108" t="s">
        <v>303</v>
      </c>
      <c r="E253" s="108" t="s">
        <v>304</v>
      </c>
      <c r="F253" s="108" t="s">
        <v>262</v>
      </c>
      <c r="G253" s="108"/>
      <c r="H253" s="108"/>
      <c r="I253" s="108">
        <v>1</v>
      </c>
      <c r="J253" s="108" t="s">
        <v>263</v>
      </c>
      <c r="K253" s="108"/>
      <c r="L253" s="108" t="s">
        <v>271</v>
      </c>
      <c r="M253" s="108" t="s">
        <v>439</v>
      </c>
      <c r="N253" s="108" t="s">
        <v>273</v>
      </c>
      <c r="O253" s="87" t="str">
        <f>数据引用!V252&amp;数据引用!P252*100</f>
        <v>属性-闪避率,0</v>
      </c>
      <c r="P253" s="81" t="str">
        <f>数据引用!L252&amp;数据引用!M252&amp;数据引用!U252&amp;数据引用!N252</f>
        <v>提升光属性英雄0%闪避率</v>
      </c>
      <c r="Q253" s="52">
        <v>0</v>
      </c>
      <c r="R253" s="117"/>
      <c r="T253" s="108"/>
      <c r="U253" s="117"/>
    </row>
    <row r="254" s="45" customFormat="1" spans="1:21">
      <c r="A254" s="77" t="s">
        <v>43</v>
      </c>
      <c r="B254" s="108">
        <v>308</v>
      </c>
      <c r="C254" s="108">
        <v>171206</v>
      </c>
      <c r="D254" s="108" t="s">
        <v>469</v>
      </c>
      <c r="E254" s="108" t="s">
        <v>470</v>
      </c>
      <c r="F254" s="108" t="s">
        <v>262</v>
      </c>
      <c r="G254" s="108"/>
      <c r="H254" s="108"/>
      <c r="I254" s="108">
        <v>1</v>
      </c>
      <c r="J254" s="108" t="s">
        <v>263</v>
      </c>
      <c r="K254" s="108"/>
      <c r="L254" s="108" t="s">
        <v>471</v>
      </c>
      <c r="M254" s="108" t="s">
        <v>258</v>
      </c>
      <c r="N254" s="108" t="s">
        <v>265</v>
      </c>
      <c r="O254" s="116" t="s">
        <v>309</v>
      </c>
      <c r="P254" s="81" t="str">
        <f>数据引用!L253</f>
        <v>挂机收益时间延长%s1%s分钟</v>
      </c>
      <c r="Q254" s="52">
        <v>0</v>
      </c>
      <c r="R254" s="117"/>
      <c r="T254" s="108"/>
      <c r="U254" s="117"/>
    </row>
    <row r="255" s="45" customFormat="1" spans="1:21">
      <c r="A255" s="77" t="s">
        <v>43</v>
      </c>
      <c r="B255" s="108">
        <v>309</v>
      </c>
      <c r="C255" s="108">
        <v>171207</v>
      </c>
      <c r="D255" s="108" t="s">
        <v>278</v>
      </c>
      <c r="E255" s="108" t="s">
        <v>279</v>
      </c>
      <c r="F255" s="108" t="s">
        <v>262</v>
      </c>
      <c r="G255" s="108"/>
      <c r="H255" s="108"/>
      <c r="I255" s="108">
        <v>1</v>
      </c>
      <c r="J255" s="108" t="s">
        <v>263</v>
      </c>
      <c r="K255" s="108"/>
      <c r="L255" s="54" t="s">
        <v>257</v>
      </c>
      <c r="M255" s="54" t="s">
        <v>258</v>
      </c>
      <c r="N255" s="54" t="s">
        <v>259</v>
      </c>
      <c r="O255" s="85" t="str">
        <f>数据引用!V254&amp;数据引用!P254*100</f>
        <v>属性-防御力,2000</v>
      </c>
      <c r="P255" s="81" t="str">
        <f>数据引用!L254&amp;数据引用!M254&amp;数据引用!U254&amp;数据引用!N254</f>
        <v>提升20%晶核防御力</v>
      </c>
      <c r="Q255" s="52">
        <v>0</v>
      </c>
      <c r="R255" s="117"/>
      <c r="T255" s="108"/>
      <c r="U255" s="117"/>
    </row>
    <row r="256" s="45" customFormat="1" spans="1:21">
      <c r="A256" s="77" t="s">
        <v>43</v>
      </c>
      <c r="B256" s="108">
        <v>310</v>
      </c>
      <c r="C256" s="108">
        <v>171208</v>
      </c>
      <c r="D256" s="108" t="s">
        <v>345</v>
      </c>
      <c r="E256" s="108" t="s">
        <v>270</v>
      </c>
      <c r="F256" s="108" t="s">
        <v>262</v>
      </c>
      <c r="G256" s="108"/>
      <c r="H256" s="108"/>
      <c r="I256" s="108">
        <v>1</v>
      </c>
      <c r="J256" s="108" t="s">
        <v>263</v>
      </c>
      <c r="K256" s="108"/>
      <c r="L256" s="108" t="s">
        <v>271</v>
      </c>
      <c r="M256" s="108" t="s">
        <v>439</v>
      </c>
      <c r="N256" s="108" t="s">
        <v>273</v>
      </c>
      <c r="O256" s="80" t="str">
        <f>数据引用!V255&amp;数据引用!P255</f>
        <v>属性-命中回血,0</v>
      </c>
      <c r="P256" s="81" t="str">
        <f>数据引用!Q255&amp;数据引用!R255&amp;数据引用!S255&amp;数据引用!L255&amp;数据引用!N255&amp;数据引用!M255&amp;数据引用!U255</f>
        <v>提升光属性英雄命中回血%s0%s点</v>
      </c>
      <c r="Q256" s="52">
        <v>0</v>
      </c>
      <c r="R256" s="117"/>
      <c r="T256" s="108"/>
      <c r="U256" s="117"/>
    </row>
    <row r="257" s="45" customFormat="1" spans="1:21">
      <c r="A257" s="77" t="s">
        <v>43</v>
      </c>
      <c r="B257" s="108">
        <v>311</v>
      </c>
      <c r="C257" s="108">
        <v>171209</v>
      </c>
      <c r="D257" s="108" t="s">
        <v>253</v>
      </c>
      <c r="E257" s="108" t="s">
        <v>254</v>
      </c>
      <c r="F257" s="108" t="s">
        <v>262</v>
      </c>
      <c r="G257" s="108"/>
      <c r="H257" s="108"/>
      <c r="I257" s="108">
        <v>1</v>
      </c>
      <c r="J257" s="108" t="s">
        <v>263</v>
      </c>
      <c r="K257" s="108"/>
      <c r="L257" s="108" t="s">
        <v>257</v>
      </c>
      <c r="M257" s="52" t="s">
        <v>258</v>
      </c>
      <c r="N257" s="52" t="s">
        <v>259</v>
      </c>
      <c r="O257" s="80" t="str">
        <f>数据引用!V256&amp;数据引用!K256</f>
        <v>属性-最大生命,2000</v>
      </c>
      <c r="P257" s="81" t="str">
        <f>数据引用!L256&amp;数据引用!M256&amp;数据引用!U256&amp;数据引用!N256</f>
        <v>提升20%晶核生命力</v>
      </c>
      <c r="Q257" s="52">
        <v>0</v>
      </c>
      <c r="R257" s="117"/>
      <c r="T257" s="108"/>
      <c r="U257" s="117"/>
    </row>
    <row r="258" s="45" customFormat="1" spans="1:21">
      <c r="A258" s="77" t="s">
        <v>43</v>
      </c>
      <c r="B258" s="108">
        <v>312</v>
      </c>
      <c r="C258" s="108">
        <v>171210</v>
      </c>
      <c r="D258" s="108" t="s">
        <v>318</v>
      </c>
      <c r="E258" s="108" t="s">
        <v>319</v>
      </c>
      <c r="F258" s="108" t="s">
        <v>262</v>
      </c>
      <c r="G258" s="108"/>
      <c r="H258" s="108"/>
      <c r="I258" s="108">
        <v>1</v>
      </c>
      <c r="J258" s="108" t="s">
        <v>263</v>
      </c>
      <c r="K258" s="108"/>
      <c r="L258" s="60" t="s">
        <v>271</v>
      </c>
      <c r="M258" s="108" t="s">
        <v>439</v>
      </c>
      <c r="N258" s="60" t="s">
        <v>273</v>
      </c>
      <c r="O258" s="92" t="str">
        <f>数据引用!V257&amp;数据引用!T257</f>
        <v>属性-精准伤害,145</v>
      </c>
      <c r="P258" s="81" t="str">
        <f>数据引用!L257&amp;数据引用!M257&amp;数据引用!U257&amp;数据引用!N257</f>
        <v>提升光属性英雄1.45%精准伤害</v>
      </c>
      <c r="Q258" s="52">
        <v>0</v>
      </c>
      <c r="R258" s="117"/>
      <c r="T258" s="108"/>
      <c r="U258" s="117"/>
    </row>
    <row r="259" s="35" customFormat="1" spans="1:21">
      <c r="A259" s="54" t="s">
        <v>38</v>
      </c>
      <c r="B259" s="54">
        <v>314</v>
      </c>
      <c r="C259" s="54">
        <v>180103</v>
      </c>
      <c r="D259" s="54" t="s">
        <v>267</v>
      </c>
      <c r="E259" s="54" t="s">
        <v>268</v>
      </c>
      <c r="F259" s="54" t="s">
        <v>262</v>
      </c>
      <c r="G259" s="54"/>
      <c r="H259" s="54"/>
      <c r="I259" s="54">
        <v>1</v>
      </c>
      <c r="J259" s="54" t="s">
        <v>263</v>
      </c>
      <c r="K259" s="54"/>
      <c r="L259" s="52" t="s">
        <v>257</v>
      </c>
      <c r="M259" s="52" t="s">
        <v>258</v>
      </c>
      <c r="N259" s="52" t="s">
        <v>259</v>
      </c>
      <c r="O259" s="80" t="str">
        <f>数据引用!V258&amp;数据引用!P258*100</f>
        <v>属性-攻击力,2000</v>
      </c>
      <c r="P259" s="81" t="str">
        <f>数据引用!L258&amp;数据引用!M258&amp;数据引用!U258&amp;数据引用!N258</f>
        <v>提升20%晶核攻击力</v>
      </c>
      <c r="Q259" s="52">
        <v>0</v>
      </c>
      <c r="R259" s="100"/>
      <c r="T259" s="54"/>
      <c r="U259" s="100"/>
    </row>
    <row r="260" s="35" customFormat="1" spans="1:21">
      <c r="A260" s="54" t="s">
        <v>38</v>
      </c>
      <c r="B260" s="54">
        <v>315</v>
      </c>
      <c r="C260" s="54">
        <v>180104</v>
      </c>
      <c r="D260" s="56" t="s">
        <v>287</v>
      </c>
      <c r="E260" s="56" t="s">
        <v>288</v>
      </c>
      <c r="F260" s="54" t="s">
        <v>262</v>
      </c>
      <c r="G260" s="54"/>
      <c r="H260" s="54"/>
      <c r="I260" s="54">
        <v>1</v>
      </c>
      <c r="J260" s="54" t="s">
        <v>263</v>
      </c>
      <c r="K260" s="54"/>
      <c r="L260" s="54" t="s">
        <v>271</v>
      </c>
      <c r="M260" s="54" t="s">
        <v>472</v>
      </c>
      <c r="N260" s="54" t="s">
        <v>273</v>
      </c>
      <c r="O260" s="86" t="str">
        <f>数据引用!V259&amp;数据引用!T259*100</f>
        <v>属性-最大混沌,0</v>
      </c>
      <c r="P260" s="81" t="str">
        <f>数据引用!L259&amp;数据引用!M259&amp;数据引用!U259&amp;数据引用!N259</f>
        <v>提升暗属性英雄0%最大混沌</v>
      </c>
      <c r="Q260" s="52">
        <v>0</v>
      </c>
      <c r="R260" s="100"/>
      <c r="T260" s="54"/>
      <c r="U260" s="100"/>
    </row>
    <row r="261" s="35" customFormat="1" spans="1:21">
      <c r="A261" s="54" t="s">
        <v>38</v>
      </c>
      <c r="B261" s="54">
        <v>316</v>
      </c>
      <c r="C261" s="54">
        <v>180105</v>
      </c>
      <c r="D261" s="54" t="s">
        <v>253</v>
      </c>
      <c r="E261" s="54" t="s">
        <v>254</v>
      </c>
      <c r="F261" s="54" t="s">
        <v>262</v>
      </c>
      <c r="G261" s="54"/>
      <c r="H261" s="54"/>
      <c r="I261" s="54">
        <v>1</v>
      </c>
      <c r="J261" s="54" t="s">
        <v>263</v>
      </c>
      <c r="K261" s="54"/>
      <c r="L261" s="54" t="s">
        <v>257</v>
      </c>
      <c r="M261" s="52" t="s">
        <v>258</v>
      </c>
      <c r="N261" s="52" t="s">
        <v>259</v>
      </c>
      <c r="O261" s="80" t="str">
        <f>数据引用!V260&amp;数据引用!K260</f>
        <v>属性-最大生命,2000</v>
      </c>
      <c r="P261" s="81" t="str">
        <f>数据引用!L260&amp;数据引用!M260&amp;数据引用!U260&amp;数据引用!N260</f>
        <v>提升20%晶核生命力</v>
      </c>
      <c r="Q261" s="52">
        <v>0</v>
      </c>
      <c r="R261" s="100"/>
      <c r="T261" s="54"/>
      <c r="U261" s="100"/>
    </row>
    <row r="262" s="35" customFormat="1" spans="1:21">
      <c r="A262" s="54" t="s">
        <v>38</v>
      </c>
      <c r="B262" s="54">
        <v>317</v>
      </c>
      <c r="C262" s="54">
        <v>180106</v>
      </c>
      <c r="D262" s="54" t="s">
        <v>280</v>
      </c>
      <c r="E262" s="54" t="s">
        <v>270</v>
      </c>
      <c r="F262" s="54" t="s">
        <v>262</v>
      </c>
      <c r="G262" s="54"/>
      <c r="H262" s="54"/>
      <c r="I262" s="54">
        <v>1</v>
      </c>
      <c r="J262" s="54" t="s">
        <v>263</v>
      </c>
      <c r="K262" s="54"/>
      <c r="L262" s="54" t="s">
        <v>271</v>
      </c>
      <c r="M262" s="54" t="s">
        <v>472</v>
      </c>
      <c r="N262" s="54" t="s">
        <v>273</v>
      </c>
      <c r="O262" s="80" t="str">
        <f>数据引用!V261&amp;数据引用!P261</f>
        <v>属性-混沌回血,231</v>
      </c>
      <c r="P262" s="81" t="str">
        <f>数据引用!Q261&amp;数据引用!R261&amp;数据引用!S261&amp;数据引用!L261&amp;数据引用!N261&amp;数据引用!M261&amp;数据引用!U261</f>
        <v>提升暗属性英雄混沌回血%s231%s点</v>
      </c>
      <c r="Q262" s="52">
        <v>0</v>
      </c>
      <c r="R262" s="100"/>
      <c r="T262" s="54"/>
      <c r="U262" s="100"/>
    </row>
    <row r="263" s="41" customFormat="1" spans="1:21">
      <c r="A263" s="70" t="s">
        <v>38</v>
      </c>
      <c r="B263" s="70">
        <v>319</v>
      </c>
      <c r="C263" s="70">
        <v>180203</v>
      </c>
      <c r="D263" s="70" t="s">
        <v>327</v>
      </c>
      <c r="E263" s="70" t="s">
        <v>270</v>
      </c>
      <c r="F263" s="70" t="s">
        <v>262</v>
      </c>
      <c r="G263" s="70"/>
      <c r="H263" s="70"/>
      <c r="I263" s="70">
        <v>1</v>
      </c>
      <c r="J263" s="70" t="s">
        <v>263</v>
      </c>
      <c r="K263" s="70"/>
      <c r="L263" s="70" t="s">
        <v>271</v>
      </c>
      <c r="M263" s="70" t="s">
        <v>472</v>
      </c>
      <c r="N263" s="70" t="s">
        <v>273</v>
      </c>
      <c r="O263" s="80" t="str">
        <f>数据引用!V262&amp;数据引用!P262</f>
        <v>属性-精准回血,226</v>
      </c>
      <c r="P263" s="81" t="str">
        <f>数据引用!Q262&amp;数据引用!R262&amp;数据引用!S262&amp;数据引用!L262&amp;数据引用!N262&amp;数据引用!M262&amp;数据引用!U262</f>
        <v>提升暗属性英雄精准回血%s226%s点</v>
      </c>
      <c r="Q263" s="52">
        <v>0</v>
      </c>
      <c r="R263" s="71"/>
      <c r="T263" s="70"/>
      <c r="U263" s="71"/>
    </row>
    <row r="264" s="41" customFormat="1" spans="1:17">
      <c r="A264" s="70" t="s">
        <v>38</v>
      </c>
      <c r="B264" s="70">
        <v>320</v>
      </c>
      <c r="C264" s="70">
        <v>180204</v>
      </c>
      <c r="D264" s="66" t="s">
        <v>318</v>
      </c>
      <c r="E264" s="66" t="s">
        <v>319</v>
      </c>
      <c r="F264" s="70" t="s">
        <v>262</v>
      </c>
      <c r="G264" s="70"/>
      <c r="H264" s="70"/>
      <c r="I264" s="70">
        <v>1</v>
      </c>
      <c r="J264" s="70" t="s">
        <v>263</v>
      </c>
      <c r="K264" s="70"/>
      <c r="L264" s="70" t="s">
        <v>271</v>
      </c>
      <c r="M264" s="70" t="s">
        <v>472</v>
      </c>
      <c r="N264" s="70" t="s">
        <v>273</v>
      </c>
      <c r="O264" s="92" t="str">
        <f>数据引用!V263&amp;数据引用!T263</f>
        <v>属性-精准伤害,0</v>
      </c>
      <c r="P264" s="81" t="str">
        <f>数据引用!L263&amp;数据引用!M263&amp;数据引用!U263&amp;数据引用!N263</f>
        <v>提升暗属性英雄0%精准伤害</v>
      </c>
      <c r="Q264" s="52">
        <v>0</v>
      </c>
    </row>
    <row r="265" s="41" customFormat="1" spans="1:17">
      <c r="A265" s="70" t="s">
        <v>38</v>
      </c>
      <c r="B265" s="70">
        <v>321</v>
      </c>
      <c r="C265" s="70">
        <v>180205</v>
      </c>
      <c r="D265" s="70" t="s">
        <v>253</v>
      </c>
      <c r="E265" s="70" t="s">
        <v>254</v>
      </c>
      <c r="F265" s="70" t="s">
        <v>262</v>
      </c>
      <c r="G265" s="70"/>
      <c r="H265" s="70"/>
      <c r="I265" s="70">
        <v>1</v>
      </c>
      <c r="J265" s="70" t="s">
        <v>263</v>
      </c>
      <c r="K265" s="70"/>
      <c r="L265" s="70" t="s">
        <v>257</v>
      </c>
      <c r="M265" s="52" t="s">
        <v>258</v>
      </c>
      <c r="N265" s="52" t="s">
        <v>259</v>
      </c>
      <c r="O265" s="80" t="str">
        <f>数据引用!V264&amp;数据引用!K264</f>
        <v>属性-最大生命,2000</v>
      </c>
      <c r="P265" s="81" t="str">
        <f>数据引用!L264&amp;数据引用!M264&amp;数据引用!U264&amp;数据引用!N264</f>
        <v>提升20%晶核生命力</v>
      </c>
      <c r="Q265" s="52">
        <v>0</v>
      </c>
    </row>
    <row r="266" s="41" customFormat="1" spans="1:17">
      <c r="A266" s="70" t="s">
        <v>38</v>
      </c>
      <c r="B266" s="70">
        <v>322</v>
      </c>
      <c r="C266" s="70">
        <v>180206</v>
      </c>
      <c r="D266" s="70" t="s">
        <v>269</v>
      </c>
      <c r="E266" s="70" t="s">
        <v>270</v>
      </c>
      <c r="F266" s="70" t="s">
        <v>262</v>
      </c>
      <c r="G266" s="70"/>
      <c r="H266" s="70"/>
      <c r="I266" s="70">
        <v>1</v>
      </c>
      <c r="J266" s="70" t="s">
        <v>263</v>
      </c>
      <c r="K266" s="70"/>
      <c r="L266" s="70" t="s">
        <v>271</v>
      </c>
      <c r="M266" s="70" t="s">
        <v>472</v>
      </c>
      <c r="N266" s="70" t="s">
        <v>273</v>
      </c>
      <c r="O266" s="80" t="str">
        <f>数据引用!V265&amp;数据引用!P265</f>
        <v>属性-暴击回血,0</v>
      </c>
      <c r="P266" s="81" t="str">
        <f>数据引用!Q265&amp;数据引用!R265&amp;数据引用!S265&amp;数据引用!L265&amp;数据引用!N265&amp;数据引用!M265&amp;数据引用!U265</f>
        <v>提升暗属性英雄暴击回血%s0%s点</v>
      </c>
      <c r="Q266" s="52">
        <v>0</v>
      </c>
    </row>
    <row r="267" s="35" customFormat="1" spans="1:21">
      <c r="A267" s="54" t="s">
        <v>38</v>
      </c>
      <c r="B267" s="54">
        <v>324</v>
      </c>
      <c r="C267" s="54">
        <v>180303</v>
      </c>
      <c r="D267" s="54" t="s">
        <v>253</v>
      </c>
      <c r="E267" s="54" t="s">
        <v>473</v>
      </c>
      <c r="F267" s="54" t="s">
        <v>405</v>
      </c>
      <c r="G267" s="54">
        <v>1</v>
      </c>
      <c r="H267" s="54" t="s">
        <v>313</v>
      </c>
      <c r="I267" s="54">
        <f>数据引用!R266</f>
        <v>40</v>
      </c>
      <c r="J267" s="54" t="s">
        <v>284</v>
      </c>
      <c r="K267" s="54">
        <v>5</v>
      </c>
      <c r="L267" s="54" t="s">
        <v>257</v>
      </c>
      <c r="M267" s="52" t="s">
        <v>258</v>
      </c>
      <c r="N267" s="52" t="s">
        <v>259</v>
      </c>
      <c r="O267" s="80" t="str">
        <f>数据引用!V266&amp;数据引用!K266</f>
        <v>属性-最大生命,50</v>
      </c>
      <c r="P267" s="81" t="str">
        <f>数据引用!L266&amp;数据引用!T266&amp;数据引用!U266&amp;数据引用!N266&amp;数据引用!Q266&amp;数据引用!R266&amp;数据引用!S266</f>
        <v>每回收5件精良装备,提升0.5%晶核生命力，最多生效40次</v>
      </c>
      <c r="Q267" s="52">
        <v>0</v>
      </c>
      <c r="R267" s="100"/>
      <c r="T267" s="54"/>
      <c r="U267" s="100"/>
    </row>
    <row r="268" s="35" customFormat="1" spans="1:21">
      <c r="A268" s="54" t="s">
        <v>38</v>
      </c>
      <c r="B268" s="54">
        <v>325</v>
      </c>
      <c r="C268" s="54">
        <v>180304</v>
      </c>
      <c r="D268" s="54" t="s">
        <v>291</v>
      </c>
      <c r="E268" s="54" t="s">
        <v>292</v>
      </c>
      <c r="F268" s="54" t="s">
        <v>262</v>
      </c>
      <c r="G268" s="54"/>
      <c r="H268" s="54"/>
      <c r="I268" s="54">
        <v>1</v>
      </c>
      <c r="J268" s="54" t="s">
        <v>263</v>
      </c>
      <c r="K268" s="54"/>
      <c r="L268" s="54" t="s">
        <v>271</v>
      </c>
      <c r="M268" s="54" t="s">
        <v>472</v>
      </c>
      <c r="N268" s="54" t="s">
        <v>273</v>
      </c>
      <c r="O268" s="84" t="str">
        <f>数据引用!V267&amp;数据引用!P267*100</f>
        <v>属性-技能增强,0</v>
      </c>
      <c r="P268" s="81" t="str">
        <f>数据引用!L267&amp;数据引用!M267&amp;数据引用!U267&amp;数据引用!N267</f>
        <v>提升暗属性英雄0%技能增强</v>
      </c>
      <c r="Q268" s="52">
        <v>0</v>
      </c>
      <c r="R268" s="100"/>
      <c r="T268" s="54"/>
      <c r="U268" s="100"/>
    </row>
    <row r="269" s="35" customFormat="1" spans="1:21">
      <c r="A269" s="54" t="s">
        <v>38</v>
      </c>
      <c r="B269" s="54">
        <v>326</v>
      </c>
      <c r="C269" s="54">
        <v>180305</v>
      </c>
      <c r="D269" s="54" t="s">
        <v>253</v>
      </c>
      <c r="E269" s="54" t="s">
        <v>254</v>
      </c>
      <c r="F269" s="54" t="s">
        <v>262</v>
      </c>
      <c r="G269" s="54"/>
      <c r="H269" s="54"/>
      <c r="I269" s="54">
        <v>1</v>
      </c>
      <c r="J269" s="54" t="s">
        <v>263</v>
      </c>
      <c r="K269" s="54"/>
      <c r="L269" s="54" t="s">
        <v>257</v>
      </c>
      <c r="M269" s="52" t="s">
        <v>258</v>
      </c>
      <c r="N269" s="52" t="s">
        <v>259</v>
      </c>
      <c r="O269" s="80" t="str">
        <f>数据引用!V268&amp;数据引用!K268</f>
        <v>属性-最大生命,2000</v>
      </c>
      <c r="P269" s="81" t="str">
        <f>数据引用!L268&amp;数据引用!M268&amp;数据引用!U268&amp;数据引用!N268</f>
        <v>提升20%晶核生命力</v>
      </c>
      <c r="Q269" s="52">
        <v>0</v>
      </c>
      <c r="R269" s="100"/>
      <c r="T269" s="54"/>
      <c r="U269" s="100"/>
    </row>
    <row r="270" s="35" customFormat="1" spans="1:21">
      <c r="A270" s="54" t="s">
        <v>38</v>
      </c>
      <c r="B270" s="54">
        <v>327</v>
      </c>
      <c r="C270" s="54">
        <v>180306</v>
      </c>
      <c r="D270" s="54" t="s">
        <v>274</v>
      </c>
      <c r="E270" s="54" t="s">
        <v>275</v>
      </c>
      <c r="F270" s="54" t="s">
        <v>262</v>
      </c>
      <c r="G270" s="54"/>
      <c r="H270" s="54"/>
      <c r="I270" s="54">
        <v>1</v>
      </c>
      <c r="J270" s="54" t="s">
        <v>263</v>
      </c>
      <c r="K270" s="54"/>
      <c r="L270" s="54" t="s">
        <v>276</v>
      </c>
      <c r="M270" s="54">
        <v>1</v>
      </c>
      <c r="N270" s="54" t="s">
        <v>273</v>
      </c>
      <c r="O270" s="83" t="s">
        <v>277</v>
      </c>
      <c r="P270" s="81" t="str">
        <f>数据引用!L269</f>
        <v>普通唤醒获取精良英雄的概率+%s0.1%%s</v>
      </c>
      <c r="Q270" s="52">
        <v>0</v>
      </c>
      <c r="R270" s="100"/>
      <c r="T270" s="54"/>
      <c r="U270" s="100"/>
    </row>
    <row r="271" s="36" customFormat="1" spans="1:21">
      <c r="A271" s="56" t="s">
        <v>38</v>
      </c>
      <c r="B271" s="56">
        <v>329</v>
      </c>
      <c r="C271" s="56">
        <v>180403</v>
      </c>
      <c r="D271" s="56" t="s">
        <v>474</v>
      </c>
      <c r="E271" s="56" t="s">
        <v>475</v>
      </c>
      <c r="F271" s="56" t="s">
        <v>476</v>
      </c>
      <c r="G271" s="56">
        <v>1</v>
      </c>
      <c r="H271" s="56">
        <v>3</v>
      </c>
      <c r="I271" s="56">
        <f>数据引用!R270</f>
        <v>40</v>
      </c>
      <c r="J271" s="56" t="s">
        <v>284</v>
      </c>
      <c r="K271" s="56">
        <v>20</v>
      </c>
      <c r="L271" s="52" t="s">
        <v>257</v>
      </c>
      <c r="M271" s="52" t="s">
        <v>258</v>
      </c>
      <c r="N271" s="52" t="s">
        <v>259</v>
      </c>
      <c r="O271" s="80" t="str">
        <f>数据引用!V270&amp;数据引用!P270*100</f>
        <v>属性-攻击力,2000</v>
      </c>
      <c r="P271" s="81" t="str">
        <f>数据引用!L270&amp;数据引用!T270&amp;数据引用!U270&amp;数据引用!N270&amp;数据引用!Q270&amp;数据引用!R270&amp;数据引用!S270</f>
        <v>每消耗20个突破石,提升0.5%晶核攻击力，最多生效40次</v>
      </c>
      <c r="Q271" s="52">
        <v>0</v>
      </c>
      <c r="R271" s="101"/>
      <c r="T271" s="56"/>
      <c r="U271" s="101"/>
    </row>
    <row r="272" s="36" customFormat="1" spans="1:21">
      <c r="A272" s="56" t="s">
        <v>38</v>
      </c>
      <c r="B272" s="56">
        <v>330</v>
      </c>
      <c r="C272" s="56">
        <v>180404</v>
      </c>
      <c r="D272" s="56" t="s">
        <v>253</v>
      </c>
      <c r="E272" s="56" t="s">
        <v>254</v>
      </c>
      <c r="F272" s="56" t="s">
        <v>262</v>
      </c>
      <c r="G272" s="56"/>
      <c r="H272" s="56"/>
      <c r="I272" s="56">
        <v>1</v>
      </c>
      <c r="J272" s="56" t="s">
        <v>263</v>
      </c>
      <c r="K272" s="56"/>
      <c r="L272" s="56" t="s">
        <v>257</v>
      </c>
      <c r="M272" s="52" t="s">
        <v>258</v>
      </c>
      <c r="N272" s="52" t="s">
        <v>259</v>
      </c>
      <c r="O272" s="80" t="str">
        <f>数据引用!V271&amp;数据引用!K271</f>
        <v>属性-最大生命,2000</v>
      </c>
      <c r="P272" s="81" t="str">
        <f>数据引用!L271&amp;数据引用!M271&amp;数据引用!U271&amp;数据引用!N271</f>
        <v>提升20%晶核生命力</v>
      </c>
      <c r="Q272" s="52">
        <v>0</v>
      </c>
      <c r="R272" s="101"/>
      <c r="T272" s="56"/>
      <c r="U272" s="101"/>
    </row>
    <row r="273" s="36" customFormat="1" spans="1:21">
      <c r="A273" s="56" t="s">
        <v>38</v>
      </c>
      <c r="B273" s="56">
        <v>331</v>
      </c>
      <c r="C273" s="56">
        <v>180405</v>
      </c>
      <c r="D273" s="66" t="s">
        <v>340</v>
      </c>
      <c r="E273" s="66" t="s">
        <v>341</v>
      </c>
      <c r="F273" s="56" t="s">
        <v>262</v>
      </c>
      <c r="G273" s="56"/>
      <c r="H273" s="56"/>
      <c r="I273" s="56">
        <v>1</v>
      </c>
      <c r="J273" s="56" t="s">
        <v>263</v>
      </c>
      <c r="K273" s="56"/>
      <c r="L273" s="56" t="s">
        <v>271</v>
      </c>
      <c r="M273" s="56" t="s">
        <v>472</v>
      </c>
      <c r="N273" s="56" t="s">
        <v>273</v>
      </c>
      <c r="O273" s="92" t="str">
        <f>数据引用!V272&amp;数据引用!T272*100</f>
        <v>属性-暴击效果,0</v>
      </c>
      <c r="P273" s="81" t="str">
        <f>数据引用!L272&amp;数据引用!M272&amp;数据引用!U272&amp;数据引用!N272</f>
        <v>提升暗属性英雄0%暴击效果</v>
      </c>
      <c r="Q273" s="52">
        <v>0</v>
      </c>
      <c r="R273" s="101"/>
      <c r="T273" s="56"/>
      <c r="U273" s="101"/>
    </row>
    <row r="274" s="36" customFormat="1" ht="15" customHeight="1" spans="1:21">
      <c r="A274" s="56" t="s">
        <v>38</v>
      </c>
      <c r="B274" s="56">
        <v>332</v>
      </c>
      <c r="C274" s="56">
        <v>180406</v>
      </c>
      <c r="D274" s="56" t="s">
        <v>267</v>
      </c>
      <c r="E274" s="56" t="s">
        <v>268</v>
      </c>
      <c r="F274" s="56" t="s">
        <v>262</v>
      </c>
      <c r="G274" s="56"/>
      <c r="H274" s="56"/>
      <c r="I274" s="56">
        <v>1</v>
      </c>
      <c r="J274" s="56" t="s">
        <v>263</v>
      </c>
      <c r="K274" s="56"/>
      <c r="L274" s="52" t="s">
        <v>257</v>
      </c>
      <c r="M274" s="52" t="s">
        <v>258</v>
      </c>
      <c r="N274" s="52" t="s">
        <v>259</v>
      </c>
      <c r="O274" s="80" t="str">
        <f>数据引用!V273&amp;数据引用!P273*100</f>
        <v>属性-攻击力,2000</v>
      </c>
      <c r="P274" s="81" t="str">
        <f>数据引用!L273&amp;数据引用!M273&amp;数据引用!U273&amp;数据引用!N273</f>
        <v>提升20%晶核攻击力</v>
      </c>
      <c r="Q274" s="52">
        <v>0</v>
      </c>
      <c r="R274" s="101"/>
      <c r="T274" s="56"/>
      <c r="U274" s="101"/>
    </row>
    <row r="275" s="35" customFormat="1" spans="1:21">
      <c r="A275" s="54" t="s">
        <v>41</v>
      </c>
      <c r="B275" s="54">
        <v>334</v>
      </c>
      <c r="C275" s="54">
        <v>180503</v>
      </c>
      <c r="D275" s="54" t="s">
        <v>477</v>
      </c>
      <c r="E275" s="54" t="s">
        <v>478</v>
      </c>
      <c r="F275" s="54" t="s">
        <v>262</v>
      </c>
      <c r="G275" s="54"/>
      <c r="H275" s="54"/>
      <c r="I275" s="54">
        <v>1</v>
      </c>
      <c r="J275" s="54" t="s">
        <v>263</v>
      </c>
      <c r="K275" s="54"/>
      <c r="L275" s="54" t="s">
        <v>479</v>
      </c>
      <c r="M275" s="60" t="s">
        <v>258</v>
      </c>
      <c r="N275" s="54" t="s">
        <v>265</v>
      </c>
      <c r="O275" s="83" t="s">
        <v>309</v>
      </c>
      <c r="P275" s="81" t="str">
        <f>数据引用!L274</f>
        <v>战斗开始时，队长+50%能量</v>
      </c>
      <c r="Q275" s="52">
        <v>0</v>
      </c>
      <c r="R275" s="100"/>
      <c r="T275" s="54"/>
      <c r="U275" s="100"/>
    </row>
    <row r="276" s="35" customFormat="1" spans="1:21">
      <c r="A276" s="54" t="s">
        <v>41</v>
      </c>
      <c r="B276" s="54">
        <v>335</v>
      </c>
      <c r="C276" s="54">
        <v>180504</v>
      </c>
      <c r="D276" s="54" t="s">
        <v>278</v>
      </c>
      <c r="E276" s="54" t="s">
        <v>279</v>
      </c>
      <c r="F276" s="54" t="s">
        <v>262</v>
      </c>
      <c r="G276" s="54"/>
      <c r="H276" s="54"/>
      <c r="I276" s="54">
        <v>1</v>
      </c>
      <c r="J276" s="54" t="s">
        <v>263</v>
      </c>
      <c r="K276" s="54"/>
      <c r="L276" s="54" t="s">
        <v>257</v>
      </c>
      <c r="M276" s="54" t="s">
        <v>258</v>
      </c>
      <c r="N276" s="54" t="s">
        <v>259</v>
      </c>
      <c r="O276" s="85" t="str">
        <f>数据引用!V275&amp;数据引用!P275*100</f>
        <v>属性-防御力,2000</v>
      </c>
      <c r="P276" s="81" t="str">
        <f>数据引用!L275&amp;数据引用!M275&amp;数据引用!U275&amp;数据引用!N275</f>
        <v>提升20%晶核防御力</v>
      </c>
      <c r="Q276" s="52">
        <v>0</v>
      </c>
      <c r="R276" s="100"/>
      <c r="T276" s="54"/>
      <c r="U276" s="100"/>
    </row>
    <row r="277" s="35" customFormat="1" spans="1:21">
      <c r="A277" s="54" t="s">
        <v>41</v>
      </c>
      <c r="B277" s="54">
        <v>336</v>
      </c>
      <c r="C277" s="54">
        <v>180505</v>
      </c>
      <c r="D277" s="54" t="s">
        <v>253</v>
      </c>
      <c r="E277" s="54" t="s">
        <v>254</v>
      </c>
      <c r="F277" s="54" t="s">
        <v>262</v>
      </c>
      <c r="G277" s="54"/>
      <c r="H277" s="54"/>
      <c r="I277" s="54">
        <v>1</v>
      </c>
      <c r="J277" s="54" t="s">
        <v>263</v>
      </c>
      <c r="K277" s="54"/>
      <c r="L277" s="54" t="s">
        <v>257</v>
      </c>
      <c r="M277" s="52" t="s">
        <v>258</v>
      </c>
      <c r="N277" s="52" t="s">
        <v>259</v>
      </c>
      <c r="O277" s="80" t="str">
        <f>数据引用!V276&amp;数据引用!K276</f>
        <v>属性-最大生命,2000</v>
      </c>
      <c r="P277" s="81" t="str">
        <f>数据引用!L276&amp;数据引用!M276&amp;数据引用!U276&amp;数据引用!N276</f>
        <v>提升20%晶核生命力</v>
      </c>
      <c r="Q277" s="52">
        <v>0</v>
      </c>
      <c r="R277" s="100"/>
      <c r="T277" s="54"/>
      <c r="U277" s="100"/>
    </row>
    <row r="278" s="35" customFormat="1" spans="1:21">
      <c r="A278" s="54" t="s">
        <v>41</v>
      </c>
      <c r="B278" s="54">
        <v>337</v>
      </c>
      <c r="C278" s="54">
        <v>180506</v>
      </c>
      <c r="D278" s="54" t="s">
        <v>334</v>
      </c>
      <c r="E278" s="54" t="s">
        <v>301</v>
      </c>
      <c r="F278" s="54" t="s">
        <v>262</v>
      </c>
      <c r="G278" s="54"/>
      <c r="H278" s="54"/>
      <c r="I278" s="54">
        <v>1</v>
      </c>
      <c r="J278" s="54" t="s">
        <v>263</v>
      </c>
      <c r="K278" s="54"/>
      <c r="L278" s="54" t="s">
        <v>335</v>
      </c>
      <c r="M278" s="54" t="s">
        <v>258</v>
      </c>
      <c r="N278" s="54" t="s">
        <v>265</v>
      </c>
      <c r="O278" s="83" t="s">
        <v>266</v>
      </c>
      <c r="P278" s="81" t="str">
        <f>数据引用!L277</f>
        <v>装备升级时有%s0.1%%s的概率额外提升1级</v>
      </c>
      <c r="Q278" s="52">
        <v>0</v>
      </c>
      <c r="R278" s="100"/>
      <c r="T278" s="54"/>
      <c r="U278" s="100"/>
    </row>
    <row r="279" s="35" customFormat="1" spans="1:21">
      <c r="A279" s="54" t="s">
        <v>41</v>
      </c>
      <c r="B279" s="54">
        <v>338</v>
      </c>
      <c r="C279" s="54">
        <v>180507</v>
      </c>
      <c r="D279" s="54" t="s">
        <v>267</v>
      </c>
      <c r="E279" s="54" t="s">
        <v>268</v>
      </c>
      <c r="F279" s="54" t="s">
        <v>262</v>
      </c>
      <c r="G279" s="54"/>
      <c r="H279" s="54"/>
      <c r="I279" s="54">
        <v>1</v>
      </c>
      <c r="J279" s="54" t="s">
        <v>263</v>
      </c>
      <c r="K279" s="54"/>
      <c r="L279" s="52" t="s">
        <v>257</v>
      </c>
      <c r="M279" s="52" t="s">
        <v>258</v>
      </c>
      <c r="N279" s="52" t="s">
        <v>259</v>
      </c>
      <c r="O279" s="80" t="str">
        <f>数据引用!V278&amp;数据引用!P278*100</f>
        <v>属性-攻击力,2000</v>
      </c>
      <c r="P279" s="81" t="str">
        <f>数据引用!L278&amp;数据引用!M278&amp;数据引用!U278&amp;数据引用!N278</f>
        <v>提升20%晶核攻击力</v>
      </c>
      <c r="Q279" s="52">
        <v>0</v>
      </c>
      <c r="R279" s="100"/>
      <c r="T279" s="54"/>
      <c r="U279" s="100"/>
    </row>
    <row r="280" s="36" customFormat="1" spans="1:17">
      <c r="A280" s="56" t="s">
        <v>41</v>
      </c>
      <c r="B280" s="56">
        <v>340</v>
      </c>
      <c r="C280" s="56">
        <v>180603</v>
      </c>
      <c r="D280" s="56" t="s">
        <v>289</v>
      </c>
      <c r="E280" s="56" t="s">
        <v>290</v>
      </c>
      <c r="F280" s="56" t="s">
        <v>262</v>
      </c>
      <c r="G280" s="56"/>
      <c r="H280" s="56"/>
      <c r="I280" s="56">
        <v>1</v>
      </c>
      <c r="J280" s="56" t="s">
        <v>263</v>
      </c>
      <c r="K280" s="56"/>
      <c r="L280" s="56" t="s">
        <v>271</v>
      </c>
      <c r="M280" s="56" t="s">
        <v>472</v>
      </c>
      <c r="N280" s="56" t="s">
        <v>273</v>
      </c>
      <c r="O280" s="86" t="str">
        <f>数据引用!V279&amp;数据引用!T279*100</f>
        <v>属性-破甲效果,52</v>
      </c>
      <c r="P280" s="81" t="str">
        <f>数据引用!L279&amp;数据引用!M279&amp;数据引用!U279&amp;数据引用!N279</f>
        <v>提升暗属性英雄0.52%破甲效果</v>
      </c>
      <c r="Q280" s="52">
        <v>0</v>
      </c>
    </row>
    <row r="281" s="36" customFormat="1" spans="1:17">
      <c r="A281" s="56" t="s">
        <v>41</v>
      </c>
      <c r="B281" s="56">
        <v>341</v>
      </c>
      <c r="C281" s="56">
        <v>180604</v>
      </c>
      <c r="D281" s="56" t="s">
        <v>480</v>
      </c>
      <c r="E281" s="56" t="s">
        <v>481</v>
      </c>
      <c r="F281" s="56" t="s">
        <v>476</v>
      </c>
      <c r="G281" s="56">
        <v>1</v>
      </c>
      <c r="H281" s="56">
        <v>1</v>
      </c>
      <c r="I281" s="56">
        <f>数据引用!R280</f>
        <v>40</v>
      </c>
      <c r="J281" s="56" t="s">
        <v>284</v>
      </c>
      <c r="K281" s="56">
        <v>500</v>
      </c>
      <c r="L281" s="52" t="s">
        <v>257</v>
      </c>
      <c r="M281" s="52" t="s">
        <v>258</v>
      </c>
      <c r="N281" s="52" t="s">
        <v>259</v>
      </c>
      <c r="O281" s="80" t="str">
        <f>数据引用!V280&amp;数据引用!P280*100</f>
        <v>属性-攻击力,2000</v>
      </c>
      <c r="P281" s="81" t="str">
        <f>数据引用!L280&amp;数据引用!T280&amp;数据引用!U280&amp;数据引用!N280&amp;数据引用!Q280&amp;数据引用!R280&amp;数据引用!S280</f>
        <v>每消耗500钻石,提升0.5%晶核攻击力，最多生效40次</v>
      </c>
      <c r="Q281" s="52">
        <v>0</v>
      </c>
    </row>
    <row r="282" s="36" customFormat="1" spans="1:17">
      <c r="A282" s="56" t="s">
        <v>41</v>
      </c>
      <c r="B282" s="56">
        <v>342</v>
      </c>
      <c r="C282" s="56">
        <v>180605</v>
      </c>
      <c r="D282" s="56" t="s">
        <v>482</v>
      </c>
      <c r="E282" s="56" t="s">
        <v>483</v>
      </c>
      <c r="F282" s="56" t="s">
        <v>262</v>
      </c>
      <c r="G282" s="56"/>
      <c r="H282" s="56"/>
      <c r="I282" s="56">
        <v>1</v>
      </c>
      <c r="J282" s="56" t="s">
        <v>263</v>
      </c>
      <c r="K282" s="56"/>
      <c r="L282" s="56" t="s">
        <v>484</v>
      </c>
      <c r="M282" s="56" t="s">
        <v>258</v>
      </c>
      <c r="N282" s="56" t="s">
        <v>265</v>
      </c>
      <c r="O282" s="109">
        <v>40</v>
      </c>
      <c r="P282" s="81" t="str">
        <f>数据引用!L281</f>
        <v>开局获得40金币</v>
      </c>
      <c r="Q282" s="52">
        <v>0</v>
      </c>
    </row>
    <row r="283" s="36" customFormat="1" spans="1:21">
      <c r="A283" s="56" t="s">
        <v>41</v>
      </c>
      <c r="B283" s="56">
        <v>343</v>
      </c>
      <c r="C283" s="56">
        <v>180606</v>
      </c>
      <c r="D283" s="56" t="s">
        <v>287</v>
      </c>
      <c r="E283" s="56" t="s">
        <v>288</v>
      </c>
      <c r="F283" s="56" t="s">
        <v>262</v>
      </c>
      <c r="G283" s="56"/>
      <c r="H283" s="56"/>
      <c r="I283" s="56">
        <v>1</v>
      </c>
      <c r="J283" s="56" t="s">
        <v>263</v>
      </c>
      <c r="K283" s="56"/>
      <c r="L283" s="56" t="s">
        <v>271</v>
      </c>
      <c r="M283" s="56" t="s">
        <v>472</v>
      </c>
      <c r="N283" s="56" t="s">
        <v>273</v>
      </c>
      <c r="O283" s="86" t="str">
        <f>数据引用!V282&amp;数据引用!T282*100</f>
        <v>属性-最大混沌,0</v>
      </c>
      <c r="P283" s="81" t="str">
        <f>数据引用!L282&amp;数据引用!M282&amp;数据引用!U282&amp;数据引用!N282</f>
        <v>提升暗属性英雄0%最大混沌</v>
      </c>
      <c r="Q283" s="52">
        <v>0</v>
      </c>
      <c r="R283" s="101"/>
      <c r="T283" s="56"/>
      <c r="U283" s="101"/>
    </row>
    <row r="284" s="36" customFormat="1" spans="1:21">
      <c r="A284" s="56" t="s">
        <v>41</v>
      </c>
      <c r="B284" s="56">
        <v>344</v>
      </c>
      <c r="C284" s="56">
        <v>180607</v>
      </c>
      <c r="D284" s="56" t="s">
        <v>269</v>
      </c>
      <c r="E284" s="56" t="s">
        <v>270</v>
      </c>
      <c r="F284" s="56" t="s">
        <v>262</v>
      </c>
      <c r="G284" s="56"/>
      <c r="H284" s="56"/>
      <c r="I284" s="56">
        <v>1</v>
      </c>
      <c r="J284" s="56" t="s">
        <v>263</v>
      </c>
      <c r="K284" s="56"/>
      <c r="L284" s="56" t="s">
        <v>271</v>
      </c>
      <c r="M284" s="56" t="s">
        <v>472</v>
      </c>
      <c r="N284" s="56" t="s">
        <v>273</v>
      </c>
      <c r="O284" s="80" t="str">
        <f>数据引用!V283&amp;数据引用!P283</f>
        <v>属性-暴击回血,258</v>
      </c>
      <c r="P284" s="81" t="str">
        <f>数据引用!Q283&amp;数据引用!R283&amp;数据引用!S283&amp;数据引用!L283&amp;数据引用!N283&amp;数据引用!M283&amp;数据引用!U283</f>
        <v>提升暗属性英雄暴击回血%s258%s点</v>
      </c>
      <c r="Q284" s="52">
        <v>0</v>
      </c>
      <c r="R284" s="101"/>
      <c r="T284" s="56"/>
      <c r="U284" s="101"/>
    </row>
    <row r="285" s="35" customFormat="1" spans="1:21">
      <c r="A285" s="54" t="s">
        <v>41</v>
      </c>
      <c r="B285" s="54">
        <v>346</v>
      </c>
      <c r="C285" s="54">
        <v>180703</v>
      </c>
      <c r="D285" s="54" t="s">
        <v>310</v>
      </c>
      <c r="E285" s="54" t="s">
        <v>270</v>
      </c>
      <c r="F285" s="54" t="s">
        <v>262</v>
      </c>
      <c r="G285" s="54"/>
      <c r="H285" s="54"/>
      <c r="I285" s="54">
        <v>1</v>
      </c>
      <c r="J285" s="54" t="s">
        <v>263</v>
      </c>
      <c r="K285" s="54"/>
      <c r="L285" s="54" t="s">
        <v>271</v>
      </c>
      <c r="M285" s="54" t="s">
        <v>472</v>
      </c>
      <c r="N285" s="54" t="s">
        <v>273</v>
      </c>
      <c r="O285" s="80" t="str">
        <f>数据引用!V284&amp;数据引用!P284</f>
        <v>属性-闪避回血,157</v>
      </c>
      <c r="P285" s="81" t="str">
        <f>数据引用!Q284&amp;数据引用!R284&amp;数据引用!S284&amp;数据引用!L284&amp;数据引用!N284&amp;数据引用!M284&amp;数据引用!U284</f>
        <v>提升暗属性英雄闪避回血%s157%s点</v>
      </c>
      <c r="Q285" s="52">
        <v>0</v>
      </c>
      <c r="R285" s="100"/>
      <c r="T285" s="54"/>
      <c r="U285" s="100"/>
    </row>
    <row r="286" s="35" customFormat="1" spans="1:21">
      <c r="A286" s="54" t="s">
        <v>41</v>
      </c>
      <c r="B286" s="54">
        <v>347</v>
      </c>
      <c r="C286" s="54">
        <v>180704</v>
      </c>
      <c r="D286" s="54" t="s">
        <v>291</v>
      </c>
      <c r="E286" s="54" t="s">
        <v>292</v>
      </c>
      <c r="F286" s="54" t="s">
        <v>262</v>
      </c>
      <c r="G286" s="54"/>
      <c r="H286" s="54"/>
      <c r="I286" s="54">
        <v>1</v>
      </c>
      <c r="J286" s="54" t="s">
        <v>263</v>
      </c>
      <c r="K286" s="54"/>
      <c r="L286" s="54" t="s">
        <v>271</v>
      </c>
      <c r="M286" s="54" t="s">
        <v>472</v>
      </c>
      <c r="N286" s="54" t="s">
        <v>273</v>
      </c>
      <c r="O286" s="84" t="str">
        <f>数据引用!V285&amp;数据引用!P285*100</f>
        <v>属性-技能增强,0</v>
      </c>
      <c r="P286" s="81" t="str">
        <f>数据引用!L285&amp;数据引用!M285&amp;数据引用!U285&amp;数据引用!N285</f>
        <v>提升暗属性英雄0%技能增强</v>
      </c>
      <c r="Q286" s="52">
        <v>0</v>
      </c>
      <c r="R286" s="100"/>
      <c r="T286" s="54"/>
      <c r="U286" s="100"/>
    </row>
    <row r="287" s="35" customFormat="1" spans="1:21">
      <c r="A287" s="54" t="s">
        <v>41</v>
      </c>
      <c r="B287" s="54">
        <v>348</v>
      </c>
      <c r="C287" s="54">
        <v>180705</v>
      </c>
      <c r="D287" s="54" t="s">
        <v>278</v>
      </c>
      <c r="E287" s="54" t="s">
        <v>279</v>
      </c>
      <c r="F287" s="54" t="s">
        <v>262</v>
      </c>
      <c r="G287" s="54"/>
      <c r="H287" s="54"/>
      <c r="I287" s="54">
        <v>1</v>
      </c>
      <c r="J287" s="54" t="s">
        <v>263</v>
      </c>
      <c r="K287" s="54"/>
      <c r="L287" s="54" t="s">
        <v>257</v>
      </c>
      <c r="M287" s="54" t="s">
        <v>258</v>
      </c>
      <c r="N287" s="54" t="s">
        <v>259</v>
      </c>
      <c r="O287" s="85" t="str">
        <f>数据引用!V286&amp;数据引用!P286*100</f>
        <v>属性-防御力,2000</v>
      </c>
      <c r="P287" s="81" t="str">
        <f>数据引用!L286&amp;数据引用!M286&amp;数据引用!U286&amp;数据引用!N286</f>
        <v>提升20%晶核防御力</v>
      </c>
      <c r="Q287" s="52">
        <v>0</v>
      </c>
      <c r="R287" s="100"/>
      <c r="T287" s="54"/>
      <c r="U287" s="100"/>
    </row>
    <row r="288" s="35" customFormat="1" spans="1:21">
      <c r="A288" s="54" t="s">
        <v>41</v>
      </c>
      <c r="B288" s="54">
        <v>349</v>
      </c>
      <c r="C288" s="54">
        <v>180706</v>
      </c>
      <c r="D288" s="54" t="s">
        <v>485</v>
      </c>
      <c r="E288" s="54" t="s">
        <v>486</v>
      </c>
      <c r="F288" s="54" t="s">
        <v>487</v>
      </c>
      <c r="G288" s="54">
        <v>1</v>
      </c>
      <c r="H288" s="54">
        <v>2</v>
      </c>
      <c r="I288" s="54">
        <f>数据引用!R287</f>
        <v>60</v>
      </c>
      <c r="J288" s="54" t="s">
        <v>284</v>
      </c>
      <c r="K288" s="54">
        <v>10000</v>
      </c>
      <c r="L288" s="54" t="s">
        <v>257</v>
      </c>
      <c r="M288" s="52" t="s">
        <v>258</v>
      </c>
      <c r="N288" s="52" t="s">
        <v>259</v>
      </c>
      <c r="O288" s="80" t="str">
        <f>数据引用!V287&amp;数据引用!K287</f>
        <v>属性-最大生命,33</v>
      </c>
      <c r="P288" s="81" t="str">
        <f>数据引用!L287&amp;数据引用!T287&amp;数据引用!U287&amp;数据引用!N287&amp;数据引用!Q287&amp;数据引用!R287&amp;数据引用!S287</f>
        <v>每获得10000金币,提升0.33%晶核生命力，最多生效60次</v>
      </c>
      <c r="Q288" s="52">
        <v>0</v>
      </c>
      <c r="R288" s="100"/>
      <c r="T288" s="54"/>
      <c r="U288" s="100"/>
    </row>
    <row r="289" s="35" customFormat="1" spans="1:21">
      <c r="A289" s="54" t="s">
        <v>41</v>
      </c>
      <c r="B289" s="54">
        <v>350</v>
      </c>
      <c r="C289" s="54">
        <v>180707</v>
      </c>
      <c r="D289" s="54" t="s">
        <v>373</v>
      </c>
      <c r="E289" s="54" t="s">
        <v>423</v>
      </c>
      <c r="F289" s="54" t="s">
        <v>262</v>
      </c>
      <c r="G289" s="54"/>
      <c r="H289" s="54"/>
      <c r="I289" s="54">
        <v>1</v>
      </c>
      <c r="J289" s="54" t="s">
        <v>263</v>
      </c>
      <c r="K289" s="54"/>
      <c r="L289" s="54" t="s">
        <v>338</v>
      </c>
      <c r="M289" s="54">
        <v>1204</v>
      </c>
      <c r="N289" s="54" t="s">
        <v>259</v>
      </c>
      <c r="O289" s="83" t="s">
        <v>424</v>
      </c>
      <c r="P289" s="81" t="str">
        <f>数据引用!L288</f>
        <v>开启史诗补给箱获取的突破石+%s0.5%%s</v>
      </c>
      <c r="Q289" s="52">
        <v>0</v>
      </c>
      <c r="R289" s="100"/>
      <c r="T289" s="54"/>
      <c r="U289" s="100"/>
    </row>
    <row r="290" s="40" customFormat="1" spans="1:21">
      <c r="A290" s="66" t="s">
        <v>41</v>
      </c>
      <c r="B290" s="66">
        <v>352</v>
      </c>
      <c r="C290" s="66">
        <v>180803</v>
      </c>
      <c r="D290" s="66" t="s">
        <v>267</v>
      </c>
      <c r="E290" s="66" t="s">
        <v>268</v>
      </c>
      <c r="F290" s="66" t="s">
        <v>262</v>
      </c>
      <c r="G290" s="66"/>
      <c r="H290" s="66"/>
      <c r="I290" s="66">
        <v>1</v>
      </c>
      <c r="J290" s="66" t="s">
        <v>263</v>
      </c>
      <c r="K290" s="66"/>
      <c r="L290" s="52" t="s">
        <v>257</v>
      </c>
      <c r="M290" s="52" t="s">
        <v>258</v>
      </c>
      <c r="N290" s="52" t="s">
        <v>259</v>
      </c>
      <c r="O290" s="80" t="str">
        <f>数据引用!V289&amp;数据引用!P289*100</f>
        <v>属性-攻击力,2000</v>
      </c>
      <c r="P290" s="81" t="str">
        <f>数据引用!L289&amp;数据引用!M289&amp;数据引用!U289&amp;数据引用!N289</f>
        <v>提升20%晶核攻击力</v>
      </c>
      <c r="Q290" s="52">
        <v>0</v>
      </c>
      <c r="R290" s="102"/>
      <c r="T290" s="66"/>
      <c r="U290" s="102"/>
    </row>
    <row r="291" s="40" customFormat="1" spans="1:21">
      <c r="A291" s="66" t="s">
        <v>41</v>
      </c>
      <c r="B291" s="66">
        <v>353</v>
      </c>
      <c r="C291" s="66">
        <v>180804</v>
      </c>
      <c r="D291" s="66" t="s">
        <v>488</v>
      </c>
      <c r="E291" s="66" t="s">
        <v>347</v>
      </c>
      <c r="F291" s="66" t="s">
        <v>262</v>
      </c>
      <c r="G291" s="66"/>
      <c r="H291" s="66"/>
      <c r="I291" s="66">
        <v>1</v>
      </c>
      <c r="J291" s="66" t="s">
        <v>263</v>
      </c>
      <c r="K291" s="66"/>
      <c r="L291" s="66" t="s">
        <v>276</v>
      </c>
      <c r="M291" s="66">
        <v>30</v>
      </c>
      <c r="N291" s="66" t="s">
        <v>273</v>
      </c>
      <c r="O291" s="92" t="s">
        <v>489</v>
      </c>
      <c r="P291" s="81" t="str">
        <f>数据引用!L290</f>
        <v>使徒召唤中获得完整使徒的概率+%s0.1%%s</v>
      </c>
      <c r="Q291" s="52">
        <v>0</v>
      </c>
      <c r="R291" s="102"/>
      <c r="T291" s="66"/>
      <c r="U291" s="102"/>
    </row>
    <row r="292" s="40" customFormat="1" spans="1:21">
      <c r="A292" s="66" t="s">
        <v>41</v>
      </c>
      <c r="B292" s="66">
        <v>354</v>
      </c>
      <c r="C292" s="66">
        <v>180805</v>
      </c>
      <c r="D292" s="66" t="s">
        <v>269</v>
      </c>
      <c r="E292" s="66" t="s">
        <v>270</v>
      </c>
      <c r="F292" s="66" t="s">
        <v>262</v>
      </c>
      <c r="G292" s="66"/>
      <c r="H292" s="66"/>
      <c r="I292" s="66">
        <v>1</v>
      </c>
      <c r="J292" s="66" t="s">
        <v>263</v>
      </c>
      <c r="K292" s="66"/>
      <c r="L292" s="66" t="s">
        <v>271</v>
      </c>
      <c r="M292" s="66" t="s">
        <v>472</v>
      </c>
      <c r="N292" s="66" t="s">
        <v>273</v>
      </c>
      <c r="O292" s="80" t="str">
        <f>数据引用!V291&amp;数据引用!P291</f>
        <v>属性-暴击回血,258</v>
      </c>
      <c r="P292" s="81" t="str">
        <f>数据引用!Q291&amp;数据引用!R291&amp;数据引用!S291&amp;数据引用!L291&amp;数据引用!N291&amp;数据引用!M291&amp;数据引用!U291</f>
        <v>提升暗属性英雄暴击回血%s258%s点</v>
      </c>
      <c r="Q292" s="52">
        <v>0</v>
      </c>
      <c r="R292" s="102"/>
      <c r="T292" s="66"/>
      <c r="U292" s="102"/>
    </row>
    <row r="293" s="40" customFormat="1" spans="1:21">
      <c r="A293" s="66" t="s">
        <v>41</v>
      </c>
      <c r="B293" s="66">
        <v>355</v>
      </c>
      <c r="C293" s="66">
        <v>180806</v>
      </c>
      <c r="D293" s="66" t="s">
        <v>278</v>
      </c>
      <c r="E293" s="66" t="s">
        <v>279</v>
      </c>
      <c r="F293" s="66" t="s">
        <v>262</v>
      </c>
      <c r="G293" s="66"/>
      <c r="H293" s="66"/>
      <c r="I293" s="66">
        <v>1</v>
      </c>
      <c r="J293" s="66" t="s">
        <v>263</v>
      </c>
      <c r="K293" s="66"/>
      <c r="L293" s="54" t="s">
        <v>257</v>
      </c>
      <c r="M293" s="54" t="s">
        <v>258</v>
      </c>
      <c r="N293" s="54" t="s">
        <v>259</v>
      </c>
      <c r="O293" s="85" t="str">
        <f>数据引用!V292&amp;数据引用!P292*100</f>
        <v>属性-防御力,2000</v>
      </c>
      <c r="P293" s="81" t="str">
        <f>数据引用!L292&amp;数据引用!M292&amp;数据引用!U292&amp;数据引用!N292</f>
        <v>提升20%晶核防御力</v>
      </c>
      <c r="Q293" s="52">
        <v>0</v>
      </c>
      <c r="R293" s="102"/>
      <c r="T293" s="66"/>
      <c r="U293" s="102"/>
    </row>
    <row r="294" s="40" customFormat="1" spans="1:21">
      <c r="A294" s="66" t="s">
        <v>41</v>
      </c>
      <c r="B294" s="66">
        <v>356</v>
      </c>
      <c r="C294" s="66">
        <v>180807</v>
      </c>
      <c r="D294" s="66" t="s">
        <v>285</v>
      </c>
      <c r="E294" s="56" t="s">
        <v>286</v>
      </c>
      <c r="F294" s="66" t="s">
        <v>262</v>
      </c>
      <c r="G294" s="66"/>
      <c r="H294" s="66"/>
      <c r="I294" s="66">
        <v>1</v>
      </c>
      <c r="J294" s="66" t="s">
        <v>263</v>
      </c>
      <c r="K294" s="66"/>
      <c r="L294" s="66" t="s">
        <v>271</v>
      </c>
      <c r="M294" s="66" t="s">
        <v>472</v>
      </c>
      <c r="N294" s="66" t="s">
        <v>273</v>
      </c>
      <c r="O294" s="86" t="str">
        <f>数据引用!V293&amp;数据引用!P293*100</f>
        <v>属性-命中率,216</v>
      </c>
      <c r="P294" s="81" t="str">
        <f>数据引用!L293&amp;数据引用!M293&amp;数据引用!U293&amp;数据引用!N293</f>
        <v>提升暗属性英雄2.16%命中率</v>
      </c>
      <c r="Q294" s="52">
        <v>0</v>
      </c>
      <c r="R294" s="102"/>
      <c r="T294" s="66"/>
      <c r="U294" s="102"/>
    </row>
    <row r="295" s="36" customFormat="1" spans="1:21">
      <c r="A295" s="56" t="s">
        <v>42</v>
      </c>
      <c r="B295" s="56">
        <v>358</v>
      </c>
      <c r="C295" s="56">
        <v>180903</v>
      </c>
      <c r="D295" s="56" t="s">
        <v>345</v>
      </c>
      <c r="E295" s="56" t="s">
        <v>270</v>
      </c>
      <c r="F295" s="56" t="s">
        <v>262</v>
      </c>
      <c r="G295" s="56"/>
      <c r="H295" s="56"/>
      <c r="I295" s="56">
        <v>1</v>
      </c>
      <c r="J295" s="56" t="s">
        <v>263</v>
      </c>
      <c r="K295" s="56"/>
      <c r="L295" s="56" t="s">
        <v>271</v>
      </c>
      <c r="M295" s="56" t="s">
        <v>472</v>
      </c>
      <c r="N295" s="56" t="s">
        <v>273</v>
      </c>
      <c r="O295" s="80" t="str">
        <f>数据引用!V294&amp;数据引用!P294</f>
        <v>属性-命中回血,134</v>
      </c>
      <c r="P295" s="81" t="str">
        <f>数据引用!Q294&amp;数据引用!R294&amp;数据引用!S294&amp;数据引用!L294&amp;数据引用!N294&amp;数据引用!M294&amp;数据引用!U294</f>
        <v>提升暗属性英雄命中回血%s134%s点</v>
      </c>
      <c r="Q295" s="52">
        <v>0</v>
      </c>
      <c r="R295" s="101"/>
      <c r="T295" s="56"/>
      <c r="U295" s="101"/>
    </row>
    <row r="296" s="36" customFormat="1" spans="1:17">
      <c r="A296" s="56" t="s">
        <v>42</v>
      </c>
      <c r="B296" s="56">
        <v>359</v>
      </c>
      <c r="C296" s="56">
        <v>180904</v>
      </c>
      <c r="D296" s="56" t="s">
        <v>303</v>
      </c>
      <c r="E296" s="56" t="s">
        <v>304</v>
      </c>
      <c r="F296" s="56" t="s">
        <v>262</v>
      </c>
      <c r="G296" s="56"/>
      <c r="H296" s="56"/>
      <c r="I296" s="56">
        <v>1</v>
      </c>
      <c r="J296" s="56" t="s">
        <v>263</v>
      </c>
      <c r="K296" s="56"/>
      <c r="L296" s="56" t="s">
        <v>271</v>
      </c>
      <c r="M296" s="56" t="s">
        <v>472</v>
      </c>
      <c r="N296" s="56" t="s">
        <v>273</v>
      </c>
      <c r="O296" s="87" t="str">
        <f>数据引用!V295&amp;数据引用!P295*100</f>
        <v>属性-闪避率,108</v>
      </c>
      <c r="P296" s="81" t="str">
        <f>数据引用!L295&amp;数据引用!M295&amp;数据引用!U295&amp;数据引用!N295</f>
        <v>提升暗属性英雄1.08%闪避率</v>
      </c>
      <c r="Q296" s="52">
        <v>0</v>
      </c>
    </row>
    <row r="297" s="36" customFormat="1" spans="1:17">
      <c r="A297" s="56" t="s">
        <v>42</v>
      </c>
      <c r="B297" s="56">
        <v>360</v>
      </c>
      <c r="C297" s="56">
        <v>180905</v>
      </c>
      <c r="D297" s="56" t="s">
        <v>267</v>
      </c>
      <c r="E297" s="56" t="s">
        <v>268</v>
      </c>
      <c r="F297" s="56" t="s">
        <v>262</v>
      </c>
      <c r="G297" s="56"/>
      <c r="H297" s="56"/>
      <c r="I297" s="56">
        <v>1</v>
      </c>
      <c r="J297" s="56" t="s">
        <v>263</v>
      </c>
      <c r="K297" s="56"/>
      <c r="L297" s="52" t="s">
        <v>257</v>
      </c>
      <c r="M297" s="52" t="s">
        <v>258</v>
      </c>
      <c r="N297" s="52" t="s">
        <v>259</v>
      </c>
      <c r="O297" s="80" t="str">
        <f>数据引用!V296&amp;数据引用!P296*100</f>
        <v>属性-攻击力,2000</v>
      </c>
      <c r="P297" s="81" t="str">
        <f>数据引用!L296&amp;数据引用!M296&amp;数据引用!U296&amp;数据引用!N296</f>
        <v>提升20%晶核攻击力</v>
      </c>
      <c r="Q297" s="52">
        <v>0</v>
      </c>
    </row>
    <row r="298" s="36" customFormat="1" spans="1:17">
      <c r="A298" s="56" t="s">
        <v>42</v>
      </c>
      <c r="B298" s="56">
        <v>361</v>
      </c>
      <c r="C298" s="56">
        <v>180906</v>
      </c>
      <c r="D298" s="56" t="s">
        <v>278</v>
      </c>
      <c r="E298" s="56" t="s">
        <v>279</v>
      </c>
      <c r="F298" s="56" t="s">
        <v>262</v>
      </c>
      <c r="G298" s="56"/>
      <c r="H298" s="56"/>
      <c r="I298" s="56">
        <v>1</v>
      </c>
      <c r="J298" s="56" t="s">
        <v>263</v>
      </c>
      <c r="K298" s="56"/>
      <c r="L298" s="54" t="s">
        <v>257</v>
      </c>
      <c r="M298" s="54" t="s">
        <v>258</v>
      </c>
      <c r="N298" s="54" t="s">
        <v>259</v>
      </c>
      <c r="O298" s="85" t="str">
        <f>数据引用!V297&amp;数据引用!P297*100</f>
        <v>属性-防御力,2000</v>
      </c>
      <c r="P298" s="81" t="str">
        <f>数据引用!L297&amp;数据引用!M297&amp;数据引用!U297&amp;数据引用!N297</f>
        <v>提升20%晶核防御力</v>
      </c>
      <c r="Q298" s="52">
        <v>0</v>
      </c>
    </row>
    <row r="299" s="36" customFormat="1" spans="1:21">
      <c r="A299" s="56" t="s">
        <v>42</v>
      </c>
      <c r="B299" s="56">
        <v>362</v>
      </c>
      <c r="C299" s="56">
        <v>180907</v>
      </c>
      <c r="D299" s="66" t="s">
        <v>340</v>
      </c>
      <c r="E299" s="66" t="s">
        <v>341</v>
      </c>
      <c r="F299" s="56" t="s">
        <v>262</v>
      </c>
      <c r="G299" s="56"/>
      <c r="H299" s="56"/>
      <c r="I299" s="56">
        <v>1</v>
      </c>
      <c r="J299" s="56" t="s">
        <v>263</v>
      </c>
      <c r="K299" s="56"/>
      <c r="L299" s="56" t="s">
        <v>271</v>
      </c>
      <c r="M299" s="56" t="s">
        <v>472</v>
      </c>
      <c r="N299" s="56" t="s">
        <v>273</v>
      </c>
      <c r="O299" s="92" t="str">
        <f>数据引用!V298&amp;数据引用!T298*100</f>
        <v>属性-暴击效果,105</v>
      </c>
      <c r="P299" s="81" t="str">
        <f>数据引用!L298&amp;数据引用!M298&amp;数据引用!U298&amp;数据引用!N298</f>
        <v>提升暗属性英雄1.05%暴击效果</v>
      </c>
      <c r="Q299" s="52">
        <v>0</v>
      </c>
      <c r="R299" s="101"/>
      <c r="T299" s="56"/>
      <c r="U299" s="101"/>
    </row>
    <row r="300" s="36" customFormat="1" spans="1:21">
      <c r="A300" s="56" t="s">
        <v>42</v>
      </c>
      <c r="B300" s="56">
        <v>363</v>
      </c>
      <c r="C300" s="56">
        <v>180908</v>
      </c>
      <c r="D300" s="56" t="s">
        <v>345</v>
      </c>
      <c r="E300" s="56" t="s">
        <v>270</v>
      </c>
      <c r="F300" s="56" t="s">
        <v>262</v>
      </c>
      <c r="G300" s="56"/>
      <c r="H300" s="56"/>
      <c r="I300" s="56">
        <v>1</v>
      </c>
      <c r="J300" s="56" t="s">
        <v>263</v>
      </c>
      <c r="K300" s="56"/>
      <c r="L300" s="56" t="s">
        <v>271</v>
      </c>
      <c r="M300" s="56" t="s">
        <v>472</v>
      </c>
      <c r="N300" s="56" t="s">
        <v>273</v>
      </c>
      <c r="O300" s="80" t="str">
        <f>数据引用!V299&amp;数据引用!P299</f>
        <v>属性-命中回血,134</v>
      </c>
      <c r="P300" s="81" t="str">
        <f>数据引用!Q299&amp;数据引用!R299&amp;数据引用!S299&amp;数据引用!L299&amp;数据引用!N299&amp;数据引用!M299&amp;数据引用!U299</f>
        <v>提升暗属性英雄命中回血%s134%s点</v>
      </c>
      <c r="Q300" s="52">
        <v>0</v>
      </c>
      <c r="R300" s="101"/>
      <c r="T300" s="56"/>
      <c r="U300" s="101"/>
    </row>
    <row r="301" s="35" customFormat="1" spans="1:21">
      <c r="A301" s="54" t="s">
        <v>42</v>
      </c>
      <c r="B301" s="54">
        <v>365</v>
      </c>
      <c r="C301" s="54">
        <v>181003</v>
      </c>
      <c r="D301" s="54" t="s">
        <v>300</v>
      </c>
      <c r="E301" s="54" t="s">
        <v>301</v>
      </c>
      <c r="F301" s="54" t="s">
        <v>262</v>
      </c>
      <c r="G301" s="54"/>
      <c r="H301" s="54"/>
      <c r="I301" s="54">
        <v>1</v>
      </c>
      <c r="J301" s="54" t="s">
        <v>263</v>
      </c>
      <c r="K301" s="54"/>
      <c r="L301" s="54" t="s">
        <v>302</v>
      </c>
      <c r="M301" s="54" t="s">
        <v>258</v>
      </c>
      <c r="N301" s="54" t="s">
        <v>265</v>
      </c>
      <c r="O301" s="83" t="s">
        <v>266</v>
      </c>
      <c r="P301" s="81" t="str">
        <f>数据引用!L300</f>
        <v>装备精炼时有%s0.1%%s的概率额外提升1级</v>
      </c>
      <c r="Q301" s="52">
        <v>0</v>
      </c>
      <c r="R301" s="100"/>
      <c r="T301" s="54"/>
      <c r="U301" s="100"/>
    </row>
    <row r="302" s="35" customFormat="1" spans="1:21">
      <c r="A302" s="54" t="s">
        <v>42</v>
      </c>
      <c r="B302" s="54">
        <v>366</v>
      </c>
      <c r="C302" s="54">
        <v>181004</v>
      </c>
      <c r="D302" s="54" t="s">
        <v>415</v>
      </c>
      <c r="E302" s="54" t="s">
        <v>325</v>
      </c>
      <c r="F302" s="54" t="s">
        <v>262</v>
      </c>
      <c r="G302" s="54"/>
      <c r="H302" s="54"/>
      <c r="I302" s="54">
        <v>1</v>
      </c>
      <c r="J302" s="54" t="s">
        <v>263</v>
      </c>
      <c r="K302" s="54"/>
      <c r="L302" s="54" t="s">
        <v>316</v>
      </c>
      <c r="M302" s="54">
        <v>11</v>
      </c>
      <c r="N302" s="54" t="s">
        <v>273</v>
      </c>
      <c r="O302" s="84" t="s">
        <v>490</v>
      </c>
      <c r="P302" s="81" t="str">
        <f>数据引用!L301</f>
        <v>10连克隆英雄时，有%s0.2%%s的概率额外获得1个品质至少为稀有的英雄</v>
      </c>
      <c r="Q302" s="52">
        <v>0</v>
      </c>
      <c r="R302" s="100"/>
      <c r="T302" s="54"/>
      <c r="U302" s="100"/>
    </row>
    <row r="303" s="35" customFormat="1" spans="1:21">
      <c r="A303" s="54" t="s">
        <v>42</v>
      </c>
      <c r="B303" s="54">
        <v>367</v>
      </c>
      <c r="C303" s="54">
        <v>181005</v>
      </c>
      <c r="D303" s="54" t="s">
        <v>295</v>
      </c>
      <c r="E303" s="54" t="s">
        <v>296</v>
      </c>
      <c r="F303" s="54" t="s">
        <v>262</v>
      </c>
      <c r="G303" s="54"/>
      <c r="H303" s="54"/>
      <c r="I303" s="54">
        <v>1</v>
      </c>
      <c r="J303" s="54" t="s">
        <v>263</v>
      </c>
      <c r="K303" s="54"/>
      <c r="L303" s="54" t="s">
        <v>271</v>
      </c>
      <c r="M303" s="54" t="s">
        <v>472</v>
      </c>
      <c r="N303" s="54" t="s">
        <v>273</v>
      </c>
      <c r="O303" s="87" t="str">
        <f>"属性-"&amp;数据引用!K302&amp;","&amp;数据引用!T302*100</f>
        <v>属性-暗伤,0</v>
      </c>
      <c r="P303" s="81" t="str">
        <f>数据引用!L302&amp;数据引用!M302&amp;数据引用!U302&amp;数据引用!N302</f>
        <v>提升暗属性英雄0%元素伤害</v>
      </c>
      <c r="Q303" s="52">
        <v>0</v>
      </c>
      <c r="R303" s="100"/>
      <c r="T303" s="54"/>
      <c r="U303" s="100"/>
    </row>
    <row r="304" s="35" customFormat="1" spans="1:21">
      <c r="A304" s="54" t="s">
        <v>42</v>
      </c>
      <c r="B304" s="54">
        <v>368</v>
      </c>
      <c r="C304" s="54">
        <v>181006</v>
      </c>
      <c r="D304" s="54" t="s">
        <v>253</v>
      </c>
      <c r="E304" s="54" t="s">
        <v>254</v>
      </c>
      <c r="F304" s="54" t="s">
        <v>262</v>
      </c>
      <c r="G304" s="54"/>
      <c r="H304" s="54"/>
      <c r="I304" s="54">
        <v>1</v>
      </c>
      <c r="J304" s="54" t="s">
        <v>263</v>
      </c>
      <c r="K304" s="54"/>
      <c r="L304" s="54" t="s">
        <v>257</v>
      </c>
      <c r="M304" s="52" t="s">
        <v>258</v>
      </c>
      <c r="N304" s="52" t="s">
        <v>259</v>
      </c>
      <c r="O304" s="80" t="str">
        <f>数据引用!V303&amp;数据引用!K303</f>
        <v>属性-最大生命,2000</v>
      </c>
      <c r="P304" s="81" t="str">
        <f>数据引用!L303&amp;数据引用!M303&amp;数据引用!U303&amp;数据引用!N303</f>
        <v>提升20%晶核生命力</v>
      </c>
      <c r="Q304" s="52">
        <v>0</v>
      </c>
      <c r="R304" s="100"/>
      <c r="T304" s="54"/>
      <c r="U304" s="100"/>
    </row>
    <row r="305" s="35" customFormat="1" spans="1:21">
      <c r="A305" s="54" t="s">
        <v>42</v>
      </c>
      <c r="B305" s="54">
        <v>369</v>
      </c>
      <c r="C305" s="54">
        <v>181007</v>
      </c>
      <c r="D305" s="60" t="s">
        <v>318</v>
      </c>
      <c r="E305" s="60" t="s">
        <v>319</v>
      </c>
      <c r="F305" s="54" t="s">
        <v>262</v>
      </c>
      <c r="G305" s="54"/>
      <c r="H305" s="54"/>
      <c r="I305" s="54">
        <v>1</v>
      </c>
      <c r="J305" s="54" t="s">
        <v>263</v>
      </c>
      <c r="K305" s="54"/>
      <c r="L305" s="54" t="s">
        <v>271</v>
      </c>
      <c r="M305" s="54" t="s">
        <v>472</v>
      </c>
      <c r="N305" s="54" t="s">
        <v>273</v>
      </c>
      <c r="O305" s="92" t="str">
        <f>数据引用!V304&amp;数据引用!T304</f>
        <v>属性-精准伤害,81</v>
      </c>
      <c r="P305" s="81" t="str">
        <f>数据引用!L304&amp;数据引用!M304&amp;数据引用!U304&amp;数据引用!N304</f>
        <v>提升暗属性英雄0.81%精准伤害</v>
      </c>
      <c r="Q305" s="52">
        <v>0</v>
      </c>
      <c r="R305" s="100"/>
      <c r="T305" s="54"/>
      <c r="U305" s="100"/>
    </row>
    <row r="306" s="35" customFormat="1" spans="1:21">
      <c r="A306" s="54" t="s">
        <v>42</v>
      </c>
      <c r="B306" s="54">
        <v>370</v>
      </c>
      <c r="C306" s="54">
        <v>181008</v>
      </c>
      <c r="D306" s="54" t="s">
        <v>491</v>
      </c>
      <c r="E306" s="54" t="s">
        <v>268</v>
      </c>
      <c r="F306" s="54" t="s">
        <v>312</v>
      </c>
      <c r="G306" s="54">
        <v>1</v>
      </c>
      <c r="H306" s="54" t="s">
        <v>492</v>
      </c>
      <c r="I306" s="54">
        <f>数据引用!R305</f>
        <v>40</v>
      </c>
      <c r="J306" s="54" t="s">
        <v>284</v>
      </c>
      <c r="K306" s="54">
        <v>2</v>
      </c>
      <c r="L306" s="52" t="s">
        <v>257</v>
      </c>
      <c r="M306" s="52" t="s">
        <v>258</v>
      </c>
      <c r="N306" s="52" t="s">
        <v>259</v>
      </c>
      <c r="O306" s="80" t="str">
        <f>数据引用!V305&amp;数据引用!P305*100</f>
        <v>属性-攻击力,2000</v>
      </c>
      <c r="P306" s="81" t="str">
        <f>数据引用!L305&amp;数据引用!T305&amp;数据引用!U305&amp;数据引用!N305&amp;数据引用!Q305&amp;数据引用!R305&amp;数据引用!S305</f>
        <v>每获得2件传说及以上品质的装备,提升0.5%晶核攻击力，最多生效40次</v>
      </c>
      <c r="Q306" s="52">
        <v>0</v>
      </c>
      <c r="R306" s="100"/>
      <c r="T306" s="54"/>
      <c r="U306" s="100"/>
    </row>
    <row r="307" s="36" customFormat="1" spans="1:21">
      <c r="A307" s="56" t="s">
        <v>43</v>
      </c>
      <c r="B307" s="56">
        <v>373</v>
      </c>
      <c r="C307" s="56">
        <v>181103</v>
      </c>
      <c r="D307" s="56" t="s">
        <v>493</v>
      </c>
      <c r="E307" s="56" t="s">
        <v>315</v>
      </c>
      <c r="F307" s="56" t="s">
        <v>262</v>
      </c>
      <c r="G307" s="56"/>
      <c r="H307" s="56"/>
      <c r="I307" s="56">
        <v>1</v>
      </c>
      <c r="J307" s="56" t="s">
        <v>263</v>
      </c>
      <c r="K307" s="56"/>
      <c r="L307" s="56" t="s">
        <v>494</v>
      </c>
      <c r="M307" s="56" t="s">
        <v>495</v>
      </c>
      <c r="N307" s="56" t="s">
        <v>265</v>
      </c>
      <c r="O307" s="109" t="s">
        <v>266</v>
      </c>
      <c r="P307" s="81" t="str">
        <f>数据引用!L306</f>
        <v>史诗及以下品质英雄升星时有%s0.1%%s的概率保留1个本体材料</v>
      </c>
      <c r="Q307" s="52">
        <v>0</v>
      </c>
      <c r="R307" s="101"/>
      <c r="T307" s="56"/>
      <c r="U307" s="101"/>
    </row>
    <row r="308" s="36" customFormat="1" spans="1:21">
      <c r="A308" s="56" t="s">
        <v>43</v>
      </c>
      <c r="B308" s="56">
        <v>374</v>
      </c>
      <c r="C308" s="56">
        <v>181104</v>
      </c>
      <c r="D308" s="56" t="s">
        <v>278</v>
      </c>
      <c r="E308" s="56" t="s">
        <v>496</v>
      </c>
      <c r="F308" s="56" t="s">
        <v>262</v>
      </c>
      <c r="G308" s="56"/>
      <c r="H308" s="56"/>
      <c r="I308" s="56">
        <v>1</v>
      </c>
      <c r="J308" s="56" t="s">
        <v>263</v>
      </c>
      <c r="K308" s="56"/>
      <c r="L308" s="54" t="s">
        <v>257</v>
      </c>
      <c r="M308" s="54" t="s">
        <v>258</v>
      </c>
      <c r="N308" s="54" t="s">
        <v>259</v>
      </c>
      <c r="O308" s="85" t="str">
        <f>数据引用!V307&amp;数据引用!P307*100</f>
        <v>属性-防御力,2000</v>
      </c>
      <c r="P308" s="81" t="str">
        <f>数据引用!L307&amp;数据引用!M307&amp;数据引用!U307&amp;数据引用!N307</f>
        <v>提升20%晶核防御力</v>
      </c>
      <c r="Q308" s="52">
        <v>0</v>
      </c>
      <c r="R308" s="101"/>
      <c r="T308" s="56"/>
      <c r="U308" s="101"/>
    </row>
    <row r="309" s="36" customFormat="1" spans="1:21">
      <c r="A309" s="56" t="s">
        <v>43</v>
      </c>
      <c r="B309" s="56">
        <v>375</v>
      </c>
      <c r="C309" s="56">
        <v>181105</v>
      </c>
      <c r="D309" s="56" t="s">
        <v>253</v>
      </c>
      <c r="E309" s="56" t="s">
        <v>254</v>
      </c>
      <c r="F309" s="56" t="s">
        <v>262</v>
      </c>
      <c r="G309" s="56"/>
      <c r="H309" s="56"/>
      <c r="I309" s="56">
        <v>1</v>
      </c>
      <c r="J309" s="56" t="s">
        <v>263</v>
      </c>
      <c r="K309" s="56"/>
      <c r="L309" s="56" t="s">
        <v>257</v>
      </c>
      <c r="M309" s="52" t="s">
        <v>258</v>
      </c>
      <c r="N309" s="52" t="s">
        <v>259</v>
      </c>
      <c r="O309" s="80" t="str">
        <f>数据引用!V308&amp;数据引用!K308</f>
        <v>属性-最大生命,2000</v>
      </c>
      <c r="P309" s="81" t="str">
        <f>数据引用!L308&amp;数据引用!M308&amp;数据引用!U308&amp;数据引用!N308</f>
        <v>提升20%晶核生命力</v>
      </c>
      <c r="Q309" s="52">
        <v>0</v>
      </c>
      <c r="R309" s="101"/>
      <c r="T309" s="56"/>
      <c r="U309" s="101"/>
    </row>
    <row r="310" s="36" customFormat="1" spans="1:21">
      <c r="A310" s="56" t="s">
        <v>43</v>
      </c>
      <c r="B310" s="56">
        <v>376</v>
      </c>
      <c r="C310" s="56">
        <v>181106</v>
      </c>
      <c r="D310" s="56" t="s">
        <v>303</v>
      </c>
      <c r="E310" s="56" t="s">
        <v>304</v>
      </c>
      <c r="F310" s="56" t="s">
        <v>262</v>
      </c>
      <c r="G310" s="56"/>
      <c r="H310" s="56"/>
      <c r="I310" s="56">
        <v>1</v>
      </c>
      <c r="J310" s="56" t="s">
        <v>263</v>
      </c>
      <c r="K310" s="56"/>
      <c r="L310" s="56" t="s">
        <v>271</v>
      </c>
      <c r="M310" s="56" t="s">
        <v>472</v>
      </c>
      <c r="N310" s="56" t="s">
        <v>273</v>
      </c>
      <c r="O310" s="87" t="str">
        <f>数据引用!V309&amp;数据引用!P309*100</f>
        <v>属性-闪避率,0</v>
      </c>
      <c r="P310" s="81" t="str">
        <f>数据引用!L309&amp;数据引用!M309&amp;数据引用!U309&amp;数据引用!N309</f>
        <v>提升暗属性英雄0%闪避率</v>
      </c>
      <c r="Q310" s="52">
        <v>0</v>
      </c>
      <c r="R310" s="101"/>
      <c r="T310" s="56"/>
      <c r="U310" s="101"/>
    </row>
    <row r="311" s="36" customFormat="1" spans="1:21">
      <c r="A311" s="56" t="s">
        <v>43</v>
      </c>
      <c r="B311" s="56">
        <v>377</v>
      </c>
      <c r="C311" s="56">
        <v>181107</v>
      </c>
      <c r="D311" s="56" t="s">
        <v>352</v>
      </c>
      <c r="E311" s="56" t="s">
        <v>353</v>
      </c>
      <c r="F311" s="56" t="s">
        <v>262</v>
      </c>
      <c r="G311" s="56"/>
      <c r="H311" s="56"/>
      <c r="I311" s="56">
        <v>1</v>
      </c>
      <c r="J311" s="56" t="s">
        <v>263</v>
      </c>
      <c r="K311" s="56"/>
      <c r="L311" s="56" t="s">
        <v>271</v>
      </c>
      <c r="M311" s="56" t="s">
        <v>472</v>
      </c>
      <c r="N311" s="56" t="s">
        <v>273</v>
      </c>
      <c r="O311" s="85" t="str">
        <f>"属性-火抗,"&amp;数据引用!P310*100&amp;"#"&amp;"属性-水抗,"&amp;数据引用!P310*100&amp;"#"&amp;"属性-风抗,"&amp;数据引用!P310*100&amp;"#"&amp;"属性-光抗,"&amp;数据引用!P310*100&amp;"#"&amp;"属性-暗抗,"&amp;数据引用!P310*100</f>
        <v>属性-火抗,108#属性-水抗,108#属性-风抗,108#属性-光抗,108#属性-暗抗,108</v>
      </c>
      <c r="P311" s="81" t="str">
        <f>数据引用!L310&amp;数据引用!M310&amp;数据引用!U310&amp;数据引用!N310</f>
        <v>提升暗属性英雄1.08%元素抗性</v>
      </c>
      <c r="Q311" s="52">
        <v>0</v>
      </c>
      <c r="R311" s="101"/>
      <c r="T311" s="56"/>
      <c r="U311" s="101"/>
    </row>
    <row r="312" s="36" customFormat="1" spans="1:17">
      <c r="A312" s="56" t="s">
        <v>43</v>
      </c>
      <c r="B312" s="56">
        <v>378</v>
      </c>
      <c r="C312" s="56">
        <v>181108</v>
      </c>
      <c r="D312" s="56" t="s">
        <v>267</v>
      </c>
      <c r="E312" s="56" t="s">
        <v>268</v>
      </c>
      <c r="F312" s="56" t="s">
        <v>262</v>
      </c>
      <c r="G312" s="56"/>
      <c r="H312" s="56"/>
      <c r="I312" s="56">
        <v>1</v>
      </c>
      <c r="J312" s="56" t="s">
        <v>263</v>
      </c>
      <c r="K312" s="56"/>
      <c r="L312" s="52" t="s">
        <v>257</v>
      </c>
      <c r="M312" s="52" t="s">
        <v>258</v>
      </c>
      <c r="N312" s="52" t="s">
        <v>259</v>
      </c>
      <c r="O312" s="80" t="str">
        <f>数据引用!V311&amp;数据引用!P311*100</f>
        <v>属性-攻击力,2000</v>
      </c>
      <c r="P312" s="81" t="str">
        <f>数据引用!L311&amp;数据引用!M311&amp;数据引用!U311&amp;数据引用!N311</f>
        <v>提升20%晶核攻击力</v>
      </c>
      <c r="Q312" s="52">
        <v>0</v>
      </c>
    </row>
    <row r="313" s="36" customFormat="1" spans="1:17">
      <c r="A313" s="56" t="s">
        <v>43</v>
      </c>
      <c r="B313" s="56">
        <v>379</v>
      </c>
      <c r="C313" s="56">
        <v>181109</v>
      </c>
      <c r="D313" s="56" t="s">
        <v>287</v>
      </c>
      <c r="E313" s="56" t="s">
        <v>288</v>
      </c>
      <c r="F313" s="56" t="s">
        <v>262</v>
      </c>
      <c r="G313" s="56"/>
      <c r="H313" s="56"/>
      <c r="I313" s="56">
        <v>1</v>
      </c>
      <c r="J313" s="56" t="s">
        <v>263</v>
      </c>
      <c r="K313" s="56"/>
      <c r="L313" s="56" t="s">
        <v>271</v>
      </c>
      <c r="M313" s="56" t="s">
        <v>472</v>
      </c>
      <c r="N313" s="56" t="s">
        <v>273</v>
      </c>
      <c r="O313" s="86" t="str">
        <f>数据引用!V312&amp;数据引用!T312*100</f>
        <v>属性-最大混沌,695</v>
      </c>
      <c r="P313" s="81" t="str">
        <f>数据引用!L312&amp;数据引用!M312&amp;数据引用!U312&amp;数据引用!N312</f>
        <v>提升暗属性英雄6.95%最大混沌</v>
      </c>
      <c r="Q313" s="52">
        <v>0</v>
      </c>
    </row>
    <row r="314" s="36" customFormat="1" spans="1:17">
      <c r="A314" s="56" t="s">
        <v>43</v>
      </c>
      <c r="B314" s="56">
        <v>380</v>
      </c>
      <c r="C314" s="56">
        <v>181110</v>
      </c>
      <c r="D314" s="66" t="s">
        <v>340</v>
      </c>
      <c r="E314" s="66" t="s">
        <v>341</v>
      </c>
      <c r="F314" s="56" t="s">
        <v>262</v>
      </c>
      <c r="G314" s="56"/>
      <c r="H314" s="56"/>
      <c r="I314" s="56">
        <v>1</v>
      </c>
      <c r="J314" s="56" t="s">
        <v>263</v>
      </c>
      <c r="K314" s="56"/>
      <c r="L314" s="56" t="s">
        <v>271</v>
      </c>
      <c r="M314" s="56" t="s">
        <v>472</v>
      </c>
      <c r="N314" s="56" t="s">
        <v>273</v>
      </c>
      <c r="O314" s="92" t="str">
        <f>数据引用!V313&amp;数据引用!T313*100</f>
        <v>属性-暴击效果,189</v>
      </c>
      <c r="P314" s="81" t="str">
        <f>数据引用!L313&amp;数据引用!M313&amp;数据引用!U313&amp;数据引用!N313</f>
        <v>提升暗属性英雄1.89%暴击效果</v>
      </c>
      <c r="Q314" s="52">
        <v>0</v>
      </c>
    </row>
    <row r="315" s="45" customFormat="1" spans="1:21">
      <c r="A315" s="77" t="s">
        <v>43</v>
      </c>
      <c r="B315" s="108">
        <v>383</v>
      </c>
      <c r="C315" s="108">
        <v>181203</v>
      </c>
      <c r="D315" s="108" t="s">
        <v>497</v>
      </c>
      <c r="E315" s="108" t="s">
        <v>392</v>
      </c>
      <c r="F315" s="108" t="s">
        <v>262</v>
      </c>
      <c r="G315" s="108"/>
      <c r="H315" s="108"/>
      <c r="I315" s="108">
        <v>1</v>
      </c>
      <c r="J315" s="108" t="s">
        <v>263</v>
      </c>
      <c r="K315" s="98"/>
      <c r="L315" s="58" t="s">
        <v>393</v>
      </c>
      <c r="M315" s="58">
        <v>9</v>
      </c>
      <c r="N315" s="58" t="s">
        <v>273</v>
      </c>
      <c r="O315" s="116" t="s">
        <v>498</v>
      </c>
      <c r="P315" s="81" t="str">
        <f>数据引用!L314</f>
        <v>开启传说补给箱时获取史诗英雄的概率+%s0.1%%s</v>
      </c>
      <c r="Q315" s="52">
        <v>0</v>
      </c>
      <c r="R315" s="117"/>
      <c r="T315" s="108"/>
      <c r="U315" s="117"/>
    </row>
    <row r="316" s="45" customFormat="1" spans="1:21">
      <c r="A316" s="77" t="s">
        <v>43</v>
      </c>
      <c r="B316" s="108">
        <v>384</v>
      </c>
      <c r="C316" s="108">
        <v>181204</v>
      </c>
      <c r="D316" s="108" t="s">
        <v>267</v>
      </c>
      <c r="E316" s="108" t="s">
        <v>268</v>
      </c>
      <c r="F316" s="108" t="s">
        <v>262</v>
      </c>
      <c r="G316" s="108"/>
      <c r="H316" s="108"/>
      <c r="I316" s="108">
        <v>1</v>
      </c>
      <c r="J316" s="108" t="s">
        <v>263</v>
      </c>
      <c r="K316" s="108"/>
      <c r="L316" s="52" t="s">
        <v>257</v>
      </c>
      <c r="M316" s="52" t="s">
        <v>258</v>
      </c>
      <c r="N316" s="52" t="s">
        <v>259</v>
      </c>
      <c r="O316" s="80" t="str">
        <f>数据引用!V315&amp;数据引用!P315*100</f>
        <v>属性-攻击力,2000</v>
      </c>
      <c r="P316" s="81" t="str">
        <f>数据引用!L315&amp;数据引用!T315&amp;数据引用!U315&amp;数据引用!N315&amp;数据引用!Q315&amp;数据引用!R315&amp;数据引用!S315</f>
        <v>提升20%晶核攻击力</v>
      </c>
      <c r="Q316" s="52">
        <v>0</v>
      </c>
      <c r="R316" s="117"/>
      <c r="T316" s="108"/>
      <c r="U316" s="117"/>
    </row>
    <row r="317" s="45" customFormat="1" spans="1:21">
      <c r="A317" s="77" t="s">
        <v>43</v>
      </c>
      <c r="B317" s="108">
        <v>385</v>
      </c>
      <c r="C317" s="108">
        <v>181205</v>
      </c>
      <c r="D317" s="58" t="s">
        <v>291</v>
      </c>
      <c r="E317" s="58" t="s">
        <v>292</v>
      </c>
      <c r="F317" s="108" t="s">
        <v>262</v>
      </c>
      <c r="G317" s="108"/>
      <c r="H317" s="108"/>
      <c r="I317" s="108">
        <v>1</v>
      </c>
      <c r="J317" s="108" t="s">
        <v>263</v>
      </c>
      <c r="K317" s="108"/>
      <c r="L317" s="54" t="s">
        <v>271</v>
      </c>
      <c r="M317" s="54" t="s">
        <v>472</v>
      </c>
      <c r="N317" s="54" t="s">
        <v>273</v>
      </c>
      <c r="O317" s="85" t="str">
        <f>数据引用!V316&amp;数据引用!P316*100</f>
        <v>属性-技能增强,503</v>
      </c>
      <c r="P317" s="81" t="str">
        <f>数据引用!L316&amp;数据引用!M316&amp;数据引用!U316&amp;数据引用!N316</f>
        <v>提升暗属性英雄5.03%技能增强</v>
      </c>
      <c r="Q317" s="52">
        <v>0</v>
      </c>
      <c r="R317" s="117"/>
      <c r="T317" s="108"/>
      <c r="U317" s="117"/>
    </row>
    <row r="318" s="45" customFormat="1" spans="1:21">
      <c r="A318" s="77" t="s">
        <v>43</v>
      </c>
      <c r="B318" s="108">
        <v>386</v>
      </c>
      <c r="C318" s="108">
        <v>181206</v>
      </c>
      <c r="D318" s="108" t="s">
        <v>295</v>
      </c>
      <c r="E318" s="108" t="s">
        <v>296</v>
      </c>
      <c r="F318" s="108" t="s">
        <v>262</v>
      </c>
      <c r="G318" s="108"/>
      <c r="H318" s="108"/>
      <c r="I318" s="108">
        <v>1</v>
      </c>
      <c r="J318" s="108" t="s">
        <v>263</v>
      </c>
      <c r="K318" s="108"/>
      <c r="L318" s="108" t="s">
        <v>271</v>
      </c>
      <c r="M318" s="108" t="s">
        <v>472</v>
      </c>
      <c r="N318" s="108" t="s">
        <v>273</v>
      </c>
      <c r="O318" s="87" t="str">
        <f>"属性-"&amp;数据引用!K317&amp;","&amp;数据引用!T317*100</f>
        <v>属性-暗伤,108</v>
      </c>
      <c r="P318" s="81" t="str">
        <f>数据引用!L317&amp;数据引用!M317&amp;数据引用!U317&amp;数据引用!N317</f>
        <v>提升暗属性英雄1.08%元素伤害</v>
      </c>
      <c r="Q318" s="52">
        <v>0</v>
      </c>
      <c r="R318" s="117"/>
      <c r="T318" s="108"/>
      <c r="U318" s="117"/>
    </row>
    <row r="319" s="45" customFormat="1" spans="1:21">
      <c r="A319" s="77" t="s">
        <v>43</v>
      </c>
      <c r="B319" s="108">
        <v>387</v>
      </c>
      <c r="C319" s="108">
        <v>181207</v>
      </c>
      <c r="D319" s="108" t="s">
        <v>318</v>
      </c>
      <c r="E319" s="108" t="s">
        <v>319</v>
      </c>
      <c r="F319" s="108" t="s">
        <v>262</v>
      </c>
      <c r="G319" s="108"/>
      <c r="H319" s="108"/>
      <c r="I319" s="108">
        <v>1</v>
      </c>
      <c r="J319" s="108" t="s">
        <v>263</v>
      </c>
      <c r="K319" s="108"/>
      <c r="L319" s="108" t="s">
        <v>271</v>
      </c>
      <c r="M319" s="108" t="s">
        <v>472</v>
      </c>
      <c r="N319" s="108" t="s">
        <v>273</v>
      </c>
      <c r="O319" s="92" t="str">
        <f>数据引用!V318&amp;数据引用!T318</f>
        <v>属性-精准伤害,145</v>
      </c>
      <c r="P319" s="81" t="str">
        <f>数据引用!Q318&amp;数据引用!R318&amp;数据引用!S318&amp;数据引用!L318&amp;数据引用!N318&amp;数据引用!M318&amp;数据引用!U318</f>
        <v>提升暗属性英雄精准伤害1.45%</v>
      </c>
      <c r="Q319" s="52">
        <v>0</v>
      </c>
      <c r="R319" s="117"/>
      <c r="T319" s="108"/>
      <c r="U319" s="117"/>
    </row>
    <row r="320" s="45" customFormat="1" spans="1:21">
      <c r="A320" s="77" t="s">
        <v>43</v>
      </c>
      <c r="B320" s="108">
        <v>388</v>
      </c>
      <c r="C320" s="108">
        <v>181208</v>
      </c>
      <c r="D320" s="58" t="s">
        <v>291</v>
      </c>
      <c r="E320" s="58" t="s">
        <v>292</v>
      </c>
      <c r="F320" s="108" t="s">
        <v>262</v>
      </c>
      <c r="G320" s="108"/>
      <c r="H320" s="108"/>
      <c r="I320" s="108">
        <v>1</v>
      </c>
      <c r="J320" s="108" t="s">
        <v>263</v>
      </c>
      <c r="K320" s="108"/>
      <c r="L320" s="54" t="s">
        <v>271</v>
      </c>
      <c r="M320" s="108" t="s">
        <v>472</v>
      </c>
      <c r="N320" s="54" t="s">
        <v>273</v>
      </c>
      <c r="O320" s="84" t="str">
        <f>数据引用!V319&amp;数据引用!P319*100</f>
        <v>属性-技能增强,503</v>
      </c>
      <c r="P320" s="81" t="str">
        <f>数据引用!L319&amp;数据引用!M319&amp;数据引用!U319&amp;数据引用!N319</f>
        <v>提升暗属性英雄5.03%技能增强</v>
      </c>
      <c r="Q320" s="52">
        <v>0</v>
      </c>
      <c r="R320" s="117"/>
      <c r="T320" s="108"/>
      <c r="U320" s="117"/>
    </row>
    <row r="321" s="45" customFormat="1" spans="1:21">
      <c r="A321" s="77" t="s">
        <v>43</v>
      </c>
      <c r="B321" s="108">
        <v>389</v>
      </c>
      <c r="C321" s="108">
        <v>181209</v>
      </c>
      <c r="D321" s="108" t="s">
        <v>499</v>
      </c>
      <c r="E321" s="108" t="s">
        <v>500</v>
      </c>
      <c r="F321" s="108" t="s">
        <v>262</v>
      </c>
      <c r="G321" s="108"/>
      <c r="H321" s="108"/>
      <c r="I321" s="108">
        <v>1</v>
      </c>
      <c r="J321" s="108" t="s">
        <v>263</v>
      </c>
      <c r="K321" s="108"/>
      <c r="L321" s="108" t="s">
        <v>501</v>
      </c>
      <c r="M321" s="108" t="s">
        <v>258</v>
      </c>
      <c r="N321" s="108" t="s">
        <v>265</v>
      </c>
      <c r="O321" s="116" t="s">
        <v>309</v>
      </c>
      <c r="P321" s="81" t="str">
        <f>数据引用!L320</f>
        <v>大波来袭时，全体英雄能量立即回满</v>
      </c>
      <c r="Q321" s="52">
        <v>0</v>
      </c>
      <c r="R321" s="117"/>
      <c r="T321" s="108"/>
      <c r="U321" s="117"/>
    </row>
    <row r="322" s="45" customFormat="1" spans="1:21">
      <c r="A322" s="77" t="s">
        <v>43</v>
      </c>
      <c r="B322" s="108">
        <v>390</v>
      </c>
      <c r="C322" s="108">
        <v>181210</v>
      </c>
      <c r="D322" s="66" t="s">
        <v>340</v>
      </c>
      <c r="E322" s="66" t="s">
        <v>341</v>
      </c>
      <c r="F322" s="108" t="s">
        <v>262</v>
      </c>
      <c r="G322" s="108"/>
      <c r="H322" s="108"/>
      <c r="I322" s="108">
        <v>1</v>
      </c>
      <c r="J322" s="108" t="s">
        <v>263</v>
      </c>
      <c r="K322" s="108"/>
      <c r="L322" s="108" t="s">
        <v>271</v>
      </c>
      <c r="M322" s="108" t="s">
        <v>472</v>
      </c>
      <c r="N322" s="108" t="s">
        <v>273</v>
      </c>
      <c r="O322" s="92" t="str">
        <f>数据引用!V321&amp;数据引用!T321*100</f>
        <v>属性-暴击效果,189</v>
      </c>
      <c r="P322" s="81" t="str">
        <f>数据引用!L321&amp;数据引用!M321&amp;数据引用!U321&amp;数据引用!N321</f>
        <v>提升暗属性英雄1.89%暴击效果</v>
      </c>
      <c r="Q322" s="52">
        <v>0</v>
      </c>
      <c r="R322" s="117"/>
      <c r="T322" s="108"/>
      <c r="U322" s="117"/>
    </row>
    <row r="323" s="32" customFormat="1" spans="1:17">
      <c r="A323" s="46"/>
      <c r="B323" s="47"/>
      <c r="C323" s="47"/>
      <c r="D323" s="47"/>
      <c r="E323" s="47"/>
      <c r="F323" s="47"/>
      <c r="G323" s="47"/>
      <c r="H323" s="47"/>
      <c r="I323" s="47"/>
      <c r="J323" s="47"/>
      <c r="K323" s="47"/>
      <c r="L323" s="47"/>
      <c r="M323" s="47"/>
      <c r="N323" s="47"/>
      <c r="O323" s="80" t="str">
        <f>数据引用!V322&amp;数据引用!K322</f>
        <v/>
      </c>
      <c r="P323" s="49"/>
      <c r="Q323" s="47"/>
    </row>
    <row r="324" s="32" customFormat="1" spans="1:17">
      <c r="A324" s="46"/>
      <c r="B324" s="47"/>
      <c r="C324" s="47"/>
      <c r="D324" s="58"/>
      <c r="E324" s="47"/>
      <c r="F324" s="47"/>
      <c r="G324" s="47"/>
      <c r="H324" s="47"/>
      <c r="I324" s="47"/>
      <c r="J324" s="47"/>
      <c r="K324" s="47"/>
      <c r="L324" s="47"/>
      <c r="M324" s="47"/>
      <c r="N324" s="58"/>
      <c r="O324" s="48"/>
      <c r="P324" s="81"/>
      <c r="Q324" s="47"/>
    </row>
    <row r="325" s="32" customFormat="1" spans="1:17">
      <c r="A325" s="46"/>
      <c r="B325" s="47"/>
      <c r="C325" s="47"/>
      <c r="D325" s="47"/>
      <c r="E325" s="47"/>
      <c r="F325" s="47"/>
      <c r="G325" s="47"/>
      <c r="H325" s="47"/>
      <c r="I325" s="47"/>
      <c r="J325" s="47"/>
      <c r="K325" s="47"/>
      <c r="L325" s="47"/>
      <c r="M325" s="47"/>
      <c r="N325" s="47"/>
      <c r="O325" s="48"/>
      <c r="P325" s="49"/>
      <c r="Q325" s="47"/>
    </row>
    <row r="326" s="32" customFormat="1" spans="1:18">
      <c r="A326" s="46"/>
      <c r="B326" s="47"/>
      <c r="C326" s="47"/>
      <c r="D326" s="47"/>
      <c r="E326" s="47"/>
      <c r="F326" s="47"/>
      <c r="G326" s="47"/>
      <c r="H326" s="47"/>
      <c r="I326" s="47"/>
      <c r="J326" s="47"/>
      <c r="K326" s="47"/>
      <c r="L326" s="121"/>
      <c r="M326" s="121"/>
      <c r="N326" s="121"/>
      <c r="O326" s="122"/>
      <c r="P326"/>
      <c r="Q326"/>
      <c r="R326"/>
    </row>
    <row r="327" s="32" customFormat="1" spans="1:18">
      <c r="A327" s="46"/>
      <c r="B327" s="47"/>
      <c r="C327" s="47"/>
      <c r="D327" s="47"/>
      <c r="E327" s="47"/>
      <c r="F327" s="47"/>
      <c r="G327" s="47"/>
      <c r="H327" s="47"/>
      <c r="I327" s="47"/>
      <c r="J327" s="47"/>
      <c r="K327" s="47"/>
      <c r="L327" s="121"/>
      <c r="M327" s="121"/>
      <c r="N327" s="121"/>
      <c r="O327" s="122"/>
      <c r="P327"/>
      <c r="Q327"/>
      <c r="R327"/>
    </row>
    <row r="328" s="32" customFormat="1" spans="1:18">
      <c r="A328" s="46"/>
      <c r="B328" s="47"/>
      <c r="C328" s="47"/>
      <c r="D328" s="47"/>
      <c r="E328" s="47"/>
      <c r="F328" s="47"/>
      <c r="G328" s="47"/>
      <c r="H328" s="47"/>
      <c r="I328" s="47"/>
      <c r="J328" s="47"/>
      <c r="K328" s="47"/>
      <c r="L328" s="121"/>
      <c r="M328" s="121"/>
      <c r="N328" s="121"/>
      <c r="O328" s="122"/>
      <c r="P328"/>
      <c r="Q328"/>
      <c r="R328"/>
    </row>
    <row r="329" s="32" customFormat="1" spans="1:18">
      <c r="A329" s="46"/>
      <c r="B329" s="47"/>
      <c r="C329" s="47"/>
      <c r="D329" s="47"/>
      <c r="E329" s="47"/>
      <c r="F329" s="47"/>
      <c r="G329" s="47"/>
      <c r="H329" s="47"/>
      <c r="I329" s="47"/>
      <c r="J329" s="47"/>
      <c r="K329" s="47"/>
      <c r="L329" s="121"/>
      <c r="M329" s="121" t="s">
        <v>502</v>
      </c>
      <c r="N329" s="121"/>
      <c r="O329" s="122"/>
      <c r="P329"/>
      <c r="Q329"/>
      <c r="R329"/>
    </row>
    <row r="330" s="32" customFormat="1" spans="1:18">
      <c r="A330" s="46"/>
      <c r="B330" s="47"/>
      <c r="C330" s="47"/>
      <c r="D330" s="47"/>
      <c r="E330" s="47"/>
      <c r="F330" s="47"/>
      <c r="G330" s="47"/>
      <c r="H330" s="47"/>
      <c r="I330" s="47"/>
      <c r="J330" s="47"/>
      <c r="K330" s="47"/>
      <c r="L330" s="121"/>
      <c r="M330" s="121"/>
      <c r="N330" s="121"/>
      <c r="O330" s="122"/>
      <c r="P330"/>
      <c r="Q330"/>
      <c r="R330"/>
    </row>
    <row r="331" s="32" customFormat="1" spans="1:18">
      <c r="A331" s="46"/>
      <c r="B331" s="47"/>
      <c r="C331" s="47"/>
      <c r="D331" s="47"/>
      <c r="E331" s="47"/>
      <c r="F331" s="47"/>
      <c r="G331" s="47"/>
      <c r="H331" s="47"/>
      <c r="I331" s="47"/>
      <c r="J331" s="47"/>
      <c r="K331" s="47"/>
      <c r="L331" s="121"/>
      <c r="M331" s="121"/>
      <c r="N331" s="121"/>
      <c r="O331" s="122"/>
      <c r="P331"/>
      <c r="Q331"/>
      <c r="R331"/>
    </row>
    <row r="332" s="32" customFormat="1" spans="1:18">
      <c r="A332" s="46"/>
      <c r="B332" s="47"/>
      <c r="C332" s="47"/>
      <c r="D332" s="47"/>
      <c r="E332" s="47"/>
      <c r="F332" s="47"/>
      <c r="G332" s="47"/>
      <c r="H332" s="47"/>
      <c r="I332" s="47"/>
      <c r="J332" s="47"/>
      <c r="K332" s="47"/>
      <c r="L332" s="121"/>
      <c r="M332" s="121"/>
      <c r="N332" s="121"/>
      <c r="O332" s="122"/>
      <c r="P332"/>
      <c r="Q332"/>
      <c r="R332"/>
    </row>
    <row r="333" s="32" customFormat="1" spans="1:18">
      <c r="A333" s="46"/>
      <c r="B333" s="47"/>
      <c r="C333" s="47"/>
      <c r="D333" s="47"/>
      <c r="E333" s="47"/>
      <c r="F333" s="47"/>
      <c r="G333" s="47"/>
      <c r="H333" s="47"/>
      <c r="I333" s="47"/>
      <c r="J333" s="47"/>
      <c r="K333" s="47"/>
      <c r="L333" s="121"/>
      <c r="M333" s="121"/>
      <c r="N333" s="121"/>
      <c r="O333" s="122"/>
      <c r="P333"/>
      <c r="Q333"/>
      <c r="R333"/>
    </row>
    <row r="334" s="32" customFormat="1" spans="1:18">
      <c r="A334" s="46"/>
      <c r="B334" s="47"/>
      <c r="C334" s="47"/>
      <c r="D334" s="47"/>
      <c r="E334" s="47"/>
      <c r="F334" s="47"/>
      <c r="G334" s="47"/>
      <c r="H334" s="47"/>
      <c r="I334" s="47"/>
      <c r="J334" s="47"/>
      <c r="K334" s="47"/>
      <c r="L334" s="121"/>
      <c r="M334" s="121"/>
      <c r="N334" s="121"/>
      <c r="O334" s="122"/>
      <c r="P334"/>
      <c r="Q334"/>
      <c r="R334"/>
    </row>
    <row r="335" s="32" customFormat="1" spans="1:18">
      <c r="A335" s="46"/>
      <c r="B335" s="47"/>
      <c r="C335" s="47"/>
      <c r="D335" s="47"/>
      <c r="E335" s="47"/>
      <c r="F335" s="47"/>
      <c r="G335" s="47"/>
      <c r="H335" s="47"/>
      <c r="I335" s="47"/>
      <c r="J335" s="47"/>
      <c r="K335" s="47"/>
      <c r="L335" s="121"/>
      <c r="M335" s="121"/>
      <c r="N335" s="121"/>
      <c r="O335" s="122"/>
      <c r="P335"/>
      <c r="Q335"/>
      <c r="R335"/>
    </row>
    <row r="336" s="32" customFormat="1" spans="1:18">
      <c r="A336" s="46"/>
      <c r="B336" s="47"/>
      <c r="C336" s="47"/>
      <c r="D336" s="47"/>
      <c r="E336" s="47"/>
      <c r="F336" s="47"/>
      <c r="G336" s="47"/>
      <c r="H336" s="47"/>
      <c r="I336" s="47"/>
      <c r="J336" s="47"/>
      <c r="K336" s="47"/>
      <c r="L336" s="121"/>
      <c r="M336" s="121"/>
      <c r="N336" s="121"/>
      <c r="O336" s="122"/>
      <c r="P336"/>
      <c r="Q336"/>
      <c r="R336"/>
    </row>
    <row r="337" s="32" customFormat="1" spans="1:18">
      <c r="A337" s="46"/>
      <c r="B337" s="47"/>
      <c r="C337" s="47"/>
      <c r="D337" s="47"/>
      <c r="E337" s="47"/>
      <c r="F337" s="47"/>
      <c r="G337" s="47"/>
      <c r="H337" s="47"/>
      <c r="I337" s="47"/>
      <c r="J337" s="47"/>
      <c r="K337" s="47"/>
      <c r="L337" s="121"/>
      <c r="M337" s="121"/>
      <c r="N337" s="121"/>
      <c r="O337" s="122"/>
      <c r="P337"/>
      <c r="Q337"/>
      <c r="R337"/>
    </row>
    <row r="338" s="32" customFormat="1" spans="1:18">
      <c r="A338" s="46"/>
      <c r="B338" s="47"/>
      <c r="C338" s="47"/>
      <c r="D338" s="47"/>
      <c r="E338" s="47"/>
      <c r="F338" s="47"/>
      <c r="G338" s="47"/>
      <c r="H338" s="47"/>
      <c r="I338" s="47"/>
      <c r="J338" s="47"/>
      <c r="K338" s="47"/>
      <c r="L338" s="121"/>
      <c r="M338" s="121"/>
      <c r="N338" s="121"/>
      <c r="O338" s="122"/>
      <c r="P338"/>
      <c r="Q338"/>
      <c r="R338"/>
    </row>
    <row r="339" s="32" customFormat="1" spans="1:18">
      <c r="A339" s="46"/>
      <c r="B339" s="47"/>
      <c r="C339" s="47"/>
      <c r="D339" s="47"/>
      <c r="E339" s="47"/>
      <c r="F339" s="47"/>
      <c r="G339" s="47"/>
      <c r="H339" s="47"/>
      <c r="I339" s="47"/>
      <c r="J339" s="47"/>
      <c r="K339" s="47"/>
      <c r="L339" s="121"/>
      <c r="M339" s="121"/>
      <c r="N339" s="121"/>
      <c r="O339" s="122"/>
      <c r="P339"/>
      <c r="Q339"/>
      <c r="R339"/>
    </row>
    <row r="340" s="32" customFormat="1" spans="1:18">
      <c r="A340" s="46"/>
      <c r="B340" s="47"/>
      <c r="C340" s="47"/>
      <c r="D340" s="47"/>
      <c r="E340" s="47"/>
      <c r="F340" s="47"/>
      <c r="G340" s="47"/>
      <c r="H340" s="47"/>
      <c r="I340" s="47"/>
      <c r="J340" s="47"/>
      <c r="K340" s="47"/>
      <c r="L340" s="121"/>
      <c r="M340" s="121"/>
      <c r="N340" s="121"/>
      <c r="O340" s="122"/>
      <c r="P340"/>
      <c r="Q340"/>
      <c r="R340"/>
    </row>
    <row r="341" s="32" customFormat="1" spans="1:18">
      <c r="A341" s="46"/>
      <c r="B341" s="47"/>
      <c r="C341" s="47"/>
      <c r="D341" s="47"/>
      <c r="E341" s="47"/>
      <c r="F341" s="47"/>
      <c r="G341" s="47"/>
      <c r="H341" s="47"/>
      <c r="I341" s="47"/>
      <c r="J341" s="47"/>
      <c r="K341" s="47"/>
      <c r="L341" s="121"/>
      <c r="M341" s="121"/>
      <c r="N341" s="121"/>
      <c r="O341" s="122"/>
      <c r="P341"/>
      <c r="Q341"/>
      <c r="R341"/>
    </row>
    <row r="342" s="32" customFormat="1" spans="1:18">
      <c r="A342" s="46"/>
      <c r="B342" s="47"/>
      <c r="C342" s="47"/>
      <c r="D342" s="47"/>
      <c r="E342" s="47"/>
      <c r="F342" s="47"/>
      <c r="G342" s="47"/>
      <c r="H342" s="47"/>
      <c r="I342" s="47"/>
      <c r="J342" s="47"/>
      <c r="K342" s="47"/>
      <c r="L342" s="121"/>
      <c r="M342" s="121"/>
      <c r="N342" s="121"/>
      <c r="O342" s="122"/>
      <c r="P342"/>
      <c r="Q342"/>
      <c r="R342"/>
    </row>
    <row r="343" s="32" customFormat="1" spans="1:18">
      <c r="A343" s="46"/>
      <c r="B343" s="47"/>
      <c r="C343" s="47"/>
      <c r="D343" s="47"/>
      <c r="E343" s="47"/>
      <c r="F343" s="47"/>
      <c r="G343" s="47"/>
      <c r="H343" s="47"/>
      <c r="I343" s="47"/>
      <c r="J343" s="47"/>
      <c r="K343" s="47"/>
      <c r="L343" s="121"/>
      <c r="M343" s="121"/>
      <c r="N343" s="121"/>
      <c r="O343" s="122"/>
      <c r="P343"/>
      <c r="Q343"/>
      <c r="R343"/>
    </row>
    <row r="344" s="32" customFormat="1" spans="1:17">
      <c r="A344" s="46"/>
      <c r="B344" s="47"/>
      <c r="C344" s="47"/>
      <c r="D344" s="47"/>
      <c r="E344" s="47"/>
      <c r="F344" s="47"/>
      <c r="G344" s="47"/>
      <c r="H344" s="47"/>
      <c r="I344" s="47"/>
      <c r="J344" s="47"/>
      <c r="K344" s="47"/>
      <c r="L344" s="121"/>
      <c r="M344" s="121"/>
      <c r="N344" s="121"/>
      <c r="O344" s="123"/>
      <c r="P344" s="49"/>
      <c r="Q344" s="47"/>
    </row>
    <row r="345" s="32" customFormat="1" spans="1:17">
      <c r="A345" s="46"/>
      <c r="B345" s="47"/>
      <c r="C345" s="47"/>
      <c r="D345" s="47"/>
      <c r="E345" s="47"/>
      <c r="F345" s="47"/>
      <c r="G345" s="47"/>
      <c r="H345" s="47"/>
      <c r="I345" s="47"/>
      <c r="J345" s="47"/>
      <c r="K345" s="47"/>
      <c r="L345" s="47"/>
      <c r="M345" s="47"/>
      <c r="N345" s="47"/>
      <c r="O345" s="48"/>
      <c r="P345" s="49"/>
      <c r="Q345" s="47"/>
    </row>
    <row r="346" s="32" customFormat="1" spans="1:17">
      <c r="A346" s="46"/>
      <c r="B346" s="47"/>
      <c r="C346" s="47"/>
      <c r="D346" s="47"/>
      <c r="E346" s="47"/>
      <c r="F346" s="47"/>
      <c r="G346" s="47"/>
      <c r="H346" s="47"/>
      <c r="I346" s="47"/>
      <c r="J346" s="47"/>
      <c r="K346" s="47"/>
      <c r="L346" s="47"/>
      <c r="M346" s="47"/>
      <c r="N346" s="47"/>
      <c r="O346" s="48"/>
      <c r="P346" s="49"/>
      <c r="Q346" s="47"/>
    </row>
    <row r="347" s="32" customFormat="1" spans="1:17">
      <c r="A347" s="46"/>
      <c r="B347" s="47"/>
      <c r="C347" s="47"/>
      <c r="D347" s="47"/>
      <c r="E347" s="47"/>
      <c r="F347" s="47"/>
      <c r="G347" s="47"/>
      <c r="H347" s="47"/>
      <c r="I347" s="47"/>
      <c r="J347" s="47"/>
      <c r="K347" s="47"/>
      <c r="L347" s="47"/>
      <c r="M347" s="47"/>
      <c r="N347" s="47"/>
      <c r="O347" s="48"/>
      <c r="P347" s="49"/>
      <c r="Q347" s="47"/>
    </row>
    <row r="348" s="32" customFormat="1" spans="1:17">
      <c r="A348" s="46"/>
      <c r="B348" s="47"/>
      <c r="C348" s="47"/>
      <c r="D348" s="47"/>
      <c r="E348" s="47"/>
      <c r="F348" s="47"/>
      <c r="G348" s="47"/>
      <c r="H348" s="47"/>
      <c r="I348" s="47"/>
      <c r="J348" s="47"/>
      <c r="K348" s="47"/>
      <c r="L348" s="47"/>
      <c r="M348" s="47"/>
      <c r="N348" s="47"/>
      <c r="O348" s="48"/>
      <c r="P348" s="49"/>
      <c r="Q348" s="47"/>
    </row>
    <row r="349" s="32" customFormat="1" spans="1:17">
      <c r="A349" s="46"/>
      <c r="B349" s="47"/>
      <c r="C349" s="47"/>
      <c r="D349" s="47"/>
      <c r="E349" s="47"/>
      <c r="F349" s="47"/>
      <c r="G349" s="47"/>
      <c r="H349" s="47"/>
      <c r="I349" s="47"/>
      <c r="J349" s="47"/>
      <c r="K349" s="47"/>
      <c r="L349" s="47"/>
      <c r="M349" s="47"/>
      <c r="N349" s="47"/>
      <c r="O349" s="48"/>
      <c r="P349" s="49"/>
      <c r="Q349" s="47"/>
    </row>
    <row r="350" s="32" customFormat="1" spans="1:17">
      <c r="A350" s="46"/>
      <c r="B350" s="47"/>
      <c r="C350" s="47"/>
      <c r="D350" s="47"/>
      <c r="E350" s="47"/>
      <c r="F350" s="47"/>
      <c r="G350" s="47"/>
      <c r="H350" s="47"/>
      <c r="I350" s="47"/>
      <c r="J350" s="47"/>
      <c r="K350" s="47"/>
      <c r="L350" s="47"/>
      <c r="M350" s="47"/>
      <c r="N350" s="47"/>
      <c r="O350" s="48"/>
      <c r="P350" s="49"/>
      <c r="Q350" s="47"/>
    </row>
    <row r="351" s="32" customFormat="1" spans="1:17">
      <c r="A351" s="46"/>
      <c r="B351" s="47"/>
      <c r="C351" s="47"/>
      <c r="D351" s="47"/>
      <c r="E351" s="47"/>
      <c r="F351" s="47"/>
      <c r="G351" s="47"/>
      <c r="H351" s="47"/>
      <c r="I351" s="47"/>
      <c r="J351" s="47"/>
      <c r="K351" s="47"/>
      <c r="L351" s="47"/>
      <c r="M351" s="47"/>
      <c r="N351" s="47"/>
      <c r="O351" s="48"/>
      <c r="P351" s="49"/>
      <c r="Q351" s="47"/>
    </row>
    <row r="352" s="32" customFormat="1" spans="1:17">
      <c r="A352" s="46"/>
      <c r="B352" s="47"/>
      <c r="C352" s="47"/>
      <c r="D352" s="47"/>
      <c r="E352" s="47"/>
      <c r="F352" s="47"/>
      <c r="G352" s="47"/>
      <c r="H352" s="47"/>
      <c r="I352" s="47"/>
      <c r="J352" s="47"/>
      <c r="K352" s="47"/>
      <c r="L352" s="47"/>
      <c r="M352" s="47"/>
      <c r="N352" s="47"/>
      <c r="O352" s="48"/>
      <c r="P352" s="49"/>
      <c r="Q352" s="47"/>
    </row>
    <row r="353" s="32" customFormat="1" spans="1:17">
      <c r="A353" s="46"/>
      <c r="B353" s="47"/>
      <c r="C353" s="47"/>
      <c r="D353" s="47"/>
      <c r="E353" s="47"/>
      <c r="F353" s="47"/>
      <c r="G353" s="47"/>
      <c r="H353" s="47"/>
      <c r="I353" s="47"/>
      <c r="J353" s="47"/>
      <c r="K353" s="47"/>
      <c r="L353" s="47"/>
      <c r="M353" s="47"/>
      <c r="N353" s="47"/>
      <c r="O353" s="48"/>
      <c r="P353" s="49"/>
      <c r="Q353" s="47"/>
    </row>
    <row r="354" s="32" customFormat="1" spans="1:17">
      <c r="A354" s="46"/>
      <c r="B354" s="47"/>
      <c r="C354" s="47"/>
      <c r="D354" s="47"/>
      <c r="E354" s="47"/>
      <c r="F354" s="47"/>
      <c r="G354" s="47"/>
      <c r="H354" s="47"/>
      <c r="I354" s="47"/>
      <c r="J354" s="47"/>
      <c r="K354" s="47"/>
      <c r="L354" s="47"/>
      <c r="M354" s="47"/>
      <c r="N354" s="47"/>
      <c r="O354" s="48"/>
      <c r="P354" s="49"/>
      <c r="Q354" s="47"/>
    </row>
    <row r="355" s="32" customFormat="1" spans="1:17">
      <c r="A355" s="46"/>
      <c r="B355" s="47"/>
      <c r="C355" s="118"/>
      <c r="D355" s="118"/>
      <c r="E355" s="118"/>
      <c r="F355" s="118"/>
      <c r="G355" s="118"/>
      <c r="H355" s="118"/>
      <c r="I355" s="118"/>
      <c r="J355" s="118"/>
      <c r="K355" s="118"/>
      <c r="L355" s="118"/>
      <c r="M355" s="118"/>
      <c r="N355" s="118"/>
      <c r="O355" s="124"/>
      <c r="P355" s="49"/>
      <c r="Q355" s="47"/>
    </row>
    <row r="356" s="32" customFormat="1" spans="1:17">
      <c r="A356" s="46"/>
      <c r="B356" s="47"/>
      <c r="C356" s="47"/>
      <c r="D356" s="47"/>
      <c r="E356" s="47"/>
      <c r="F356" s="47"/>
      <c r="G356" s="47"/>
      <c r="H356" s="47"/>
      <c r="I356" s="47"/>
      <c r="J356" s="47"/>
      <c r="K356" s="47"/>
      <c r="L356" s="47"/>
      <c r="M356" s="47"/>
      <c r="N356" s="47"/>
      <c r="O356" s="48"/>
      <c r="P356" s="49"/>
      <c r="Q356" s="47"/>
    </row>
    <row r="357" s="32" customFormat="1" spans="1:17">
      <c r="A357" s="46"/>
      <c r="B357" s="47"/>
      <c r="C357" s="118"/>
      <c r="D357" s="118"/>
      <c r="E357" s="118"/>
      <c r="F357" s="118"/>
      <c r="G357" s="118"/>
      <c r="H357" s="118"/>
      <c r="I357" s="118"/>
      <c r="J357" s="118"/>
      <c r="K357" s="118"/>
      <c r="L357" s="118"/>
      <c r="M357" s="118"/>
      <c r="N357" s="118"/>
      <c r="O357" s="124"/>
      <c r="P357" s="49"/>
      <c r="Q357" s="47"/>
    </row>
    <row r="358" s="32" customFormat="1" spans="1:17">
      <c r="A358" s="46"/>
      <c r="B358" s="47"/>
      <c r="C358" s="47"/>
      <c r="D358" s="47"/>
      <c r="E358" s="47"/>
      <c r="F358" s="47"/>
      <c r="G358" s="47"/>
      <c r="H358" s="47"/>
      <c r="I358" s="47"/>
      <c r="J358" s="47"/>
      <c r="K358" s="47"/>
      <c r="L358" s="47"/>
      <c r="M358" s="47"/>
      <c r="N358" s="47"/>
      <c r="O358" s="48"/>
      <c r="P358" s="49"/>
      <c r="Q358" s="47"/>
    </row>
    <row r="359" s="32" customFormat="1" spans="1:17">
      <c r="A359" s="46"/>
      <c r="B359" s="47"/>
      <c r="C359" s="119"/>
      <c r="D359" s="119"/>
      <c r="E359" s="119"/>
      <c r="F359" s="119"/>
      <c r="G359" s="120"/>
      <c r="H359" s="120"/>
      <c r="I359" s="119"/>
      <c r="J359" s="119"/>
      <c r="K359" s="119"/>
      <c r="L359" s="119"/>
      <c r="M359" s="119"/>
      <c r="N359" s="119"/>
      <c r="O359" s="125"/>
      <c r="P359" s="49"/>
      <c r="Q359" s="47"/>
    </row>
    <row r="360" s="32" customFormat="1" spans="1:17">
      <c r="A360" s="46"/>
      <c r="B360" s="47"/>
      <c r="C360" s="47"/>
      <c r="D360" s="47"/>
      <c r="E360" s="47"/>
      <c r="F360" s="47"/>
      <c r="G360" s="47"/>
      <c r="H360" s="47"/>
      <c r="I360" s="47"/>
      <c r="J360" s="47"/>
      <c r="K360" s="47"/>
      <c r="L360" s="47"/>
      <c r="M360" s="47"/>
      <c r="N360" s="47"/>
      <c r="O360" s="48"/>
      <c r="P360" s="49"/>
      <c r="Q360" s="47"/>
    </row>
    <row r="361" s="32" customFormat="1" spans="1:17">
      <c r="A361" s="46"/>
      <c r="B361" s="47"/>
      <c r="C361" s="47"/>
      <c r="D361" s="47"/>
      <c r="E361" s="47"/>
      <c r="F361" s="47"/>
      <c r="G361" s="47"/>
      <c r="H361" s="47"/>
      <c r="I361" s="47"/>
      <c r="J361" s="47"/>
      <c r="K361" s="47"/>
      <c r="L361" s="47"/>
      <c r="M361" s="47"/>
      <c r="N361" s="47"/>
      <c r="O361" s="48"/>
      <c r="P361" s="49"/>
      <c r="Q361" s="47"/>
    </row>
    <row r="362" s="32" customFormat="1" spans="1:17">
      <c r="A362" s="46"/>
      <c r="B362" s="47"/>
      <c r="C362" s="119"/>
      <c r="D362" s="119"/>
      <c r="E362" s="119"/>
      <c r="F362" s="119"/>
      <c r="G362" s="120"/>
      <c r="H362" s="120"/>
      <c r="I362" s="119"/>
      <c r="J362" s="119"/>
      <c r="K362" s="119"/>
      <c r="L362" s="119"/>
      <c r="M362" s="119"/>
      <c r="N362" s="119"/>
      <c r="O362" s="125"/>
      <c r="P362" s="49"/>
      <c r="Q362" s="47"/>
    </row>
  </sheetData>
  <autoFilter ref="A1:U323">
    <extLst/>
  </autoFilter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8:Q58"/>
  <sheetViews>
    <sheetView topLeftCell="C4" workbookViewId="0">
      <selection activeCell="R31" sqref="R31"/>
    </sheetView>
  </sheetViews>
  <sheetFormatPr defaultColWidth="9" defaultRowHeight="15.75"/>
  <cols>
    <col min="4" max="4" width="47.5" customWidth="1"/>
    <col min="5" max="5" width="38.75" style="4" customWidth="1"/>
    <col min="6" max="6" width="46.625" customWidth="1"/>
    <col min="7" max="7" width="6.625" customWidth="1"/>
    <col min="11" max="11" width="20.125" customWidth="1"/>
    <col min="16" max="16" width="11.625" customWidth="1"/>
    <col min="17" max="17" width="7.25" style="5" customWidth="1"/>
  </cols>
  <sheetData>
    <row r="8" spans="3:17">
      <c r="C8" s="6"/>
      <c r="D8" s="6"/>
      <c r="E8" s="7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7"/>
    </row>
    <row r="9" spans="3:17">
      <c r="C9" s="6"/>
      <c r="D9" s="8" t="s">
        <v>503</v>
      </c>
      <c r="E9" s="9" t="s">
        <v>504</v>
      </c>
      <c r="F9" s="10" t="s">
        <v>505</v>
      </c>
      <c r="G9" s="11" t="s">
        <v>504</v>
      </c>
      <c r="H9" s="12" t="s">
        <v>506</v>
      </c>
      <c r="I9" s="12"/>
      <c r="J9" s="19" t="s">
        <v>504</v>
      </c>
      <c r="K9" s="12"/>
      <c r="L9" s="12"/>
      <c r="M9" s="12"/>
      <c r="N9" s="12"/>
      <c r="O9" s="12"/>
      <c r="P9" s="12"/>
      <c r="Q9" s="19"/>
    </row>
    <row r="10" spans="3:17">
      <c r="C10" s="6"/>
      <c r="D10" s="8"/>
      <c r="E10" s="9"/>
      <c r="F10" s="10"/>
      <c r="G10" s="10"/>
      <c r="H10" s="12"/>
      <c r="I10" s="22"/>
      <c r="J10" s="12"/>
      <c r="K10" s="12"/>
      <c r="L10" s="12"/>
      <c r="M10" s="12"/>
      <c r="N10" s="12"/>
      <c r="O10" s="12"/>
      <c r="P10" s="12"/>
      <c r="Q10" s="19"/>
    </row>
    <row r="11" spans="3:17">
      <c r="C11" s="6"/>
      <c r="D11" s="13" t="s">
        <v>38</v>
      </c>
      <c r="E11" s="14"/>
      <c r="F11" s="13"/>
      <c r="G11" s="13"/>
      <c r="H11" s="13" t="s">
        <v>144</v>
      </c>
      <c r="I11" s="27"/>
      <c r="J11" s="13"/>
      <c r="K11" s="13"/>
      <c r="L11" s="13"/>
      <c r="M11" s="13"/>
      <c r="N11" s="13"/>
      <c r="O11" s="13"/>
      <c r="P11" s="13"/>
      <c r="Q11" s="14"/>
    </row>
    <row r="12" spans="3:17">
      <c r="C12" s="6"/>
      <c r="D12" s="8" t="s">
        <v>182</v>
      </c>
      <c r="E12" s="9" t="s">
        <v>507</v>
      </c>
      <c r="F12" s="10"/>
      <c r="G12" s="10"/>
      <c r="H12" s="12" t="s">
        <v>508</v>
      </c>
      <c r="I12" s="22"/>
      <c r="J12" s="12">
        <v>4</v>
      </c>
      <c r="K12" s="12"/>
      <c r="L12" s="12"/>
      <c r="M12" s="12"/>
      <c r="N12" s="12"/>
      <c r="O12" s="12"/>
      <c r="P12" s="12"/>
      <c r="Q12" s="19"/>
    </row>
    <row r="13" spans="3:17">
      <c r="C13" s="6"/>
      <c r="D13" s="8" t="s">
        <v>191</v>
      </c>
      <c r="E13" s="9" t="s">
        <v>509</v>
      </c>
      <c r="F13" s="10"/>
      <c r="G13" s="10"/>
      <c r="H13" s="12" t="s">
        <v>510</v>
      </c>
      <c r="I13" s="22"/>
      <c r="J13" s="12">
        <v>7</v>
      </c>
      <c r="K13" s="12"/>
      <c r="L13" s="12"/>
      <c r="M13" s="12"/>
      <c r="N13" s="12"/>
      <c r="O13" s="12"/>
      <c r="P13" s="12"/>
      <c r="Q13" s="19"/>
    </row>
    <row r="14" spans="3:17">
      <c r="C14" s="15"/>
      <c r="D14" s="8"/>
      <c r="E14" s="9"/>
      <c r="F14" s="10"/>
      <c r="G14" s="10"/>
      <c r="H14" s="12" t="s">
        <v>511</v>
      </c>
      <c r="I14" s="22"/>
      <c r="J14" s="12">
        <v>9</v>
      </c>
      <c r="K14" s="12"/>
      <c r="L14" s="12"/>
      <c r="M14" s="12"/>
      <c r="N14" s="12"/>
      <c r="O14" s="12"/>
      <c r="P14" s="12"/>
      <c r="Q14" s="19"/>
    </row>
    <row r="15" spans="3:17">
      <c r="C15" s="15"/>
      <c r="D15" s="15"/>
      <c r="E15" s="16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6"/>
    </row>
    <row r="16" spans="3:17">
      <c r="C16" s="6"/>
      <c r="D16" s="17" t="s">
        <v>41</v>
      </c>
      <c r="E16" s="18" t="s">
        <v>504</v>
      </c>
      <c r="F16" s="17"/>
      <c r="G16" s="17"/>
      <c r="H16" s="17" t="s">
        <v>144</v>
      </c>
      <c r="I16" s="17"/>
      <c r="J16" s="18" t="s">
        <v>504</v>
      </c>
      <c r="K16" s="17"/>
      <c r="L16" s="17"/>
      <c r="M16" s="17"/>
      <c r="N16" s="17"/>
      <c r="O16" s="17"/>
      <c r="P16" s="17"/>
      <c r="Q16" s="18"/>
    </row>
    <row r="17" spans="3:17">
      <c r="C17" s="6"/>
      <c r="D17" s="8" t="s">
        <v>185</v>
      </c>
      <c r="E17" s="9" t="s">
        <v>512</v>
      </c>
      <c r="F17" s="10"/>
      <c r="G17" s="10"/>
      <c r="H17" s="12" t="s">
        <v>508</v>
      </c>
      <c r="I17" s="22"/>
      <c r="J17" s="12">
        <v>57</v>
      </c>
      <c r="K17" s="12"/>
      <c r="L17" s="12"/>
      <c r="M17" s="12"/>
      <c r="N17" s="12"/>
      <c r="O17" s="12"/>
      <c r="P17" s="12"/>
      <c r="Q17" s="19"/>
    </row>
    <row r="18" spans="3:17">
      <c r="C18" s="6"/>
      <c r="D18" s="8" t="s">
        <v>189</v>
      </c>
      <c r="E18" s="9" t="s">
        <v>513</v>
      </c>
      <c r="F18" s="10"/>
      <c r="G18" s="10"/>
      <c r="H18" s="12" t="s">
        <v>510</v>
      </c>
      <c r="I18" s="22"/>
      <c r="J18" s="12">
        <v>18</v>
      </c>
      <c r="K18" s="12"/>
      <c r="L18" s="12"/>
      <c r="M18" s="12"/>
      <c r="N18" s="12"/>
      <c r="O18" s="12"/>
      <c r="P18" s="12"/>
      <c r="Q18" s="19"/>
    </row>
    <row r="19" spans="3:17">
      <c r="C19" s="15"/>
      <c r="D19" s="8"/>
      <c r="E19" s="9"/>
      <c r="F19" s="10"/>
      <c r="G19" s="10"/>
      <c r="H19" s="12" t="s">
        <v>511</v>
      </c>
      <c r="I19" s="22"/>
      <c r="J19" s="12">
        <v>19</v>
      </c>
      <c r="K19" s="12"/>
      <c r="L19" s="12"/>
      <c r="M19" s="12"/>
      <c r="N19" s="12"/>
      <c r="O19" s="12"/>
      <c r="P19" s="12"/>
      <c r="Q19" s="19"/>
    </row>
    <row r="20" spans="3:17">
      <c r="C20" s="15"/>
      <c r="D20" s="8"/>
      <c r="E20" s="9"/>
      <c r="F20" s="10"/>
      <c r="G20" s="10"/>
      <c r="H20" s="12" t="s">
        <v>156</v>
      </c>
      <c r="I20" s="22"/>
      <c r="J20" s="12" t="s">
        <v>514</v>
      </c>
      <c r="K20" s="12"/>
      <c r="L20" s="12"/>
      <c r="M20" s="12"/>
      <c r="N20" s="12"/>
      <c r="O20" s="12"/>
      <c r="P20" s="12"/>
      <c r="Q20" s="19"/>
    </row>
    <row r="21" spans="3:17">
      <c r="C21" s="15"/>
      <c r="D21" s="8"/>
      <c r="E21" s="9"/>
      <c r="F21" s="10"/>
      <c r="G21" s="10"/>
      <c r="H21" s="12" t="s">
        <v>174</v>
      </c>
      <c r="I21" s="22"/>
      <c r="J21" s="12" t="s">
        <v>515</v>
      </c>
      <c r="K21" s="12"/>
      <c r="L21" s="12"/>
      <c r="M21" s="12"/>
      <c r="N21" s="12"/>
      <c r="O21" s="12"/>
      <c r="P21" s="12"/>
      <c r="Q21" s="19"/>
    </row>
    <row r="22" spans="3:17">
      <c r="C22" s="15"/>
      <c r="D22" s="15"/>
      <c r="E22" s="16"/>
      <c r="F22" s="15"/>
      <c r="G22" s="15"/>
      <c r="H22" s="15"/>
      <c r="I22" s="28"/>
      <c r="J22" s="15"/>
      <c r="K22" s="15"/>
      <c r="L22" s="15"/>
      <c r="M22" s="15"/>
      <c r="N22" s="15"/>
      <c r="O22" s="15"/>
      <c r="P22" s="15"/>
      <c r="Q22" s="16"/>
    </row>
    <row r="23" spans="3:17">
      <c r="C23" s="6"/>
      <c r="D23" s="15"/>
      <c r="E23" s="16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6"/>
    </row>
    <row r="24" spans="3:17">
      <c r="C24" s="6"/>
      <c r="D24" s="12" t="s">
        <v>42</v>
      </c>
      <c r="E24" s="19" t="s">
        <v>504</v>
      </c>
      <c r="F24" s="12"/>
      <c r="G24" s="12"/>
      <c r="H24" s="12" t="s">
        <v>144</v>
      </c>
      <c r="I24" s="12"/>
      <c r="J24" s="12" t="s">
        <v>504</v>
      </c>
      <c r="K24" s="12"/>
      <c r="L24" s="12" t="s">
        <v>516</v>
      </c>
      <c r="M24" s="12"/>
      <c r="N24" s="12"/>
      <c r="O24" s="12"/>
      <c r="P24" s="12"/>
      <c r="Q24" s="19" t="s">
        <v>504</v>
      </c>
    </row>
    <row r="25" spans="3:17">
      <c r="C25" s="6"/>
      <c r="D25" s="8" t="s">
        <v>517</v>
      </c>
      <c r="E25" s="9">
        <v>59</v>
      </c>
      <c r="F25" s="10"/>
      <c r="G25" s="10"/>
      <c r="H25" s="12" t="s">
        <v>508</v>
      </c>
      <c r="I25" s="22"/>
      <c r="J25" s="12">
        <v>27</v>
      </c>
      <c r="K25" s="12"/>
      <c r="L25" s="12" t="s">
        <v>518</v>
      </c>
      <c r="M25" s="12"/>
      <c r="N25" s="12"/>
      <c r="O25" s="12"/>
      <c r="P25" s="12"/>
      <c r="Q25" s="19">
        <v>25</v>
      </c>
    </row>
    <row r="26" spans="3:17">
      <c r="C26" s="6"/>
      <c r="D26" s="8" t="s">
        <v>519</v>
      </c>
      <c r="E26" s="9">
        <v>88</v>
      </c>
      <c r="F26" s="10"/>
      <c r="G26" s="10"/>
      <c r="H26" s="12" t="s">
        <v>510</v>
      </c>
      <c r="I26" s="22"/>
      <c r="J26" s="12">
        <v>29</v>
      </c>
      <c r="K26" s="12"/>
      <c r="L26" s="12" t="s">
        <v>520</v>
      </c>
      <c r="M26" s="12"/>
      <c r="N26" s="12"/>
      <c r="O26" s="12"/>
      <c r="P26" s="12"/>
      <c r="Q26" s="19">
        <v>102</v>
      </c>
    </row>
    <row r="27" spans="3:17">
      <c r="C27" s="6"/>
      <c r="D27" s="8" t="s">
        <v>219</v>
      </c>
      <c r="E27" s="9">
        <v>207</v>
      </c>
      <c r="F27" s="10"/>
      <c r="G27" s="10"/>
      <c r="H27" s="12" t="s">
        <v>511</v>
      </c>
      <c r="I27" s="22"/>
      <c r="J27" s="12">
        <v>64</v>
      </c>
      <c r="K27" s="12"/>
      <c r="L27" s="26" t="s">
        <v>521</v>
      </c>
      <c r="M27" s="12"/>
      <c r="N27" s="12"/>
      <c r="O27" s="12"/>
      <c r="P27" s="12"/>
      <c r="Q27" s="19">
        <v>3</v>
      </c>
    </row>
    <row r="28" spans="3:17">
      <c r="C28" s="6"/>
      <c r="D28" s="8" t="s">
        <v>522</v>
      </c>
      <c r="E28" s="9">
        <v>8</v>
      </c>
      <c r="F28" s="10"/>
      <c r="G28" s="10"/>
      <c r="H28" s="12" t="s">
        <v>168</v>
      </c>
      <c r="I28" s="22"/>
      <c r="J28" s="29" t="s">
        <v>523</v>
      </c>
      <c r="K28" s="29"/>
      <c r="L28" s="29"/>
      <c r="M28" s="29"/>
      <c r="N28" s="29"/>
      <c r="O28" s="12"/>
      <c r="P28" s="12"/>
      <c r="Q28" s="19"/>
    </row>
    <row r="29" spans="3:17">
      <c r="C29" s="6"/>
      <c r="D29" s="8" t="s">
        <v>524</v>
      </c>
      <c r="E29" s="9">
        <v>230</v>
      </c>
      <c r="F29" s="10"/>
      <c r="G29" s="10"/>
      <c r="H29" s="12" t="s">
        <v>171</v>
      </c>
      <c r="I29" s="22"/>
      <c r="J29" s="29" t="s">
        <v>525</v>
      </c>
      <c r="K29" s="29"/>
      <c r="L29" s="29"/>
      <c r="M29" s="29"/>
      <c r="N29" s="29"/>
      <c r="O29" s="12"/>
      <c r="P29" s="12"/>
      <c r="Q29" s="19"/>
    </row>
    <row r="30" spans="3:17">
      <c r="C30" s="6"/>
      <c r="D30" s="8" t="s">
        <v>187</v>
      </c>
      <c r="E30" s="9" t="s">
        <v>526</v>
      </c>
      <c r="F30" s="10"/>
      <c r="G30" s="10"/>
      <c r="H30" s="12" t="s">
        <v>169</v>
      </c>
      <c r="I30" s="12"/>
      <c r="J30" s="29" t="s">
        <v>527</v>
      </c>
      <c r="K30" s="29"/>
      <c r="L30" s="29"/>
      <c r="M30" s="29"/>
      <c r="N30" s="29"/>
      <c r="O30" s="12"/>
      <c r="P30" s="12"/>
      <c r="Q30" s="19"/>
    </row>
    <row r="31" spans="3:17">
      <c r="C31" s="15"/>
      <c r="D31" s="15"/>
      <c r="E31" s="16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6"/>
    </row>
    <row r="32" spans="3:17">
      <c r="C32" s="6"/>
      <c r="D32" s="20" t="s">
        <v>43</v>
      </c>
      <c r="E32" s="21"/>
      <c r="F32" s="20"/>
      <c r="G32" s="20"/>
      <c r="H32" s="20" t="s">
        <v>528</v>
      </c>
      <c r="I32" s="20"/>
      <c r="J32" s="20" t="s">
        <v>504</v>
      </c>
      <c r="K32" s="20"/>
      <c r="L32" s="20" t="s">
        <v>516</v>
      </c>
      <c r="M32" s="20"/>
      <c r="N32" s="20"/>
      <c r="O32" s="20"/>
      <c r="P32" s="20"/>
      <c r="Q32" s="21" t="s">
        <v>504</v>
      </c>
    </row>
    <row r="33" spans="3:17">
      <c r="C33" s="6"/>
      <c r="D33" s="8" t="s">
        <v>529</v>
      </c>
      <c r="E33" s="9"/>
      <c r="F33" s="10"/>
      <c r="G33" s="10"/>
      <c r="H33" s="12" t="s">
        <v>508</v>
      </c>
      <c r="I33" s="22"/>
      <c r="J33" s="12">
        <v>39</v>
      </c>
      <c r="K33" s="12"/>
      <c r="L33" s="12" t="s">
        <v>530</v>
      </c>
      <c r="M33" s="12"/>
      <c r="N33" s="12"/>
      <c r="O33" s="12"/>
      <c r="P33" s="12"/>
      <c r="Q33" s="19">
        <v>25</v>
      </c>
    </row>
    <row r="34" spans="3:17">
      <c r="C34" s="6"/>
      <c r="D34" s="8" t="s">
        <v>531</v>
      </c>
      <c r="E34" s="9">
        <v>26</v>
      </c>
      <c r="F34" s="10"/>
      <c r="G34" s="10"/>
      <c r="H34" s="12" t="s">
        <v>510</v>
      </c>
      <c r="I34" s="22"/>
      <c r="J34" s="12">
        <v>38</v>
      </c>
      <c r="K34" s="12"/>
      <c r="L34" s="12" t="s">
        <v>234</v>
      </c>
      <c r="M34" s="12"/>
      <c r="N34" s="12"/>
      <c r="O34" s="12"/>
      <c r="P34" s="12"/>
      <c r="Q34" s="19">
        <v>280</v>
      </c>
    </row>
    <row r="35" spans="3:17">
      <c r="C35" s="6"/>
      <c r="D35" s="8" t="s">
        <v>532</v>
      </c>
      <c r="E35" s="9">
        <v>53</v>
      </c>
      <c r="F35" s="10"/>
      <c r="G35" s="10"/>
      <c r="H35" s="12" t="s">
        <v>511</v>
      </c>
      <c r="I35" s="22"/>
      <c r="J35" s="12">
        <v>34</v>
      </c>
      <c r="K35" s="12"/>
      <c r="L35" s="12" t="s">
        <v>212</v>
      </c>
      <c r="M35" s="12"/>
      <c r="N35" s="12"/>
      <c r="O35" s="12"/>
      <c r="P35" s="12"/>
      <c r="Q35" s="19">
        <v>375</v>
      </c>
    </row>
    <row r="36" spans="3:17">
      <c r="C36" s="6"/>
      <c r="D36" s="8" t="s">
        <v>178</v>
      </c>
      <c r="E36" s="9">
        <v>47</v>
      </c>
      <c r="F36" s="10"/>
      <c r="G36" s="10"/>
      <c r="H36" s="12"/>
      <c r="I36" s="22"/>
      <c r="J36" s="12"/>
      <c r="K36" s="12"/>
      <c r="L36" s="12" t="s">
        <v>208</v>
      </c>
      <c r="M36" s="12"/>
      <c r="N36" s="12"/>
      <c r="O36" s="12"/>
      <c r="P36" s="12"/>
      <c r="Q36" s="19">
        <v>149</v>
      </c>
    </row>
    <row r="37" spans="3:17">
      <c r="C37" s="6"/>
      <c r="D37" s="8" t="s">
        <v>533</v>
      </c>
      <c r="E37" s="9">
        <v>67</v>
      </c>
      <c r="F37" s="10"/>
      <c r="G37" s="10"/>
      <c r="H37" s="12"/>
      <c r="I37" s="22"/>
      <c r="J37" s="12"/>
      <c r="K37" s="12"/>
      <c r="L37" s="12" t="s">
        <v>175</v>
      </c>
      <c r="M37" s="12"/>
      <c r="N37" s="12"/>
      <c r="O37" s="12"/>
      <c r="P37" s="12"/>
      <c r="Q37" s="19">
        <v>42</v>
      </c>
    </row>
    <row r="38" spans="3:17">
      <c r="C38" s="6"/>
      <c r="D38" s="8" t="s">
        <v>395</v>
      </c>
      <c r="E38" s="9">
        <v>154</v>
      </c>
      <c r="F38" s="10"/>
      <c r="G38" s="10"/>
      <c r="H38" s="12"/>
      <c r="I38" s="12"/>
      <c r="J38" s="12"/>
      <c r="K38" s="12"/>
      <c r="L38" s="12" t="s">
        <v>534</v>
      </c>
      <c r="M38" s="12"/>
      <c r="N38" s="12"/>
      <c r="O38" s="12"/>
      <c r="P38" s="12"/>
      <c r="Q38" s="19">
        <v>178</v>
      </c>
    </row>
    <row r="39" spans="3:17">
      <c r="C39" s="15"/>
      <c r="D39" s="8" t="s">
        <v>535</v>
      </c>
      <c r="E39" s="9">
        <v>75</v>
      </c>
      <c r="F39" s="10"/>
      <c r="G39" s="10"/>
      <c r="H39" s="12" t="s">
        <v>194</v>
      </c>
      <c r="I39" s="12" t="s">
        <v>536</v>
      </c>
      <c r="J39" s="12"/>
      <c r="K39" s="12"/>
      <c r="L39" s="12" t="s">
        <v>181</v>
      </c>
      <c r="M39" s="12"/>
      <c r="N39" s="12"/>
      <c r="O39" s="12"/>
      <c r="P39" s="12"/>
      <c r="Q39" s="19">
        <v>49</v>
      </c>
    </row>
    <row r="40" spans="3:17">
      <c r="C40" s="15"/>
      <c r="D40" s="8" t="s">
        <v>537</v>
      </c>
      <c r="E40" s="9">
        <v>76</v>
      </c>
      <c r="F40" s="10"/>
      <c r="G40" s="10"/>
      <c r="H40" s="12" t="s">
        <v>165</v>
      </c>
      <c r="I40" s="12" t="s">
        <v>538</v>
      </c>
      <c r="J40" s="12"/>
      <c r="K40" s="12"/>
      <c r="L40" s="12" t="s">
        <v>236</v>
      </c>
      <c r="M40" s="12"/>
      <c r="N40" s="12"/>
      <c r="O40" s="12"/>
      <c r="P40" s="12"/>
      <c r="Q40" s="19">
        <v>287</v>
      </c>
    </row>
    <row r="41" spans="3:17">
      <c r="C41" s="15"/>
      <c r="D41" s="8" t="s">
        <v>539</v>
      </c>
      <c r="E41" s="9">
        <v>353</v>
      </c>
      <c r="F41" s="10"/>
      <c r="G41" s="10"/>
      <c r="H41" s="22" t="s">
        <v>153</v>
      </c>
      <c r="I41" s="12" t="s">
        <v>540</v>
      </c>
      <c r="J41" s="12"/>
      <c r="K41" s="12"/>
      <c r="L41" s="12"/>
      <c r="M41" s="12"/>
      <c r="N41" s="12"/>
      <c r="O41" s="12"/>
      <c r="P41" s="12"/>
      <c r="Q41" s="19"/>
    </row>
    <row r="42" spans="3:17">
      <c r="C42" s="15"/>
      <c r="D42" s="8" t="s">
        <v>251</v>
      </c>
      <c r="E42" s="9">
        <v>383</v>
      </c>
      <c r="F42" s="10"/>
      <c r="G42" s="10"/>
      <c r="H42" s="22" t="s">
        <v>171</v>
      </c>
      <c r="I42" s="12" t="s">
        <v>541</v>
      </c>
      <c r="J42" s="12"/>
      <c r="K42" s="12"/>
      <c r="L42" s="12"/>
      <c r="M42" s="12"/>
      <c r="N42" s="12"/>
      <c r="O42" s="12"/>
      <c r="P42" s="12"/>
      <c r="Q42" s="19"/>
    </row>
    <row r="43" spans="3:17">
      <c r="C43" s="15"/>
      <c r="D43" s="8" t="s">
        <v>542</v>
      </c>
      <c r="E43" s="9">
        <v>188</v>
      </c>
      <c r="F43" s="10"/>
      <c r="G43" s="10"/>
      <c r="H43" s="22" t="s">
        <v>169</v>
      </c>
      <c r="I43" s="12" t="s">
        <v>543</v>
      </c>
      <c r="J43" s="12"/>
      <c r="K43" s="12"/>
      <c r="L43" s="12"/>
      <c r="M43" s="12"/>
      <c r="N43" s="12"/>
      <c r="O43" s="12"/>
      <c r="P43" s="12"/>
      <c r="Q43" s="19"/>
    </row>
    <row r="44" spans="3:17">
      <c r="C44" s="15"/>
      <c r="D44" s="8"/>
      <c r="E44" s="9"/>
      <c r="F44" s="10"/>
      <c r="G44" s="10"/>
      <c r="H44" s="22"/>
      <c r="I44" s="30"/>
      <c r="J44" s="30"/>
      <c r="K44" s="30"/>
      <c r="L44" s="30"/>
      <c r="M44" s="30"/>
      <c r="N44" s="30"/>
      <c r="O44" s="30"/>
      <c r="P44" s="12"/>
      <c r="Q44" s="19"/>
    </row>
    <row r="45" spans="3:17">
      <c r="C45" s="15"/>
      <c r="D45" s="15"/>
      <c r="E45" s="16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6"/>
    </row>
    <row r="46" spans="3:17">
      <c r="C46" s="15"/>
      <c r="D46" s="15"/>
      <c r="E46" s="16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6"/>
    </row>
    <row r="47" spans="3:17">
      <c r="C47" s="6"/>
      <c r="D47" s="23" t="s">
        <v>544</v>
      </c>
      <c r="E47" s="24"/>
      <c r="F47" s="25"/>
      <c r="G47" s="25"/>
      <c r="H47" s="23" t="s">
        <v>545</v>
      </c>
      <c r="I47" s="25"/>
      <c r="J47" s="25"/>
      <c r="K47" s="25"/>
      <c r="L47" s="23" t="s">
        <v>504</v>
      </c>
      <c r="M47" s="25"/>
      <c r="N47" s="25"/>
      <c r="O47" s="25"/>
      <c r="P47" s="25"/>
      <c r="Q47" s="24"/>
    </row>
    <row r="48" spans="3:17">
      <c r="C48" s="6"/>
      <c r="D48" s="8" t="s">
        <v>546</v>
      </c>
      <c r="E48" s="9"/>
      <c r="F48" s="10" t="s">
        <v>547</v>
      </c>
      <c r="G48" s="10"/>
      <c r="H48" s="12"/>
      <c r="I48" s="22"/>
      <c r="J48" s="12"/>
      <c r="K48" s="12"/>
      <c r="L48" s="12"/>
      <c r="M48" s="12"/>
      <c r="N48" s="12"/>
      <c r="O48" s="12"/>
      <c r="P48" s="12"/>
      <c r="Q48" s="19"/>
    </row>
    <row r="49" spans="3:17">
      <c r="C49" s="6"/>
      <c r="D49" s="8" t="s">
        <v>548</v>
      </c>
      <c r="E49" s="9">
        <v>71</v>
      </c>
      <c r="F49" s="10" t="s">
        <v>252</v>
      </c>
      <c r="G49" s="10">
        <v>389</v>
      </c>
      <c r="H49" s="12" t="s">
        <v>549</v>
      </c>
      <c r="I49" s="22"/>
      <c r="J49" s="12"/>
      <c r="K49" s="12"/>
      <c r="L49" s="12">
        <v>32</v>
      </c>
      <c r="M49" s="12"/>
      <c r="N49" s="12"/>
      <c r="O49" s="12"/>
      <c r="P49" s="12"/>
      <c r="Q49" s="19"/>
    </row>
    <row r="50" spans="3:17">
      <c r="C50" s="6"/>
      <c r="D50" s="8" t="s">
        <v>550</v>
      </c>
      <c r="E50" s="9">
        <v>213</v>
      </c>
      <c r="F50" s="10" t="s">
        <v>215</v>
      </c>
      <c r="G50" s="10">
        <v>185</v>
      </c>
      <c r="H50" s="12" t="s">
        <v>204</v>
      </c>
      <c r="I50" s="22"/>
      <c r="J50" s="12"/>
      <c r="K50" s="12"/>
      <c r="L50" s="31">
        <v>110</v>
      </c>
      <c r="M50" s="12"/>
      <c r="N50" s="12"/>
      <c r="O50" s="12"/>
      <c r="P50" s="12"/>
      <c r="Q50" s="19"/>
    </row>
    <row r="51" spans="3:17">
      <c r="C51" s="6"/>
      <c r="D51" s="8" t="s">
        <v>551</v>
      </c>
      <c r="E51" s="9">
        <v>373</v>
      </c>
      <c r="F51" s="10" t="s">
        <v>232</v>
      </c>
      <c r="G51" s="10">
        <v>268</v>
      </c>
      <c r="H51" s="12" t="s">
        <v>243</v>
      </c>
      <c r="I51" s="22"/>
      <c r="J51" s="12"/>
      <c r="K51" s="12"/>
      <c r="L51" s="12">
        <v>334</v>
      </c>
      <c r="M51" s="12"/>
      <c r="N51" s="12"/>
      <c r="O51" s="12"/>
      <c r="P51" s="12"/>
      <c r="Q51" s="19"/>
    </row>
    <row r="52" spans="3:17">
      <c r="C52" s="6"/>
      <c r="D52" s="8" t="s">
        <v>552</v>
      </c>
      <c r="E52" s="9">
        <v>80</v>
      </c>
      <c r="F52" s="10" t="s">
        <v>553</v>
      </c>
      <c r="G52" s="10">
        <v>63</v>
      </c>
      <c r="H52" s="12" t="s">
        <v>224</v>
      </c>
      <c r="I52" s="26"/>
      <c r="J52" s="12"/>
      <c r="K52" s="12"/>
      <c r="L52" s="31">
        <v>227</v>
      </c>
      <c r="M52" s="12"/>
      <c r="N52" s="12"/>
      <c r="O52" s="12"/>
      <c r="P52" s="12"/>
      <c r="Q52" s="19"/>
    </row>
    <row r="53" spans="3:17">
      <c r="C53" s="6"/>
      <c r="D53" s="8" t="s">
        <v>239</v>
      </c>
      <c r="E53" s="9">
        <v>308</v>
      </c>
      <c r="F53" s="10" t="s">
        <v>202</v>
      </c>
      <c r="G53" s="10">
        <v>90</v>
      </c>
      <c r="H53" s="12"/>
      <c r="I53" s="12"/>
      <c r="J53" s="12"/>
      <c r="K53" s="12"/>
      <c r="L53" s="12"/>
      <c r="M53" s="12"/>
      <c r="N53" s="12"/>
      <c r="O53" s="12"/>
      <c r="P53" s="12"/>
      <c r="Q53" s="19"/>
    </row>
    <row r="54" spans="3:17">
      <c r="C54" s="6"/>
      <c r="D54" s="8"/>
      <c r="E54" s="9"/>
      <c r="F54" s="10"/>
      <c r="G54" s="10"/>
      <c r="H54" s="26"/>
      <c r="I54" s="12"/>
      <c r="J54" s="12"/>
      <c r="K54" s="12"/>
      <c r="L54" s="12"/>
      <c r="M54" s="12"/>
      <c r="N54" s="12"/>
      <c r="O54" s="12"/>
      <c r="P54" s="12"/>
      <c r="Q54" s="19"/>
    </row>
    <row r="55" spans="3:17">
      <c r="C55" s="6"/>
      <c r="D55" s="8"/>
      <c r="E55" s="9"/>
      <c r="F55" s="10"/>
      <c r="G55" s="10"/>
      <c r="H55" s="12"/>
      <c r="I55" s="12"/>
      <c r="J55" s="12"/>
      <c r="K55" s="12"/>
      <c r="L55" s="12"/>
      <c r="M55" s="12"/>
      <c r="N55" s="12"/>
      <c r="O55" s="12"/>
      <c r="P55" s="12"/>
      <c r="Q55" s="19"/>
    </row>
    <row r="56" spans="3:17">
      <c r="C56" s="6"/>
      <c r="D56" s="8"/>
      <c r="E56" s="9"/>
      <c r="F56" s="10"/>
      <c r="G56" s="10"/>
      <c r="H56" s="12"/>
      <c r="I56" s="12"/>
      <c r="J56" s="12"/>
      <c r="K56" s="12"/>
      <c r="L56" s="12"/>
      <c r="M56" s="12"/>
      <c r="N56" s="12"/>
      <c r="O56" s="12"/>
      <c r="P56" s="12"/>
      <c r="Q56" s="19"/>
    </row>
    <row r="57" spans="3:17">
      <c r="C57" s="6"/>
      <c r="D57" s="6"/>
      <c r="E57" s="7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7"/>
    </row>
    <row r="58" spans="3:17">
      <c r="C58" s="6"/>
      <c r="D58" s="6"/>
      <c r="E58" s="7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7"/>
    </row>
  </sheetData>
  <mergeCells count="4">
    <mergeCell ref="J28:N28"/>
    <mergeCell ref="J29:N29"/>
    <mergeCell ref="J30:N30"/>
    <mergeCell ref="I44:O44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4:E55"/>
  <sheetViews>
    <sheetView topLeftCell="A4" workbookViewId="0">
      <selection activeCell="E53" sqref="E53"/>
    </sheetView>
  </sheetViews>
  <sheetFormatPr defaultColWidth="9" defaultRowHeight="15.75" outlineLevelCol="4"/>
  <sheetData>
    <row r="4" spans="2:5">
      <c r="B4" s="1" t="s">
        <v>123</v>
      </c>
      <c r="C4" s="1" t="s">
        <v>124</v>
      </c>
      <c r="D4" s="1" t="s">
        <v>125</v>
      </c>
      <c r="E4" s="1" t="s">
        <v>126</v>
      </c>
    </row>
    <row r="5" spans="1:5">
      <c r="A5" s="2" t="s">
        <v>157</v>
      </c>
      <c r="B5">
        <f>[1]经济模型!$F$283/数据引用!C15</f>
        <v>0.5</v>
      </c>
      <c r="C5">
        <f>[1]经济模型!$F$284/数据引用!D15</f>
        <v>1</v>
      </c>
      <c r="D5">
        <f>[1]经济模型!$F$285/数据引用!E15</f>
        <v>5</v>
      </c>
      <c r="E5">
        <f>[1]经济模型!$F$286/数据引用!F15</f>
        <v>6</v>
      </c>
    </row>
    <row r="6" spans="1:1">
      <c r="A6" s="2"/>
    </row>
    <row r="7" spans="1:1">
      <c r="A7" s="2"/>
    </row>
    <row r="8" spans="1:5">
      <c r="A8" s="3" t="s">
        <v>160</v>
      </c>
      <c r="B8">
        <f>[1]经济模型!$F$283/数据引用!C18</f>
        <v>0.5</v>
      </c>
      <c r="C8">
        <f>[1]经济模型!$F$284/数据引用!D18</f>
        <v>1</v>
      </c>
      <c r="D8">
        <f>[1]经济模型!$F$285/数据引用!E18</f>
        <v>5</v>
      </c>
      <c r="E8">
        <f>[1]经济模型!$F$286/数据引用!F18</f>
        <v>6</v>
      </c>
    </row>
    <row r="9" spans="1:1">
      <c r="A9" s="3"/>
    </row>
    <row r="10" spans="1:1">
      <c r="A10" s="3"/>
    </row>
    <row r="11" spans="1:5">
      <c r="A11" s="2" t="s">
        <v>153</v>
      </c>
      <c r="E11">
        <f>[1]经济模型!$F$286/数据引用!F21</f>
        <v>18</v>
      </c>
    </row>
    <row r="12" spans="1:1">
      <c r="A12" s="2"/>
    </row>
    <row r="13" spans="1:1">
      <c r="A13" s="2"/>
    </row>
    <row r="14" spans="1:3">
      <c r="A14" s="3" t="s">
        <v>156</v>
      </c>
      <c r="C14">
        <f>[1]经济模型!$F$284/数据引用!D24</f>
        <v>2</v>
      </c>
    </row>
    <row r="15" spans="1:1">
      <c r="A15" s="3"/>
    </row>
    <row r="16" spans="1:1">
      <c r="A16" s="3"/>
    </row>
    <row r="17" spans="1:5">
      <c r="A17" s="2" t="s">
        <v>169</v>
      </c>
      <c r="D17">
        <f>[1]经济模型!$F$285/数据引用!E27</f>
        <v>10</v>
      </c>
      <c r="E17">
        <f>[1]经济模型!$F$286/数据引用!F27</f>
        <v>18</v>
      </c>
    </row>
    <row r="18" spans="1:1">
      <c r="A18" s="2"/>
    </row>
    <row r="19" spans="1:1">
      <c r="A19" s="2"/>
    </row>
    <row r="20" spans="1:5">
      <c r="A20" s="3" t="s">
        <v>171</v>
      </c>
      <c r="D20">
        <f>[1]经济模型!$F$285/数据引用!E30</f>
        <v>10</v>
      </c>
      <c r="E20">
        <f>[1]经济模型!$F$286/数据引用!F30</f>
        <v>18</v>
      </c>
    </row>
    <row r="21" spans="1:1">
      <c r="A21" s="3"/>
    </row>
    <row r="22" spans="1:1">
      <c r="A22" s="3"/>
    </row>
    <row r="23" spans="1:5">
      <c r="A23" s="2" t="s">
        <v>161</v>
      </c>
      <c r="E23">
        <f>[1]经济模型!$F$286/数据引用!F33</f>
        <v>18</v>
      </c>
    </row>
    <row r="24" spans="1:1">
      <c r="A24" s="2"/>
    </row>
    <row r="25" spans="1:1">
      <c r="A25" s="2"/>
    </row>
    <row r="26" spans="1:3">
      <c r="A26" s="3" t="s">
        <v>174</v>
      </c>
      <c r="C26">
        <f>[1]经济模型!$F$284/数据引用!D36</f>
        <v>2</v>
      </c>
    </row>
    <row r="27" spans="1:1">
      <c r="A27" s="3"/>
    </row>
    <row r="28" spans="1:1">
      <c r="A28" s="3"/>
    </row>
    <row r="29" spans="1:4">
      <c r="A29" s="2" t="s">
        <v>176</v>
      </c>
      <c r="D29">
        <f>[1]经济模型!$F$285/数据引用!E39</f>
        <v>10</v>
      </c>
    </row>
    <row r="30" spans="1:1">
      <c r="A30" s="2"/>
    </row>
    <row r="31" spans="1:1">
      <c r="A31" s="2"/>
    </row>
    <row r="32" spans="1:5">
      <c r="A32" s="3" t="s">
        <v>180</v>
      </c>
      <c r="B32">
        <f>[1]经济模型!$F$283/数据引用!C42</f>
        <v>0.5</v>
      </c>
      <c r="C32">
        <f>[1]经济模型!$F$284/数据引用!D42</f>
        <v>1</v>
      </c>
      <c r="D32">
        <f>[1]经济模型!$F$285/数据引用!E42</f>
        <v>5</v>
      </c>
      <c r="E32">
        <f>[1]经济模型!$F$286/数据引用!F42</f>
        <v>6</v>
      </c>
    </row>
    <row r="33" spans="1:1">
      <c r="A33" s="3"/>
    </row>
    <row r="34" spans="1:1">
      <c r="A34" s="3"/>
    </row>
    <row r="35" spans="1:5">
      <c r="A35" s="2" t="s">
        <v>182</v>
      </c>
      <c r="B35" t="e">
        <f>[1]经济模型!$F$283/数据引用!C45</f>
        <v>#DIV/0!</v>
      </c>
      <c r="C35" t="e">
        <f>[1]经济模型!$F$284/数据引用!D45</f>
        <v>#DIV/0!</v>
      </c>
      <c r="D35" t="e">
        <f>[1]经济模型!$F$285/数据引用!E45</f>
        <v>#DIV/0!</v>
      </c>
      <c r="E35" t="e">
        <f>[1]经济模型!$F$286/数据引用!F45</f>
        <v>#DIV/0!</v>
      </c>
    </row>
    <row r="36" spans="1:1">
      <c r="A36" s="2"/>
    </row>
    <row r="37" spans="1:1">
      <c r="A37" s="2"/>
    </row>
    <row r="38" spans="1:5">
      <c r="A38" s="3" t="s">
        <v>185</v>
      </c>
      <c r="B38" t="e">
        <f>[1]经济模型!$F$283/数据引用!C48</f>
        <v>#DIV/0!</v>
      </c>
      <c r="C38" t="e">
        <f>[1]经济模型!$F$284/数据引用!D48</f>
        <v>#DIV/0!</v>
      </c>
      <c r="D38" t="e">
        <f>[1]经济模型!$F$285/数据引用!E48</f>
        <v>#DIV/0!</v>
      </c>
      <c r="E38" t="e">
        <f>[1]经济模型!$F$286/数据引用!F48</f>
        <v>#DIV/0!</v>
      </c>
    </row>
    <row r="39" spans="1:1">
      <c r="A39" s="3"/>
    </row>
    <row r="40" spans="1:1">
      <c r="A40" s="3"/>
    </row>
    <row r="41" spans="1:5">
      <c r="A41" s="2" t="s">
        <v>187</v>
      </c>
      <c r="B41" t="e">
        <f>[1]经济模型!$F$283/数据引用!C51</f>
        <v>#DIV/0!</v>
      </c>
      <c r="C41" t="e">
        <f>[1]经济模型!$F$284/数据引用!D51</f>
        <v>#DIV/0!</v>
      </c>
      <c r="D41" t="e">
        <f>[1]经济模型!$F$285/数据引用!E51</f>
        <v>#DIV/0!</v>
      </c>
      <c r="E41" t="e">
        <f>[1]经济模型!$F$286/数据引用!F51</f>
        <v>#DIV/0!</v>
      </c>
    </row>
    <row r="42" spans="1:1">
      <c r="A42" s="2"/>
    </row>
    <row r="43" spans="1:1">
      <c r="A43" s="2"/>
    </row>
    <row r="44" spans="1:5">
      <c r="A44" s="3" t="s">
        <v>189</v>
      </c>
      <c r="B44" t="e">
        <f>[1]经济模型!$F$283/数据引用!C54</f>
        <v>#DIV/0!</v>
      </c>
      <c r="C44" t="e">
        <f>[1]经济模型!$F$284/数据引用!D54</f>
        <v>#DIV/0!</v>
      </c>
      <c r="D44" t="e">
        <f>[1]经济模型!$F$285/数据引用!E54</f>
        <v>#DIV/0!</v>
      </c>
      <c r="E44" t="e">
        <f>[1]经济模型!$F$286/数据引用!F54</f>
        <v>#DIV/0!</v>
      </c>
    </row>
    <row r="45" spans="1:1">
      <c r="A45" s="3"/>
    </row>
    <row r="46" spans="1:1">
      <c r="A46" s="3"/>
    </row>
    <row r="47" spans="1:5">
      <c r="A47" s="2" t="s">
        <v>191</v>
      </c>
      <c r="B47" t="e">
        <f>[1]经济模型!$F$283/数据引用!C57</f>
        <v>#DIV/0!</v>
      </c>
      <c r="C47" t="e">
        <f>[1]经济模型!$F$284/数据引用!D57</f>
        <v>#DIV/0!</v>
      </c>
      <c r="D47" t="e">
        <f>[1]经济模型!$F$285/数据引用!E57</f>
        <v>#DIV/0!</v>
      </c>
      <c r="E47" t="e">
        <f>[1]经济模型!$F$286/数据引用!F57</f>
        <v>#DIV/0!</v>
      </c>
    </row>
    <row r="48" spans="1:1">
      <c r="A48" s="2"/>
    </row>
    <row r="49" spans="1:1">
      <c r="A49" s="2"/>
    </row>
    <row r="50" spans="1:5">
      <c r="A50" s="3" t="s">
        <v>194</v>
      </c>
      <c r="E50">
        <f>[1]经济模型!$F$286/数据引用!F60</f>
        <v>18</v>
      </c>
    </row>
    <row r="51" spans="1:1">
      <c r="A51" s="3"/>
    </row>
    <row r="52" spans="1:1">
      <c r="A52" s="3"/>
    </row>
    <row r="53" spans="1:5">
      <c r="A53" s="2" t="s">
        <v>165</v>
      </c>
      <c r="E53">
        <f>[1]经济模型!$F$286/数据引用!F63</f>
        <v>18</v>
      </c>
    </row>
    <row r="54" spans="1:1">
      <c r="A54" s="2"/>
    </row>
    <row r="55" spans="1:1">
      <c r="A55" s="2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@词条效果表</vt:lpstr>
      <vt:lpstr>代对表</vt:lpstr>
      <vt:lpstr>数据引用</vt:lpstr>
      <vt:lpstr>辅助表1</vt:lpstr>
      <vt:lpstr>属性机制分配</vt:lpstr>
      <vt:lpstr>数值必比例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dc:description>hot</dc:description>
  <cp:lastModifiedBy>陈青桥</cp:lastModifiedBy>
  <dcterms:created xsi:type="dcterms:W3CDTF">2019-09-24T08:08:00Z</dcterms:created>
  <dcterms:modified xsi:type="dcterms:W3CDTF">2024-08-20T09:01:07Z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2052-12.1.0.17147</vt:lpwstr>
  </property>
  <property fmtid="{D5CDD505-2E9C-101B-9397-08002B2CF9AE}" pid="3" name="ICV">
    <vt:lpwstr>762A890DE7D548789FE655DB8ACE0449_13</vt:lpwstr>
  </property>
</Properties>
</file>