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hecto\OneDrive\Documentos\hv hu 2020\vacunacion_covid\Vacunacion-covid\"/>
    </mc:Choice>
  </mc:AlternateContent>
  <xr:revisionPtr revIDLastSave="0" documentId="13_ncr:1_{ED3C820F-6271-4FDF-93AF-2C7FF8BCDE39}" xr6:coauthVersionLast="46" xr6:coauthVersionMax="46" xr10:uidLastSave="{00000000-0000-0000-0000-000000000000}"/>
  <bookViews>
    <workbookView xWindow="-120" yWindow="-120" windowWidth="20730" windowHeight="11160" firstSheet="8" activeTab="12" xr2:uid="{26FCA878-87B5-4384-BD44-5CE43DC8D795}"/>
  </bookViews>
  <sheets>
    <sheet name="objetivos" sheetId="1" r:id="rId1"/>
    <sheet name="lineamientos" sheetId="3" r:id="rId2"/>
    <sheet name="Hoja3" sheetId="8" r:id="rId3"/>
    <sheet name="Simpatizantes" sheetId="4" r:id="rId4"/>
    <sheet name="datos" sheetId="2" r:id="rId5"/>
    <sheet name="Lista" sheetId="5" r:id="rId6"/>
    <sheet name="Hoja2" sheetId="6" r:id="rId7"/>
    <sheet name="Hoja1" sheetId="7" r:id="rId8"/>
    <sheet name="vac_Colombia" sheetId="11" r:id="rId9"/>
    <sheet name="VACUNAS" sheetId="9" r:id="rId10"/>
    <sheet name="covid_mundial" sheetId="15" r:id="rId11"/>
    <sheet name="BIBLIOGRAFIA" sheetId="16" r:id="rId12"/>
    <sheet name="covid_mundialr" sheetId="17" r:id="rId13"/>
    <sheet name="Hoja5" sheetId="18" r:id="rId14"/>
    <sheet name="RESUMEN_COVID" sheetId="10" r:id="rId15"/>
    <sheet name="res_exportar" sheetId="12" r:id="rId16"/>
    <sheet name="Hoja8" sheetId="13" r:id="rId17"/>
    <sheet name="Hoja4" sheetId="14" r:id="rId18"/>
  </sheets>
  <definedNames>
    <definedName name="_xlnm._FilterDatabase" localSheetId="10" hidden="1">covid_mundial!$A$1:$F$1</definedName>
    <definedName name="_xlnm._FilterDatabase" localSheetId="15" hidden="1">res_exportar!$A$1:$I$36</definedName>
  </definedNames>
  <calcPr calcId="191029"/>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1" l="1"/>
  <c r="B13" i="11"/>
  <c r="C4" i="18"/>
  <c r="C5" i="18"/>
  <c r="C6" i="18"/>
  <c r="C3" i="18"/>
  <c r="B89" i="17"/>
  <c r="C89" i="17"/>
  <c r="D89" i="17"/>
  <c r="E89" i="17"/>
  <c r="B90" i="17"/>
  <c r="C90" i="17"/>
  <c r="D90" i="17"/>
  <c r="E90" i="17"/>
  <c r="I90" i="15"/>
  <c r="J90" i="15" s="1"/>
  <c r="F90" i="17" s="1"/>
  <c r="I89" i="15"/>
  <c r="J89" i="15" s="1"/>
  <c r="F89" i="17" s="1"/>
  <c r="H89" i="15"/>
  <c r="A89" i="17" s="1"/>
  <c r="H90" i="15"/>
  <c r="A90" i="17" s="1"/>
  <c r="B11" i="11"/>
  <c r="B85" i="17"/>
  <c r="C85" i="17"/>
  <c r="D85" i="17"/>
  <c r="E85" i="17"/>
  <c r="B86" i="17"/>
  <c r="C86" i="17"/>
  <c r="D86" i="17"/>
  <c r="E86" i="17"/>
  <c r="B87" i="17"/>
  <c r="C87" i="17"/>
  <c r="D87" i="17"/>
  <c r="E87" i="17"/>
  <c r="F87" i="17"/>
  <c r="B88" i="17"/>
  <c r="C88" i="17"/>
  <c r="D88" i="17"/>
  <c r="E88" i="17"/>
  <c r="H85" i="15"/>
  <c r="A85" i="17" s="1"/>
  <c r="I85" i="15"/>
  <c r="J85" i="15" s="1"/>
  <c r="F85" i="17" s="1"/>
  <c r="H86" i="15"/>
  <c r="A86" i="17" s="1"/>
  <c r="I86" i="15"/>
  <c r="J86" i="15" s="1"/>
  <c r="F86" i="17" s="1"/>
  <c r="H87" i="15"/>
  <c r="A87" i="17" s="1"/>
  <c r="I87" i="15"/>
  <c r="J87" i="15" s="1"/>
  <c r="H88" i="15"/>
  <c r="A88" i="17" s="1"/>
  <c r="I88" i="15"/>
  <c r="J88" i="15" s="1"/>
  <c r="F88" i="17" s="1"/>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H84" i="15"/>
  <c r="A84" i="17" s="1"/>
  <c r="I84" i="15"/>
  <c r="J84" i="15" s="1"/>
  <c r="F84" i="17" s="1"/>
  <c r="B84" i="17"/>
  <c r="B10" i="11"/>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I79" i="15"/>
  <c r="J79" i="15" s="1"/>
  <c r="F79" i="17" s="1"/>
  <c r="I80" i="15"/>
  <c r="J80" i="15" s="1"/>
  <c r="F80" i="17" s="1"/>
  <c r="I81" i="15"/>
  <c r="J81" i="15" s="1"/>
  <c r="F81" i="17" s="1"/>
  <c r="I82" i="15"/>
  <c r="J82" i="15" s="1"/>
  <c r="F82" i="17" s="1"/>
  <c r="I83" i="15"/>
  <c r="J83" i="15" s="1"/>
  <c r="F83" i="17" s="1"/>
  <c r="H79" i="15"/>
  <c r="A79" i="17" s="1"/>
  <c r="H80" i="15"/>
  <c r="A80" i="17" s="1"/>
  <c r="H81" i="15"/>
  <c r="A81" i="17" s="1"/>
  <c r="H82" i="15"/>
  <c r="A82" i="17" s="1"/>
  <c r="H83" i="15"/>
  <c r="A83" i="17" s="1"/>
  <c r="H2" i="15"/>
  <c r="A2" i="17" s="1"/>
  <c r="H3" i="15"/>
  <c r="A3" i="17" s="1"/>
  <c r="H4" i="15"/>
  <c r="A4" i="17" s="1"/>
  <c r="H5" i="15"/>
  <c r="A5" i="17" s="1"/>
  <c r="H6" i="15"/>
  <c r="A6" i="17" s="1"/>
  <c r="H7" i="15"/>
  <c r="A7" i="17" s="1"/>
  <c r="H8" i="15"/>
  <c r="A8" i="17" s="1"/>
  <c r="H9" i="15"/>
  <c r="A9" i="17" s="1"/>
  <c r="H10" i="15"/>
  <c r="A10" i="17" s="1"/>
  <c r="H11" i="15"/>
  <c r="A11" i="17" s="1"/>
  <c r="H12" i="15"/>
  <c r="A12" i="17" s="1"/>
  <c r="H13" i="15"/>
  <c r="A13" i="17" s="1"/>
  <c r="H14" i="15"/>
  <c r="A14" i="17" s="1"/>
  <c r="H15" i="15"/>
  <c r="A15" i="17" s="1"/>
  <c r="H16" i="15"/>
  <c r="A16" i="17" s="1"/>
  <c r="H17" i="15"/>
  <c r="H18" i="15"/>
  <c r="A18" i="17" s="1"/>
  <c r="H19" i="15"/>
  <c r="A19" i="17" s="1"/>
  <c r="H20" i="15"/>
  <c r="A20" i="17" s="1"/>
  <c r="H21" i="15"/>
  <c r="A21" i="17" s="1"/>
  <c r="H22" i="15"/>
  <c r="A22" i="17" s="1"/>
  <c r="H23" i="15"/>
  <c r="A23" i="17" s="1"/>
  <c r="H24" i="15"/>
  <c r="A24" i="17" s="1"/>
  <c r="H25" i="15"/>
  <c r="A25" i="17" s="1"/>
  <c r="H26" i="15"/>
  <c r="A26" i="17" s="1"/>
  <c r="H27" i="15"/>
  <c r="A27" i="17" s="1"/>
  <c r="H28" i="15"/>
  <c r="A28" i="17" s="1"/>
  <c r="H29" i="15"/>
  <c r="A29" i="17" s="1"/>
  <c r="H30" i="15"/>
  <c r="A30" i="17" s="1"/>
  <c r="H31" i="15"/>
  <c r="A31" i="17" s="1"/>
  <c r="H32" i="15"/>
  <c r="H33" i="15"/>
  <c r="A33" i="17" s="1"/>
  <c r="H34" i="15"/>
  <c r="A34" i="17" s="1"/>
  <c r="H35" i="15"/>
  <c r="A35" i="17" s="1"/>
  <c r="H36" i="15"/>
  <c r="A36" i="17" s="1"/>
  <c r="H37" i="15"/>
  <c r="A37" i="17" s="1"/>
  <c r="H38" i="15"/>
  <c r="A38" i="17" s="1"/>
  <c r="H39" i="15"/>
  <c r="A39" i="17" s="1"/>
  <c r="H40" i="15"/>
  <c r="A40" i="17" s="1"/>
  <c r="H41" i="15"/>
  <c r="A41" i="17" s="1"/>
  <c r="H42" i="15"/>
  <c r="A42" i="17" s="1"/>
  <c r="H43" i="15"/>
  <c r="A43" i="17" s="1"/>
  <c r="H44" i="15"/>
  <c r="A44" i="17" s="1"/>
  <c r="H45" i="15"/>
  <c r="A45" i="17" s="1"/>
  <c r="H46" i="15"/>
  <c r="A46" i="17" s="1"/>
  <c r="H47" i="15"/>
  <c r="A47" i="17" s="1"/>
  <c r="H48" i="15"/>
  <c r="A48" i="17" s="1"/>
  <c r="H49" i="15"/>
  <c r="A49" i="17" s="1"/>
  <c r="H50" i="15"/>
  <c r="A50" i="17" s="1"/>
  <c r="H51" i="15"/>
  <c r="A51" i="17" s="1"/>
  <c r="H52" i="15"/>
  <c r="A52" i="17" s="1"/>
  <c r="H53" i="15"/>
  <c r="A53" i="17" s="1"/>
  <c r="H54" i="15"/>
  <c r="A54" i="17" s="1"/>
  <c r="H55" i="15"/>
  <c r="A55" i="17" s="1"/>
  <c r="H56" i="15"/>
  <c r="A56" i="17" s="1"/>
  <c r="H57" i="15"/>
  <c r="A57" i="17" s="1"/>
  <c r="H58" i="15"/>
  <c r="A58" i="17" s="1"/>
  <c r="H59" i="15"/>
  <c r="A59" i="17" s="1"/>
  <c r="H60" i="15"/>
  <c r="A60" i="17" s="1"/>
  <c r="H61" i="15"/>
  <c r="A61" i="17" s="1"/>
  <c r="H62" i="15"/>
  <c r="A62" i="17" s="1"/>
  <c r="H63" i="15"/>
  <c r="A63" i="17" s="1"/>
  <c r="H64" i="15"/>
  <c r="A64" i="17" s="1"/>
  <c r="H65" i="15"/>
  <c r="A65" i="17" s="1"/>
  <c r="H66" i="15"/>
  <c r="A66" i="17" s="1"/>
  <c r="H67" i="15"/>
  <c r="A67" i="17" s="1"/>
  <c r="H68" i="15"/>
  <c r="A68" i="17" s="1"/>
  <c r="H69" i="15"/>
  <c r="A69" i="17" s="1"/>
  <c r="H70" i="15"/>
  <c r="A70" i="17" s="1"/>
  <c r="H71" i="15"/>
  <c r="A71" i="17" s="1"/>
  <c r="H72" i="15"/>
  <c r="A72" i="17" s="1"/>
  <c r="H73" i="15"/>
  <c r="A73" i="17" s="1"/>
  <c r="H74" i="15"/>
  <c r="A74" i="17" s="1"/>
  <c r="H75" i="15"/>
  <c r="A75" i="17" s="1"/>
  <c r="H76" i="15"/>
  <c r="A76" i="17" s="1"/>
  <c r="H77" i="15"/>
  <c r="A77" i="17" s="1"/>
  <c r="H78" i="15"/>
  <c r="A78" i="17" s="1"/>
  <c r="B9" i="11"/>
  <c r="B8" i="11"/>
  <c r="A17" i="17"/>
  <c r="A32" i="17"/>
  <c r="I2" i="15"/>
  <c r="J2" i="15" s="1"/>
  <c r="F2" i="17" s="1"/>
  <c r="I3" i="15"/>
  <c r="J3" i="15" s="1"/>
  <c r="F3" i="17" s="1"/>
  <c r="I4" i="15"/>
  <c r="J4" i="15" s="1"/>
  <c r="F4" i="17" s="1"/>
  <c r="I5" i="15"/>
  <c r="J5" i="15" s="1"/>
  <c r="F5" i="17" s="1"/>
  <c r="I6" i="15"/>
  <c r="J6" i="15" s="1"/>
  <c r="F6" i="17" s="1"/>
  <c r="I7" i="15"/>
  <c r="J7" i="15" s="1"/>
  <c r="F7" i="17" s="1"/>
  <c r="I8" i="15"/>
  <c r="J8" i="15" s="1"/>
  <c r="F8" i="17" s="1"/>
  <c r="I9" i="15"/>
  <c r="J9" i="15" s="1"/>
  <c r="F9" i="17" s="1"/>
  <c r="I10" i="15"/>
  <c r="J10" i="15" s="1"/>
  <c r="F10" i="17" s="1"/>
  <c r="I11" i="15"/>
  <c r="J11" i="15" s="1"/>
  <c r="F11" i="17" s="1"/>
  <c r="I12" i="15"/>
  <c r="J12" i="15" s="1"/>
  <c r="F12" i="17" s="1"/>
  <c r="I13" i="15"/>
  <c r="J13" i="15" s="1"/>
  <c r="F13" i="17" s="1"/>
  <c r="I14" i="15"/>
  <c r="J14" i="15" s="1"/>
  <c r="F14" i="17" s="1"/>
  <c r="I15" i="15"/>
  <c r="J15" i="15" s="1"/>
  <c r="F15" i="17" s="1"/>
  <c r="I16" i="15"/>
  <c r="J16" i="15" s="1"/>
  <c r="F16" i="17" s="1"/>
  <c r="I17" i="15"/>
  <c r="J17" i="15" s="1"/>
  <c r="F17" i="17" s="1"/>
  <c r="I18" i="15"/>
  <c r="J18" i="15" s="1"/>
  <c r="F18" i="17" s="1"/>
  <c r="I19" i="15"/>
  <c r="J19" i="15" s="1"/>
  <c r="F19" i="17" s="1"/>
  <c r="I20" i="15"/>
  <c r="J20" i="15" s="1"/>
  <c r="F20" i="17" s="1"/>
  <c r="I21" i="15"/>
  <c r="J21" i="15" s="1"/>
  <c r="F21" i="17" s="1"/>
  <c r="I22" i="15"/>
  <c r="J22" i="15" s="1"/>
  <c r="F22" i="17" s="1"/>
  <c r="I23" i="15"/>
  <c r="J23" i="15" s="1"/>
  <c r="F23" i="17" s="1"/>
  <c r="I24" i="15"/>
  <c r="J24" i="15" s="1"/>
  <c r="F24" i="17" s="1"/>
  <c r="I25" i="15"/>
  <c r="J25" i="15" s="1"/>
  <c r="F25" i="17" s="1"/>
  <c r="I26" i="15"/>
  <c r="J26" i="15" s="1"/>
  <c r="F26" i="17" s="1"/>
  <c r="I27" i="15"/>
  <c r="J27" i="15" s="1"/>
  <c r="F27" i="17" s="1"/>
  <c r="I28" i="15"/>
  <c r="J28" i="15" s="1"/>
  <c r="F28" i="17" s="1"/>
  <c r="I29" i="15"/>
  <c r="J29" i="15" s="1"/>
  <c r="F29" i="17" s="1"/>
  <c r="I30" i="15"/>
  <c r="J30" i="15" s="1"/>
  <c r="F30" i="17" s="1"/>
  <c r="I31" i="15"/>
  <c r="J31" i="15" s="1"/>
  <c r="F31" i="17" s="1"/>
  <c r="I32" i="15"/>
  <c r="J32" i="15" s="1"/>
  <c r="F32" i="17" s="1"/>
  <c r="I33" i="15"/>
  <c r="J33" i="15" s="1"/>
  <c r="F33" i="17" s="1"/>
  <c r="I34" i="15"/>
  <c r="J34" i="15" s="1"/>
  <c r="F34" i="17" s="1"/>
  <c r="I35" i="15"/>
  <c r="J35" i="15" s="1"/>
  <c r="F35" i="17" s="1"/>
  <c r="I36" i="15"/>
  <c r="J36" i="15" s="1"/>
  <c r="F36" i="17" s="1"/>
  <c r="I37" i="15"/>
  <c r="J37" i="15" s="1"/>
  <c r="F37" i="17" s="1"/>
  <c r="I38" i="15"/>
  <c r="J38" i="15" s="1"/>
  <c r="F38" i="17" s="1"/>
  <c r="I39" i="15"/>
  <c r="J39" i="15" s="1"/>
  <c r="F39" i="17" s="1"/>
  <c r="I40" i="15"/>
  <c r="J40" i="15" s="1"/>
  <c r="F40" i="17" s="1"/>
  <c r="I41" i="15"/>
  <c r="J41" i="15" s="1"/>
  <c r="F41" i="17" s="1"/>
  <c r="I42" i="15"/>
  <c r="J42" i="15" s="1"/>
  <c r="F42" i="17" s="1"/>
  <c r="I43" i="15"/>
  <c r="J43" i="15" s="1"/>
  <c r="F43" i="17" s="1"/>
  <c r="I44" i="15"/>
  <c r="J44" i="15" s="1"/>
  <c r="F44" i="17" s="1"/>
  <c r="I45" i="15"/>
  <c r="J45" i="15" s="1"/>
  <c r="F45" i="17" s="1"/>
  <c r="I46" i="15"/>
  <c r="J46" i="15" s="1"/>
  <c r="F46" i="17" s="1"/>
  <c r="I47" i="15"/>
  <c r="J47" i="15" s="1"/>
  <c r="F47" i="17" s="1"/>
  <c r="I48" i="15"/>
  <c r="J48" i="15" s="1"/>
  <c r="F48" i="17" s="1"/>
  <c r="I49" i="15"/>
  <c r="J49" i="15" s="1"/>
  <c r="F49" i="17" s="1"/>
  <c r="I50" i="15"/>
  <c r="J50" i="15" s="1"/>
  <c r="F50" i="17" s="1"/>
  <c r="I51" i="15"/>
  <c r="J51" i="15" s="1"/>
  <c r="F51" i="17" s="1"/>
  <c r="I52" i="15"/>
  <c r="J52" i="15" s="1"/>
  <c r="F52" i="17" s="1"/>
  <c r="I53" i="15"/>
  <c r="J53" i="15" s="1"/>
  <c r="F53" i="17" s="1"/>
  <c r="I54" i="15"/>
  <c r="J54" i="15" s="1"/>
  <c r="F54" i="17" s="1"/>
  <c r="I55" i="15"/>
  <c r="J55" i="15" s="1"/>
  <c r="F55" i="17" s="1"/>
  <c r="I56" i="15"/>
  <c r="J56" i="15" s="1"/>
  <c r="F56" i="17" s="1"/>
  <c r="I57" i="15"/>
  <c r="J57" i="15" s="1"/>
  <c r="F57" i="17" s="1"/>
  <c r="I58" i="15"/>
  <c r="J58" i="15" s="1"/>
  <c r="F58" i="17" s="1"/>
  <c r="I59" i="15"/>
  <c r="J59" i="15" s="1"/>
  <c r="F59" i="17" s="1"/>
  <c r="I60" i="15"/>
  <c r="J60" i="15" s="1"/>
  <c r="F60" i="17" s="1"/>
  <c r="I61" i="15"/>
  <c r="J61" i="15" s="1"/>
  <c r="F61" i="17" s="1"/>
  <c r="I62" i="15"/>
  <c r="J62" i="15" s="1"/>
  <c r="F62" i="17" s="1"/>
  <c r="I63" i="15"/>
  <c r="J63" i="15" s="1"/>
  <c r="F63" i="17" s="1"/>
  <c r="I64" i="15"/>
  <c r="J64" i="15" s="1"/>
  <c r="F64" i="17" s="1"/>
  <c r="I65" i="15"/>
  <c r="J65" i="15" s="1"/>
  <c r="F65" i="17" s="1"/>
  <c r="I66" i="15"/>
  <c r="J66" i="15" s="1"/>
  <c r="F66" i="17" s="1"/>
  <c r="I67" i="15"/>
  <c r="J67" i="15" s="1"/>
  <c r="F67" i="17" s="1"/>
  <c r="I68" i="15"/>
  <c r="J68" i="15" s="1"/>
  <c r="F68" i="17" s="1"/>
  <c r="I69" i="15"/>
  <c r="J69" i="15" s="1"/>
  <c r="F69" i="17" s="1"/>
  <c r="I70" i="15"/>
  <c r="J70" i="15" s="1"/>
  <c r="F70" i="17" s="1"/>
  <c r="I71" i="15"/>
  <c r="J71" i="15" s="1"/>
  <c r="F71" i="17" s="1"/>
  <c r="I72" i="15"/>
  <c r="J72" i="15" s="1"/>
  <c r="F72" i="17" s="1"/>
  <c r="I73" i="15"/>
  <c r="J73" i="15" s="1"/>
  <c r="F73" i="17" s="1"/>
  <c r="I74" i="15"/>
  <c r="J74" i="15" s="1"/>
  <c r="F74" i="17" s="1"/>
  <c r="I75" i="15"/>
  <c r="J75" i="15" s="1"/>
  <c r="F75" i="17" s="1"/>
  <c r="I76" i="15"/>
  <c r="J76" i="15" s="1"/>
  <c r="F76" i="17" s="1"/>
  <c r="I77" i="15"/>
  <c r="J77" i="15" s="1"/>
  <c r="F77" i="17" s="1"/>
  <c r="I78" i="15"/>
  <c r="J78" i="15" s="1"/>
  <c r="F78" i="17" s="1"/>
  <c r="B7" i="11"/>
  <c r="A36" i="10"/>
  <c r="B36" i="10"/>
  <c r="C36" i="10"/>
  <c r="D36" i="10"/>
  <c r="H36" i="10"/>
  <c r="A25" i="10"/>
  <c r="B25" i="10"/>
  <c r="C25" i="10"/>
  <c r="A26" i="10"/>
  <c r="B26" i="10"/>
  <c r="C26" i="10"/>
  <c r="D26" i="10"/>
  <c r="A27" i="10"/>
  <c r="B27" i="10"/>
  <c r="C27" i="10"/>
  <c r="A28" i="10"/>
  <c r="B28" i="10"/>
  <c r="C28" i="10"/>
  <c r="D28" i="10"/>
  <c r="A29" i="10"/>
  <c r="B29" i="10"/>
  <c r="C29" i="10"/>
  <c r="D29" i="10"/>
  <c r="A30" i="10"/>
  <c r="B30" i="10"/>
  <c r="C30" i="10"/>
  <c r="A31" i="10"/>
  <c r="B31" i="10"/>
  <c r="C31" i="10"/>
  <c r="D31" i="10"/>
  <c r="A32" i="10"/>
  <c r="B32" i="10"/>
  <c r="C32" i="10"/>
  <c r="D32" i="10"/>
  <c r="A33" i="10"/>
  <c r="B33" i="10"/>
  <c r="C33" i="10"/>
  <c r="D33" i="10"/>
  <c r="A34" i="10"/>
  <c r="B34" i="10"/>
  <c r="C34" i="10"/>
  <c r="D34" i="10"/>
  <c r="A35" i="10"/>
  <c r="B35" i="10"/>
  <c r="C35" i="10"/>
  <c r="D35"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2" i="10"/>
  <c r="H25" i="9"/>
  <c r="D25" i="10" s="1"/>
  <c r="J25" i="9"/>
  <c r="K25" i="9" s="1"/>
  <c r="F25" i="10" s="1"/>
  <c r="H26" i="9"/>
  <c r="J26" i="9"/>
  <c r="K26" i="9" s="1"/>
  <c r="F26" i="10" s="1"/>
  <c r="H27" i="9"/>
  <c r="D27" i="10" s="1"/>
  <c r="J27" i="9"/>
  <c r="K27" i="9" s="1"/>
  <c r="F27" i="10" s="1"/>
  <c r="H28" i="9"/>
  <c r="J28" i="9"/>
  <c r="K28" i="9" s="1"/>
  <c r="F28" i="10" s="1"/>
  <c r="H29" i="9"/>
  <c r="J29" i="9"/>
  <c r="K29" i="9" s="1"/>
  <c r="F29" i="10" s="1"/>
  <c r="H30" i="9"/>
  <c r="D30" i="10" s="1"/>
  <c r="J30" i="9"/>
  <c r="K30" i="9" s="1"/>
  <c r="F30" i="10" s="1"/>
  <c r="H31" i="9"/>
  <c r="J31" i="9"/>
  <c r="K31" i="9" s="1"/>
  <c r="F31" i="10" s="1"/>
  <c r="H32" i="9"/>
  <c r="J32" i="9"/>
  <c r="K32" i="9" s="1"/>
  <c r="F32" i="10" s="1"/>
  <c r="H33" i="9"/>
  <c r="J33" i="9"/>
  <c r="K33" i="9" s="1"/>
  <c r="F33" i="10" s="1"/>
  <c r="H34" i="9"/>
  <c r="J34" i="9"/>
  <c r="K34" i="9" s="1"/>
  <c r="F34" i="10" s="1"/>
  <c r="H35" i="9"/>
  <c r="J35" i="9"/>
  <c r="K35" i="9" s="1"/>
  <c r="F35" i="10" s="1"/>
  <c r="H36" i="9"/>
  <c r="J36" i="9"/>
  <c r="K36" i="9" s="1"/>
  <c r="F36" i="10" s="1"/>
  <c r="B6" i="11"/>
  <c r="B5" i="11"/>
  <c r="A24" i="10"/>
  <c r="B24" i="10"/>
  <c r="C24" i="10"/>
  <c r="J24" i="9"/>
  <c r="K24" i="9" s="1"/>
  <c r="F24" i="10" s="1"/>
  <c r="H24" i="9"/>
  <c r="D24" i="10" s="1"/>
  <c r="H14" i="9"/>
  <c r="D14" i="10" s="1"/>
  <c r="C3" i="10"/>
  <c r="C4" i="10"/>
  <c r="C5" i="10"/>
  <c r="C6" i="10"/>
  <c r="C7" i="10"/>
  <c r="C8" i="10"/>
  <c r="C9" i="10"/>
  <c r="C10" i="10"/>
  <c r="C11" i="10"/>
  <c r="C12" i="10"/>
  <c r="C13" i="10"/>
  <c r="C14" i="10"/>
  <c r="C15" i="10"/>
  <c r="C16" i="10"/>
  <c r="C17" i="10"/>
  <c r="C18" i="10"/>
  <c r="C19" i="10"/>
  <c r="C20" i="10"/>
  <c r="C21" i="10"/>
  <c r="C22" i="10"/>
  <c r="C23" i="10"/>
  <c r="C2" i="10"/>
  <c r="H3" i="9"/>
  <c r="H4" i="9"/>
  <c r="H5" i="9"/>
  <c r="D5" i="10" s="1"/>
  <c r="H6" i="9"/>
  <c r="H7" i="9"/>
  <c r="D7" i="10" s="1"/>
  <c r="H8" i="9"/>
  <c r="H9" i="9"/>
  <c r="D9" i="10" s="1"/>
  <c r="H10" i="9"/>
  <c r="D10" i="10" s="1"/>
  <c r="H11" i="9"/>
  <c r="D11" i="10" s="1"/>
  <c r="H12" i="9"/>
  <c r="H13" i="9"/>
  <c r="H15" i="9"/>
  <c r="H16" i="9"/>
  <c r="D16" i="10" s="1"/>
  <c r="H17" i="9"/>
  <c r="D17" i="10" s="1"/>
  <c r="H18" i="9"/>
  <c r="D18" i="10" s="1"/>
  <c r="H19" i="9"/>
  <c r="D19" i="10" s="1"/>
  <c r="H20" i="9"/>
  <c r="D20" i="10" s="1"/>
  <c r="H21" i="9"/>
  <c r="D21" i="10" s="1"/>
  <c r="H22" i="9"/>
  <c r="D22" i="10" s="1"/>
  <c r="H23" i="9"/>
  <c r="D23" i="10" s="1"/>
  <c r="H2" i="9"/>
  <c r="D2" i="10" s="1"/>
  <c r="A21" i="10"/>
  <c r="B21" i="10"/>
  <c r="A22" i="10"/>
  <c r="B22" i="10"/>
  <c r="A23" i="10"/>
  <c r="B23" i="10"/>
  <c r="B18" i="10"/>
  <c r="B19" i="10"/>
  <c r="B20" i="10"/>
  <c r="A18" i="10"/>
  <c r="A19" i="10"/>
  <c r="A20" i="10"/>
  <c r="J21" i="9"/>
  <c r="K21" i="9" s="1"/>
  <c r="J22" i="9"/>
  <c r="K22" i="9" s="1"/>
  <c r="J23" i="9"/>
  <c r="K23" i="9" s="1"/>
  <c r="J20" i="9"/>
  <c r="K20" i="9" s="1"/>
  <c r="A2" i="10"/>
  <c r="B2" i="10"/>
  <c r="A3" i="10"/>
  <c r="B3" i="10"/>
  <c r="A4" i="10"/>
  <c r="B4" i="10"/>
  <c r="A5" i="10"/>
  <c r="B5" i="10"/>
  <c r="A6" i="10"/>
  <c r="B6" i="10"/>
  <c r="A7" i="10"/>
  <c r="B7" i="10"/>
  <c r="A8" i="10"/>
  <c r="B8" i="10"/>
  <c r="A9" i="10"/>
  <c r="B9" i="10"/>
  <c r="A10" i="10"/>
  <c r="B10" i="10"/>
  <c r="A11" i="10"/>
  <c r="B11" i="10"/>
  <c r="A12" i="10"/>
  <c r="B12" i="10"/>
  <c r="A13" i="10"/>
  <c r="A14" i="10"/>
  <c r="B14" i="10"/>
  <c r="A15" i="10"/>
  <c r="B15" i="10"/>
  <c r="D15" i="10"/>
  <c r="A16" i="10"/>
  <c r="B16" i="10"/>
  <c r="A17" i="10"/>
  <c r="B17" i="10"/>
  <c r="J19" i="9"/>
  <c r="K19" i="9" s="1"/>
  <c r="F19" i="10" s="1"/>
  <c r="J17" i="9"/>
  <c r="K17" i="9" s="1"/>
  <c r="J18" i="9"/>
  <c r="K18" i="9" s="1"/>
  <c r="J16" i="9"/>
  <c r="K16" i="9" s="1"/>
  <c r="F16" i="10" s="1"/>
  <c r="J15" i="9"/>
  <c r="K15" i="9" s="1"/>
  <c r="F15" i="10" s="1"/>
  <c r="J14" i="9"/>
  <c r="K14" i="9" s="1"/>
  <c r="J3" i="9"/>
  <c r="K3" i="9" s="1"/>
  <c r="F3" i="10" s="1"/>
  <c r="J4" i="9"/>
  <c r="K4" i="9" s="1"/>
  <c r="F4" i="10" s="1"/>
  <c r="J5" i="9"/>
  <c r="K5" i="9" s="1"/>
  <c r="J6" i="9"/>
  <c r="K6" i="9" s="1"/>
  <c r="J7" i="9"/>
  <c r="K7" i="9" s="1"/>
  <c r="F7" i="10" s="1"/>
  <c r="J8" i="9"/>
  <c r="K8" i="9" s="1"/>
  <c r="F8" i="10" s="1"/>
  <c r="J9" i="9"/>
  <c r="K9" i="9" s="1"/>
  <c r="J10" i="9"/>
  <c r="K10" i="9" s="1"/>
  <c r="J11" i="9"/>
  <c r="K11" i="9" s="1"/>
  <c r="F11" i="10" s="1"/>
  <c r="J12" i="9"/>
  <c r="K12" i="9" s="1"/>
  <c r="F12" i="10" s="1"/>
  <c r="J13" i="9"/>
  <c r="J2" i="9"/>
  <c r="K2" i="9" s="1"/>
  <c r="D13" i="9"/>
  <c r="D6" i="10"/>
  <c r="D3" i="9"/>
  <c r="D4" i="9"/>
  <c r="D5" i="9"/>
  <c r="D6" i="9"/>
  <c r="D7" i="9"/>
  <c r="D8" i="9"/>
  <c r="D9" i="9"/>
  <c r="D10" i="9"/>
  <c r="D11" i="9"/>
  <c r="D12" i="9"/>
  <c r="D2" i="9"/>
  <c r="D17" i="7"/>
  <c r="G14" i="7"/>
  <c r="D14" i="7"/>
  <c r="K3" i="7"/>
  <c r="G3" i="7"/>
  <c r="H3" i="7" s="1"/>
  <c r="C3" i="7"/>
  <c r="E30" i="10" l="1"/>
  <c r="E34" i="10"/>
  <c r="E26" i="10"/>
  <c r="E36" i="10"/>
  <c r="E35" i="10"/>
  <c r="E31" i="10"/>
  <c r="E27" i="10"/>
  <c r="E32" i="10"/>
  <c r="E28" i="10"/>
  <c r="E33" i="10"/>
  <c r="E29" i="10"/>
  <c r="E25" i="10"/>
  <c r="L33" i="9"/>
  <c r="M33" i="9" s="1"/>
  <c r="N33" i="9" s="1"/>
  <c r="G33" i="10" s="1"/>
  <c r="L29" i="9"/>
  <c r="M29" i="9" s="1"/>
  <c r="N29" i="9" s="1"/>
  <c r="G29" i="10" s="1"/>
  <c r="L25" i="9"/>
  <c r="M25" i="9" s="1"/>
  <c r="N25" i="9" s="1"/>
  <c r="G25" i="10" s="1"/>
  <c r="L35" i="9"/>
  <c r="M35" i="9" s="1"/>
  <c r="N35" i="9" s="1"/>
  <c r="G35" i="10" s="1"/>
  <c r="L31" i="9"/>
  <c r="M31" i="9" s="1"/>
  <c r="N31" i="9" s="1"/>
  <c r="G31" i="10" s="1"/>
  <c r="L27" i="9"/>
  <c r="M27" i="9" s="1"/>
  <c r="N27" i="9" s="1"/>
  <c r="G27" i="10" s="1"/>
  <c r="L36" i="9"/>
  <c r="M36" i="9" s="1"/>
  <c r="N36" i="9" s="1"/>
  <c r="G36" i="10" s="1"/>
  <c r="L34" i="9"/>
  <c r="M34" i="9" s="1"/>
  <c r="N34" i="9" s="1"/>
  <c r="G34" i="10" s="1"/>
  <c r="L32" i="9"/>
  <c r="M32" i="9" s="1"/>
  <c r="N32" i="9" s="1"/>
  <c r="G32" i="10" s="1"/>
  <c r="L30" i="9"/>
  <c r="M30" i="9" s="1"/>
  <c r="N30" i="9" s="1"/>
  <c r="G30" i="10" s="1"/>
  <c r="L28" i="9"/>
  <c r="M28" i="9" s="1"/>
  <c r="N28" i="9" s="1"/>
  <c r="G28" i="10" s="1"/>
  <c r="L26" i="9"/>
  <c r="M26" i="9" s="1"/>
  <c r="N26" i="9" s="1"/>
  <c r="G26" i="10" s="1"/>
  <c r="D12" i="10"/>
  <c r="D8" i="10"/>
  <c r="D4" i="11"/>
  <c r="F13" i="9" s="1"/>
  <c r="K13" i="9" s="1"/>
  <c r="F13" i="10" s="1"/>
  <c r="E24" i="10"/>
  <c r="L24" i="9"/>
  <c r="M24" i="9" s="1"/>
  <c r="N24" i="9" s="1"/>
  <c r="G24" i="10" s="1"/>
  <c r="L22" i="9"/>
  <c r="L18" i="9"/>
  <c r="L14" i="9"/>
  <c r="L10" i="9"/>
  <c r="L6" i="9"/>
  <c r="L21" i="9"/>
  <c r="L17" i="9"/>
  <c r="L13" i="9"/>
  <c r="L9" i="9"/>
  <c r="L5" i="9"/>
  <c r="L20" i="9"/>
  <c r="L16" i="9"/>
  <c r="L12" i="9"/>
  <c r="M12" i="9" s="1"/>
  <c r="N12" i="9" s="1"/>
  <c r="G12" i="10" s="1"/>
  <c r="L8" i="9"/>
  <c r="L4" i="9"/>
  <c r="M4" i="9" s="1"/>
  <c r="N4" i="9" s="1"/>
  <c r="G4" i="10" s="1"/>
  <c r="L23" i="9"/>
  <c r="L19" i="9"/>
  <c r="M19" i="9" s="1"/>
  <c r="N19" i="9" s="1"/>
  <c r="G19" i="10" s="1"/>
  <c r="L15" i="9"/>
  <c r="L11" i="9"/>
  <c r="M11" i="9" s="1"/>
  <c r="N11" i="9" s="1"/>
  <c r="G11" i="10" s="1"/>
  <c r="L7" i="9"/>
  <c r="L3" i="9"/>
  <c r="M3" i="9" s="1"/>
  <c r="N3" i="9" s="1"/>
  <c r="G3" i="10" s="1"/>
  <c r="L2" i="9"/>
  <c r="D13" i="10"/>
  <c r="E21" i="10"/>
  <c r="E23" i="10"/>
  <c r="E19" i="10"/>
  <c r="F22" i="10"/>
  <c r="E22" i="10"/>
  <c r="F23" i="10"/>
  <c r="F21" i="10"/>
  <c r="E18" i="10"/>
  <c r="F18" i="10"/>
  <c r="F20" i="10"/>
  <c r="E20" i="10"/>
  <c r="E14" i="10"/>
  <c r="E10" i="10"/>
  <c r="E6" i="10"/>
  <c r="E8" i="10"/>
  <c r="E4" i="10"/>
  <c r="E2" i="10"/>
  <c r="F17" i="10"/>
  <c r="F9" i="10"/>
  <c r="F5" i="10"/>
  <c r="E17" i="10"/>
  <c r="E15" i="10"/>
  <c r="E13" i="10"/>
  <c r="E11" i="10"/>
  <c r="E9" i="10"/>
  <c r="E7" i="10"/>
  <c r="E5" i="10"/>
  <c r="E3" i="10"/>
  <c r="E16" i="10"/>
  <c r="E12" i="10"/>
  <c r="F14" i="10"/>
  <c r="F10" i="10"/>
  <c r="F6" i="10"/>
  <c r="F2" i="10"/>
  <c r="D4" i="10"/>
  <c r="D3" i="10"/>
  <c r="A5" i="7"/>
  <c r="B5" i="7" s="1"/>
  <c r="B13" i="10" l="1"/>
  <c r="M16" i="9"/>
  <c r="N16" i="9" s="1"/>
  <c r="G16" i="10" s="1"/>
  <c r="M20" i="9"/>
  <c r="N20" i="9" s="1"/>
  <c r="G20" i="10" s="1"/>
  <c r="M17" i="9"/>
  <c r="N17" i="9" s="1"/>
  <c r="G17" i="10" s="1"/>
  <c r="M14" i="9"/>
  <c r="N14" i="9" s="1"/>
  <c r="G14" i="10" s="1"/>
  <c r="M23" i="9"/>
  <c r="N23" i="9" s="1"/>
  <c r="G23" i="10" s="1"/>
  <c r="M13" i="9"/>
  <c r="N13" i="9" s="1"/>
  <c r="G13" i="10" s="1"/>
  <c r="M15" i="9"/>
  <c r="N15" i="9" s="1"/>
  <c r="G15" i="10" s="1"/>
  <c r="M8" i="9"/>
  <c r="N8" i="9" s="1"/>
  <c r="G8" i="10" s="1"/>
  <c r="M5" i="9"/>
  <c r="N5" i="9" s="1"/>
  <c r="G5" i="10" s="1"/>
  <c r="M21" i="9"/>
  <c r="N21" i="9" s="1"/>
  <c r="G21" i="10" s="1"/>
  <c r="M18" i="9"/>
  <c r="N18" i="9" s="1"/>
  <c r="G18" i="10" s="1"/>
  <c r="M7" i="9"/>
  <c r="N7" i="9" s="1"/>
  <c r="G7" i="10" s="1"/>
  <c r="M10" i="9"/>
  <c r="N10" i="9" s="1"/>
  <c r="G10" i="10" s="1"/>
  <c r="M9" i="9"/>
  <c r="N9" i="9" s="1"/>
  <c r="G9" i="10" s="1"/>
  <c r="M6" i="9"/>
  <c r="N6" i="9" s="1"/>
  <c r="G6" i="10" s="1"/>
  <c r="M22" i="9"/>
  <c r="N22" i="9" s="1"/>
  <c r="G22" i="10" s="1"/>
  <c r="M2" i="9"/>
  <c r="N2" i="9" s="1"/>
  <c r="G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tc={7134D619-D0D6-4438-8AAA-86DB0561040E}</author>
  </authors>
  <commentList>
    <comment ref="F1" authorId="0" shapeId="0" xr:uid="{7134D619-D0D6-4438-8AAA-86DB0561040E}">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https://www.bbc.com/mundo/noticias-56025727</t>
      </text>
    </comment>
  </commentList>
</comments>
</file>

<file path=xl/sharedStrings.xml><?xml version="1.0" encoding="utf-8"?>
<sst xmlns="http://schemas.openxmlformats.org/spreadsheetml/2006/main" count="1021" uniqueCount="406">
  <si>
    <t>Acompañar</t>
  </si>
  <si>
    <t>Financiar</t>
  </si>
  <si>
    <t>comercializar</t>
  </si>
  <si>
    <t>Nombre</t>
  </si>
  <si>
    <t>lugar de residencia</t>
  </si>
  <si>
    <t>Edad</t>
  </si>
  <si>
    <t>Genero</t>
  </si>
  <si>
    <t>Profesion</t>
  </si>
  <si>
    <t>Nivel de eduación.</t>
  </si>
  <si>
    <t>Necesidades</t>
  </si>
  <si>
    <t>Proyectos</t>
  </si>
  <si>
    <t>Soluciones</t>
  </si>
  <si>
    <t>Telefono</t>
  </si>
  <si>
    <t>Email</t>
  </si>
  <si>
    <t>NOMBRE</t>
  </si>
  <si>
    <t>TELEFONO</t>
  </si>
  <si>
    <t>ANA RONCANCIO</t>
  </si>
  <si>
    <t>BARRIO</t>
  </si>
  <si>
    <t>CIUDAD</t>
  </si>
  <si>
    <t>DPTO</t>
  </si>
  <si>
    <t>ROL</t>
  </si>
  <si>
    <t>ENGATIVA</t>
  </si>
  <si>
    <t>BOGOTA</t>
  </si>
  <si>
    <t>RAMON JIMENEZ</t>
  </si>
  <si>
    <t>CUÑADO</t>
  </si>
  <si>
    <t>YESICA JIMENEZ</t>
  </si>
  <si>
    <t>SOBRINA</t>
  </si>
  <si>
    <t>TATIANA JIMENEZ</t>
  </si>
  <si>
    <t>SANDRA URQUIJO</t>
  </si>
  <si>
    <t>HERMANA</t>
  </si>
  <si>
    <t>RAUL FORERO</t>
  </si>
  <si>
    <t>PASIANO</t>
  </si>
  <si>
    <t>FAMILIA EN OTRO CIUDAD</t>
  </si>
  <si>
    <t>DPTO FAMILIAR</t>
  </si>
  <si>
    <t>MONIQUIRA</t>
  </si>
  <si>
    <t>BOYACA</t>
  </si>
  <si>
    <t>NANCY URQUIJO</t>
  </si>
  <si>
    <t>YESID BURGOS</t>
  </si>
  <si>
    <t>LUIS ÉXITO</t>
  </si>
  <si>
    <t>GIRARDOT</t>
  </si>
  <si>
    <t>AMIGO</t>
  </si>
  <si>
    <t>JULIO RONCANCIO</t>
  </si>
  <si>
    <t>TABIO</t>
  </si>
  <si>
    <t>CUNDINAMARCA</t>
  </si>
  <si>
    <t>PRIMO</t>
  </si>
  <si>
    <t>FERNANDO NIVIA</t>
  </si>
  <si>
    <t>SUBA</t>
  </si>
  <si>
    <t>HECTOR ÉXITO</t>
  </si>
  <si>
    <t>VILLA DE LEIVA</t>
  </si>
  <si>
    <t>SARA RONCANCIO</t>
  </si>
  <si>
    <t>PRIMA</t>
  </si>
  <si>
    <t>POMPEYO SUAREZ</t>
  </si>
  <si>
    <t>GUILLERMO AMOBLANDO</t>
  </si>
  <si>
    <t>ALEJANDRA HIJA MARTHA</t>
  </si>
  <si>
    <t>SABOYA</t>
  </si>
  <si>
    <t>JHON POVEDA</t>
  </si>
  <si>
    <t>ALVARO RONCANCIO</t>
  </si>
  <si>
    <t>YERNO</t>
  </si>
  <si>
    <t>ANA MARIA OLAYA</t>
  </si>
  <si>
    <t>SUBALTERNA</t>
  </si>
  <si>
    <t>ANDREA PINEDA MORENO</t>
  </si>
  <si>
    <t>AMIGA</t>
  </si>
  <si>
    <t>SIRLEY</t>
  </si>
  <si>
    <t>CARMENZA AMOBLANDO</t>
  </si>
  <si>
    <t>CAROLINA R</t>
  </si>
  <si>
    <t>CAROLINA GARCIA AMOBLANDO</t>
  </si>
  <si>
    <t>CECILIA NIVIA URQUIJO</t>
  </si>
  <si>
    <t>RICARDO RONCANCIO</t>
  </si>
  <si>
    <t>DANIEL EVENTOS</t>
  </si>
  <si>
    <t>PUENTE ARANDA</t>
  </si>
  <si>
    <t>COLON</t>
  </si>
  <si>
    <t>DAVID AMOBLANDO</t>
  </si>
  <si>
    <t>DAVID INMOBILIARIA</t>
  </si>
  <si>
    <t>KENNEDY</t>
  </si>
  <si>
    <t>CASTILLA</t>
  </si>
  <si>
    <t>CARLOS TRANSPORTADOR SPRING</t>
  </si>
  <si>
    <t>MANDALAY</t>
  </si>
  <si>
    <t>DAYANA VECINA</t>
  </si>
  <si>
    <t>GUSTAVO VECINO</t>
  </si>
  <si>
    <t>DORA FERRETERIA</t>
  </si>
  <si>
    <t>EDELMO CAPERA</t>
  </si>
  <si>
    <t>EDILSA SUAREZ</t>
  </si>
  <si>
    <t>EDUARDO SALAZAR AMOBLANDO</t>
  </si>
  <si>
    <t>ELISA RONCANCIO</t>
  </si>
  <si>
    <t>ELSA CCO SABOYA</t>
  </si>
  <si>
    <t>ELSA TAXIS</t>
  </si>
  <si>
    <t>EMILIA AMOBLANDO</t>
  </si>
  <si>
    <t xml:space="preserve">EMILSE FORERO </t>
  </si>
  <si>
    <t>YENNY MORA</t>
  </si>
  <si>
    <t>ALEXANDRA</t>
  </si>
  <si>
    <t>ERIKA EXAMOBLANDO</t>
  </si>
  <si>
    <t>EUGENIA JIMENEZ</t>
  </si>
  <si>
    <t>FERNEY PERDOMO AMOBLANDO</t>
  </si>
  <si>
    <t>GERARDO AMOBLANDO</t>
  </si>
  <si>
    <t>GUILLERMO GUTIERREZ</t>
  </si>
  <si>
    <t>GUILLERMO MORALES</t>
  </si>
  <si>
    <t>HARRY AMOBLANDO</t>
  </si>
  <si>
    <t>JHON RIOS</t>
  </si>
  <si>
    <t>ESPOSO PRIMA</t>
  </si>
  <si>
    <t>JORGE RODRIGUEZ</t>
  </si>
  <si>
    <t>JOSE ANTONIO URQUIJO</t>
  </si>
  <si>
    <t>CHIQUINQUIRA</t>
  </si>
  <si>
    <t>BORBUR</t>
  </si>
  <si>
    <t>JOSE ARAGON</t>
  </si>
  <si>
    <t>ESPINAL</t>
  </si>
  <si>
    <t>TOLIMA</t>
  </si>
  <si>
    <t>JOSE HERRERA</t>
  </si>
  <si>
    <t>MARY</t>
  </si>
  <si>
    <t>TERESA PINEDA</t>
  </si>
  <si>
    <t>TIA</t>
  </si>
  <si>
    <t>JOSE PEÑA AMOBLANDO</t>
  </si>
  <si>
    <t>JUAN CARLOS BELTRAN</t>
  </si>
  <si>
    <t>EXCONSEJAL</t>
  </si>
  <si>
    <t>JUAN CARLOS COLCHONES</t>
  </si>
  <si>
    <t>JUDITH GARANTIAS EXAMOBLANDO</t>
  </si>
  <si>
    <t>JUAN PABLO MONTENEGRO</t>
  </si>
  <si>
    <t>ING SISTEMAS DANE</t>
  </si>
  <si>
    <t>JULIETH PINTURAS AMOBLANDO</t>
  </si>
  <si>
    <t>JULIO DORADO AMOBLANDO</t>
  </si>
  <si>
    <t>KATERIN GARANTIAS AMOBLANDO</t>
  </si>
  <si>
    <t>KIMBERLY GARANTIAS AMOBLANDO</t>
  </si>
  <si>
    <t>LEONARDO SANABRIA</t>
  </si>
  <si>
    <t>LA MESA</t>
  </si>
  <si>
    <t>LEONOR AMOBLANDO</t>
  </si>
  <si>
    <t>LEYDI ROZO</t>
  </si>
  <si>
    <t>LIBARDO LOZANO</t>
  </si>
  <si>
    <t>BOSA</t>
  </si>
  <si>
    <t>LIIANA LUIS</t>
  </si>
  <si>
    <t>LUIS JIMENEZ</t>
  </si>
  <si>
    <t>LUIS URQUIJO</t>
  </si>
  <si>
    <t>MAICOL TALLER CHAPAS</t>
  </si>
  <si>
    <t>MANUEL FORERO COMERCIANTE</t>
  </si>
  <si>
    <t>MESITAS</t>
  </si>
  <si>
    <t>MANUELA PADILLA</t>
  </si>
  <si>
    <t>MAR GARANTIAS AMOBLANDO</t>
  </si>
  <si>
    <t>MARCELA ROJAS AMOBLANDO</t>
  </si>
  <si>
    <t>MARCIAL CORTES</t>
  </si>
  <si>
    <t>MARIA EUGENIA AMOBLANDO</t>
  </si>
  <si>
    <t>MARIA EVA COTA</t>
  </si>
  <si>
    <t>MARILYN AMOBLANDO</t>
  </si>
  <si>
    <t>MARLENY GONZALEZ</t>
  </si>
  <si>
    <t>MARSELA AMOBLANDO GARANTIAS</t>
  </si>
  <si>
    <t>MARSELA PEDRAZA AMOBLANDO</t>
  </si>
  <si>
    <t>MARSELLA PUENTES</t>
  </si>
  <si>
    <t>MARTHA OSPINA</t>
  </si>
  <si>
    <t>MARTIN JIMENEZ</t>
  </si>
  <si>
    <t>MAURICIO URQUIJO</t>
  </si>
  <si>
    <t>MAYIBE RONCANCIO</t>
  </si>
  <si>
    <t>IMELDA RONCANCIO</t>
  </si>
  <si>
    <t>MADRE</t>
  </si>
  <si>
    <t>MERCEDES RONCANCIO</t>
  </si>
  <si>
    <t>MIREYA TANGELO</t>
  </si>
  <si>
    <t>NEDFY SANCHEZ</t>
  </si>
  <si>
    <t>NELLY RONCANCIO</t>
  </si>
  <si>
    <t>OLGA SAN JOAQUIN</t>
  </si>
  <si>
    <t>OLVER AMOBLANDO</t>
  </si>
  <si>
    <t>OSCAR PARDO</t>
  </si>
  <si>
    <t>PABLO JIMENEZ</t>
  </si>
  <si>
    <t>PEDRO GARANTIAS AMOBLANDO</t>
  </si>
  <si>
    <t>PEREGRINO ROSERO</t>
  </si>
  <si>
    <t>RAFAEL JIMENEZ</t>
  </si>
  <si>
    <t>RAMIRO JIMENEZ</t>
  </si>
  <si>
    <t>RICARDO URQUIJO</t>
  </si>
  <si>
    <t>ROSITA DESPACHOS AMOBLANDO</t>
  </si>
  <si>
    <t>ROSARIO LEANDRO</t>
  </si>
  <si>
    <t>SALVADOR RONCANCIO</t>
  </si>
  <si>
    <t>MOSQUERA</t>
  </si>
  <si>
    <t>SIRLEY URQUIJO</t>
  </si>
  <si>
    <t>HIJA</t>
  </si>
  <si>
    <t>SOFIA DUQUE</t>
  </si>
  <si>
    <t>SERAFIN HERNANDEZ</t>
  </si>
  <si>
    <t>BITUIMA</t>
  </si>
  <si>
    <t>SONIA RODRIGUEZ</t>
  </si>
  <si>
    <t>TERESA NIVIA</t>
  </si>
  <si>
    <t>VANESA ZIPAQUIRA AMOBLANDO</t>
  </si>
  <si>
    <t>VENED URQUIJO</t>
  </si>
  <si>
    <t>WILLIAM POVEDA</t>
  </si>
  <si>
    <t>WILSON POVEDA</t>
  </si>
  <si>
    <t>YURANI MICHELL GARANTIAS AMOBLANDO</t>
  </si>
  <si>
    <t>CARMEN URQUIJO</t>
  </si>
  <si>
    <t>ROMULO POVEDA</t>
  </si>
  <si>
    <t>WILSON GUTIERREZ</t>
  </si>
  <si>
    <t>PEDRO RODRIGUEZ</t>
  </si>
  <si>
    <t>EUCLIDES RODRIGUEZ</t>
  </si>
  <si>
    <t>EDUARDO SUAREZ</t>
  </si>
  <si>
    <t>EXCANDIDATO A CONSEJO</t>
  </si>
  <si>
    <t>LIBARDO JIMENEZ</t>
  </si>
  <si>
    <t>Asesorias gratuitas para Militantes</t>
  </si>
  <si>
    <t>JOSE DOMINGO JIMENEZ</t>
  </si>
  <si>
    <t>RESPONSABLE</t>
  </si>
  <si>
    <t>OBSERVACION</t>
  </si>
  <si>
    <t>Etiquetas de fila</t>
  </si>
  <si>
    <t>Total general</t>
  </si>
  <si>
    <t>Cuenta de NOMBRE</t>
  </si>
  <si>
    <t>HILDA SUAREZ RONCANCIO</t>
  </si>
  <si>
    <t>MARTHA</t>
  </si>
  <si>
    <t>CELIO SANTAMARIA</t>
  </si>
  <si>
    <t>HERMES BURGOS</t>
  </si>
  <si>
    <t>GERMAN PEÑA</t>
  </si>
  <si>
    <t>Capacitar</t>
  </si>
  <si>
    <t>BLANCA JIMEMEZ</t>
  </si>
  <si>
    <t>LOCALIDAD-VEREDA</t>
  </si>
  <si>
    <t>LAJITA</t>
  </si>
  <si>
    <t>ESCOBAL</t>
  </si>
  <si>
    <t>URBANA</t>
  </si>
  <si>
    <t>VINCULO</t>
  </si>
  <si>
    <t>RESGUARDO</t>
  </si>
  <si>
    <t>PAISANO</t>
  </si>
  <si>
    <t>Descentralización del SENA</t>
  </si>
  <si>
    <t>En la reuniones hablen los asistente, el candidato escucha, y luego se dirige a la audiencia, si en sus propuestas estan contempladas las de la comunidad, hacerlo saber, sino Analizar la posibilidad de incluirlas en su plan de gobierno, si son incluidas en su plan retroalimentar a la comunidad que las propuso.</t>
  </si>
  <si>
    <t>Militantes o conocidos del movimiento que posean negocios o empresas, comprarle insumos o productos directamente a los microempresarios o agricultores</t>
  </si>
  <si>
    <t>Comunicación constante con los simpatizantes, email, twitter, mensaje en fechas especiales</t>
  </si>
  <si>
    <t>Identificar las necesidades, propuestas y proyectos  de los habitantes de un determinado lugar</t>
  </si>
  <si>
    <t>Asesorar</t>
  </si>
  <si>
    <t>BALTAZAR CORTES</t>
  </si>
  <si>
    <t>FAMILIAR</t>
  </si>
  <si>
    <t>BEATRIZ MERCHAN</t>
  </si>
  <si>
    <t>Publicidad amigable con la naturaleza, no carteles, afiches reemplazarlos por objetos o cosas que el puedan ser utiles a la comunidad , estos pueden ser para uso personal o para que sea compartido por la comunidad.</t>
  </si>
  <si>
    <t>Conocer la profesión de los simpatizantes, obligatoria para los que se estan beneficiando del movimiento, esto con el objeto de brindar asesoria a los ciudadanos que la requieran.</t>
  </si>
  <si>
    <t>Brindar capacitación descentralizada y focalizada con las actividades que realizan los habitantes de un determinado lugar.</t>
  </si>
  <si>
    <t xml:space="preserve"> Balones para practica de reportes, termometros, botiquines, esferos, cuadernos, semillas, abonos, comida, usb, posillos, loncheras, maletas, herramientas para el agro, carpas, libros para lectura, tv, pc paneles solares para la comunidad, canastas para la basura, lamparas solares.cachucas, visceras, ponchos, camisetas, bolsas reciclabes, sombrillas. elementos de bioseguridad, tapasol para carro, utencilios para bicicletas, utencilios para mascotas, linternas, encendedores, kits solares para niños, pañoletas</t>
  </si>
  <si>
    <t>PROPUESTAS</t>
  </si>
  <si>
    <t>Apoyar y promocionar  los emprendimientos .</t>
  </si>
  <si>
    <t>OBJETIVOS</t>
  </si>
  <si>
    <t>ACTIVIDAD</t>
  </si>
  <si>
    <t>ACCIONES</t>
  </si>
  <si>
    <t>FREDY EMERMEDICA</t>
  </si>
  <si>
    <t xml:space="preserve">Identidad </t>
  </si>
  <si>
    <t>Tiene alguna idea o proyecto que considere pueda solucionar esas necesidades</t>
  </si>
  <si>
    <t>Que inconvenientes no le permiten tratar de solucionar esas necesidades</t>
  </si>
  <si>
    <t>Tiene algun proyecto que considere pueda solucionar las necesidades de alguna otra Comunidad.</t>
  </si>
  <si>
    <t>Departamento/provinicia</t>
  </si>
  <si>
    <t>Municipio/estado</t>
  </si>
  <si>
    <t xml:space="preserve">Cuales son las 3 necesidades prioritarias de su comunidad. </t>
  </si>
  <si>
    <t>Email o numero de telefono</t>
  </si>
  <si>
    <t>PAIS</t>
  </si>
  <si>
    <t>POBLACION</t>
  </si>
  <si>
    <t>Porcentaje de Vacunación</t>
  </si>
  <si>
    <t>poblacion Vacunada</t>
  </si>
  <si>
    <t>Chile</t>
  </si>
  <si>
    <t>Canada</t>
  </si>
  <si>
    <t xml:space="preserve">Brasil </t>
  </si>
  <si>
    <t>Costa Rica</t>
  </si>
  <si>
    <t>Argentina</t>
  </si>
  <si>
    <t>Mexico</t>
  </si>
  <si>
    <t>Peru</t>
  </si>
  <si>
    <t xml:space="preserve">Panama </t>
  </si>
  <si>
    <t>Bolivia</t>
  </si>
  <si>
    <t>Ecuador</t>
  </si>
  <si>
    <t>Colombia</t>
  </si>
  <si>
    <t>DIAS EN VACUNACION</t>
  </si>
  <si>
    <t>FECHA INICIO Vacunacion</t>
  </si>
  <si>
    <t>PROMEDIO VACUNAS POR DIA</t>
  </si>
  <si>
    <t>España</t>
  </si>
  <si>
    <t>Italia</t>
  </si>
  <si>
    <t>Francia</t>
  </si>
  <si>
    <t>Alemania</t>
  </si>
  <si>
    <t>Reino Unido</t>
  </si>
  <si>
    <t>Israel</t>
  </si>
  <si>
    <t>DIAS NECESARIOS PARA TERMINAR VACUNACION</t>
  </si>
  <si>
    <t>FECHA TENTATIVA PARA ALCANZAR LA INMUNIDAD DE REBAÑO</t>
  </si>
  <si>
    <t>% de Población Vacunada</t>
  </si>
  <si>
    <t>colombia</t>
  </si>
  <si>
    <t>fecha</t>
  </si>
  <si>
    <t>Personas Vacunadas</t>
  </si>
  <si>
    <t>personas vacunadas</t>
  </si>
  <si>
    <t>FECHA  PARA ALCANZAR LA INMUNIDAD DE REBAÑO</t>
  </si>
  <si>
    <t>Rusia</t>
  </si>
  <si>
    <t>China</t>
  </si>
  <si>
    <t>India</t>
  </si>
  <si>
    <t>indonesia</t>
  </si>
  <si>
    <t>%</t>
  </si>
  <si>
    <t>PERSONAS TOTALMENTE VACUNADAS</t>
  </si>
  <si>
    <t xml:space="preserve">DOSIS ADMINISTRADAS </t>
  </si>
  <si>
    <t>https://coronavirus.jhu.edu/region/ecuador</t>
  </si>
  <si>
    <t>% Totalmente vacunados</t>
  </si>
  <si>
    <t>Personas totalmente Vacunadas por dia</t>
  </si>
  <si>
    <t>Porcentaje de Población Totalmente Vacunados</t>
  </si>
  <si>
    <t xml:space="preserve"> DOSIS ADMINISTRADAS</t>
  </si>
  <si>
    <t>% DE POBLACION VACUNADA</t>
  </si>
  <si>
    <r>
      <t xml:space="preserve">Fuente: </t>
    </r>
    <r>
      <rPr>
        <sz val="9"/>
        <color theme="1"/>
        <rFont val="Calibri"/>
        <family val="2"/>
        <scheme val="minor"/>
      </rPr>
      <t xml:space="preserve">Universidad John Hopkins        </t>
    </r>
    <r>
      <rPr>
        <b/>
        <sz val="9"/>
        <color theme="1"/>
        <rFont val="Calibri"/>
        <family val="2"/>
        <scheme val="minor"/>
      </rPr>
      <t xml:space="preserve"> https://coronavirus.jhu.edu</t>
    </r>
  </si>
  <si>
    <t>Emiratos Arabes Unidos</t>
  </si>
  <si>
    <t>EEUU</t>
  </si>
  <si>
    <t>Caminadores, muletas, bastones de diferentes tipos, cabrestillos, cuellos ortopedicos</t>
  </si>
  <si>
    <t>CONTINENTE</t>
  </si>
  <si>
    <t>Europa</t>
  </si>
  <si>
    <t>Asia</t>
  </si>
  <si>
    <t>America</t>
  </si>
  <si>
    <t>acumulado</t>
  </si>
  <si>
    <t>Belgica</t>
  </si>
  <si>
    <t>Croacía</t>
  </si>
  <si>
    <t>Dinamarca</t>
  </si>
  <si>
    <t>Republica Dominicana</t>
  </si>
  <si>
    <t>Islandia</t>
  </si>
  <si>
    <t>Finlandia</t>
  </si>
  <si>
    <t>Irlanda</t>
  </si>
  <si>
    <t>Lituania</t>
  </si>
  <si>
    <t>Polonia</t>
  </si>
  <si>
    <t>Portugal</t>
  </si>
  <si>
    <t>Rumania</t>
  </si>
  <si>
    <t>Suecia</t>
  </si>
  <si>
    <t>VACUNAS COVID-19
En esta página puedes ver información sobre la administración de vacunas de COVID-19 en el mundo. En la tabla mostramos:
Dosis administradas: Número de dosis que se han administrado en el país.
Personas vacunadas: Número de personas a las que se les a administrado alguna dosis de la vacuna.
Completamente vacunadas: Personas que han recibido las dos dosis de la vacuna.
% completamente vacunadas: Tanto por ciento de la población del país que ha recibido el ciclo de vacunación completo.</t>
  </si>
  <si>
    <t>&lt;&lt;  2020Comparativa: COVID-19 - Vacunas administradas</t>
  </si>
  <si>
    <t>Fecha</t>
  </si>
  <si>
    <t>Dosis administradas</t>
  </si>
  <si>
    <t>Personas vacunadas</t>
  </si>
  <si>
    <t>Completamente vacunadas</t>
  </si>
  <si>
    <t>Turquía [+]</t>
  </si>
  <si>
    <t>Suiza [+]</t>
  </si>
  <si>
    <t>Suecia [+]</t>
  </si>
  <si>
    <t>Sri Lanka [+]</t>
  </si>
  <si>
    <t>Singapur [+]</t>
  </si>
  <si>
    <t>Seychelles [+]</t>
  </si>
  <si>
    <t>Serbia [+]</t>
  </si>
  <si>
    <t>Rusia [+]</t>
  </si>
  <si>
    <t>Rumanía [+]</t>
  </si>
  <si>
    <t>República Dominicana [+]</t>
  </si>
  <si>
    <t>República Checa [+]</t>
  </si>
  <si>
    <t>Reino Unido [+]</t>
  </si>
  <si>
    <t>Portugal [+]</t>
  </si>
  <si>
    <t>Polonia [+]</t>
  </si>
  <si>
    <t>Perú [+]</t>
  </si>
  <si>
    <t>Países Bajos [+]</t>
  </si>
  <si>
    <t>Panamá [+]</t>
  </si>
  <si>
    <t>Pakistán [+]</t>
  </si>
  <si>
    <t>Omán [+]</t>
  </si>
  <si>
    <t>Noruega [+]</t>
  </si>
  <si>
    <t>Nepal [+]</t>
  </si>
  <si>
    <t>Mónaco [+]</t>
  </si>
  <si>
    <t>México [+]</t>
  </si>
  <si>
    <t>Mauricio [+]</t>
  </si>
  <si>
    <t>Marruecos [+]</t>
  </si>
  <si>
    <t>Malta [+]</t>
  </si>
  <si>
    <t>Maldivas [+]</t>
  </si>
  <si>
    <t>Luxemburgo [+]</t>
  </si>
  <si>
    <t>Lituania [+]</t>
  </si>
  <si>
    <t>Liechtenstein [+]</t>
  </si>
  <si>
    <t>Letonia [+]</t>
  </si>
  <si>
    <t>Kuwait [+]</t>
  </si>
  <si>
    <t>Japón [+]</t>
  </si>
  <si>
    <t>Italia [+]</t>
  </si>
  <si>
    <t>Israel [+]</t>
  </si>
  <si>
    <t>Islandia [+]</t>
  </si>
  <si>
    <t>Irán [+]</t>
  </si>
  <si>
    <t>Irlanda [+]</t>
  </si>
  <si>
    <t>Indonesia [+]</t>
  </si>
  <si>
    <t>India [+]</t>
  </si>
  <si>
    <t>Hungría [+]</t>
  </si>
  <si>
    <t>Guyana [+]</t>
  </si>
  <si>
    <t>Grecia [+]</t>
  </si>
  <si>
    <t>Francia [+]</t>
  </si>
  <si>
    <t>Finlandia [+]</t>
  </si>
  <si>
    <t>Estonia [+]</t>
  </si>
  <si>
    <t>Estados Unidos [+]</t>
  </si>
  <si>
    <t>España [+]</t>
  </si>
  <si>
    <t>Eslovenia [+]</t>
  </si>
  <si>
    <t>Eslovaquia [+]</t>
  </si>
  <si>
    <t>Emiratos Árabes Unidos [+]</t>
  </si>
  <si>
    <t>Egipto [+]</t>
  </si>
  <si>
    <t>Ecuador [+]</t>
  </si>
  <si>
    <t>Dinamarca [+]</t>
  </si>
  <si>
    <t>Croacia [+]</t>
  </si>
  <si>
    <t>Costa Rica [+]</t>
  </si>
  <si>
    <t>Colombia [+]</t>
  </si>
  <si>
    <t>Chipre [+]</t>
  </si>
  <si>
    <t>China [+]</t>
  </si>
  <si>
    <t>Chile [+]</t>
  </si>
  <si>
    <t>Catar [+]</t>
  </si>
  <si>
    <t>Canadá [+]</t>
  </si>
  <si>
    <t>Camboya [+]</t>
  </si>
  <si>
    <t>Bélgica [+]</t>
  </si>
  <si>
    <t>Bulgaria [+]</t>
  </si>
  <si>
    <t>Brasil [+]</t>
  </si>
  <si>
    <t>Bolivia [+]</t>
  </si>
  <si>
    <t>Birmania - Myanmar [+]</t>
  </si>
  <si>
    <t>Baréin [+]</t>
  </si>
  <si>
    <t>Barbados [+]</t>
  </si>
  <si>
    <t>Bangladés [+]</t>
  </si>
  <si>
    <t>Azerbaiyán [+]</t>
  </si>
  <si>
    <t>Austria [+]</t>
  </si>
  <si>
    <t>Argentina [+]</t>
  </si>
  <si>
    <t>Argelia [+]</t>
  </si>
  <si>
    <t>Arabia Saudita [+]</t>
  </si>
  <si>
    <t>Andorra [+]</t>
  </si>
  <si>
    <t>Alemania [+]</t>
  </si>
  <si>
    <t>Albania [+]</t>
  </si>
  <si>
    <t>EXTRAER 3 ULTIMAS CIFRAS DE UN PARRAFO</t>
  </si>
  <si>
    <t>paises</t>
  </si>
  <si>
    <t>PAÍS</t>
  </si>
  <si>
    <t>por_poblacion_vacunada</t>
  </si>
  <si>
    <t>formato porcentaje</t>
  </si>
  <si>
    <t>por1</t>
  </si>
  <si>
    <t>por2</t>
  </si>
  <si>
    <t>Bielorrusia [+]</t>
  </si>
  <si>
    <t>Líbano [+]</t>
  </si>
  <si>
    <t>Nueva Zelanda [+]</t>
  </si>
  <si>
    <t>Sudáfrica [+]</t>
  </si>
  <si>
    <t>Fecha Reporte</t>
  </si>
  <si>
    <t>Personas Totalmente vacunadas</t>
  </si>
  <si>
    <t>Personas en vacunacion</t>
  </si>
  <si>
    <t>Australia [+]</t>
  </si>
  <si>
    <t>El Salvador [+]</t>
  </si>
  <si>
    <t>Trinidad y Tobago [+]</t>
  </si>
  <si>
    <t>Zimbabue [+]</t>
  </si>
  <si>
    <t>Senegal [+]</t>
  </si>
  <si>
    <t>Ucrania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</si>
</sst>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43" formatCode="_-* #,##0.00_-;\-* #,##0.00_-;_-* &quot;-&quot;??_-;_-@_-"/>
    <numFmt numFmtId="164" formatCode="_-* #,##0_-;\-* #,##0_-;_-* &quot;-&quot;??_-;_-@_-"/>
  </numFmts>
  <fonts count="17" x14ac:knownFonts="1">
    <font>
      <sz val="11"/>
      <color theme="1"/>
      <name val="Calibri"/>
      <family val="2"/>
      <scheme val="minor"/>
    </font>
    <font>
      <sz val="11"/>
      <color theme="4" tint="-0.49998474074526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202124"/>
      <name val="Arial"/>
      <family val="2"/>
    </font>
    <font>
      <sz val="11"/>
      <color rgb="FF000000"/>
      <name val="Arial"/>
      <family val="2"/>
    </font>
    <font>
      <sz val="11"/>
      <color theme="1"/>
      <name val="Arial"/>
      <family val="2"/>
    </font>
    <font>
      <u/>
      <sz val="11"/>
      <color theme="10"/>
      <name val="Calibri"/>
      <family val="2"/>
      <scheme val="minor"/>
    </font>
    <font>
      <b/>
      <sz val="9"/>
      <color theme="1"/>
      <name val="Calibri"/>
      <family val="2"/>
      <scheme val="minor"/>
    </font>
    <font>
      <sz val="9"/>
      <color theme="1"/>
      <name val="Calibri"/>
      <family val="2"/>
      <scheme val="minor"/>
    </font>
    <font>
      <sz val="27"/>
      <color rgb="FF226FB7"/>
      <name val="Tahoma"/>
      <family val="2"/>
    </font>
    <font>
      <sz val="10"/>
      <name val="Arial"/>
      <family val="2"/>
    </font>
    <font>
      <b/>
      <sz val="8"/>
      <color theme="1"/>
      <name val="Calibri"/>
      <family val="2"/>
      <scheme val="minor"/>
    </font>
    <font>
      <sz val="8"/>
      <color theme="1"/>
      <name val="Calibri"/>
      <family val="2"/>
      <scheme val="minor"/>
    </font>
    <font>
      <sz val="8"/>
      <color rgb="FF333333"/>
      <name val="Arial"/>
      <family val="2"/>
    </font>
    <font>
      <sz val="11"/>
      <color rgb="FF333333"/>
      <name val="Calibri"/>
      <family val="2"/>
    </font>
  </fonts>
  <fills count="11">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
      <patternFill patternType="solid">
        <fgColor theme="4"/>
        <bgColor indexed="64"/>
      </patternFill>
    </fill>
    <fill>
      <patternFill patternType="solid">
        <fgColor theme="5" tint="0.59999389629810485"/>
        <bgColor indexed="64"/>
      </patternFill>
    </fill>
    <fill>
      <patternFill patternType="solid">
        <fgColor theme="0"/>
        <bgColor indexed="64"/>
      </patternFill>
    </fill>
    <fill>
      <patternFill patternType="solid">
        <fgColor rgb="FFFFFDFA"/>
        <bgColor indexed="64"/>
      </patternFill>
    </fill>
    <fill>
      <patternFill patternType="solid">
        <fgColor rgb="FFF0E4D3"/>
        <bgColor indexed="64"/>
      </patternFill>
    </fill>
    <fill>
      <patternFill patternType="solid">
        <fgColor rgb="FFFFF1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rgb="FFB8B2AD"/>
      </top>
      <bottom/>
      <diagonal/>
    </border>
    <border>
      <left style="medium">
        <color rgb="FFB8B2AD"/>
      </left>
      <right style="medium">
        <color rgb="FFB8B2AD"/>
      </right>
      <top style="medium">
        <color rgb="FFB8B2AD"/>
      </top>
      <bottom style="medium">
        <color rgb="FFB8B2AD"/>
      </bottom>
      <diagonal/>
    </border>
    <border>
      <left style="medium">
        <color rgb="FFB8B2AD"/>
      </left>
      <right/>
      <top style="medium">
        <color rgb="FFB8B2AD"/>
      </top>
      <bottom style="medium">
        <color rgb="FFB8B2AD"/>
      </bottom>
      <diagonal/>
    </border>
    <border>
      <left style="medium">
        <color rgb="FFB8B2AD"/>
      </left>
      <right/>
      <top style="medium">
        <color rgb="FFB8B2AD"/>
      </top>
      <bottom/>
      <diagonal/>
    </border>
    <border>
      <left/>
      <right/>
      <top style="medium">
        <color rgb="FFB8B2AD"/>
      </top>
      <bottom style="medium">
        <color rgb="FFB8B2AD"/>
      </bottom>
      <diagonal/>
    </border>
    <border>
      <left/>
      <right/>
      <top/>
      <bottom style="medium">
        <color rgb="FFB8B2AD"/>
      </bottom>
      <diagonal/>
    </border>
    <border>
      <left/>
      <right style="medium">
        <color rgb="FFB8B2AD"/>
      </right>
      <top style="medium">
        <color rgb="FFB8B2AD"/>
      </top>
      <bottom/>
      <diagonal/>
    </border>
    <border>
      <left/>
      <right style="medium">
        <color rgb="FFB8B2AD"/>
      </right>
      <top/>
      <bottom style="medium">
        <color rgb="FFB8B2AD"/>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12" fillId="0" borderId="0"/>
  </cellStyleXfs>
  <cellXfs count="130">
    <xf numFmtId="0" fontId="0" fillId="0" borderId="0" xfId="0"/>
    <xf numFmtId="0" fontId="1" fillId="0" borderId="0" xfId="0" applyFont="1"/>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5" xfId="0" applyBorder="1"/>
    <xf numFmtId="0" fontId="0" fillId="0" borderId="1"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0" borderId="6" xfId="0" applyBorder="1" applyAlignment="1">
      <alignment wrapText="1"/>
    </xf>
    <xf numFmtId="0" fontId="0" fillId="0" borderId="1" xfId="0" applyBorder="1" applyAlignment="1">
      <alignment wrapText="1"/>
    </xf>
    <xf numFmtId="0" fontId="0" fillId="0" borderId="9" xfId="0" applyBorder="1" applyAlignment="1">
      <alignment wrapText="1"/>
    </xf>
    <xf numFmtId="0" fontId="0" fillId="0" borderId="0" xfId="0" applyAlignment="1">
      <alignment horizontal="center"/>
    </xf>
    <xf numFmtId="0" fontId="0" fillId="0" borderId="0" xfId="0" applyNumberFormat="1" applyAlignment="1">
      <alignment horizontal="center"/>
    </xf>
    <xf numFmtId="0" fontId="0" fillId="0" borderId="1" xfId="0" applyBorder="1" applyAlignment="1">
      <alignment vertical="top" wrapText="1"/>
    </xf>
    <xf numFmtId="0" fontId="0" fillId="2" borderId="1" xfId="0" applyFill="1" applyBorder="1"/>
    <xf numFmtId="44" fontId="0" fillId="0" borderId="0" xfId="1" applyFont="1"/>
    <xf numFmtId="9" fontId="0" fillId="0" borderId="0" xfId="2" applyFont="1"/>
    <xf numFmtId="44" fontId="0" fillId="0" borderId="0" xfId="0" applyNumberFormat="1"/>
    <xf numFmtId="164" fontId="0" fillId="0" borderId="1" xfId="3" applyNumberFormat="1" applyFont="1" applyBorder="1"/>
    <xf numFmtId="14" fontId="0" fillId="0" borderId="0" xfId="0" applyNumberFormat="1"/>
    <xf numFmtId="14" fontId="0" fillId="0" borderId="1" xfId="0" applyNumberFormat="1" applyBorder="1"/>
    <xf numFmtId="0" fontId="7" fillId="0" borderId="0" xfId="0" applyFont="1"/>
    <xf numFmtId="9" fontId="7" fillId="0" borderId="1" xfId="2" applyFont="1" applyBorder="1"/>
    <xf numFmtId="164" fontId="7" fillId="0" borderId="1" xfId="3" applyNumberFormat="1" applyFont="1" applyBorder="1"/>
    <xf numFmtId="10" fontId="7" fillId="0" borderId="1" xfId="2" applyNumberFormat="1" applyFont="1" applyBorder="1"/>
    <xf numFmtId="164" fontId="7" fillId="0" borderId="1" xfId="3" applyNumberFormat="1" applyFont="1" applyBorder="1" applyAlignment="1">
      <alignment horizontal="center"/>
    </xf>
    <xf numFmtId="14" fontId="7" fillId="0" borderId="1" xfId="0" applyNumberFormat="1" applyFont="1" applyBorder="1"/>
    <xf numFmtId="1" fontId="7" fillId="0" borderId="1" xfId="0" applyNumberFormat="1" applyFont="1" applyBorder="1"/>
    <xf numFmtId="9" fontId="7" fillId="0" borderId="1" xfId="2" applyFont="1" applyFill="1" applyBorder="1"/>
    <xf numFmtId="43" fontId="7" fillId="0" borderId="1" xfId="3" applyFont="1" applyBorder="1"/>
    <xf numFmtId="164" fontId="7" fillId="0" borderId="1" xfId="3" applyNumberFormat="1" applyFont="1" applyFill="1" applyBorder="1" applyAlignment="1">
      <alignment horizontal="center"/>
    </xf>
    <xf numFmtId="0" fontId="7" fillId="0" borderId="1" xfId="0" applyFont="1" applyBorder="1" applyAlignment="1">
      <alignment horizontal="center"/>
    </xf>
    <xf numFmtId="1" fontId="7" fillId="0" borderId="1" xfId="0" applyNumberFormat="1" applyFont="1" applyFill="1" applyBorder="1"/>
    <xf numFmtId="10" fontId="7" fillId="0" borderId="0" xfId="2" applyNumberFormat="1" applyFont="1"/>
    <xf numFmtId="43" fontId="7" fillId="0" borderId="0" xfId="3" applyFont="1"/>
    <xf numFmtId="0" fontId="7" fillId="0" borderId="0" xfId="0" applyFont="1" applyAlignment="1">
      <alignment horizontal="center"/>
    </xf>
    <xf numFmtId="3" fontId="6" fillId="0" borderId="1" xfId="0" applyNumberFormat="1" applyFont="1" applyBorder="1"/>
    <xf numFmtId="3" fontId="5" fillId="0" borderId="1" xfId="0" applyNumberFormat="1" applyFont="1" applyBorder="1"/>
    <xf numFmtId="164" fontId="7" fillId="0" borderId="1" xfId="0" applyNumberFormat="1" applyFont="1" applyBorder="1"/>
    <xf numFmtId="0" fontId="7" fillId="0" borderId="1" xfId="0" applyFont="1" applyBorder="1"/>
    <xf numFmtId="9" fontId="0" fillId="3" borderId="1" xfId="0" applyNumberFormat="1" applyFill="1" applyBorder="1" applyAlignment="1">
      <alignment wrapText="1"/>
    </xf>
    <xf numFmtId="9" fontId="0" fillId="0" borderId="1" xfId="0" applyNumberFormat="1" applyBorder="1"/>
    <xf numFmtId="10" fontId="0" fillId="0" borderId="1" xfId="0" applyNumberFormat="1" applyBorder="1"/>
    <xf numFmtId="9" fontId="7" fillId="2" borderId="1" xfId="2" applyFont="1" applyFill="1" applyBorder="1" applyAlignment="1">
      <alignment vertical="top" wrapText="1"/>
    </xf>
    <xf numFmtId="9" fontId="7" fillId="2" borderId="1" xfId="2" applyFont="1" applyFill="1" applyBorder="1" applyAlignment="1">
      <alignment horizontal="center" vertical="top" wrapText="1"/>
    </xf>
    <xf numFmtId="43" fontId="7" fillId="2" borderId="1" xfId="3" applyFont="1" applyFill="1" applyBorder="1" applyAlignment="1">
      <alignment vertical="top" wrapText="1"/>
    </xf>
    <xf numFmtId="0" fontId="7" fillId="0" borderId="0" xfId="0" applyFont="1" applyAlignment="1">
      <alignment wrapText="1"/>
    </xf>
    <xf numFmtId="9" fontId="4" fillId="3" borderId="1" xfId="0" applyNumberFormat="1" applyFont="1" applyFill="1" applyBorder="1" applyAlignment="1">
      <alignment wrapText="1"/>
    </xf>
    <xf numFmtId="0" fontId="4" fillId="0" borderId="0" xfId="0" applyFont="1"/>
    <xf numFmtId="0" fontId="0" fillId="0" borderId="0" xfId="0" applyAlignment="1">
      <alignment vertical="center"/>
    </xf>
    <xf numFmtId="164" fontId="0" fillId="5" borderId="1" xfId="3" applyNumberFormat="1" applyFont="1" applyFill="1" applyBorder="1" applyAlignment="1">
      <alignment horizontal="center" vertical="center"/>
    </xf>
    <xf numFmtId="164" fontId="0" fillId="5" borderId="1" xfId="3" applyNumberFormat="1" applyFont="1" applyFill="1" applyBorder="1"/>
    <xf numFmtId="10" fontId="0" fillId="5" borderId="1" xfId="0" applyNumberFormat="1" applyFill="1" applyBorder="1"/>
    <xf numFmtId="164" fontId="4" fillId="5" borderId="1" xfId="3" applyNumberFormat="1" applyFont="1" applyFill="1" applyBorder="1" applyAlignment="1">
      <alignment horizontal="left" vertical="center"/>
    </xf>
    <xf numFmtId="9" fontId="3" fillId="4" borderId="1" xfId="0" applyNumberFormat="1" applyFont="1" applyFill="1" applyBorder="1" applyAlignment="1">
      <alignment wrapText="1"/>
    </xf>
    <xf numFmtId="0" fontId="8" fillId="0" borderId="0" xfId="4"/>
    <xf numFmtId="9" fontId="0" fillId="0" borderId="0" xfId="0" applyNumberFormat="1"/>
    <xf numFmtId="164" fontId="3" fillId="4" borderId="1" xfId="3" applyNumberFormat="1" applyFont="1" applyFill="1" applyBorder="1" applyAlignment="1">
      <alignment horizontal="center" wrapText="1"/>
    </xf>
    <xf numFmtId="164" fontId="0" fillId="0" borderId="0" xfId="3" applyNumberFormat="1" applyFont="1" applyAlignment="1">
      <alignment horizontal="center"/>
    </xf>
    <xf numFmtId="14" fontId="0" fillId="0" borderId="6" xfId="0" applyNumberFormat="1" applyBorder="1"/>
    <xf numFmtId="164" fontId="7" fillId="0" borderId="0" xfId="3" applyNumberFormat="1" applyFont="1" applyFill="1" applyBorder="1" applyAlignment="1">
      <alignment horizontal="center"/>
    </xf>
    <xf numFmtId="0" fontId="11" fillId="0" borderId="0" xfId="0" applyFont="1"/>
    <xf numFmtId="9" fontId="7" fillId="2" borderId="1" xfId="2" applyFont="1" applyFill="1" applyBorder="1" applyAlignment="1">
      <alignment wrapText="1"/>
    </xf>
    <xf numFmtId="0" fontId="0" fillId="0" borderId="0" xfId="0"/>
    <xf numFmtId="164" fontId="0" fillId="0" borderId="1" xfId="3" applyNumberFormat="1" applyFont="1" applyFill="1" applyBorder="1"/>
    <xf numFmtId="164" fontId="0" fillId="5" borderId="1" xfId="3" applyNumberFormat="1" applyFont="1" applyFill="1" applyBorder="1" applyAlignment="1">
      <alignment horizontal="center"/>
    </xf>
    <xf numFmtId="10" fontId="0" fillId="5" borderId="1" xfId="2" applyNumberFormat="1" applyFont="1" applyFill="1" applyBorder="1"/>
    <xf numFmtId="10" fontId="0" fillId="0" borderId="0" xfId="2" applyNumberFormat="1" applyFont="1"/>
    <xf numFmtId="14" fontId="4" fillId="3" borderId="1" xfId="0" applyNumberFormat="1" applyFont="1" applyFill="1" applyBorder="1" applyAlignment="1">
      <alignment wrapText="1"/>
    </xf>
    <xf numFmtId="9" fontId="3" fillId="5" borderId="1" xfId="0" applyNumberFormat="1" applyFont="1" applyFill="1" applyBorder="1" applyAlignment="1">
      <alignment wrapText="1"/>
    </xf>
    <xf numFmtId="164" fontId="3" fillId="5" borderId="1" xfId="3" applyNumberFormat="1" applyFont="1" applyFill="1" applyBorder="1" applyAlignment="1">
      <alignment horizontal="center" wrapText="1"/>
    </xf>
    <xf numFmtId="10" fontId="3" fillId="5" borderId="1" xfId="2" applyNumberFormat="1" applyFont="1" applyFill="1" applyBorder="1" applyAlignment="1">
      <alignment wrapText="1"/>
    </xf>
    <xf numFmtId="9" fontId="0" fillId="5" borderId="1" xfId="0" applyNumberFormat="1" applyFont="1" applyFill="1" applyBorder="1"/>
    <xf numFmtId="164" fontId="2" fillId="5" borderId="1" xfId="3" applyNumberFormat="1" applyFont="1" applyFill="1" applyBorder="1" applyAlignment="1">
      <alignment horizontal="left" vertical="center"/>
    </xf>
    <xf numFmtId="0" fontId="0" fillId="5" borderId="1" xfId="0" applyFont="1" applyFill="1" applyBorder="1"/>
    <xf numFmtId="164" fontId="2" fillId="7" borderId="1" xfId="3" applyNumberFormat="1" applyFont="1" applyFill="1" applyBorder="1" applyAlignment="1">
      <alignment horizontal="left" vertical="center"/>
    </xf>
    <xf numFmtId="164" fontId="0" fillId="7" borderId="1" xfId="3" applyNumberFormat="1" applyFont="1" applyFill="1" applyBorder="1" applyAlignment="1">
      <alignment horizontal="center"/>
    </xf>
    <xf numFmtId="164" fontId="0" fillId="7" borderId="1" xfId="3" applyNumberFormat="1" applyFont="1" applyFill="1" applyBorder="1" applyAlignment="1">
      <alignment horizontal="center" vertical="center"/>
    </xf>
    <xf numFmtId="164" fontId="0" fillId="7" borderId="1" xfId="3" applyNumberFormat="1" applyFont="1" applyFill="1" applyBorder="1"/>
    <xf numFmtId="10" fontId="0" fillId="7" borderId="1" xfId="2" applyNumberFormat="1" applyFont="1" applyFill="1" applyBorder="1"/>
    <xf numFmtId="14" fontId="0" fillId="7" borderId="1" xfId="0" applyNumberFormat="1" applyFill="1" applyBorder="1"/>
    <xf numFmtId="0" fontId="0" fillId="7" borderId="1" xfId="0" applyFill="1" applyBorder="1"/>
    <xf numFmtId="9" fontId="0" fillId="7" borderId="1" xfId="0" applyNumberFormat="1" applyFont="1" applyFill="1" applyBorder="1"/>
    <xf numFmtId="0" fontId="0" fillId="7" borderId="1" xfId="0" applyFont="1" applyFill="1" applyBorder="1"/>
    <xf numFmtId="0" fontId="0" fillId="7" borderId="0" xfId="0" applyFill="1"/>
    <xf numFmtId="164" fontId="0" fillId="7" borderId="0" xfId="3" applyNumberFormat="1" applyFont="1" applyFill="1" applyAlignment="1">
      <alignment horizontal="center"/>
    </xf>
    <xf numFmtId="0" fontId="0" fillId="7" borderId="0" xfId="0" applyFill="1" applyAlignment="1">
      <alignment vertical="center"/>
    </xf>
    <xf numFmtId="10" fontId="0" fillId="7" borderId="0" xfId="2" applyNumberFormat="1" applyFont="1" applyFill="1"/>
    <xf numFmtId="14" fontId="0" fillId="7" borderId="0" xfId="0" applyNumberFormat="1" applyFill="1"/>
    <xf numFmtId="164" fontId="4" fillId="5" borderId="1" xfId="3" applyNumberFormat="1" applyFont="1" applyFill="1" applyBorder="1" applyAlignment="1">
      <alignment horizontal="left" vertical="center" wrapText="1"/>
    </xf>
    <xf numFmtId="164" fontId="0" fillId="5" borderId="1" xfId="3" applyNumberFormat="1" applyFont="1" applyFill="1" applyBorder="1" applyAlignment="1">
      <alignment vertical="center"/>
    </xf>
    <xf numFmtId="10" fontId="0" fillId="5" borderId="1" xfId="0" applyNumberFormat="1" applyFill="1" applyBorder="1" applyAlignment="1">
      <alignment vertical="center"/>
    </xf>
    <xf numFmtId="0" fontId="8" fillId="0" borderId="0" xfId="4" applyAlignment="1">
      <alignment horizontal="center" vertical="center"/>
    </xf>
    <xf numFmtId="0" fontId="14" fillId="9" borderId="10" xfId="0" applyFont="1" applyFill="1" applyBorder="1" applyAlignment="1">
      <alignment vertical="top"/>
    </xf>
    <xf numFmtId="0" fontId="14" fillId="0" borderId="10" xfId="0" applyFont="1" applyBorder="1" applyAlignment="1">
      <alignment vertical="top"/>
    </xf>
    <xf numFmtId="14" fontId="15" fillId="9" borderId="10" xfId="0" applyNumberFormat="1" applyFont="1" applyFill="1" applyBorder="1" applyAlignment="1">
      <alignment horizontal="right" vertical="top"/>
    </xf>
    <xf numFmtId="3" fontId="15" fillId="9" borderId="10" xfId="0" applyNumberFormat="1" applyFont="1" applyFill="1" applyBorder="1" applyAlignment="1">
      <alignment horizontal="right" vertical="top"/>
    </xf>
    <xf numFmtId="0" fontId="15" fillId="9" borderId="10" xfId="0" applyFont="1" applyFill="1" applyBorder="1" applyAlignment="1">
      <alignment horizontal="right" vertical="top"/>
    </xf>
    <xf numFmtId="10" fontId="15" fillId="9" borderId="10" xfId="0" applyNumberFormat="1" applyFont="1" applyFill="1" applyBorder="1" applyAlignment="1">
      <alignment horizontal="right" vertical="top"/>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0" xfId="0" applyFont="1" applyFill="1" applyBorder="1" applyAlignment="1">
      <alignment horizontal="center" vertical="center"/>
    </xf>
    <xf numFmtId="0" fontId="15" fillId="0" borderId="10" xfId="0" applyFont="1" applyBorder="1"/>
    <xf numFmtId="0" fontId="14" fillId="9" borderId="15" xfId="0" applyFont="1" applyFill="1" applyBorder="1" applyAlignment="1">
      <alignment vertical="top"/>
    </xf>
    <xf numFmtId="0" fontId="13" fillId="8" borderId="1" xfId="0" applyFont="1" applyFill="1" applyBorder="1" applyAlignment="1">
      <alignment horizontal="center" vertical="center"/>
    </xf>
    <xf numFmtId="2" fontId="14" fillId="9" borderId="10" xfId="0" applyNumberFormat="1" applyFont="1" applyFill="1" applyBorder="1" applyAlignment="1">
      <alignment horizontal="right" vertical="top"/>
    </xf>
    <xf numFmtId="1" fontId="0" fillId="0" borderId="0" xfId="0" applyNumberFormat="1"/>
    <xf numFmtId="14" fontId="15" fillId="10" borderId="10" xfId="0" applyNumberFormat="1" applyFont="1" applyFill="1" applyBorder="1" applyAlignment="1">
      <alignment horizontal="right" vertical="top"/>
    </xf>
    <xf numFmtId="3" fontId="15" fillId="10" borderId="10" xfId="0" applyNumberFormat="1" applyFont="1" applyFill="1" applyBorder="1" applyAlignment="1">
      <alignment horizontal="right" vertical="top"/>
    </xf>
    <xf numFmtId="10" fontId="15" fillId="10" borderId="10" xfId="0" applyNumberFormat="1" applyFont="1" applyFill="1" applyBorder="1" applyAlignment="1">
      <alignment horizontal="right" vertical="top"/>
    </xf>
    <xf numFmtId="0" fontId="15" fillId="10" borderId="10" xfId="0" applyFont="1" applyFill="1" applyBorder="1" applyAlignment="1">
      <alignment horizontal="right" vertical="top"/>
    </xf>
    <xf numFmtId="0" fontId="8" fillId="9" borderId="13" xfId="4" applyFill="1" applyBorder="1" applyAlignment="1">
      <alignment vertical="top" wrapText="1"/>
    </xf>
    <xf numFmtId="0" fontId="8" fillId="10" borderId="13" xfId="4" applyFill="1" applyBorder="1" applyAlignment="1">
      <alignment vertical="top" wrapText="1"/>
    </xf>
    <xf numFmtId="0" fontId="8" fillId="9" borderId="12" xfId="4" applyFill="1" applyBorder="1" applyAlignment="1">
      <alignment vertical="top" wrapText="1"/>
    </xf>
    <xf numFmtId="14" fontId="15" fillId="9" borderId="14" xfId="0" applyNumberFormat="1" applyFont="1" applyFill="1" applyBorder="1" applyAlignment="1">
      <alignment horizontal="right" vertical="top"/>
    </xf>
    <xf numFmtId="3" fontId="15" fillId="9" borderId="14" xfId="0" applyNumberFormat="1" applyFont="1" applyFill="1" applyBorder="1" applyAlignment="1">
      <alignment horizontal="right" vertical="top"/>
    </xf>
    <xf numFmtId="2" fontId="0" fillId="0" borderId="0" xfId="2" applyNumberFormat="1" applyFont="1"/>
    <xf numFmtId="0" fontId="15" fillId="9" borderId="16" xfId="0" applyFont="1" applyFill="1" applyBorder="1" applyAlignment="1">
      <alignment vertical="top" wrapText="1"/>
    </xf>
    <xf numFmtId="0" fontId="15" fillId="10" borderId="16" xfId="0" applyFont="1" applyFill="1" applyBorder="1" applyAlignment="1">
      <alignment vertical="top" wrapText="1"/>
    </xf>
    <xf numFmtId="3" fontId="16" fillId="7" borderId="10" xfId="0" applyNumberFormat="1" applyFont="1" applyFill="1" applyBorder="1" applyAlignment="1">
      <alignment horizontal="right" vertical="top"/>
    </xf>
    <xf numFmtId="0" fontId="15" fillId="9" borderId="14" xfId="0" applyFont="1" applyFill="1" applyBorder="1" applyAlignment="1">
      <alignment horizontal="right" vertical="top"/>
    </xf>
    <xf numFmtId="0" fontId="0" fillId="10" borderId="15" xfId="0" applyFill="1" applyBorder="1"/>
    <xf numFmtId="0" fontId="0" fillId="10" borderId="17" xfId="0" applyFill="1" applyBorder="1"/>
    <xf numFmtId="3" fontId="0" fillId="0" borderId="0" xfId="0" applyNumberFormat="1"/>
    <xf numFmtId="10" fontId="0" fillId="0" borderId="0" xfId="0" applyNumberFormat="1"/>
    <xf numFmtId="0" fontId="0" fillId="0" borderId="1" xfId="0" applyBorder="1" applyAlignment="1">
      <alignment horizontal="left" vertical="top"/>
    </xf>
    <xf numFmtId="164" fontId="9" fillId="6" borderId="0" xfId="3" applyNumberFormat="1" applyFont="1" applyFill="1" applyBorder="1" applyAlignment="1">
      <alignment horizontal="left" vertical="center"/>
    </xf>
  </cellXfs>
  <cellStyles count="6">
    <cellStyle name="Hipervínculo" xfId="4" builtinId="8"/>
    <cellStyle name="Millares" xfId="3" builtinId="3"/>
    <cellStyle name="Moneda" xfId="1" builtinId="4"/>
    <cellStyle name="Normal" xfId="0" builtinId="0"/>
    <cellStyle name="Normal 2" xfId="5" xr:uid="{1FC79A40-4925-4C5C-B130-CC06532234F7}"/>
    <cellStyle name="Porcentaje" xfId="2" builtinId="5"/>
  </cellStyles>
  <dxfs count="17">
    <dxf>
      <alignment horizontal="center"/>
    </dxf>
    <dxf>
      <alignment horizontal="center"/>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4" tint="-0.499984740745262"/>
        <name val="Calibri"/>
        <family val="2"/>
        <scheme val="minor"/>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400638</xdr:colOff>
      <xdr:row>3</xdr:row>
      <xdr:rowOff>85764</xdr:rowOff>
    </xdr:to>
    <xdr:pic>
      <xdr:nvPicPr>
        <xdr:cNvPr id="2" name="Imagen 1">
          <a:extLst>
            <a:ext uri="{FF2B5EF4-FFF2-40B4-BE49-F238E27FC236}">
              <a16:creationId xmlns:a16="http://schemas.microsoft.com/office/drawing/2014/main" id="{393D10FA-F9AD-43EC-AB2A-C398648483D0}"/>
            </a:ext>
          </a:extLst>
        </xdr:cNvPr>
        <xdr:cNvPicPr>
          <a:picLocks noChangeAspect="1"/>
        </xdr:cNvPicPr>
      </xdr:nvPicPr>
      <xdr:blipFill>
        <a:blip xmlns:r="http://schemas.openxmlformats.org/officeDocument/2006/relationships" r:embed="rId1"/>
        <a:stretch>
          <a:fillRect/>
        </a:stretch>
      </xdr:blipFill>
      <xdr:spPr>
        <a:xfrm>
          <a:off x="0" y="381000"/>
          <a:ext cx="4210638" cy="276264"/>
        </a:xfrm>
        <a:prstGeom prst="rect">
          <a:avLst/>
        </a:prstGeom>
      </xdr:spPr>
    </xdr:pic>
    <xdr:clientData/>
  </xdr:twoCellAnchor>
  <xdr:twoCellAnchor editAs="oneCell">
    <xdr:from>
      <xdr:col>0</xdr:col>
      <xdr:colOff>0</xdr:colOff>
      <xdr:row>6</xdr:row>
      <xdr:rowOff>0</xdr:rowOff>
    </xdr:from>
    <xdr:to>
      <xdr:col>7</xdr:col>
      <xdr:colOff>229376</xdr:colOff>
      <xdr:row>18</xdr:row>
      <xdr:rowOff>9845</xdr:rowOff>
    </xdr:to>
    <xdr:pic>
      <xdr:nvPicPr>
        <xdr:cNvPr id="3" name="Imagen 2">
          <a:extLst>
            <a:ext uri="{FF2B5EF4-FFF2-40B4-BE49-F238E27FC236}">
              <a16:creationId xmlns:a16="http://schemas.microsoft.com/office/drawing/2014/main" id="{17932F39-351E-4C4A-AC47-17B74B392A24}"/>
            </a:ext>
          </a:extLst>
        </xdr:cNvPr>
        <xdr:cNvPicPr>
          <a:picLocks noChangeAspect="1"/>
        </xdr:cNvPicPr>
      </xdr:nvPicPr>
      <xdr:blipFill>
        <a:blip xmlns:r="http://schemas.openxmlformats.org/officeDocument/2006/relationships" r:embed="rId2"/>
        <a:stretch>
          <a:fillRect/>
        </a:stretch>
      </xdr:blipFill>
      <xdr:spPr>
        <a:xfrm>
          <a:off x="0" y="1143000"/>
          <a:ext cx="5563376" cy="2295845"/>
        </a:xfrm>
        <a:prstGeom prst="rect">
          <a:avLst/>
        </a:prstGeom>
      </xdr:spPr>
    </xdr:pic>
    <xdr:clientData/>
  </xdr:twoCellAnchor>
  <xdr:twoCellAnchor editAs="oneCell">
    <xdr:from>
      <xdr:col>0</xdr:col>
      <xdr:colOff>0</xdr:colOff>
      <xdr:row>21</xdr:row>
      <xdr:rowOff>0</xdr:rowOff>
    </xdr:from>
    <xdr:to>
      <xdr:col>3</xdr:col>
      <xdr:colOff>714794</xdr:colOff>
      <xdr:row>22</xdr:row>
      <xdr:rowOff>85764</xdr:rowOff>
    </xdr:to>
    <xdr:pic>
      <xdr:nvPicPr>
        <xdr:cNvPr id="4" name="Imagen 3">
          <a:extLst>
            <a:ext uri="{FF2B5EF4-FFF2-40B4-BE49-F238E27FC236}">
              <a16:creationId xmlns:a16="http://schemas.microsoft.com/office/drawing/2014/main" id="{80A09A8D-7878-4297-9878-7DF7F268051D}"/>
            </a:ext>
          </a:extLst>
        </xdr:cNvPr>
        <xdr:cNvPicPr>
          <a:picLocks noChangeAspect="1"/>
        </xdr:cNvPicPr>
      </xdr:nvPicPr>
      <xdr:blipFill>
        <a:blip xmlns:r="http://schemas.openxmlformats.org/officeDocument/2006/relationships" r:embed="rId3"/>
        <a:stretch>
          <a:fillRect/>
        </a:stretch>
      </xdr:blipFill>
      <xdr:spPr>
        <a:xfrm>
          <a:off x="0" y="4000500"/>
          <a:ext cx="3000794" cy="276264"/>
        </a:xfrm>
        <a:prstGeom prst="rect">
          <a:avLst/>
        </a:prstGeom>
      </xdr:spPr>
    </xdr:pic>
    <xdr:clientData/>
  </xdr:twoCellAnchor>
  <xdr:twoCellAnchor editAs="oneCell">
    <xdr:from>
      <xdr:col>0</xdr:col>
      <xdr:colOff>0</xdr:colOff>
      <xdr:row>24</xdr:row>
      <xdr:rowOff>0</xdr:rowOff>
    </xdr:from>
    <xdr:to>
      <xdr:col>6</xdr:col>
      <xdr:colOff>57796</xdr:colOff>
      <xdr:row>27</xdr:row>
      <xdr:rowOff>19132</xdr:rowOff>
    </xdr:to>
    <xdr:pic>
      <xdr:nvPicPr>
        <xdr:cNvPr id="5" name="Imagen 4">
          <a:extLst>
            <a:ext uri="{FF2B5EF4-FFF2-40B4-BE49-F238E27FC236}">
              <a16:creationId xmlns:a16="http://schemas.microsoft.com/office/drawing/2014/main" id="{CBD8CF52-9D8F-4699-BAF1-409345EBA6CA}"/>
            </a:ext>
          </a:extLst>
        </xdr:cNvPr>
        <xdr:cNvPicPr>
          <a:picLocks noChangeAspect="1"/>
        </xdr:cNvPicPr>
      </xdr:nvPicPr>
      <xdr:blipFill>
        <a:blip xmlns:r="http://schemas.openxmlformats.org/officeDocument/2006/relationships" r:embed="rId4"/>
        <a:stretch>
          <a:fillRect/>
        </a:stretch>
      </xdr:blipFill>
      <xdr:spPr>
        <a:xfrm>
          <a:off x="0" y="4572000"/>
          <a:ext cx="4629796" cy="5906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ector Urquijo" id="{D5027FDE-E160-48D9-B80C-DC2727B9B7D7}" userId="25079b563acf074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Urquijo" refreshedDate="44242.608598611114" createdVersion="6" refreshedVersion="6" minRefreshableVersion="3" recordCount="133" xr:uid="{05C46E96-9CA3-4532-890E-5AA6E4B52C57}">
  <cacheSource type="worksheet">
    <worksheetSource name="Potenciales"/>
  </cacheSource>
  <cacheFields count="11">
    <cacheField name="NOMBRE" numFmtId="0">
      <sharedItems/>
    </cacheField>
    <cacheField name="BARRIO" numFmtId="0">
      <sharedItems containsBlank="1"/>
    </cacheField>
    <cacheField name="LOCALIDAD-VEREDA" numFmtId="0">
      <sharedItems containsBlank="1"/>
    </cacheField>
    <cacheField name="CIUDAD" numFmtId="0">
      <sharedItems count="12">
        <s v="BOGOTA"/>
        <s v="GIRARDOT"/>
        <s v="TABIO"/>
        <s v="VILLA DE LEIVA"/>
        <s v="SABOYA"/>
        <s v="CHIQUINQUIRA"/>
        <s v="LA MESA"/>
        <s v="MESITAS"/>
        <s v="MOSQUERA"/>
        <s v="BITUIMA"/>
        <s v="BOSA" u="1"/>
        <s v="KENNEDY" u="1"/>
      </sharedItems>
    </cacheField>
    <cacheField name="DPTO" numFmtId="0">
      <sharedItems/>
    </cacheField>
    <cacheField name="TELEFONO" numFmtId="0">
      <sharedItems containsNonDate="0" containsString="0" containsBlank="1"/>
    </cacheField>
    <cacheField name="ROL" numFmtId="0">
      <sharedItems/>
    </cacheField>
    <cacheField name="FAMILIA EN OTRO CIUDAD" numFmtId="0">
      <sharedItems containsBlank="1"/>
    </cacheField>
    <cacheField name="DPTO FAMILIAR" numFmtId="0">
      <sharedItems containsBlank="1"/>
    </cacheField>
    <cacheField name="RESPONSABLE" numFmtId="0">
      <sharedItems containsBlank="1"/>
    </cacheField>
    <cacheField name="OBSERVA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s v="ANA RONCANCIO"/>
    <s v="ENGATIVA"/>
    <s v="ENGATIVA"/>
    <x v="0"/>
    <s v="BOGOTA"/>
    <m/>
    <s v="HERMANA"/>
    <m/>
    <m/>
    <m/>
    <m/>
  </r>
  <r>
    <s v="RAMON JIMENEZ"/>
    <s v="ENGATIVA"/>
    <s v="ENGATIVA"/>
    <x v="0"/>
    <s v="BOGOTA"/>
    <m/>
    <s v="CUÑADO"/>
    <m/>
    <m/>
    <m/>
    <m/>
  </r>
  <r>
    <s v="YESICA JIMENEZ"/>
    <s v="ENGATIVA"/>
    <s v="ENGATIVA"/>
    <x v="0"/>
    <s v="BOGOTA"/>
    <m/>
    <s v="SOBRINA"/>
    <m/>
    <m/>
    <m/>
    <m/>
  </r>
  <r>
    <s v="TATIANA JIMENEZ"/>
    <s v="ENGATIVA"/>
    <s v="ENGATIVA"/>
    <x v="0"/>
    <s v="BOGOTA"/>
    <m/>
    <s v="SOBRINA"/>
    <m/>
    <m/>
    <m/>
    <m/>
  </r>
  <r>
    <s v="SANDRA URQUIJO"/>
    <s v="ENGATIVA"/>
    <s v="ENGATIVA"/>
    <x v="0"/>
    <s v="BOGOTA"/>
    <m/>
    <s v="HERMANA"/>
    <m/>
    <m/>
    <m/>
    <m/>
  </r>
  <r>
    <s v="RAUL FORERO"/>
    <s v="ENGATIVA"/>
    <s v="ENGATIVA"/>
    <x v="0"/>
    <s v="BOGOTA"/>
    <m/>
    <s v="PAISANO"/>
    <s v="MONIQUIRA"/>
    <s v="BOYACA"/>
    <m/>
    <m/>
  </r>
  <r>
    <s v="NANCY URQUIJO"/>
    <m/>
    <m/>
    <x v="0"/>
    <s v="BOGOTA"/>
    <m/>
    <s v="PRIMA"/>
    <m/>
    <m/>
    <m/>
    <m/>
  </r>
  <r>
    <s v="YESID BURGOS"/>
    <m/>
    <m/>
    <x v="0"/>
    <s v="BOGOTA"/>
    <m/>
    <s v="PASIANO"/>
    <m/>
    <m/>
    <m/>
    <m/>
  </r>
  <r>
    <s v="LUIS ÉXITO"/>
    <m/>
    <m/>
    <x v="0"/>
    <s v="BOGOTA"/>
    <m/>
    <s v="AMIGO"/>
    <m/>
    <m/>
    <m/>
    <m/>
  </r>
  <r>
    <s v="HECTOR ÉXITO"/>
    <m/>
    <m/>
    <x v="1"/>
    <s v="CUNDINAMARCA"/>
    <m/>
    <s v="AMIGO"/>
    <m/>
    <m/>
    <m/>
    <m/>
  </r>
  <r>
    <s v="JULIO RONCANCIO"/>
    <m/>
    <m/>
    <x v="2"/>
    <s v="CUNDINAMARCA"/>
    <m/>
    <s v="PRIMO"/>
    <m/>
    <m/>
    <m/>
    <m/>
  </r>
  <r>
    <s v="FERNANDO NIVIA"/>
    <s v="SUBA"/>
    <s v="SUBA"/>
    <x v="0"/>
    <s v="BOGOTA"/>
    <m/>
    <s v="PRIMO"/>
    <m/>
    <m/>
    <m/>
    <m/>
  </r>
  <r>
    <s v="SARA RONCANCIO"/>
    <m/>
    <m/>
    <x v="3"/>
    <s v="BOYACA"/>
    <m/>
    <s v="PRIMA"/>
    <m/>
    <m/>
    <m/>
    <m/>
  </r>
  <r>
    <s v="POMPEYO SUAREZ"/>
    <m/>
    <s v="ENGATIVA"/>
    <x v="0"/>
    <s v="BOGOTA"/>
    <m/>
    <s v="PRIMO"/>
    <m/>
    <m/>
    <m/>
    <m/>
  </r>
  <r>
    <s v="GUILLERMO AMOBLANDO"/>
    <s v="SUBA"/>
    <s v="SUBA"/>
    <x v="0"/>
    <s v="BOGOTA"/>
    <m/>
    <s v="AMIGO"/>
    <m/>
    <m/>
    <m/>
    <m/>
  </r>
  <r>
    <s v="ALEJANDRA HIJA MARTHA"/>
    <m/>
    <s v="LAJITA"/>
    <x v="4"/>
    <s v="BOYACA"/>
    <m/>
    <s v="SIRLEY"/>
    <m/>
    <m/>
    <m/>
    <m/>
  </r>
  <r>
    <s v="JHON POVEDA"/>
    <m/>
    <s v="ESCOBAL"/>
    <x v="4"/>
    <s v="BOYACA"/>
    <m/>
    <s v="PRIMO"/>
    <m/>
    <m/>
    <m/>
    <m/>
  </r>
  <r>
    <s v="ALVARO RONCANCIO"/>
    <m/>
    <s v="ESCOBAL"/>
    <x v="4"/>
    <s v="BOYACA"/>
    <m/>
    <s v="YERNO"/>
    <m/>
    <m/>
    <m/>
    <m/>
  </r>
  <r>
    <s v="ANA MARIA OLAYA"/>
    <s v="SUBA"/>
    <s v="SUBA"/>
    <x v="0"/>
    <s v="BOGOTA"/>
    <m/>
    <s v="SUBALTERNA"/>
    <m/>
    <m/>
    <m/>
    <m/>
  </r>
  <r>
    <s v="ANDREA PINEDA MORENO"/>
    <m/>
    <m/>
    <x v="0"/>
    <s v="BOGOTA"/>
    <m/>
    <s v="SUBALTERNA"/>
    <m/>
    <m/>
    <m/>
    <m/>
  </r>
  <r>
    <s v="CARMENZA AMOBLANDO"/>
    <m/>
    <m/>
    <x v="0"/>
    <s v="BOGOTA"/>
    <m/>
    <s v="AMIGA"/>
    <m/>
    <m/>
    <m/>
    <m/>
  </r>
  <r>
    <s v="CAROLINA R"/>
    <m/>
    <s v="ESCOBAL"/>
    <x v="4"/>
    <s v="BOYACA"/>
    <m/>
    <s v="SIRLEY"/>
    <m/>
    <m/>
    <m/>
    <m/>
  </r>
  <r>
    <s v="CAROLINA GARCIA AMOBLANDO"/>
    <m/>
    <m/>
    <x v="0"/>
    <s v="BOGOTA"/>
    <m/>
    <s v="AMIGA"/>
    <m/>
    <m/>
    <m/>
    <m/>
  </r>
  <r>
    <s v="CECILIA NIVIA URQUIJO"/>
    <s v="SUBA"/>
    <s v="SUBA"/>
    <x v="0"/>
    <s v="BOGOTA"/>
    <m/>
    <s v="PRIMA"/>
    <m/>
    <m/>
    <m/>
    <m/>
  </r>
  <r>
    <s v="RICARDO RONCANCIO"/>
    <m/>
    <m/>
    <x v="0"/>
    <s v="BOGOTA"/>
    <m/>
    <s v="AMIGO"/>
    <m/>
    <m/>
    <m/>
    <m/>
  </r>
  <r>
    <s v="DANIEL EVENTOS"/>
    <s v="COLON"/>
    <s v="PUENTE ARANDA"/>
    <x v="0"/>
    <s v="BOGOTA"/>
    <m/>
    <s v="AMIGO"/>
    <m/>
    <m/>
    <m/>
    <m/>
  </r>
  <r>
    <s v="DAVID AMOBLANDO"/>
    <m/>
    <m/>
    <x v="0"/>
    <s v="BOGOTA"/>
    <m/>
    <s v="AMIGO"/>
    <m/>
    <m/>
    <m/>
    <m/>
  </r>
  <r>
    <s v="DAVID INMOBILIARIA"/>
    <s v="CASTILLA"/>
    <s v="KENNEDY"/>
    <x v="0"/>
    <s v="BOGOTA"/>
    <m/>
    <s v="AMIGO"/>
    <m/>
    <m/>
    <m/>
    <m/>
  </r>
  <r>
    <s v="CARLOS TRANSPORTADOR SPRING"/>
    <s v="MANDALAY"/>
    <s v="KENNEDY"/>
    <x v="0"/>
    <s v="BOGOTA"/>
    <m/>
    <s v="AMIGO"/>
    <m/>
    <m/>
    <m/>
    <m/>
  </r>
  <r>
    <s v="DAYANA VECINA"/>
    <m/>
    <s v="ESCOBAL"/>
    <x v="4"/>
    <s v="BOYACA"/>
    <m/>
    <s v="SIRLEY"/>
    <m/>
    <m/>
    <m/>
    <m/>
  </r>
  <r>
    <s v="GUSTAVO VECINO"/>
    <m/>
    <s v="ESCOBAL"/>
    <x v="4"/>
    <s v="BOYACA"/>
    <m/>
    <s v="SIRLEY"/>
    <m/>
    <m/>
    <m/>
    <m/>
  </r>
  <r>
    <s v="DORA FERRETERIA"/>
    <s v="KENNEDY"/>
    <s v="KENNEDY"/>
    <x v="0"/>
    <s v="BOGOTA"/>
    <m/>
    <s v="AMIGA"/>
    <m/>
    <m/>
    <m/>
    <m/>
  </r>
  <r>
    <s v="EDELMO CAPERA"/>
    <m/>
    <m/>
    <x v="1"/>
    <s v="CUNDINAMARCA"/>
    <m/>
    <s v="AMIGO"/>
    <m/>
    <m/>
    <m/>
    <m/>
  </r>
  <r>
    <s v="EDILSA SUAREZ"/>
    <m/>
    <s v="URBANA"/>
    <x v="4"/>
    <s v="BOYACA"/>
    <m/>
    <s v="AMIGA"/>
    <m/>
    <m/>
    <m/>
    <m/>
  </r>
  <r>
    <s v="EDUARDO SALAZAR AMOBLANDO"/>
    <m/>
    <m/>
    <x v="0"/>
    <s v="BOGOTA"/>
    <m/>
    <s v="AMIGO"/>
    <m/>
    <m/>
    <m/>
    <m/>
  </r>
  <r>
    <s v="ELISA RONCANCIO"/>
    <m/>
    <s v="ESCOBAL"/>
    <x v="4"/>
    <s v="BOYACA"/>
    <m/>
    <s v="PRIMA"/>
    <m/>
    <m/>
    <m/>
    <m/>
  </r>
  <r>
    <s v="ELSA CCO SABOYA"/>
    <m/>
    <s v="ESCOBAL"/>
    <x v="4"/>
    <s v="BOYACA"/>
    <m/>
    <s v="SIRLEY"/>
    <m/>
    <m/>
    <m/>
    <m/>
  </r>
  <r>
    <s v="ELSA TAXIS"/>
    <m/>
    <m/>
    <x v="0"/>
    <s v="BOGOTA"/>
    <m/>
    <s v="AMIGA"/>
    <m/>
    <m/>
    <m/>
    <m/>
  </r>
  <r>
    <s v="EMILIA AMOBLANDO"/>
    <m/>
    <m/>
    <x v="0"/>
    <s v="BOGOTA"/>
    <m/>
    <s v="AMIGA"/>
    <m/>
    <m/>
    <m/>
    <m/>
  </r>
  <r>
    <s v="EMILSE FORERO "/>
    <m/>
    <s v="ESCOBAL"/>
    <x v="4"/>
    <s v="BOYACA"/>
    <m/>
    <s v="SIRLEY"/>
    <m/>
    <m/>
    <m/>
    <m/>
  </r>
  <r>
    <s v="YENNY MORA"/>
    <m/>
    <m/>
    <x v="0"/>
    <s v="BOGOTA"/>
    <m/>
    <s v="SUBALTERNA"/>
    <m/>
    <m/>
    <m/>
    <m/>
  </r>
  <r>
    <s v="ALEXANDRA"/>
    <m/>
    <m/>
    <x v="0"/>
    <s v="BOGOTA"/>
    <m/>
    <s v="SUBALTERNA"/>
    <m/>
    <m/>
    <m/>
    <m/>
  </r>
  <r>
    <s v="ERIKA EXAMOBLANDO"/>
    <m/>
    <m/>
    <x v="0"/>
    <s v="BOGOTA"/>
    <m/>
    <s v="SUBALTERNA"/>
    <m/>
    <m/>
    <m/>
    <m/>
  </r>
  <r>
    <s v="EUGENIA JIMENEZ"/>
    <m/>
    <s v="ESCOBAL"/>
    <x v="4"/>
    <s v="BOYACA"/>
    <m/>
    <s v="SIRLEY"/>
    <m/>
    <m/>
    <m/>
    <m/>
  </r>
  <r>
    <s v="FERNEY PERDOMO AMOBLANDO"/>
    <m/>
    <m/>
    <x v="0"/>
    <s v="BOGOTA"/>
    <m/>
    <s v="AMIGO"/>
    <m/>
    <m/>
    <m/>
    <m/>
  </r>
  <r>
    <s v="GERARDO AMOBLANDO"/>
    <m/>
    <m/>
    <x v="0"/>
    <s v="BOGOTA"/>
    <m/>
    <s v="AMIGO"/>
    <m/>
    <m/>
    <m/>
    <m/>
  </r>
  <r>
    <s v="GUILLERMO GUTIERREZ"/>
    <m/>
    <s v="ESCOBAL"/>
    <x v="4"/>
    <s v="BOYACA"/>
    <m/>
    <s v="SIRLEY"/>
    <m/>
    <m/>
    <m/>
    <m/>
  </r>
  <r>
    <s v="GUILLERMO MORALES"/>
    <m/>
    <s v="VINCULO"/>
    <x v="4"/>
    <s v="BOYACA"/>
    <m/>
    <s v="AMIGO"/>
    <m/>
    <m/>
    <m/>
    <m/>
  </r>
  <r>
    <s v="HARRY AMOBLANDO"/>
    <m/>
    <m/>
    <x v="0"/>
    <s v="BOGOTA"/>
    <m/>
    <s v="AMIGO"/>
    <m/>
    <m/>
    <m/>
    <m/>
  </r>
  <r>
    <s v="JHON RIOS"/>
    <m/>
    <m/>
    <x v="0"/>
    <s v="BOGOTA"/>
    <m/>
    <s v="SUBALTERNA"/>
    <m/>
    <m/>
    <m/>
    <m/>
  </r>
  <r>
    <s v="JORGE RODRIGUEZ"/>
    <m/>
    <m/>
    <x v="0"/>
    <s v="BOGOTA"/>
    <m/>
    <s v="ESPOSO PRIMA"/>
    <m/>
    <m/>
    <m/>
    <m/>
  </r>
  <r>
    <s v="JOSE ANTONIO URQUIJO"/>
    <m/>
    <m/>
    <x v="5"/>
    <s v="BOYACA"/>
    <m/>
    <s v="PRIMO"/>
    <s v="BORBUR"/>
    <s v="BOYACA"/>
    <m/>
    <m/>
  </r>
  <r>
    <s v="JOSE ARAGON"/>
    <m/>
    <m/>
    <x v="0"/>
    <s v="BOGOTA"/>
    <m/>
    <s v="AMIGO"/>
    <s v="ESPINAL"/>
    <s v="TOLIMA"/>
    <m/>
    <m/>
  </r>
  <r>
    <s v="JOSE HERRERA"/>
    <m/>
    <m/>
    <x v="0"/>
    <s v="BOGOTA"/>
    <m/>
    <s v="AMIGO"/>
    <m/>
    <m/>
    <s v="MARY"/>
    <m/>
  </r>
  <r>
    <s v="TERESA PINEDA"/>
    <m/>
    <m/>
    <x v="0"/>
    <s v="BOGOTA"/>
    <m/>
    <s v="TIA"/>
    <m/>
    <m/>
    <s v="MARY"/>
    <m/>
  </r>
  <r>
    <s v="JOSE PEÑA AMOBLANDO"/>
    <m/>
    <m/>
    <x v="0"/>
    <s v="BOGOTA"/>
    <m/>
    <s v="AMIGO"/>
    <m/>
    <m/>
    <m/>
    <m/>
  </r>
  <r>
    <s v="JUAN CARLOS BELTRAN"/>
    <m/>
    <s v="ESCOBAL"/>
    <x v="4"/>
    <s v="BOYACA"/>
    <m/>
    <s v="AMIGO"/>
    <m/>
    <m/>
    <m/>
    <s v="EXCONSEJAL"/>
  </r>
  <r>
    <s v="JUAN CARLOS COLCHONES"/>
    <m/>
    <m/>
    <x v="0"/>
    <s v="BOGOTA"/>
    <m/>
    <s v="AMIGO"/>
    <m/>
    <m/>
    <m/>
    <m/>
  </r>
  <r>
    <s v="JUDITH GARANTIAS EXAMOBLANDO"/>
    <s v="SUBA"/>
    <s v="SUBA"/>
    <x v="0"/>
    <s v="BOGOTA"/>
    <m/>
    <s v="AMIGA"/>
    <m/>
    <m/>
    <m/>
    <m/>
  </r>
  <r>
    <s v="JUAN PABLO MONTENEGRO"/>
    <m/>
    <m/>
    <x v="0"/>
    <s v="BOGOTA"/>
    <m/>
    <s v="AMIGO"/>
    <m/>
    <m/>
    <m/>
    <s v="ING SISTEMAS DANE"/>
  </r>
  <r>
    <s v="JULIETH PINTURAS AMOBLANDO"/>
    <m/>
    <m/>
    <x v="0"/>
    <s v="BOGOTA"/>
    <m/>
    <s v="AMIGA"/>
    <m/>
    <m/>
    <m/>
    <m/>
  </r>
  <r>
    <s v="JULIO DORADO AMOBLANDO"/>
    <m/>
    <m/>
    <x v="0"/>
    <s v="BOGOTA"/>
    <m/>
    <s v="AMIGO"/>
    <m/>
    <m/>
    <m/>
    <m/>
  </r>
  <r>
    <s v="KATERIN GARANTIAS AMOBLANDO"/>
    <m/>
    <m/>
    <x v="0"/>
    <s v="BOGOTA"/>
    <m/>
    <s v="AMIGA"/>
    <m/>
    <m/>
    <m/>
    <m/>
  </r>
  <r>
    <s v="KIMBERLY GARANTIAS AMOBLANDO"/>
    <m/>
    <m/>
    <x v="0"/>
    <s v="BOGOTA"/>
    <m/>
    <s v="AMIGA"/>
    <m/>
    <m/>
    <m/>
    <m/>
  </r>
  <r>
    <s v="LEONARDO SANABRIA"/>
    <m/>
    <m/>
    <x v="6"/>
    <s v="CUNDINAMARCA"/>
    <m/>
    <s v="AMIGO"/>
    <m/>
    <m/>
    <m/>
    <m/>
  </r>
  <r>
    <s v="LEONOR AMOBLANDO"/>
    <m/>
    <m/>
    <x v="0"/>
    <s v="BOGOTA"/>
    <m/>
    <s v="AMIGO"/>
    <m/>
    <m/>
    <m/>
    <m/>
  </r>
  <r>
    <s v="LEYDI ROZO"/>
    <m/>
    <s v="KENNEDY"/>
    <x v="0"/>
    <s v="BOGOTA"/>
    <m/>
    <s v="SUBALTERNA"/>
    <m/>
    <m/>
    <m/>
    <m/>
  </r>
  <r>
    <s v="LIBARDO LOZANO"/>
    <m/>
    <s v="BOSA"/>
    <x v="0"/>
    <s v="BOGOTA"/>
    <m/>
    <s v="SUBALTERNA"/>
    <m/>
    <m/>
    <m/>
    <m/>
  </r>
  <r>
    <s v="LIIANA LUIS"/>
    <m/>
    <m/>
    <x v="0"/>
    <s v="BOGOTA"/>
    <m/>
    <s v="SUBALTERNA"/>
    <m/>
    <m/>
    <m/>
    <m/>
  </r>
  <r>
    <s v="LUIS JIMENEZ"/>
    <m/>
    <s v="ESCOBAL"/>
    <x v="4"/>
    <s v="BOYACA"/>
    <m/>
    <s v="AMIGO"/>
    <m/>
    <m/>
    <m/>
    <m/>
  </r>
  <r>
    <s v="LUIS URQUIJO"/>
    <m/>
    <m/>
    <x v="5"/>
    <s v="BOYACA"/>
    <m/>
    <s v="PRIMO"/>
    <m/>
    <m/>
    <m/>
    <m/>
  </r>
  <r>
    <s v="MAICOL TALLER CHAPAS"/>
    <m/>
    <s v="KENNEDY"/>
    <x v="0"/>
    <s v="BOGOTA"/>
    <m/>
    <s v="AMIGO"/>
    <m/>
    <m/>
    <m/>
    <m/>
  </r>
  <r>
    <s v="MANUEL FORERO COMERCIANTE"/>
    <m/>
    <m/>
    <x v="7"/>
    <s v="CUNDINAMARCA"/>
    <m/>
    <s v="AMIGO"/>
    <m/>
    <m/>
    <m/>
    <m/>
  </r>
  <r>
    <s v="MANUELA PADILLA"/>
    <m/>
    <s v="ESCOBAL"/>
    <x v="4"/>
    <s v="BOYACA"/>
    <m/>
    <s v="SIRLEY"/>
    <m/>
    <m/>
    <m/>
    <m/>
  </r>
  <r>
    <s v="MAR GARANTIAS AMOBLANDO"/>
    <m/>
    <m/>
    <x v="0"/>
    <s v="BOGOTA"/>
    <m/>
    <s v="AMIGA"/>
    <m/>
    <m/>
    <m/>
    <m/>
  </r>
  <r>
    <s v="MARCELA ROJAS AMOBLANDO"/>
    <m/>
    <s v="KENNEDY"/>
    <x v="0"/>
    <s v="BOGOTA"/>
    <m/>
    <s v="AMIGA"/>
    <m/>
    <m/>
    <m/>
    <m/>
  </r>
  <r>
    <s v="MARCIAL CORTES"/>
    <m/>
    <s v="ENGATIVA"/>
    <x v="0"/>
    <s v="BOGOTA"/>
    <m/>
    <s v="AMIGO"/>
    <m/>
    <m/>
    <m/>
    <m/>
  </r>
  <r>
    <s v="MARIA EUGENIA AMOBLANDO"/>
    <m/>
    <m/>
    <x v="0"/>
    <s v="BOGOTA"/>
    <m/>
    <s v="AMIGA"/>
    <m/>
    <m/>
    <m/>
    <m/>
  </r>
  <r>
    <s v="MARIA EVA COTA"/>
    <m/>
    <m/>
    <x v="0"/>
    <s v="BOGOTA"/>
    <m/>
    <s v="AMIGA"/>
    <m/>
    <m/>
    <m/>
    <m/>
  </r>
  <r>
    <s v="MARILYN AMOBLANDO"/>
    <m/>
    <m/>
    <x v="0"/>
    <s v="BOGOTA"/>
    <m/>
    <s v="AMIGA"/>
    <m/>
    <m/>
    <m/>
    <m/>
  </r>
  <r>
    <s v="MARLENY GONZALEZ"/>
    <m/>
    <m/>
    <x v="0"/>
    <s v="BOGOTA"/>
    <m/>
    <s v="AMIGA"/>
    <m/>
    <m/>
    <m/>
    <m/>
  </r>
  <r>
    <s v="MARSELA AMOBLANDO GARANTIAS"/>
    <m/>
    <s v="BOSA"/>
    <x v="0"/>
    <s v="BOGOTA"/>
    <m/>
    <s v="AMIGA"/>
    <m/>
    <m/>
    <m/>
    <m/>
  </r>
  <r>
    <s v="MARSELA PEDRAZA AMOBLANDO"/>
    <m/>
    <m/>
    <x v="0"/>
    <s v="BOGOTA"/>
    <m/>
    <s v="AMIGA"/>
    <m/>
    <m/>
    <m/>
    <m/>
  </r>
  <r>
    <s v="MARSELLA PUENTES"/>
    <m/>
    <s v="KENNEDY"/>
    <x v="0"/>
    <s v="BOGOTA"/>
    <m/>
    <s v="AMIGA"/>
    <m/>
    <m/>
    <m/>
    <m/>
  </r>
  <r>
    <s v="MARTHA OSPINA"/>
    <m/>
    <s v="KENNEDY"/>
    <x v="0"/>
    <s v="BOGOTA"/>
    <m/>
    <s v="AMIGA"/>
    <m/>
    <m/>
    <m/>
    <m/>
  </r>
  <r>
    <s v="MARTIN JIMENEZ"/>
    <m/>
    <s v="RESGUARDO"/>
    <x v="4"/>
    <s v="BOYACA"/>
    <m/>
    <s v="AMIGO"/>
    <m/>
    <m/>
    <m/>
    <m/>
  </r>
  <r>
    <s v="MAURICIO URQUIJO"/>
    <m/>
    <m/>
    <x v="5"/>
    <s v="BOYACA"/>
    <m/>
    <s v="AMIGO"/>
    <m/>
    <m/>
    <m/>
    <m/>
  </r>
  <r>
    <s v="MAYIBE RONCANCIO"/>
    <m/>
    <m/>
    <x v="0"/>
    <s v="BOGOTA"/>
    <m/>
    <s v="PRIMA"/>
    <m/>
    <m/>
    <m/>
    <m/>
  </r>
  <r>
    <s v="IMELDA RONCANCIO"/>
    <m/>
    <s v="ESCOBAL"/>
    <x v="4"/>
    <s v="BOYACA"/>
    <m/>
    <s v="MADRE"/>
    <m/>
    <m/>
    <m/>
    <m/>
  </r>
  <r>
    <s v="MERCEDES RONCANCIO"/>
    <m/>
    <m/>
    <x v="0"/>
    <s v="BOGOTA"/>
    <m/>
    <s v="SIRLEY"/>
    <m/>
    <m/>
    <m/>
    <m/>
  </r>
  <r>
    <s v="MIREYA TANGELO"/>
    <m/>
    <m/>
    <x v="6"/>
    <s v="CUNDINAMARCA"/>
    <m/>
    <s v="AMIGA"/>
    <m/>
    <m/>
    <m/>
    <m/>
  </r>
  <r>
    <s v="NEDFY SANCHEZ"/>
    <m/>
    <m/>
    <x v="0"/>
    <s v="BOGOTA"/>
    <m/>
    <s v="AMIGA"/>
    <m/>
    <m/>
    <m/>
    <m/>
  </r>
  <r>
    <s v="NELLY RONCANCIO"/>
    <m/>
    <m/>
    <x v="0"/>
    <s v="BOGOTA"/>
    <m/>
    <s v="AMIGA"/>
    <m/>
    <m/>
    <m/>
    <m/>
  </r>
  <r>
    <s v="OLGA SAN JOAQUIN"/>
    <m/>
    <m/>
    <x v="6"/>
    <s v="CUNDINAMARCA"/>
    <m/>
    <s v="AMIGA"/>
    <m/>
    <m/>
    <m/>
    <m/>
  </r>
  <r>
    <s v="OLVER AMOBLANDO"/>
    <m/>
    <m/>
    <x v="0"/>
    <s v="BOGOTA"/>
    <m/>
    <s v="AMIGO"/>
    <m/>
    <m/>
    <m/>
    <m/>
  </r>
  <r>
    <s v="OSCAR PARDO"/>
    <m/>
    <m/>
    <x v="0"/>
    <s v="BOGOTA"/>
    <m/>
    <s v="AMIGO"/>
    <m/>
    <m/>
    <m/>
    <m/>
  </r>
  <r>
    <s v="PABLO JIMENEZ"/>
    <m/>
    <s v="ESCOBAL"/>
    <x v="4"/>
    <s v="BOYACA"/>
    <m/>
    <s v="AMIGO"/>
    <m/>
    <m/>
    <m/>
    <m/>
  </r>
  <r>
    <s v="PEDRO GARANTIAS AMOBLANDO"/>
    <m/>
    <m/>
    <x v="0"/>
    <s v="BOGOTA"/>
    <m/>
    <s v="AMIGO"/>
    <m/>
    <m/>
    <m/>
    <m/>
  </r>
  <r>
    <s v="PEREGRINO ROSERO"/>
    <m/>
    <m/>
    <x v="0"/>
    <s v="BOGOTA"/>
    <m/>
    <s v="AMIGO"/>
    <m/>
    <m/>
    <m/>
    <m/>
  </r>
  <r>
    <s v="RAFAEL JIMENEZ"/>
    <m/>
    <s v="ENGATIVA"/>
    <x v="0"/>
    <s v="BOGOTA"/>
    <m/>
    <s v="AMIGO"/>
    <m/>
    <m/>
    <m/>
    <m/>
  </r>
  <r>
    <s v="RAMIRO JIMENEZ"/>
    <m/>
    <s v="ESCOBAL"/>
    <x v="4"/>
    <s v="BOYACA"/>
    <m/>
    <s v="AMIGO"/>
    <m/>
    <m/>
    <m/>
    <m/>
  </r>
  <r>
    <s v="RICARDO URQUIJO"/>
    <m/>
    <s v="VINCULO"/>
    <x v="4"/>
    <s v="BOYACA"/>
    <m/>
    <s v="PRIMO"/>
    <m/>
    <m/>
    <m/>
    <m/>
  </r>
  <r>
    <s v="ROSITA DESPACHOS AMOBLANDO"/>
    <m/>
    <m/>
    <x v="0"/>
    <s v="BOGOTA"/>
    <m/>
    <s v="AMIGA"/>
    <m/>
    <m/>
    <m/>
    <m/>
  </r>
  <r>
    <s v="ROSARIO LEANDRO"/>
    <m/>
    <s v="KENNEDY"/>
    <x v="0"/>
    <s v="BOGOTA"/>
    <m/>
    <s v="AMIGA"/>
    <m/>
    <m/>
    <m/>
    <m/>
  </r>
  <r>
    <s v="SALVADOR RONCANCIO"/>
    <m/>
    <m/>
    <x v="8"/>
    <s v="CUNDINAMARCA"/>
    <m/>
    <s v="AMIGO"/>
    <m/>
    <m/>
    <m/>
    <m/>
  </r>
  <r>
    <s v="SIRLEY URQUIJO"/>
    <m/>
    <s v="ESCOBAL"/>
    <x v="4"/>
    <s v="BOYACA"/>
    <m/>
    <s v="HIJA"/>
    <m/>
    <m/>
    <m/>
    <m/>
  </r>
  <r>
    <s v="SOFIA DUQUE"/>
    <m/>
    <m/>
    <x v="0"/>
    <s v="BOGOTA"/>
    <m/>
    <s v="AMIGA"/>
    <m/>
    <m/>
    <m/>
    <m/>
  </r>
  <r>
    <s v="SERAFIN HERNANDEZ"/>
    <m/>
    <m/>
    <x v="9"/>
    <s v="CUNDINAMARCA"/>
    <m/>
    <s v="AMIGO"/>
    <m/>
    <m/>
    <m/>
    <m/>
  </r>
  <r>
    <s v="SONIA RODRIGUEZ"/>
    <m/>
    <m/>
    <x v="0"/>
    <s v="BOGOTA"/>
    <m/>
    <s v="AMIGA"/>
    <m/>
    <m/>
    <m/>
    <m/>
  </r>
  <r>
    <s v="TERESA NIVIA"/>
    <m/>
    <m/>
    <x v="0"/>
    <s v="BOGOTA"/>
    <m/>
    <s v="PRIMA"/>
    <m/>
    <m/>
    <m/>
    <m/>
  </r>
  <r>
    <s v="VANESA ZIPAQUIRA AMOBLANDO"/>
    <m/>
    <m/>
    <x v="0"/>
    <s v="BOGOTA"/>
    <m/>
    <s v="AMIGA"/>
    <m/>
    <m/>
    <m/>
    <m/>
  </r>
  <r>
    <s v="VENED URQUIJO"/>
    <m/>
    <s v="ESCOBAL"/>
    <x v="4"/>
    <s v="BOYACA"/>
    <m/>
    <s v="PRIMA"/>
    <m/>
    <m/>
    <m/>
    <m/>
  </r>
  <r>
    <s v="WILLIAM POVEDA"/>
    <m/>
    <m/>
    <x v="0"/>
    <s v="BOGOTA"/>
    <m/>
    <s v="AMIGO"/>
    <m/>
    <m/>
    <m/>
    <m/>
  </r>
  <r>
    <s v="WILSON POVEDA"/>
    <m/>
    <s v="ESCOBAL"/>
    <x v="4"/>
    <s v="BOYACA"/>
    <m/>
    <s v="PRIMO"/>
    <m/>
    <m/>
    <m/>
    <m/>
  </r>
  <r>
    <s v="YURANI MICHELL GARANTIAS AMOBLANDO"/>
    <m/>
    <m/>
    <x v="0"/>
    <s v="BOGOTA"/>
    <m/>
    <s v="AMIGA"/>
    <m/>
    <m/>
    <m/>
    <m/>
  </r>
  <r>
    <s v="CARMEN URQUIJO"/>
    <m/>
    <s v="ESCOBAL"/>
    <x v="4"/>
    <s v="BOYACA"/>
    <m/>
    <s v="TIA"/>
    <m/>
    <m/>
    <m/>
    <m/>
  </r>
  <r>
    <s v="ROMULO POVEDA"/>
    <m/>
    <s v="ESCOBAL"/>
    <x v="4"/>
    <s v="BOYACA"/>
    <m/>
    <s v="PRIMO"/>
    <m/>
    <m/>
    <m/>
    <m/>
  </r>
  <r>
    <s v="WILSON GUTIERREZ"/>
    <m/>
    <s v="LAJITA"/>
    <x v="4"/>
    <s v="BOYACA"/>
    <m/>
    <s v="AMIGO"/>
    <m/>
    <m/>
    <m/>
    <m/>
  </r>
  <r>
    <s v="PEDRO RODRIGUEZ"/>
    <m/>
    <s v="ESCOBAL"/>
    <x v="4"/>
    <s v="BOYACA"/>
    <m/>
    <s v="AMIGO"/>
    <m/>
    <m/>
    <m/>
    <m/>
  </r>
  <r>
    <s v="EUCLIDES RODRIGUEZ"/>
    <m/>
    <s v="LAJITA"/>
    <x v="4"/>
    <s v="BOYACA"/>
    <m/>
    <s v="AMIGO"/>
    <m/>
    <m/>
    <m/>
    <m/>
  </r>
  <r>
    <s v="EDUARDO SUAREZ"/>
    <m/>
    <s v="LAJITA"/>
    <x v="4"/>
    <s v="BOYACA"/>
    <m/>
    <s v="AMIGO"/>
    <m/>
    <m/>
    <m/>
    <s v="EXCANDIDATO A CONSEJO"/>
  </r>
  <r>
    <s v="LIBARDO JIMENEZ"/>
    <m/>
    <s v="ESCOBAL"/>
    <x v="4"/>
    <s v="BOYACA"/>
    <m/>
    <s v="AMIGO"/>
    <m/>
    <m/>
    <m/>
    <m/>
  </r>
  <r>
    <s v="JOSE DOMINGO JIMENEZ"/>
    <m/>
    <s v="ESCOBAL"/>
    <x v="4"/>
    <s v="BOYACA"/>
    <m/>
    <s v="AMIGO"/>
    <m/>
    <m/>
    <m/>
    <m/>
  </r>
  <r>
    <s v="HILDA SUAREZ RONCANCIO"/>
    <m/>
    <m/>
    <x v="0"/>
    <s v="BOGOTA"/>
    <m/>
    <s v="PRIMA"/>
    <m/>
    <m/>
    <m/>
    <m/>
  </r>
  <r>
    <s v="MARTHA"/>
    <m/>
    <s v="LAJITA"/>
    <x v="4"/>
    <s v="BOYACA"/>
    <m/>
    <s v="SIRLEY"/>
    <m/>
    <m/>
    <m/>
    <m/>
  </r>
  <r>
    <s v="CELIO SANTAMARIA"/>
    <m/>
    <s v="ESCOBAL"/>
    <x v="4"/>
    <s v="BOYACA"/>
    <m/>
    <s v="SIRLEY"/>
    <m/>
    <m/>
    <m/>
    <m/>
  </r>
  <r>
    <s v="HERMES BURGOS"/>
    <m/>
    <s v="ESCOBAL"/>
    <x v="4"/>
    <s v="BOYACA"/>
    <m/>
    <s v="AMIGO"/>
    <m/>
    <m/>
    <m/>
    <m/>
  </r>
  <r>
    <s v="GERMAN PEÑA"/>
    <m/>
    <s v="RESGUARDO"/>
    <x v="4"/>
    <s v="BOYACA"/>
    <m/>
    <s v="AMIGO"/>
    <m/>
    <m/>
    <m/>
    <m/>
  </r>
  <r>
    <s v="BLANCA JIMEMEZ"/>
    <m/>
    <s v="ESCOBAL"/>
    <x v="4"/>
    <s v="BOYACA"/>
    <m/>
    <s v="SIRLEY"/>
    <m/>
    <m/>
    <m/>
    <m/>
  </r>
  <r>
    <s v="MAURICIO URQUIJO"/>
    <m/>
    <m/>
    <x v="5"/>
    <s v="BOYACA"/>
    <m/>
    <s v="PRIMA"/>
    <m/>
    <m/>
    <m/>
    <m/>
  </r>
  <r>
    <s v="BALTAZAR CORTES"/>
    <m/>
    <m/>
    <x v="0"/>
    <s v="BOGOTA"/>
    <m/>
    <s v="FAMILIAR"/>
    <s v="SABOYA"/>
    <s v="BOYACA"/>
    <m/>
    <m/>
  </r>
  <r>
    <s v="BEATRIZ MERCHAN"/>
    <m/>
    <s v="ESCOBAL"/>
    <x v="4"/>
    <s v="BOYACA"/>
    <m/>
    <s v="SIRLEY"/>
    <m/>
    <m/>
    <m/>
    <m/>
  </r>
  <r>
    <s v="FREDY EMERMEDICA"/>
    <m/>
    <m/>
    <x v="0"/>
    <s v="BOGOTA"/>
    <m/>
    <s v="AMIGO"/>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905EE-590D-45E7-8C45-A981F4BFD837}"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1">
    <pivotField dataField="1" showAll="0"/>
    <pivotField showAll="0"/>
    <pivotField showAll="0"/>
    <pivotField axis="axisRow" showAll="0">
      <items count="13">
        <item x="9"/>
        <item x="0"/>
        <item m="1" x="10"/>
        <item x="5"/>
        <item x="1"/>
        <item m="1" x="11"/>
        <item x="6"/>
        <item x="7"/>
        <item x="8"/>
        <item x="4"/>
        <item x="2"/>
        <item x="3"/>
        <item t="default"/>
      </items>
    </pivotField>
    <pivotField showAll="0"/>
    <pivotField showAll="0"/>
    <pivotField showAll="0"/>
    <pivotField showAll="0"/>
    <pivotField showAll="0"/>
    <pivotField showAll="0"/>
    <pivotField showAll="0"/>
  </pivotFields>
  <rowFields count="1">
    <field x="3"/>
  </rowFields>
  <rowItems count="11">
    <i>
      <x/>
    </i>
    <i>
      <x v="1"/>
    </i>
    <i>
      <x v="3"/>
    </i>
    <i>
      <x v="4"/>
    </i>
    <i>
      <x v="6"/>
    </i>
    <i>
      <x v="7"/>
    </i>
    <i>
      <x v="8"/>
    </i>
    <i>
      <x v="9"/>
    </i>
    <i>
      <x v="10"/>
    </i>
    <i>
      <x v="11"/>
    </i>
    <i t="grand">
      <x/>
    </i>
  </rowItems>
  <colItems count="1">
    <i/>
  </colItems>
  <dataFields count="1">
    <dataField name="Cuenta de NOMBRE" fld="0" subtotal="count"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34849-4662-4E42-AD4F-8E39F072D048}" name="Potenciales" displayName="Potenciales" ref="A1:K134" totalsRowShown="0" headerRowDxfId="16" headerRowBorderDxfId="15" tableBorderDxfId="14" totalsRowBorderDxfId="13">
  <autoFilter ref="A1:K134" xr:uid="{45B471BB-78A2-47E4-8437-9B29D55D35A4}"/>
  <tableColumns count="11">
    <tableColumn id="1" xr3:uid="{6C153F08-390F-4FEB-B631-BBED2DE5CBC1}" name="NOMBRE" dataDxfId="12"/>
    <tableColumn id="3" xr3:uid="{7CF5D561-FBC7-46BB-9D84-676D74BA44CE}" name="BARRIO" dataDxfId="11"/>
    <tableColumn id="4" xr3:uid="{8F6351C6-5F16-44E3-A45C-2FFB365DF848}" name="LOCALIDAD-VEREDA" dataDxfId="10"/>
    <tableColumn id="5" xr3:uid="{C6D43AF5-84FF-4F24-8E9B-D565E62B8DF8}" name="CIUDAD" dataDxfId="9"/>
    <tableColumn id="6" xr3:uid="{82D6B565-8F74-474F-AEA0-C9F870AAED80}" name="DPTO" dataDxfId="8"/>
    <tableColumn id="7" xr3:uid="{69D708FD-08D5-4B28-B0F1-D36732226F72}" name="TELEFONO" dataDxfId="7"/>
    <tableColumn id="8" xr3:uid="{BE1A5693-6EDD-4B93-8DD7-A43F969E5E7E}" name="ROL" dataDxfId="6"/>
    <tableColumn id="9" xr3:uid="{705B2E3D-8B35-4E4C-B269-0D73B76A45E4}" name="FAMILIA EN OTRO CIUDAD" dataDxfId="5"/>
    <tableColumn id="10" xr3:uid="{8F0474E0-44CB-42AC-9097-D825CC756BE7}" name="DPTO FAMILIAR" dataDxfId="4"/>
    <tableColumn id="11" xr3:uid="{64088733-1A33-490E-9474-69A57E291961}" name="RESPONSABLE" dataDxfId="3"/>
    <tableColumn id="12" xr3:uid="{DA0D99C0-79BF-4E8D-9E62-3524E83FB850}" name="OBSERVA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18T18:02:32.15" personId="{D5027FDE-E160-48D9-B80C-DC2727B9B7D7}" id="{7134D619-D0D6-4438-8AAA-86DB0561040E}">
    <text>https://www.bbc.com/mundo/noticias-56025727</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ronavirus.jhu.edu/region/ecuado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osmacro.expansion.com/otros/coronavirus-vacuna?anio=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AFDA-01C3-472A-B623-16A18B2F3C40}">
  <dimension ref="A1:B7"/>
  <sheetViews>
    <sheetView workbookViewId="0"/>
  </sheetViews>
  <sheetFormatPr baseColWidth="10" defaultRowHeight="15" x14ac:dyDescent="0.25"/>
  <cols>
    <col min="1" max="1" width="51.140625" customWidth="1"/>
    <col min="2" max="2" width="22.7109375" customWidth="1"/>
  </cols>
  <sheetData>
    <row r="1" spans="1:2" x14ac:dyDescent="0.25">
      <c r="A1" s="17" t="s">
        <v>223</v>
      </c>
      <c r="B1" s="17" t="s">
        <v>221</v>
      </c>
    </row>
    <row r="2" spans="1:2" ht="30" x14ac:dyDescent="0.25">
      <c r="A2" s="16" t="s">
        <v>212</v>
      </c>
      <c r="B2" s="6"/>
    </row>
    <row r="3" spans="1:2" x14ac:dyDescent="0.25">
      <c r="A3" s="128" t="s">
        <v>222</v>
      </c>
      <c r="B3" s="6" t="s">
        <v>199</v>
      </c>
    </row>
    <row r="4" spans="1:2" x14ac:dyDescent="0.25">
      <c r="A4" s="128"/>
      <c r="B4" s="6" t="s">
        <v>213</v>
      </c>
    </row>
    <row r="5" spans="1:2" x14ac:dyDescent="0.25">
      <c r="A5" s="128"/>
      <c r="B5" s="6" t="s">
        <v>0</v>
      </c>
    </row>
    <row r="6" spans="1:2" x14ac:dyDescent="0.25">
      <c r="A6" s="128"/>
      <c r="B6" s="6" t="s">
        <v>1</v>
      </c>
    </row>
    <row r="7" spans="1:2" x14ac:dyDescent="0.25">
      <c r="A7" s="128"/>
      <c r="B7" s="6" t="s">
        <v>2</v>
      </c>
    </row>
  </sheetData>
  <mergeCells count="1">
    <mergeCell ref="A3: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C3AB-F4DB-4573-8BD8-1F00999842EC}">
  <dimension ref="A1:O41"/>
  <sheetViews>
    <sheetView workbookViewId="0">
      <pane xSplit="1" ySplit="1" topLeftCell="F42" activePane="bottomRight" state="frozen"/>
      <selection pane="topRight" activeCell="B1" sqref="B1"/>
      <selection pane="bottomLeft" activeCell="A2" sqref="A2"/>
      <selection pane="bottomRight" activeCell="N48" sqref="N48"/>
    </sheetView>
  </sheetViews>
  <sheetFormatPr baseColWidth="10" defaultRowHeight="14.25" x14ac:dyDescent="0.2"/>
  <cols>
    <col min="1" max="1" width="24.5703125" style="24" customWidth="1"/>
    <col min="2" max="2" width="15.7109375" style="24" customWidth="1"/>
    <col min="3" max="3" width="18.85546875" style="36" customWidth="1"/>
    <col min="4" max="4" width="27.140625" style="37" customWidth="1"/>
    <col min="5" max="5" width="13" style="36" customWidth="1"/>
    <col min="6" max="6" width="14.140625" style="24" bestFit="1" customWidth="1"/>
    <col min="7" max="7" width="14.140625" style="24" customWidth="1"/>
    <col min="8" max="8" width="11.42578125" style="24"/>
    <col min="9" max="9" width="14.7109375" style="24" customWidth="1"/>
    <col min="10" max="10" width="11.85546875" style="38" bestFit="1" customWidth="1"/>
    <col min="11" max="12" width="12.85546875" style="24" customWidth="1"/>
    <col min="13" max="13" width="14.42578125" style="24" customWidth="1"/>
    <col min="14" max="14" width="13.7109375" style="24" bestFit="1" customWidth="1"/>
    <col min="15" max="15" width="12.7109375" style="24" bestFit="1" customWidth="1"/>
    <col min="16" max="16384" width="11.42578125" style="24"/>
  </cols>
  <sheetData>
    <row r="1" spans="1:15" s="49" customFormat="1" ht="99.75" x14ac:dyDescent="0.2">
      <c r="A1" s="46" t="s">
        <v>235</v>
      </c>
      <c r="B1" s="46" t="s">
        <v>236</v>
      </c>
      <c r="C1" s="46" t="s">
        <v>237</v>
      </c>
      <c r="D1" s="48" t="s">
        <v>238</v>
      </c>
      <c r="E1" s="46" t="s">
        <v>275</v>
      </c>
      <c r="F1" s="46" t="s">
        <v>273</v>
      </c>
      <c r="G1" s="46" t="s">
        <v>272</v>
      </c>
      <c r="H1" s="46" t="s">
        <v>277</v>
      </c>
      <c r="I1" s="46" t="s">
        <v>251</v>
      </c>
      <c r="J1" s="47" t="s">
        <v>250</v>
      </c>
      <c r="K1" s="46" t="s">
        <v>252</v>
      </c>
      <c r="L1" s="46" t="s">
        <v>276</v>
      </c>
      <c r="M1" s="65" t="s">
        <v>259</v>
      </c>
      <c r="N1" s="65" t="s">
        <v>260</v>
      </c>
      <c r="O1" s="65" t="s">
        <v>284</v>
      </c>
    </row>
    <row r="2" spans="1:15" ht="15" x14ac:dyDescent="0.25">
      <c r="A2" s="25" t="s">
        <v>239</v>
      </c>
      <c r="B2" s="26">
        <v>19107000</v>
      </c>
      <c r="C2" s="27">
        <v>0.12139999999999999</v>
      </c>
      <c r="D2" s="26">
        <f>B2*C2</f>
        <v>2319589.7999999998</v>
      </c>
      <c r="E2" s="27">
        <v>2.8999999999999998E-3</v>
      </c>
      <c r="F2" s="28">
        <v>2873389</v>
      </c>
      <c r="G2" s="28">
        <v>55242</v>
      </c>
      <c r="H2" s="27">
        <f>G2/B2</f>
        <v>2.8911917098445594E-3</v>
      </c>
      <c r="I2" s="29">
        <v>44189</v>
      </c>
      <c r="J2" s="28">
        <f ca="1">TODAY()-I2</f>
        <v>65</v>
      </c>
      <c r="K2" s="30">
        <f ca="1">F2/J2</f>
        <v>44205.984615384616</v>
      </c>
      <c r="L2" s="30">
        <f ca="1">G2/J2</f>
        <v>849.87692307692305</v>
      </c>
      <c r="M2" s="41">
        <f ca="1">((B2-G2)*0.7)/L2*1.1</f>
        <v>17261.150716845881</v>
      </c>
      <c r="N2" s="29">
        <f ca="1">TODAY()+(M2*1.1)</f>
        <v>63241.265788530472</v>
      </c>
      <c r="O2" s="6" t="s">
        <v>287</v>
      </c>
    </row>
    <row r="3" spans="1:15" ht="15" x14ac:dyDescent="0.25">
      <c r="A3" s="25" t="s">
        <v>282</v>
      </c>
      <c r="B3" s="26">
        <v>330010000</v>
      </c>
      <c r="C3" s="27">
        <v>0.1186</v>
      </c>
      <c r="D3" s="26">
        <f t="shared" ref="D3:D13" si="0">B3*C3</f>
        <v>39139186</v>
      </c>
      <c r="E3" s="27">
        <v>5.4699999999999999E-2</v>
      </c>
      <c r="F3" s="28">
        <v>61289500</v>
      </c>
      <c r="G3" s="28">
        <v>17895667</v>
      </c>
      <c r="H3" s="27">
        <f t="shared" ref="H3:H24" si="1">G3/B3</f>
        <v>5.4227650677252208E-2</v>
      </c>
      <c r="I3" s="29">
        <v>44179</v>
      </c>
      <c r="J3" s="28">
        <f t="shared" ref="J3:J24" ca="1" si="2">TODAY()-I3</f>
        <v>75</v>
      </c>
      <c r="K3" s="30">
        <f t="shared" ref="K3:K18" ca="1" si="3">F3/J3</f>
        <v>817193.33333333337</v>
      </c>
      <c r="L3" s="30">
        <f t="shared" ref="L3:L23" ca="1" si="4">G3/J3</f>
        <v>238608.89333333334</v>
      </c>
      <c r="M3" s="41">
        <f t="shared" ref="M3:M23" ca="1" si="5">((B3-G3)*0.7)/L3*1.1</f>
        <v>1007.2048575082449</v>
      </c>
      <c r="N3" s="29">
        <f t="shared" ref="N3:N24" ca="1" si="6">TODAY()+M3</f>
        <v>45261.204857508244</v>
      </c>
      <c r="O3" s="6" t="s">
        <v>287</v>
      </c>
    </row>
    <row r="4" spans="1:15" ht="15" x14ac:dyDescent="0.25">
      <c r="A4" s="25" t="s">
        <v>240</v>
      </c>
      <c r="B4" s="26">
        <v>37740000</v>
      </c>
      <c r="C4" s="27">
        <v>3.4599999999999999E-2</v>
      </c>
      <c r="D4" s="26">
        <f t="shared" si="0"/>
        <v>1305804</v>
      </c>
      <c r="E4" s="27">
        <v>8.3000000000000001E-3</v>
      </c>
      <c r="F4" s="28">
        <v>1402139</v>
      </c>
      <c r="G4" s="28">
        <v>307218</v>
      </c>
      <c r="H4" s="27">
        <f t="shared" si="1"/>
        <v>8.1403815580286167E-3</v>
      </c>
      <c r="I4" s="29">
        <v>44179</v>
      </c>
      <c r="J4" s="28">
        <f t="shared" ca="1" si="2"/>
        <v>75</v>
      </c>
      <c r="K4" s="30">
        <f t="shared" ca="1" si="3"/>
        <v>18695.186666666668</v>
      </c>
      <c r="L4" s="30">
        <f t="shared" ca="1" si="4"/>
        <v>4096.24</v>
      </c>
      <c r="M4" s="41">
        <f t="shared" ca="1" si="5"/>
        <v>7036.5120549577177</v>
      </c>
      <c r="N4" s="29">
        <f t="shared" ca="1" si="6"/>
        <v>51290.512054957719</v>
      </c>
      <c r="O4" s="6" t="s">
        <v>287</v>
      </c>
    </row>
    <row r="5" spans="1:15" ht="15" x14ac:dyDescent="0.25">
      <c r="A5" s="25" t="s">
        <v>241</v>
      </c>
      <c r="B5" s="26">
        <v>211380000</v>
      </c>
      <c r="C5" s="27">
        <v>2.5000000000000001E-2</v>
      </c>
      <c r="D5" s="26">
        <f t="shared" si="0"/>
        <v>5284500</v>
      </c>
      <c r="E5" s="27">
        <v>4.3E-3</v>
      </c>
      <c r="F5" s="28">
        <v>6535156</v>
      </c>
      <c r="G5" s="28">
        <v>894673</v>
      </c>
      <c r="H5" s="27">
        <f t="shared" si="1"/>
        <v>4.2325338253382536E-3</v>
      </c>
      <c r="I5" s="29">
        <v>44214</v>
      </c>
      <c r="J5" s="28">
        <f t="shared" ca="1" si="2"/>
        <v>40</v>
      </c>
      <c r="K5" s="30">
        <f t="shared" ca="1" si="3"/>
        <v>163378.9</v>
      </c>
      <c r="L5" s="30">
        <f t="shared" ca="1" si="4"/>
        <v>22366.825000000001</v>
      </c>
      <c r="M5" s="41">
        <f t="shared" ca="1" si="5"/>
        <v>7246.1648799058421</v>
      </c>
      <c r="N5" s="29">
        <f t="shared" ca="1" si="6"/>
        <v>51500.164879905846</v>
      </c>
      <c r="O5" s="6" t="s">
        <v>287</v>
      </c>
    </row>
    <row r="6" spans="1:15" ht="15" x14ac:dyDescent="0.25">
      <c r="A6" s="25" t="s">
        <v>242</v>
      </c>
      <c r="B6" s="26">
        <v>5069929</v>
      </c>
      <c r="C6" s="27">
        <v>1.0699999999999999E-2</v>
      </c>
      <c r="D6" s="26">
        <f t="shared" si="0"/>
        <v>54248.240299999998</v>
      </c>
      <c r="E6" s="27">
        <v>8.5000000000000006E-3</v>
      </c>
      <c r="F6" s="28">
        <v>96948</v>
      </c>
      <c r="G6" s="28">
        <v>42553</v>
      </c>
      <c r="H6" s="27">
        <f t="shared" si="1"/>
        <v>8.3932141850507173E-3</v>
      </c>
      <c r="I6" s="29">
        <v>44189</v>
      </c>
      <c r="J6" s="28">
        <f t="shared" ca="1" si="2"/>
        <v>65</v>
      </c>
      <c r="K6" s="30">
        <f t="shared" ca="1" si="3"/>
        <v>1491.5076923076922</v>
      </c>
      <c r="L6" s="30">
        <f t="shared" ca="1" si="4"/>
        <v>654.6615384615385</v>
      </c>
      <c r="M6" s="41">
        <f t="shared" ca="1" si="5"/>
        <v>5913.1005757525909</v>
      </c>
      <c r="N6" s="29">
        <f t="shared" ca="1" si="6"/>
        <v>50167.100575752593</v>
      </c>
      <c r="O6" s="6" t="s">
        <v>287</v>
      </c>
    </row>
    <row r="7" spans="1:15" ht="15" x14ac:dyDescent="0.25">
      <c r="A7" s="25" t="s">
        <v>243</v>
      </c>
      <c r="B7" s="26">
        <v>45376763</v>
      </c>
      <c r="C7" s="27">
        <v>8.6E-3</v>
      </c>
      <c r="D7" s="26">
        <f t="shared" si="0"/>
        <v>390240.1618</v>
      </c>
      <c r="E7" s="27">
        <v>5.7000000000000002E-3</v>
      </c>
      <c r="F7" s="28">
        <v>668654</v>
      </c>
      <c r="G7" s="28">
        <v>253696</v>
      </c>
      <c r="H7" s="27">
        <f t="shared" si="1"/>
        <v>5.5908791907435086E-3</v>
      </c>
      <c r="I7" s="29">
        <v>44194</v>
      </c>
      <c r="J7" s="28">
        <f t="shared" ca="1" si="2"/>
        <v>60</v>
      </c>
      <c r="K7" s="30">
        <f t="shared" ca="1" si="3"/>
        <v>11144.233333333334</v>
      </c>
      <c r="L7" s="30">
        <f t="shared" ca="1" si="4"/>
        <v>4228.2666666666664</v>
      </c>
      <c r="M7" s="41">
        <f t="shared" ca="1" si="5"/>
        <v>8217.2588271001532</v>
      </c>
      <c r="N7" s="29">
        <f t="shared" ca="1" si="6"/>
        <v>52471.258827100151</v>
      </c>
      <c r="O7" s="6" t="s">
        <v>287</v>
      </c>
    </row>
    <row r="8" spans="1:15" ht="15" x14ac:dyDescent="0.25">
      <c r="A8" s="25" t="s">
        <v>244</v>
      </c>
      <c r="B8" s="26">
        <v>127090000</v>
      </c>
      <c r="C8" s="27">
        <v>6.4000000000000003E-3</v>
      </c>
      <c r="D8" s="26">
        <f t="shared" si="0"/>
        <v>813376</v>
      </c>
      <c r="E8" s="27">
        <v>8.0000000000000004E-4</v>
      </c>
      <c r="F8" s="28">
        <v>1574158</v>
      </c>
      <c r="G8" s="28">
        <v>418931</v>
      </c>
      <c r="H8" s="27">
        <f t="shared" si="1"/>
        <v>3.2963333071052009E-3</v>
      </c>
      <c r="I8" s="29">
        <v>44189</v>
      </c>
      <c r="J8" s="28">
        <f t="shared" ca="1" si="2"/>
        <v>65</v>
      </c>
      <c r="K8" s="30">
        <f t="shared" ca="1" si="3"/>
        <v>24217.815384615384</v>
      </c>
      <c r="L8" s="30">
        <f t="shared" ca="1" si="4"/>
        <v>6445.0923076923073</v>
      </c>
      <c r="M8" s="41">
        <f t="shared" ca="1" si="5"/>
        <v>15133.487384438011</v>
      </c>
      <c r="N8" s="29">
        <f t="shared" ca="1" si="6"/>
        <v>59387.487384438013</v>
      </c>
      <c r="O8" s="6" t="s">
        <v>287</v>
      </c>
    </row>
    <row r="9" spans="1:15" ht="15" x14ac:dyDescent="0.25">
      <c r="A9" s="25" t="s">
        <v>245</v>
      </c>
      <c r="B9" s="26">
        <v>32625948</v>
      </c>
      <c r="C9" s="27">
        <v>3.3E-3</v>
      </c>
      <c r="D9" s="26">
        <f t="shared" si="0"/>
        <v>107665.6284</v>
      </c>
      <c r="E9" s="27"/>
      <c r="F9" s="28">
        <v>142165</v>
      </c>
      <c r="G9" s="28"/>
      <c r="H9" s="27">
        <f t="shared" si="1"/>
        <v>0</v>
      </c>
      <c r="I9" s="29">
        <v>44234</v>
      </c>
      <c r="J9" s="28">
        <f t="shared" ca="1" si="2"/>
        <v>20</v>
      </c>
      <c r="K9" s="30">
        <f t="shared" ca="1" si="3"/>
        <v>7108.25</v>
      </c>
      <c r="L9" s="30">
        <f t="shared" ca="1" si="4"/>
        <v>0</v>
      </c>
      <c r="M9" s="41" t="e">
        <f t="shared" ca="1" si="5"/>
        <v>#DIV/0!</v>
      </c>
      <c r="N9" s="29" t="e">
        <f t="shared" ca="1" si="6"/>
        <v>#DIV/0!</v>
      </c>
      <c r="O9" s="6" t="s">
        <v>287</v>
      </c>
    </row>
    <row r="10" spans="1:15" ht="15" x14ac:dyDescent="0.25">
      <c r="A10" s="25" t="s">
        <v>246</v>
      </c>
      <c r="B10" s="26">
        <v>4500000</v>
      </c>
      <c r="C10" s="27">
        <v>2.8999999999999998E-3</v>
      </c>
      <c r="D10" s="26">
        <f t="shared" si="0"/>
        <v>13050</v>
      </c>
      <c r="E10" s="27"/>
      <c r="F10" s="28">
        <v>36114</v>
      </c>
      <c r="G10" s="28"/>
      <c r="H10" s="27">
        <f t="shared" si="1"/>
        <v>0</v>
      </c>
      <c r="I10" s="29">
        <v>44216</v>
      </c>
      <c r="J10" s="28">
        <f t="shared" ca="1" si="2"/>
        <v>38</v>
      </c>
      <c r="K10" s="30">
        <f t="shared" ca="1" si="3"/>
        <v>950.36842105263156</v>
      </c>
      <c r="L10" s="30">
        <f t="shared" ca="1" si="4"/>
        <v>0</v>
      </c>
      <c r="M10" s="41" t="e">
        <f t="shared" ca="1" si="5"/>
        <v>#DIV/0!</v>
      </c>
      <c r="N10" s="29" t="e">
        <f t="shared" ca="1" si="6"/>
        <v>#DIV/0!</v>
      </c>
      <c r="O10" s="6" t="s">
        <v>287</v>
      </c>
    </row>
    <row r="11" spans="1:15" ht="15" x14ac:dyDescent="0.25">
      <c r="A11" s="25" t="s">
        <v>247</v>
      </c>
      <c r="B11" s="26">
        <v>11633371</v>
      </c>
      <c r="C11" s="27">
        <v>8.9999999999999998E-4</v>
      </c>
      <c r="D11" s="26">
        <f t="shared" si="0"/>
        <v>10470.0339</v>
      </c>
      <c r="E11" s="27"/>
      <c r="F11" s="28">
        <v>10167</v>
      </c>
      <c r="G11" s="28"/>
      <c r="H11" s="27">
        <f t="shared" si="1"/>
        <v>0</v>
      </c>
      <c r="I11" s="29">
        <v>44225</v>
      </c>
      <c r="J11" s="28">
        <f t="shared" ca="1" si="2"/>
        <v>29</v>
      </c>
      <c r="K11" s="30">
        <f t="shared" ca="1" si="3"/>
        <v>350.58620689655174</v>
      </c>
      <c r="L11" s="30">
        <f t="shared" ca="1" si="4"/>
        <v>0</v>
      </c>
      <c r="M11" s="41" t="e">
        <f t="shared" ca="1" si="5"/>
        <v>#DIV/0!</v>
      </c>
      <c r="N11" s="29" t="e">
        <f t="shared" ca="1" si="6"/>
        <v>#DIV/0!</v>
      </c>
      <c r="O11" s="6" t="s">
        <v>287</v>
      </c>
    </row>
    <row r="12" spans="1:15" ht="15" x14ac:dyDescent="0.25">
      <c r="A12" s="25" t="s">
        <v>248</v>
      </c>
      <c r="B12" s="26">
        <v>17200000</v>
      </c>
      <c r="C12" s="27">
        <v>4.0000000000000002E-4</v>
      </c>
      <c r="D12" s="26">
        <f t="shared" si="0"/>
        <v>6880</v>
      </c>
      <c r="E12" s="27">
        <v>1E-4</v>
      </c>
      <c r="F12" s="28">
        <v>8190</v>
      </c>
      <c r="G12" s="28">
        <v>1962</v>
      </c>
      <c r="H12" s="27">
        <f t="shared" si="1"/>
        <v>1.1406976744186046E-4</v>
      </c>
      <c r="I12" s="29">
        <v>44218</v>
      </c>
      <c r="J12" s="28">
        <f t="shared" ca="1" si="2"/>
        <v>36</v>
      </c>
      <c r="K12" s="30">
        <f t="shared" ca="1" si="3"/>
        <v>227.5</v>
      </c>
      <c r="L12" s="30">
        <f t="shared" ca="1" si="4"/>
        <v>54.5</v>
      </c>
      <c r="M12" s="41">
        <f t="shared" ca="1" si="5"/>
        <v>242981.45431192662</v>
      </c>
      <c r="N12" s="29">
        <f t="shared" ca="1" si="6"/>
        <v>287235.45431192662</v>
      </c>
      <c r="O12" s="6" t="s">
        <v>287</v>
      </c>
    </row>
    <row r="13" spans="1:15" ht="15" x14ac:dyDescent="0.25">
      <c r="A13" s="25" t="s">
        <v>249</v>
      </c>
      <c r="B13" s="26">
        <v>50374000</v>
      </c>
      <c r="C13" s="27">
        <v>0</v>
      </c>
      <c r="D13" s="26">
        <f t="shared" si="0"/>
        <v>0</v>
      </c>
      <c r="E13" s="27"/>
      <c r="F13" s="28">
        <f>vac_Colombia!D4</f>
        <v>81333</v>
      </c>
      <c r="G13" s="28"/>
      <c r="H13" s="27">
        <f t="shared" si="1"/>
        <v>0</v>
      </c>
      <c r="I13" s="29">
        <v>44244</v>
      </c>
      <c r="J13" s="28">
        <f t="shared" ca="1" si="2"/>
        <v>10</v>
      </c>
      <c r="K13" s="30">
        <f t="shared" ca="1" si="3"/>
        <v>8133.3</v>
      </c>
      <c r="L13" s="30">
        <f t="shared" ca="1" si="4"/>
        <v>0</v>
      </c>
      <c r="M13" s="41" t="e">
        <f t="shared" ca="1" si="5"/>
        <v>#DIV/0!</v>
      </c>
      <c r="N13" s="29" t="e">
        <f t="shared" ca="1" si="6"/>
        <v>#DIV/0!</v>
      </c>
      <c r="O13" s="6" t="s">
        <v>287</v>
      </c>
    </row>
    <row r="14" spans="1:15" ht="15" x14ac:dyDescent="0.25">
      <c r="A14" s="31" t="s">
        <v>253</v>
      </c>
      <c r="B14" s="26">
        <v>47329981</v>
      </c>
      <c r="C14" s="27"/>
      <c r="D14" s="32"/>
      <c r="E14" s="27">
        <v>2.5100000000000001E-2</v>
      </c>
      <c r="F14" s="33">
        <v>2936011</v>
      </c>
      <c r="G14" s="33">
        <v>1171026</v>
      </c>
      <c r="H14" s="27">
        <f t="shared" si="1"/>
        <v>2.474173822296696E-2</v>
      </c>
      <c r="I14" s="29">
        <v>44192</v>
      </c>
      <c r="J14" s="34">
        <f t="shared" ca="1" si="2"/>
        <v>62</v>
      </c>
      <c r="K14" s="35">
        <f t="shared" ca="1" si="3"/>
        <v>47355.016129032258</v>
      </c>
      <c r="L14" s="30">
        <f t="shared" ca="1" si="4"/>
        <v>18887.516129032258</v>
      </c>
      <c r="M14" s="41">
        <f t="shared" ca="1" si="5"/>
        <v>1881.7929846988879</v>
      </c>
      <c r="N14" s="29">
        <f t="shared" ca="1" si="6"/>
        <v>46135.792984698885</v>
      </c>
      <c r="O14" s="6" t="s">
        <v>285</v>
      </c>
    </row>
    <row r="15" spans="1:15" ht="15" x14ac:dyDescent="0.25">
      <c r="A15" s="31" t="s">
        <v>254</v>
      </c>
      <c r="B15" s="39">
        <v>60244639</v>
      </c>
      <c r="C15" s="27"/>
      <c r="D15" s="32"/>
      <c r="E15" s="27">
        <v>2.18E-2</v>
      </c>
      <c r="F15" s="33">
        <v>3298713</v>
      </c>
      <c r="G15" s="33">
        <v>1317230</v>
      </c>
      <c r="H15" s="27">
        <f t="shared" si="1"/>
        <v>2.1864684092471696E-2</v>
      </c>
      <c r="I15" s="29">
        <v>44192</v>
      </c>
      <c r="J15" s="34">
        <f t="shared" ca="1" si="2"/>
        <v>62</v>
      </c>
      <c r="K15" s="35">
        <f t="shared" ca="1" si="3"/>
        <v>53205.048387096773</v>
      </c>
      <c r="L15" s="30">
        <f t="shared" ca="1" si="4"/>
        <v>21245.645161290322</v>
      </c>
      <c r="M15" s="41">
        <f t="shared" ca="1" si="5"/>
        <v>2135.6896712495163</v>
      </c>
      <c r="N15" s="29">
        <f t="shared" ca="1" si="6"/>
        <v>46389.689671249515</v>
      </c>
      <c r="O15" s="6" t="s">
        <v>285</v>
      </c>
    </row>
    <row r="16" spans="1:15" ht="15" x14ac:dyDescent="0.25">
      <c r="A16" s="31" t="s">
        <v>255</v>
      </c>
      <c r="B16" s="39">
        <v>67098824</v>
      </c>
      <c r="C16" s="27"/>
      <c r="D16" s="32"/>
      <c r="E16" s="27">
        <v>1.55E-2</v>
      </c>
      <c r="F16" s="33">
        <v>3514014</v>
      </c>
      <c r="G16" s="33">
        <v>1037266</v>
      </c>
      <c r="H16" s="27">
        <f t="shared" si="1"/>
        <v>1.5458780618867478E-2</v>
      </c>
      <c r="I16" s="29">
        <v>44192</v>
      </c>
      <c r="J16" s="34">
        <f t="shared" ca="1" si="2"/>
        <v>62</v>
      </c>
      <c r="K16" s="35">
        <f t="shared" ca="1" si="3"/>
        <v>56677.645161290326</v>
      </c>
      <c r="L16" s="30">
        <f t="shared" ca="1" si="4"/>
        <v>16730.096774193549</v>
      </c>
      <c r="M16" s="41">
        <f t="shared" ca="1" si="5"/>
        <v>3040.4725296307788</v>
      </c>
      <c r="N16" s="29">
        <f t="shared" ca="1" si="6"/>
        <v>47294.472529630781</v>
      </c>
      <c r="O16" s="6" t="s">
        <v>285</v>
      </c>
    </row>
    <row r="17" spans="1:15" ht="15" x14ac:dyDescent="0.25">
      <c r="A17" s="31" t="s">
        <v>256</v>
      </c>
      <c r="B17" s="39">
        <v>83166711</v>
      </c>
      <c r="C17" s="27"/>
      <c r="D17" s="32"/>
      <c r="E17" s="27">
        <v>1.9699999999999999E-2</v>
      </c>
      <c r="F17" s="33">
        <v>4719900</v>
      </c>
      <c r="G17" s="33">
        <v>1634786</v>
      </c>
      <c r="H17" s="27">
        <f t="shared" si="1"/>
        <v>1.9656735012642257E-2</v>
      </c>
      <c r="I17" s="29">
        <v>44191</v>
      </c>
      <c r="J17" s="34">
        <f t="shared" ca="1" si="2"/>
        <v>63</v>
      </c>
      <c r="K17" s="35">
        <f t="shared" ca="1" si="3"/>
        <v>74919.047619047618</v>
      </c>
      <c r="L17" s="30">
        <f t="shared" ca="1" si="4"/>
        <v>25948.984126984127</v>
      </c>
      <c r="M17" s="41">
        <f t="shared" ca="1" si="5"/>
        <v>2419.3464354050011</v>
      </c>
      <c r="N17" s="29">
        <f t="shared" ca="1" si="6"/>
        <v>46673.346435405001</v>
      </c>
      <c r="O17" s="6" t="s">
        <v>285</v>
      </c>
    </row>
    <row r="18" spans="1:15" ht="15" x14ac:dyDescent="0.25">
      <c r="A18" s="31" t="s">
        <v>257</v>
      </c>
      <c r="B18" s="39">
        <v>67025542</v>
      </c>
      <c r="C18" s="27"/>
      <c r="D18" s="32"/>
      <c r="E18" s="27">
        <v>8.6E-3</v>
      </c>
      <c r="F18" s="33">
        <v>16996806</v>
      </c>
      <c r="G18" s="33">
        <v>573724</v>
      </c>
      <c r="H18" s="27">
        <f t="shared" si="1"/>
        <v>8.559781582967281E-3</v>
      </c>
      <c r="I18" s="29">
        <v>44173</v>
      </c>
      <c r="J18" s="34">
        <f t="shared" ca="1" si="2"/>
        <v>81</v>
      </c>
      <c r="K18" s="35">
        <f t="shared" ca="1" si="3"/>
        <v>209837.11111111112</v>
      </c>
      <c r="L18" s="30">
        <f t="shared" ca="1" si="4"/>
        <v>7083.0123456790125</v>
      </c>
      <c r="M18" s="41">
        <f t="shared" ca="1" si="5"/>
        <v>7224.0308731376062</v>
      </c>
      <c r="N18" s="29">
        <f t="shared" ca="1" si="6"/>
        <v>51478.030873137606</v>
      </c>
      <c r="O18" s="6" t="s">
        <v>285</v>
      </c>
    </row>
    <row r="19" spans="1:15" ht="15" x14ac:dyDescent="0.25">
      <c r="A19" s="31" t="s">
        <v>258</v>
      </c>
      <c r="B19" s="40">
        <v>9051000</v>
      </c>
      <c r="C19" s="27"/>
      <c r="D19" s="32"/>
      <c r="E19" s="27">
        <v>0.32440000000000002</v>
      </c>
      <c r="F19" s="33">
        <v>7132468</v>
      </c>
      <c r="G19" s="33">
        <v>2881825</v>
      </c>
      <c r="H19" s="27">
        <f t="shared" si="1"/>
        <v>0.31839851950060766</v>
      </c>
      <c r="I19" s="29">
        <v>44184</v>
      </c>
      <c r="J19" s="34">
        <f t="shared" ca="1" si="2"/>
        <v>70</v>
      </c>
      <c r="K19" s="35">
        <f t="shared" ref="K19" ca="1" si="7">F19/J19</f>
        <v>101892.4</v>
      </c>
      <c r="L19" s="30">
        <f t="shared" ca="1" si="4"/>
        <v>41168.928571428572</v>
      </c>
      <c r="M19" s="41">
        <f t="shared" ca="1" si="5"/>
        <v>115.38470673965283</v>
      </c>
      <c r="N19" s="29">
        <f t="shared" ca="1" si="6"/>
        <v>44369.384706739656</v>
      </c>
      <c r="O19" s="6" t="s">
        <v>286</v>
      </c>
    </row>
    <row r="20" spans="1:15" ht="15" x14ac:dyDescent="0.25">
      <c r="A20" s="42" t="s">
        <v>267</v>
      </c>
      <c r="B20" s="40">
        <v>146810000</v>
      </c>
      <c r="C20" s="27"/>
      <c r="D20" s="32"/>
      <c r="E20" s="27">
        <v>1.18E-2</v>
      </c>
      <c r="F20" s="33">
        <v>3900000</v>
      </c>
      <c r="G20" s="33">
        <v>1700000</v>
      </c>
      <c r="H20" s="27">
        <f t="shared" si="1"/>
        <v>1.1579592670798992E-2</v>
      </c>
      <c r="I20" s="29">
        <v>44170</v>
      </c>
      <c r="J20" s="34">
        <f t="shared" ca="1" si="2"/>
        <v>84</v>
      </c>
      <c r="K20" s="35">
        <f t="shared" ref="K20" ca="1" si="8">F20/J20</f>
        <v>46428.571428571428</v>
      </c>
      <c r="L20" s="30">
        <f t="shared" ca="1" si="4"/>
        <v>20238.095238095237</v>
      </c>
      <c r="M20" s="41">
        <f t="shared" ca="1" si="5"/>
        <v>5521.0087058823528</v>
      </c>
      <c r="N20" s="29">
        <f t="shared" ca="1" si="6"/>
        <v>49775.008705882356</v>
      </c>
      <c r="O20" s="6" t="s">
        <v>286</v>
      </c>
    </row>
    <row r="21" spans="1:15" ht="15" x14ac:dyDescent="0.25">
      <c r="A21" s="42" t="s">
        <v>268</v>
      </c>
      <c r="B21" s="40">
        <v>1397715000</v>
      </c>
      <c r="C21" s="27" t="s">
        <v>271</v>
      </c>
      <c r="D21" s="32"/>
      <c r="E21" s="27"/>
      <c r="F21" s="33">
        <v>40520000</v>
      </c>
      <c r="G21" s="33"/>
      <c r="H21" s="27">
        <f t="shared" si="1"/>
        <v>0</v>
      </c>
      <c r="I21" s="29">
        <v>44180</v>
      </c>
      <c r="J21" s="34">
        <f t="shared" ca="1" si="2"/>
        <v>74</v>
      </c>
      <c r="K21" s="35">
        <f ca="1">F21/J21</f>
        <v>547567.56756756757</v>
      </c>
      <c r="L21" s="30">
        <f t="shared" ca="1" si="4"/>
        <v>0</v>
      </c>
      <c r="M21" s="41" t="e">
        <f t="shared" ca="1" si="5"/>
        <v>#DIV/0!</v>
      </c>
      <c r="N21" s="29" t="e">
        <f t="shared" ca="1" si="6"/>
        <v>#DIV/0!</v>
      </c>
      <c r="O21" s="6" t="s">
        <v>286</v>
      </c>
    </row>
    <row r="22" spans="1:15" ht="15" x14ac:dyDescent="0.25">
      <c r="A22" s="42" t="s">
        <v>269</v>
      </c>
      <c r="B22" s="40">
        <v>1383200000</v>
      </c>
      <c r="C22" s="27"/>
      <c r="D22" s="32"/>
      <c r="E22" s="27"/>
      <c r="F22" s="33">
        <v>10715204</v>
      </c>
      <c r="G22" s="33"/>
      <c r="H22" s="27">
        <f t="shared" si="1"/>
        <v>0</v>
      </c>
      <c r="I22" s="29">
        <v>44212</v>
      </c>
      <c r="J22" s="34">
        <f t="shared" ca="1" si="2"/>
        <v>42</v>
      </c>
      <c r="K22" s="35">
        <f ca="1">F22/J22</f>
        <v>255123.90476190476</v>
      </c>
      <c r="L22" s="30">
        <f t="shared" ca="1" si="4"/>
        <v>0</v>
      </c>
      <c r="M22" s="41" t="e">
        <f t="shared" ca="1" si="5"/>
        <v>#DIV/0!</v>
      </c>
      <c r="N22" s="29" t="e">
        <f t="shared" ca="1" si="6"/>
        <v>#DIV/0!</v>
      </c>
      <c r="O22" s="6" t="s">
        <v>286</v>
      </c>
    </row>
    <row r="23" spans="1:15" ht="15" x14ac:dyDescent="0.25">
      <c r="A23" s="42" t="s">
        <v>270</v>
      </c>
      <c r="B23" s="40">
        <v>272220000</v>
      </c>
      <c r="C23" s="27"/>
      <c r="D23" s="32"/>
      <c r="E23" s="27">
        <v>2.2000000000000001E-3</v>
      </c>
      <c r="F23" s="33">
        <v>1787976</v>
      </c>
      <c r="G23" s="33">
        <v>623832</v>
      </c>
      <c r="H23" s="27">
        <f t="shared" si="1"/>
        <v>2.2916464624201014E-3</v>
      </c>
      <c r="I23" s="29">
        <v>44209</v>
      </c>
      <c r="J23" s="34">
        <f t="shared" ca="1" si="2"/>
        <v>45</v>
      </c>
      <c r="K23" s="35">
        <f ca="1">F23/J23</f>
        <v>39732.800000000003</v>
      </c>
      <c r="L23" s="30">
        <f t="shared" ca="1" si="4"/>
        <v>13862.933333333332</v>
      </c>
      <c r="M23" s="41">
        <f t="shared" ca="1" si="5"/>
        <v>15085.483305120611</v>
      </c>
      <c r="N23" s="29">
        <f t="shared" ca="1" si="6"/>
        <v>59339.483305120608</v>
      </c>
      <c r="O23" s="6" t="s">
        <v>286</v>
      </c>
    </row>
    <row r="24" spans="1:15" ht="15" x14ac:dyDescent="0.25">
      <c r="A24" s="42" t="s">
        <v>281</v>
      </c>
      <c r="B24" s="40">
        <v>9770529</v>
      </c>
      <c r="C24" s="27"/>
      <c r="D24" s="32"/>
      <c r="E24" s="27">
        <v>2.5999999999999999E-2</v>
      </c>
      <c r="F24" s="33">
        <v>5373730</v>
      </c>
      <c r="G24" s="33">
        <v>250000</v>
      </c>
      <c r="H24" s="27">
        <f t="shared" si="1"/>
        <v>2.5587150910662052E-2</v>
      </c>
      <c r="I24" s="29">
        <v>44188</v>
      </c>
      <c r="J24" s="34">
        <f t="shared" ca="1" si="2"/>
        <v>66</v>
      </c>
      <c r="K24" s="35">
        <f ca="1">F24/J24</f>
        <v>81420.15151515152</v>
      </c>
      <c r="L24" s="30">
        <f t="shared" ref="L24" ca="1" si="9">G24/J24</f>
        <v>3787.878787878788</v>
      </c>
      <c r="M24" s="41">
        <f t="shared" ref="M24" ca="1" si="10">((B24-G24)*0.7)/L24*1.1</f>
        <v>1935.3331351200002</v>
      </c>
      <c r="N24" s="29">
        <f t="shared" ca="1" si="6"/>
        <v>46189.333135120003</v>
      </c>
      <c r="O24" s="6" t="s">
        <v>286</v>
      </c>
    </row>
    <row r="25" spans="1:15" x14ac:dyDescent="0.2">
      <c r="A25" s="42" t="s">
        <v>289</v>
      </c>
      <c r="B25" s="40">
        <v>11549888</v>
      </c>
      <c r="C25" s="27"/>
      <c r="D25" s="32"/>
      <c r="E25" s="27">
        <v>2.01E-2</v>
      </c>
      <c r="F25" s="33">
        <v>630829</v>
      </c>
      <c r="G25" s="33">
        <v>245518</v>
      </c>
      <c r="H25" s="27">
        <f t="shared" ref="H25:H36" si="11">G25/B25</f>
        <v>2.1257175827159535E-2</v>
      </c>
      <c r="I25" s="29">
        <v>44201</v>
      </c>
      <c r="J25" s="34">
        <f t="shared" ref="J25:J36" ca="1" si="12">TODAY()-I25</f>
        <v>53</v>
      </c>
      <c r="K25" s="35">
        <f t="shared" ref="K25:K36" ca="1" si="13">F25/J25</f>
        <v>11902.433962264151</v>
      </c>
      <c r="L25" s="30">
        <f t="shared" ref="L25:L36" ca="1" si="14">G25/J25</f>
        <v>4632.4150943396226</v>
      </c>
      <c r="M25" s="41">
        <f t="shared" ref="M25:M36" ca="1" si="15">((B25-G25)*0.7)/L25*1.1</f>
        <v>1879.0122911558417</v>
      </c>
      <c r="N25" s="29">
        <f t="shared" ref="N25:N36" ca="1" si="16">TODAY()+M25</f>
        <v>46133.012291155843</v>
      </c>
      <c r="O25" s="42" t="s">
        <v>285</v>
      </c>
    </row>
    <row r="26" spans="1:15" x14ac:dyDescent="0.2">
      <c r="A26" s="42" t="s">
        <v>290</v>
      </c>
      <c r="B26" s="40">
        <v>4058165</v>
      </c>
      <c r="C26" s="27"/>
      <c r="D26" s="32"/>
      <c r="E26" s="27">
        <v>1.29E-2</v>
      </c>
      <c r="F26" s="33">
        <v>120603</v>
      </c>
      <c r="G26" s="33">
        <v>52778</v>
      </c>
      <c r="H26" s="27">
        <f t="shared" si="11"/>
        <v>1.3005385438985355E-2</v>
      </c>
      <c r="I26" s="29">
        <v>44192</v>
      </c>
      <c r="J26" s="34">
        <f t="shared" ca="1" si="12"/>
        <v>62</v>
      </c>
      <c r="K26" s="35">
        <f t="shared" ca="1" si="13"/>
        <v>1945.2096774193549</v>
      </c>
      <c r="L26" s="30">
        <f t="shared" ca="1" si="14"/>
        <v>851.25806451612902</v>
      </c>
      <c r="M26" s="41">
        <f t="shared" ca="1" si="15"/>
        <v>3623.0470154230934</v>
      </c>
      <c r="N26" s="29">
        <f t="shared" ca="1" si="16"/>
        <v>47877.047015423093</v>
      </c>
      <c r="O26" s="42" t="s">
        <v>285</v>
      </c>
    </row>
    <row r="27" spans="1:15" x14ac:dyDescent="0.2">
      <c r="A27" s="42" t="s">
        <v>291</v>
      </c>
      <c r="B27" s="40">
        <v>5822763</v>
      </c>
      <c r="C27" s="27"/>
      <c r="D27" s="32"/>
      <c r="E27" s="27">
        <v>2.9899999999999999E-2</v>
      </c>
      <c r="F27" s="33">
        <v>459031</v>
      </c>
      <c r="G27" s="33">
        <v>173623</v>
      </c>
      <c r="H27" s="27">
        <f t="shared" si="11"/>
        <v>2.9817974731240135E-2</v>
      </c>
      <c r="I27" s="29">
        <v>44192</v>
      </c>
      <c r="J27" s="34">
        <f t="shared" ca="1" si="12"/>
        <v>62</v>
      </c>
      <c r="K27" s="35">
        <f t="shared" ca="1" si="13"/>
        <v>7403.7258064516127</v>
      </c>
      <c r="L27" s="30">
        <f t="shared" ca="1" si="14"/>
        <v>2800.3709677419356</v>
      </c>
      <c r="M27" s="41">
        <f t="shared" ca="1" si="15"/>
        <v>1553.3077046243873</v>
      </c>
      <c r="N27" s="29">
        <f t="shared" ca="1" si="16"/>
        <v>45807.307704624385</v>
      </c>
      <c r="O27" s="42" t="s">
        <v>285</v>
      </c>
    </row>
    <row r="28" spans="1:15" x14ac:dyDescent="0.2">
      <c r="A28" s="42" t="s">
        <v>292</v>
      </c>
      <c r="B28" s="40">
        <v>10945355</v>
      </c>
      <c r="C28" s="27"/>
      <c r="D28" s="32"/>
      <c r="E28" s="27"/>
      <c r="F28" s="33">
        <v>373</v>
      </c>
      <c r="G28" s="42"/>
      <c r="H28" s="27">
        <f t="shared" si="11"/>
        <v>0</v>
      </c>
      <c r="I28" s="29">
        <v>44243</v>
      </c>
      <c r="J28" s="34">
        <f t="shared" ca="1" si="12"/>
        <v>11</v>
      </c>
      <c r="K28" s="35">
        <f t="shared" ca="1" si="13"/>
        <v>33.909090909090907</v>
      </c>
      <c r="L28" s="30">
        <f t="shared" ca="1" si="14"/>
        <v>0</v>
      </c>
      <c r="M28" s="41" t="e">
        <f t="shared" ca="1" si="15"/>
        <v>#DIV/0!</v>
      </c>
      <c r="N28" s="29" t="e">
        <f t="shared" ca="1" si="16"/>
        <v>#DIV/0!</v>
      </c>
      <c r="O28" s="42" t="s">
        <v>287</v>
      </c>
    </row>
    <row r="29" spans="1:15" x14ac:dyDescent="0.2">
      <c r="A29" s="42" t="s">
        <v>294</v>
      </c>
      <c r="B29" s="40">
        <v>5525292</v>
      </c>
      <c r="C29" s="27"/>
      <c r="D29" s="32"/>
      <c r="E29" s="27">
        <v>1.2699999999999999E-2</v>
      </c>
      <c r="F29" s="33">
        <v>314100</v>
      </c>
      <c r="G29" s="33">
        <v>70127</v>
      </c>
      <c r="H29" s="27">
        <f t="shared" si="11"/>
        <v>1.2691998902501443E-2</v>
      </c>
      <c r="I29" s="29">
        <v>44192</v>
      </c>
      <c r="J29" s="34">
        <f t="shared" ca="1" si="12"/>
        <v>62</v>
      </c>
      <c r="K29" s="35">
        <f t="shared" ca="1" si="13"/>
        <v>5066.1290322580644</v>
      </c>
      <c r="L29" s="30">
        <f t="shared" ca="1" si="14"/>
        <v>1131.0806451612902</v>
      </c>
      <c r="M29" s="41">
        <f t="shared" ca="1" si="15"/>
        <v>3713.6848446390122</v>
      </c>
      <c r="N29" s="29">
        <f t="shared" ca="1" si="16"/>
        <v>47967.684844639014</v>
      </c>
      <c r="O29" s="42" t="s">
        <v>285</v>
      </c>
    </row>
    <row r="30" spans="1:15" x14ac:dyDescent="0.2">
      <c r="A30" s="42" t="s">
        <v>293</v>
      </c>
      <c r="B30" s="40">
        <v>364134</v>
      </c>
      <c r="C30" s="27"/>
      <c r="D30" s="32"/>
      <c r="E30" s="27">
        <v>2.8500000000000001E-2</v>
      </c>
      <c r="F30" s="33">
        <v>25718</v>
      </c>
      <c r="G30" s="33">
        <v>10074</v>
      </c>
      <c r="H30" s="27">
        <f t="shared" si="11"/>
        <v>2.7665639572245382E-2</v>
      </c>
      <c r="I30" s="29">
        <v>44192</v>
      </c>
      <c r="J30" s="34">
        <f t="shared" ca="1" si="12"/>
        <v>62</v>
      </c>
      <c r="K30" s="35">
        <f t="shared" ca="1" si="13"/>
        <v>414.80645161290323</v>
      </c>
      <c r="L30" s="30">
        <f t="shared" ca="1" si="14"/>
        <v>162.48387096774192</v>
      </c>
      <c r="M30" s="41">
        <f t="shared" ca="1" si="15"/>
        <v>1677.8662298987492</v>
      </c>
      <c r="N30" s="29">
        <f t="shared" ca="1" si="16"/>
        <v>45931.866229898747</v>
      </c>
      <c r="O30" s="42" t="s">
        <v>285</v>
      </c>
    </row>
    <row r="31" spans="1:15" x14ac:dyDescent="0.2">
      <c r="A31" s="42" t="s">
        <v>295</v>
      </c>
      <c r="B31" s="40">
        <v>4963839</v>
      </c>
      <c r="C31" s="27"/>
      <c r="D31" s="32"/>
      <c r="E31" s="27">
        <v>2.0299999999999999E-2</v>
      </c>
      <c r="F31" s="33">
        <v>280581</v>
      </c>
      <c r="G31" s="33">
        <v>98388</v>
      </c>
      <c r="H31" s="27">
        <f t="shared" si="11"/>
        <v>1.9820949067848495E-2</v>
      </c>
      <c r="I31" s="29">
        <v>44192</v>
      </c>
      <c r="J31" s="34">
        <f t="shared" ca="1" si="12"/>
        <v>62</v>
      </c>
      <c r="K31" s="35">
        <f t="shared" ca="1" si="13"/>
        <v>4525.5</v>
      </c>
      <c r="L31" s="30">
        <f t="shared" ca="1" si="14"/>
        <v>1586.9032258064517</v>
      </c>
      <c r="M31" s="41">
        <f t="shared" ca="1" si="15"/>
        <v>2360.8227704598121</v>
      </c>
      <c r="N31" s="29">
        <f t="shared" ca="1" si="16"/>
        <v>46614.82277045981</v>
      </c>
      <c r="O31" s="42" t="s">
        <v>285</v>
      </c>
    </row>
    <row r="32" spans="1:15" x14ac:dyDescent="0.2">
      <c r="A32" s="42" t="s">
        <v>296</v>
      </c>
      <c r="B32" s="40">
        <v>2794090</v>
      </c>
      <c r="C32" s="27"/>
      <c r="D32" s="32"/>
      <c r="E32" s="27">
        <v>2.2700000000000001E-2</v>
      </c>
      <c r="F32" s="33">
        <v>176489</v>
      </c>
      <c r="G32" s="33">
        <v>63281</v>
      </c>
      <c r="H32" s="27">
        <f t="shared" si="11"/>
        <v>2.2648160939697719E-2</v>
      </c>
      <c r="I32" s="29">
        <v>44192</v>
      </c>
      <c r="J32" s="34">
        <f t="shared" ca="1" si="12"/>
        <v>62</v>
      </c>
      <c r="K32" s="35">
        <f t="shared" ca="1" si="13"/>
        <v>2846.5967741935483</v>
      </c>
      <c r="L32" s="30">
        <f t="shared" ca="1" si="14"/>
        <v>1020.6612903225806</v>
      </c>
      <c r="M32" s="41">
        <f t="shared" ca="1" si="15"/>
        <v>2060.1574194465957</v>
      </c>
      <c r="N32" s="29">
        <f t="shared" ca="1" si="16"/>
        <v>46314.157419446594</v>
      </c>
      <c r="O32" s="42" t="s">
        <v>285</v>
      </c>
    </row>
    <row r="33" spans="1:15" x14ac:dyDescent="0.2">
      <c r="A33" s="42" t="s">
        <v>297</v>
      </c>
      <c r="B33" s="40">
        <v>37958138</v>
      </c>
      <c r="C33" s="27"/>
      <c r="D33" s="32"/>
      <c r="E33" s="27">
        <v>2.2800000000000001E-2</v>
      </c>
      <c r="F33" s="33">
        <v>2556999</v>
      </c>
      <c r="G33" s="33">
        <v>865884</v>
      </c>
      <c r="H33" s="27">
        <f t="shared" si="11"/>
        <v>2.2811550977553219E-2</v>
      </c>
      <c r="I33" s="29">
        <v>44192</v>
      </c>
      <c r="J33" s="34">
        <f t="shared" ca="1" si="12"/>
        <v>62</v>
      </c>
      <c r="K33" s="35">
        <f t="shared" ca="1" si="13"/>
        <v>41241.919354838712</v>
      </c>
      <c r="L33" s="30">
        <f t="shared" ca="1" si="14"/>
        <v>13965.870967741936</v>
      </c>
      <c r="M33" s="41">
        <f t="shared" ca="1" si="15"/>
        <v>2045.0593912810491</v>
      </c>
      <c r="N33" s="29">
        <f t="shared" ca="1" si="16"/>
        <v>46299.059391281051</v>
      </c>
      <c r="O33" s="42" t="s">
        <v>285</v>
      </c>
    </row>
    <row r="34" spans="1:15" x14ac:dyDescent="0.2">
      <c r="A34" s="42" t="s">
        <v>298</v>
      </c>
      <c r="B34" s="40">
        <v>10295909</v>
      </c>
      <c r="C34" s="27"/>
      <c r="D34" s="32"/>
      <c r="E34" s="27">
        <v>2.1100000000000001E-2</v>
      </c>
      <c r="F34" s="33">
        <v>578702</v>
      </c>
      <c r="G34" s="33">
        <v>217271</v>
      </c>
      <c r="H34" s="27">
        <f t="shared" si="11"/>
        <v>2.1102653490818538E-2</v>
      </c>
      <c r="I34" s="29">
        <v>44192</v>
      </c>
      <c r="J34" s="34">
        <f t="shared" ca="1" si="12"/>
        <v>62</v>
      </c>
      <c r="K34" s="35">
        <f t="shared" ca="1" si="13"/>
        <v>9333.9032258064508</v>
      </c>
      <c r="L34" s="30">
        <f t="shared" ca="1" si="14"/>
        <v>3504.3709677419356</v>
      </c>
      <c r="M34" s="41">
        <f t="shared" ca="1" si="15"/>
        <v>2214.534742878709</v>
      </c>
      <c r="N34" s="29">
        <f t="shared" ca="1" si="16"/>
        <v>46468.534742878706</v>
      </c>
      <c r="O34" s="42" t="s">
        <v>285</v>
      </c>
    </row>
    <row r="35" spans="1:15" x14ac:dyDescent="0.2">
      <c r="A35" s="42" t="s">
        <v>299</v>
      </c>
      <c r="B35" s="40">
        <v>19317984</v>
      </c>
      <c r="C35" s="27"/>
      <c r="D35" s="32"/>
      <c r="E35" s="27">
        <v>2.7E-2</v>
      </c>
      <c r="F35" s="33">
        <v>1280228</v>
      </c>
      <c r="G35" s="33">
        <v>526476</v>
      </c>
      <c r="H35" s="27">
        <f t="shared" si="11"/>
        <v>2.7253154366418359E-2</v>
      </c>
      <c r="I35" s="29">
        <v>44192</v>
      </c>
      <c r="J35" s="34">
        <f t="shared" ca="1" si="12"/>
        <v>62</v>
      </c>
      <c r="K35" s="35">
        <f t="shared" ca="1" si="13"/>
        <v>20648.83870967742</v>
      </c>
      <c r="L35" s="30">
        <f t="shared" ca="1" si="14"/>
        <v>8491.5483870967746</v>
      </c>
      <c r="M35" s="41">
        <f t="shared" ca="1" si="15"/>
        <v>1703.9838319695486</v>
      </c>
      <c r="N35" s="29">
        <f t="shared" ca="1" si="16"/>
        <v>45957.983831969548</v>
      </c>
      <c r="O35" s="42" t="s">
        <v>285</v>
      </c>
    </row>
    <row r="36" spans="1:15" x14ac:dyDescent="0.2">
      <c r="A36" s="42" t="s">
        <v>300</v>
      </c>
      <c r="B36" s="40">
        <v>10327589</v>
      </c>
      <c r="C36" s="27"/>
      <c r="D36" s="32"/>
      <c r="E36" s="27">
        <v>1.66E-2</v>
      </c>
      <c r="F36" s="33">
        <v>553243</v>
      </c>
      <c r="G36" s="33">
        <v>168842</v>
      </c>
      <c r="H36" s="27">
        <f t="shared" si="11"/>
        <v>1.634863664694635E-2</v>
      </c>
      <c r="I36" s="29">
        <v>44192</v>
      </c>
      <c r="J36" s="34">
        <f t="shared" ca="1" si="12"/>
        <v>62</v>
      </c>
      <c r="K36" s="35">
        <f t="shared" ca="1" si="13"/>
        <v>8923.2741935483864</v>
      </c>
      <c r="L36" s="30">
        <f t="shared" ca="1" si="14"/>
        <v>2723.2580645161293</v>
      </c>
      <c r="M36" s="41">
        <f t="shared" ca="1" si="15"/>
        <v>2872.3811716279124</v>
      </c>
      <c r="N36" s="29">
        <f t="shared" ca="1" si="16"/>
        <v>47126.381171627916</v>
      </c>
      <c r="O36" s="42" t="s">
        <v>285</v>
      </c>
    </row>
    <row r="37" spans="1:15" x14ac:dyDescent="0.2">
      <c r="F37" s="63"/>
      <c r="G37" s="63"/>
    </row>
    <row r="39" spans="1:15" ht="33" x14ac:dyDescent="0.4">
      <c r="A39" s="58" t="s">
        <v>274</v>
      </c>
      <c r="F39" s="64"/>
    </row>
    <row r="41" spans="1:15" ht="399" x14ac:dyDescent="0.2">
      <c r="A41" s="49" t="s">
        <v>301</v>
      </c>
    </row>
  </sheetData>
  <hyperlinks>
    <hyperlink ref="A39" r:id="rId1" xr:uid="{78C8EE0C-15C7-4439-B61D-6EE1E3AD6493}"/>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0EE6-3F42-4826-87A3-C064823FE3E1}">
  <dimension ref="A1:J90"/>
  <sheetViews>
    <sheetView workbookViewId="0">
      <pane xSplit="1" ySplit="1" topLeftCell="B12" activePane="bottomRight" state="frozen"/>
      <selection pane="topRight" activeCell="B1" sqref="B1"/>
      <selection pane="bottomLeft" activeCell="A2" sqref="A2"/>
      <selection pane="bottomRight" activeCell="D29" sqref="D29"/>
    </sheetView>
  </sheetViews>
  <sheetFormatPr baseColWidth="10" defaultRowHeight="15" x14ac:dyDescent="0.25"/>
  <cols>
    <col min="1" max="1" width="19.28515625" customWidth="1"/>
    <col min="5" max="5" width="19.140625" customWidth="1"/>
    <col min="6" max="6" width="34" customWidth="1"/>
    <col min="7" max="7" width="34" style="66" customWidth="1"/>
    <col min="8" max="8" width="19.85546875" style="66" customWidth="1"/>
  </cols>
  <sheetData>
    <row r="1" spans="1:10" ht="15.75" thickBot="1" x14ac:dyDescent="0.3">
      <c r="A1" s="102" t="s">
        <v>387</v>
      </c>
      <c r="B1" s="102" t="s">
        <v>303</v>
      </c>
      <c r="C1" s="102" t="s">
        <v>304</v>
      </c>
      <c r="D1" s="102" t="s">
        <v>305</v>
      </c>
      <c r="E1" s="102" t="s">
        <v>306</v>
      </c>
      <c r="F1" s="103" t="s">
        <v>389</v>
      </c>
      <c r="G1" s="104"/>
      <c r="H1" s="107" t="s">
        <v>388</v>
      </c>
      <c r="I1" s="104" t="s">
        <v>391</v>
      </c>
      <c r="J1" s="104" t="s">
        <v>392</v>
      </c>
    </row>
    <row r="2" spans="1:10" ht="15.75" thickBot="1" x14ac:dyDescent="0.3">
      <c r="A2" s="114" t="s">
        <v>354</v>
      </c>
      <c r="B2" s="98">
        <v>44252</v>
      </c>
      <c r="C2" s="99">
        <v>3605635</v>
      </c>
      <c r="D2" s="99">
        <v>2361852</v>
      </c>
      <c r="E2" s="99">
        <v>1243783</v>
      </c>
      <c r="F2" s="101">
        <v>2.63E-2</v>
      </c>
      <c r="G2" s="120"/>
      <c r="H2" s="96" t="str">
        <f t="shared" ref="H2:H31" si="0">IF(MID(A2,LEN(A2)-2,3)="[+]",MID(A2,1,LEN(A2)-3),A2)</f>
        <v xml:space="preserve">España </v>
      </c>
      <c r="I2" s="108">
        <f t="shared" ref="I2:I31" si="1">F2*100</f>
        <v>2.63</v>
      </c>
      <c r="J2" s="66" t="str">
        <f t="shared" ref="J2:J64" si="2">I2&amp;" %"</f>
        <v>2,63 %</v>
      </c>
    </row>
    <row r="3" spans="1:10" ht="15.75" thickBot="1" x14ac:dyDescent="0.3">
      <c r="A3" s="115" t="s">
        <v>384</v>
      </c>
      <c r="B3" s="110">
        <v>44252</v>
      </c>
      <c r="C3" s="111">
        <v>5715991</v>
      </c>
      <c r="D3" s="111">
        <v>3759906</v>
      </c>
      <c r="E3" s="111">
        <v>1956085</v>
      </c>
      <c r="F3" s="112">
        <v>2.35E-2</v>
      </c>
      <c r="G3" s="121"/>
      <c r="H3" s="97" t="str">
        <f t="shared" si="0"/>
        <v xml:space="preserve">Alemania </v>
      </c>
      <c r="I3" s="108">
        <f t="shared" si="1"/>
        <v>2.35</v>
      </c>
      <c r="J3" s="66" t="str">
        <f t="shared" si="2"/>
        <v>2,35 %</v>
      </c>
    </row>
    <row r="4" spans="1:10" ht="15.75" thickBot="1" x14ac:dyDescent="0.3">
      <c r="A4" s="114" t="s">
        <v>318</v>
      </c>
      <c r="B4" s="98">
        <v>44251</v>
      </c>
      <c r="C4" s="99">
        <v>19392553</v>
      </c>
      <c r="D4" s="99">
        <v>18691835</v>
      </c>
      <c r="E4" s="99">
        <v>700718</v>
      </c>
      <c r="F4" s="101">
        <v>1.0500000000000001E-2</v>
      </c>
      <c r="G4" s="120"/>
      <c r="H4" s="97" t="str">
        <f t="shared" si="0"/>
        <v xml:space="preserve">Reino Unido </v>
      </c>
      <c r="I4" s="108">
        <f t="shared" si="1"/>
        <v>1.05</v>
      </c>
      <c r="J4" s="66" t="str">
        <f t="shared" si="2"/>
        <v>1,05 %</v>
      </c>
    </row>
    <row r="5" spans="1:10" ht="15.75" thickBot="1" x14ac:dyDescent="0.3">
      <c r="A5" s="115" t="s">
        <v>350</v>
      </c>
      <c r="B5" s="110">
        <v>44251</v>
      </c>
      <c r="C5" s="111">
        <v>4111784</v>
      </c>
      <c r="D5" s="111">
        <v>2712800</v>
      </c>
      <c r="E5" s="111">
        <v>1398984</v>
      </c>
      <c r="F5" s="112">
        <v>2.0799999999999999E-2</v>
      </c>
      <c r="G5" s="121"/>
      <c r="H5" s="96" t="str">
        <f t="shared" si="0"/>
        <v xml:space="preserve">Francia </v>
      </c>
      <c r="I5" s="108">
        <f t="shared" si="1"/>
        <v>2.08</v>
      </c>
      <c r="J5" s="66" t="str">
        <f t="shared" si="2"/>
        <v>2,08 %</v>
      </c>
    </row>
    <row r="6" spans="1:10" ht="15.75" thickBot="1" x14ac:dyDescent="0.3">
      <c r="A6" s="114" t="s">
        <v>340</v>
      </c>
      <c r="B6" s="98">
        <v>44252</v>
      </c>
      <c r="C6" s="99">
        <v>3950725</v>
      </c>
      <c r="D6" s="99">
        <v>2587866</v>
      </c>
      <c r="E6" s="99">
        <v>1362859</v>
      </c>
      <c r="F6" s="101">
        <v>2.29E-2</v>
      </c>
      <c r="G6" s="120"/>
      <c r="H6" s="97" t="str">
        <f t="shared" si="0"/>
        <v xml:space="preserve">Italia </v>
      </c>
      <c r="I6" s="108">
        <f t="shared" si="1"/>
        <v>2.29</v>
      </c>
      <c r="J6" s="66" t="str">
        <f t="shared" si="2"/>
        <v>2,29 %</v>
      </c>
    </row>
    <row r="7" spans="1:10" ht="15.75" thickBot="1" x14ac:dyDescent="0.3">
      <c r="A7" s="115" t="s">
        <v>319</v>
      </c>
      <c r="B7" s="110">
        <v>44252</v>
      </c>
      <c r="C7" s="111">
        <v>752317</v>
      </c>
      <c r="D7" s="111">
        <v>497040</v>
      </c>
      <c r="E7" s="111">
        <v>255277</v>
      </c>
      <c r="F7" s="112">
        <v>2.4799999999999999E-2</v>
      </c>
      <c r="G7" s="121"/>
      <c r="H7" s="96" t="str">
        <f t="shared" si="0"/>
        <v xml:space="preserve">Portugal </v>
      </c>
      <c r="I7" s="108">
        <f t="shared" si="1"/>
        <v>2.48</v>
      </c>
      <c r="J7" s="66" t="str">
        <f t="shared" si="2"/>
        <v>2,48 %</v>
      </c>
    </row>
    <row r="8" spans="1:10" ht="15.75" thickBot="1" x14ac:dyDescent="0.3">
      <c r="A8" s="114" t="s">
        <v>353</v>
      </c>
      <c r="B8" s="98">
        <v>44253</v>
      </c>
      <c r="C8" s="99">
        <v>70454064</v>
      </c>
      <c r="D8" s="99">
        <v>47184199</v>
      </c>
      <c r="E8" s="99">
        <v>22613359</v>
      </c>
      <c r="F8" s="101">
        <v>6.88E-2</v>
      </c>
      <c r="G8" s="120"/>
      <c r="H8" s="96" t="str">
        <f t="shared" si="0"/>
        <v xml:space="preserve">Estados Unidos </v>
      </c>
      <c r="I8" s="108">
        <f t="shared" si="1"/>
        <v>6.88</v>
      </c>
      <c r="J8" s="66" t="str">
        <f t="shared" si="2"/>
        <v>6,88 %</v>
      </c>
    </row>
    <row r="9" spans="1:10" ht="15.75" thickBot="1" x14ac:dyDescent="0.3">
      <c r="A9" s="115" t="s">
        <v>339</v>
      </c>
      <c r="B9" s="110">
        <v>44252</v>
      </c>
      <c r="C9" s="111">
        <v>21896</v>
      </c>
      <c r="D9" s="111">
        <v>21896</v>
      </c>
      <c r="E9" s="113">
        <v>0</v>
      </c>
      <c r="F9" s="113"/>
      <c r="G9" s="121"/>
      <c r="H9" s="97" t="str">
        <f t="shared" si="0"/>
        <v xml:space="preserve">Japón </v>
      </c>
      <c r="I9" s="108">
        <f t="shared" si="1"/>
        <v>0</v>
      </c>
      <c r="J9" s="66" t="str">
        <f t="shared" si="2"/>
        <v>0 %</v>
      </c>
    </row>
    <row r="10" spans="1:10" ht="15.75" thickBot="1" x14ac:dyDescent="0.3">
      <c r="A10" s="114" t="s">
        <v>365</v>
      </c>
      <c r="B10" s="98">
        <v>44236</v>
      </c>
      <c r="C10" s="99">
        <v>40520000</v>
      </c>
      <c r="D10" s="100">
        <v>0</v>
      </c>
      <c r="E10" s="100">
        <v>0</v>
      </c>
      <c r="F10" s="100"/>
      <c r="G10" s="120"/>
      <c r="H10" s="96" t="str">
        <f t="shared" si="0"/>
        <v xml:space="preserve">China </v>
      </c>
      <c r="I10" s="108">
        <f t="shared" si="1"/>
        <v>0</v>
      </c>
      <c r="J10" s="66" t="str">
        <f t="shared" si="2"/>
        <v>0 %</v>
      </c>
    </row>
    <row r="11" spans="1:10" ht="15.75" thickBot="1" x14ac:dyDescent="0.3">
      <c r="A11" s="115" t="s">
        <v>383</v>
      </c>
      <c r="B11" s="110">
        <v>44251</v>
      </c>
      <c r="C11" s="111">
        <v>2390</v>
      </c>
      <c r="D11" s="111">
        <v>2390</v>
      </c>
      <c r="E11" s="113">
        <v>0</v>
      </c>
      <c r="F11" s="113"/>
      <c r="G11" s="121"/>
      <c r="H11" s="97" t="str">
        <f t="shared" si="0"/>
        <v xml:space="preserve">Andorra </v>
      </c>
      <c r="I11" s="108">
        <f t="shared" si="1"/>
        <v>0</v>
      </c>
      <c r="J11" s="66" t="str">
        <f t="shared" si="2"/>
        <v>0 %</v>
      </c>
    </row>
    <row r="12" spans="1:10" ht="15.75" thickBot="1" x14ac:dyDescent="0.3">
      <c r="A12" s="114" t="s">
        <v>357</v>
      </c>
      <c r="B12" s="98">
        <v>44252</v>
      </c>
      <c r="C12" s="99">
        <v>5846036</v>
      </c>
      <c r="D12" s="99">
        <v>3480415</v>
      </c>
      <c r="E12" s="99">
        <v>2187849</v>
      </c>
      <c r="F12" s="101">
        <v>0.22389999999999999</v>
      </c>
      <c r="G12" s="120"/>
      <c r="H12" s="96" t="str">
        <f t="shared" si="0"/>
        <v xml:space="preserve">Emiratos Árabes Unidos </v>
      </c>
      <c r="I12" s="108">
        <f t="shared" si="1"/>
        <v>22.39</v>
      </c>
      <c r="J12" s="66" t="str">
        <f t="shared" si="2"/>
        <v>22,39 %</v>
      </c>
    </row>
    <row r="13" spans="1:10" ht="15.75" thickBot="1" x14ac:dyDescent="0.3">
      <c r="A13" s="115" t="s">
        <v>385</v>
      </c>
      <c r="B13" s="110">
        <v>44252</v>
      </c>
      <c r="C13" s="111">
        <v>10135</v>
      </c>
      <c r="D13" s="111">
        <v>6073</v>
      </c>
      <c r="E13" s="113">
        <v>655</v>
      </c>
      <c r="F13" s="112">
        <v>2.0000000000000001E-4</v>
      </c>
      <c r="G13" s="121"/>
      <c r="H13" s="97" t="str">
        <f t="shared" si="0"/>
        <v xml:space="preserve">Albania </v>
      </c>
      <c r="I13" s="108">
        <f t="shared" si="1"/>
        <v>0.02</v>
      </c>
      <c r="J13" s="66" t="str">
        <f t="shared" si="2"/>
        <v>0,02 %</v>
      </c>
    </row>
    <row r="14" spans="1:10" ht="15.75" thickBot="1" x14ac:dyDescent="0.3">
      <c r="A14" s="114" t="s">
        <v>380</v>
      </c>
      <c r="B14" s="98">
        <v>44252</v>
      </c>
      <c r="C14" s="99">
        <v>829832</v>
      </c>
      <c r="D14" s="99">
        <v>558831</v>
      </c>
      <c r="E14" s="99">
        <v>271001</v>
      </c>
      <c r="F14" s="101">
        <v>6.0000000000000001E-3</v>
      </c>
      <c r="G14" s="120"/>
      <c r="H14" s="96" t="str">
        <f t="shared" si="0"/>
        <v xml:space="preserve">Argentina </v>
      </c>
      <c r="I14" s="108">
        <f t="shared" si="1"/>
        <v>0.6</v>
      </c>
      <c r="J14" s="66" t="str">
        <f t="shared" si="2"/>
        <v>0,6 %</v>
      </c>
    </row>
    <row r="15" spans="1:10" ht="15.75" thickBot="1" x14ac:dyDescent="0.3">
      <c r="A15" s="115" t="s">
        <v>379</v>
      </c>
      <c r="B15" s="110">
        <v>44252</v>
      </c>
      <c r="C15" s="111">
        <v>582135</v>
      </c>
      <c r="D15" s="111">
        <v>339470</v>
      </c>
      <c r="E15" s="111">
        <v>211897</v>
      </c>
      <c r="F15" s="112">
        <v>2.3800000000000002E-2</v>
      </c>
      <c r="G15" s="121"/>
      <c r="H15" s="97" t="str">
        <f t="shared" si="0"/>
        <v xml:space="preserve">Austria </v>
      </c>
      <c r="I15" s="108">
        <f t="shared" si="1"/>
        <v>2.3800000000000003</v>
      </c>
      <c r="J15" s="66" t="str">
        <f t="shared" si="2"/>
        <v>2,38 %</v>
      </c>
    </row>
    <row r="16" spans="1:10" ht="15.75" thickBot="1" x14ac:dyDescent="0.3">
      <c r="A16" s="114" t="s">
        <v>400</v>
      </c>
      <c r="B16" s="98">
        <v>44252</v>
      </c>
      <c r="C16" s="99">
        <v>11908</v>
      </c>
      <c r="D16" s="99">
        <v>11908</v>
      </c>
      <c r="E16" s="100">
        <v>0</v>
      </c>
      <c r="F16" s="100"/>
      <c r="G16" s="120"/>
      <c r="H16" s="97" t="str">
        <f t="shared" si="0"/>
        <v xml:space="preserve">Australia </v>
      </c>
      <c r="I16" s="108">
        <f t="shared" si="1"/>
        <v>0</v>
      </c>
      <c r="J16" s="66" t="str">
        <f t="shared" si="2"/>
        <v>0 %</v>
      </c>
    </row>
    <row r="17" spans="1:10" ht="15.75" thickBot="1" x14ac:dyDescent="0.3">
      <c r="A17" s="115" t="s">
        <v>378</v>
      </c>
      <c r="B17" s="110">
        <v>44233</v>
      </c>
      <c r="C17" s="111">
        <v>65000</v>
      </c>
      <c r="D17" s="111">
        <v>65000</v>
      </c>
      <c r="E17" s="113">
        <v>0</v>
      </c>
      <c r="F17" s="113"/>
      <c r="G17" s="121"/>
      <c r="H17" s="97" t="str">
        <f t="shared" si="0"/>
        <v xml:space="preserve">Azerbaiyán </v>
      </c>
      <c r="I17" s="108">
        <f t="shared" si="1"/>
        <v>0</v>
      </c>
      <c r="J17" s="66" t="str">
        <f t="shared" si="2"/>
        <v>0 %</v>
      </c>
    </row>
    <row r="18" spans="1:10" ht="15.75" thickBot="1" x14ac:dyDescent="0.3">
      <c r="A18" s="114" t="s">
        <v>376</v>
      </c>
      <c r="B18" s="98">
        <v>44251</v>
      </c>
      <c r="C18" s="99">
        <v>25578</v>
      </c>
      <c r="D18" s="99">
        <v>25578</v>
      </c>
      <c r="E18" s="100">
        <v>0</v>
      </c>
      <c r="F18" s="100"/>
      <c r="G18" s="120"/>
      <c r="H18" s="96" t="str">
        <f t="shared" si="0"/>
        <v xml:space="preserve">Barbados </v>
      </c>
      <c r="I18" s="108">
        <f t="shared" si="1"/>
        <v>0</v>
      </c>
      <c r="J18" s="66" t="str">
        <f t="shared" si="2"/>
        <v>0 %</v>
      </c>
    </row>
    <row r="19" spans="1:10" ht="15.75" thickBot="1" x14ac:dyDescent="0.3">
      <c r="A19" s="115" t="s">
        <v>377</v>
      </c>
      <c r="B19" s="110">
        <v>44252</v>
      </c>
      <c r="C19" s="111">
        <v>2850940</v>
      </c>
      <c r="D19" s="111">
        <v>2850940</v>
      </c>
      <c r="E19" s="113">
        <v>0</v>
      </c>
      <c r="F19" s="113"/>
      <c r="G19" s="121"/>
      <c r="H19" s="96" t="str">
        <f t="shared" si="0"/>
        <v xml:space="preserve">Bangladés </v>
      </c>
      <c r="I19" s="108">
        <f t="shared" si="1"/>
        <v>0</v>
      </c>
      <c r="J19" s="66" t="str">
        <f t="shared" si="2"/>
        <v>0 %</v>
      </c>
    </row>
    <row r="20" spans="1:10" ht="15.75" thickBot="1" x14ac:dyDescent="0.3">
      <c r="A20" s="114" t="s">
        <v>370</v>
      </c>
      <c r="B20" s="98">
        <v>44251</v>
      </c>
      <c r="C20" s="99">
        <v>731352</v>
      </c>
      <c r="D20" s="99">
        <v>442640</v>
      </c>
      <c r="E20" s="99">
        <v>288712</v>
      </c>
      <c r="F20" s="101">
        <v>2.5000000000000001E-2</v>
      </c>
      <c r="G20" s="120"/>
      <c r="H20" s="96" t="str">
        <f t="shared" si="0"/>
        <v xml:space="preserve">Bélgica </v>
      </c>
      <c r="I20" s="108">
        <f t="shared" si="1"/>
        <v>2.5</v>
      </c>
      <c r="J20" s="66" t="str">
        <f t="shared" si="2"/>
        <v>2,5 %</v>
      </c>
    </row>
    <row r="21" spans="1:10" ht="15.75" thickBot="1" x14ac:dyDescent="0.3">
      <c r="A21" s="115" t="s">
        <v>371</v>
      </c>
      <c r="B21" s="110">
        <v>44252</v>
      </c>
      <c r="C21" s="111">
        <v>188512</v>
      </c>
      <c r="D21" s="111">
        <v>153793</v>
      </c>
      <c r="E21" s="111">
        <v>34719</v>
      </c>
      <c r="F21" s="112">
        <v>5.0000000000000001E-3</v>
      </c>
      <c r="G21" s="121"/>
      <c r="H21" s="97" t="str">
        <f t="shared" si="0"/>
        <v xml:space="preserve">Bulgaria </v>
      </c>
      <c r="I21" s="108">
        <f t="shared" si="1"/>
        <v>0.5</v>
      </c>
      <c r="J21" s="66" t="str">
        <f t="shared" si="2"/>
        <v>0,5 %</v>
      </c>
    </row>
    <row r="22" spans="1:10" ht="15.75" thickBot="1" x14ac:dyDescent="0.3">
      <c r="A22" s="114" t="s">
        <v>375</v>
      </c>
      <c r="B22" s="98">
        <v>44252</v>
      </c>
      <c r="C22" s="99">
        <v>290103</v>
      </c>
      <c r="D22" s="99">
        <v>290103</v>
      </c>
      <c r="E22" s="100">
        <v>0</v>
      </c>
      <c r="F22" s="100"/>
      <c r="G22" s="120"/>
      <c r="H22" s="97" t="str">
        <f t="shared" si="0"/>
        <v xml:space="preserve">Baréin </v>
      </c>
      <c r="I22" s="108">
        <f t="shared" si="1"/>
        <v>0</v>
      </c>
      <c r="J22" s="66" t="str">
        <f t="shared" si="2"/>
        <v>0 %</v>
      </c>
    </row>
    <row r="23" spans="1:10" ht="15.75" thickBot="1" x14ac:dyDescent="0.3">
      <c r="A23" s="115" t="s">
        <v>373</v>
      </c>
      <c r="B23" s="110">
        <v>44238</v>
      </c>
      <c r="C23" s="111">
        <v>10167</v>
      </c>
      <c r="D23" s="113">
        <v>0</v>
      </c>
      <c r="E23" s="113">
        <v>0</v>
      </c>
      <c r="F23" s="113"/>
      <c r="G23" s="121"/>
      <c r="H23" s="96" t="str">
        <f t="shared" si="0"/>
        <v xml:space="preserve">Bolivia </v>
      </c>
      <c r="I23" s="108">
        <f t="shared" si="1"/>
        <v>0</v>
      </c>
      <c r="J23" s="66" t="str">
        <f t="shared" si="2"/>
        <v>0 %</v>
      </c>
    </row>
    <row r="24" spans="1:10" ht="15.75" thickBot="1" x14ac:dyDescent="0.3">
      <c r="A24" s="114" t="s">
        <v>372</v>
      </c>
      <c r="B24" s="98">
        <v>44252</v>
      </c>
      <c r="C24" s="99">
        <v>7799000</v>
      </c>
      <c r="D24" s="99">
        <v>6202055</v>
      </c>
      <c r="E24" s="99">
        <v>1596945</v>
      </c>
      <c r="F24" s="101">
        <v>7.6E-3</v>
      </c>
      <c r="G24" s="120"/>
      <c r="H24" s="97" t="str">
        <f t="shared" si="0"/>
        <v xml:space="preserve">Brasil </v>
      </c>
      <c r="I24" s="108">
        <f t="shared" si="1"/>
        <v>0.76</v>
      </c>
      <c r="J24" s="66" t="str">
        <f t="shared" si="2"/>
        <v>0,76 %</v>
      </c>
    </row>
    <row r="25" spans="1:10" ht="15.75" thickBot="1" x14ac:dyDescent="0.3">
      <c r="A25" s="115" t="s">
        <v>393</v>
      </c>
      <c r="B25" s="110">
        <v>44245</v>
      </c>
      <c r="C25" s="111">
        <v>20944</v>
      </c>
      <c r="D25" s="111">
        <v>20944</v>
      </c>
      <c r="E25" s="113">
        <v>0</v>
      </c>
      <c r="F25" s="113"/>
      <c r="G25" s="121"/>
      <c r="H25" s="97" t="str">
        <f t="shared" si="0"/>
        <v xml:space="preserve">Bielorrusia </v>
      </c>
      <c r="I25" s="108">
        <f t="shared" si="1"/>
        <v>0</v>
      </c>
      <c r="J25" s="66" t="str">
        <f t="shared" si="2"/>
        <v>0 %</v>
      </c>
    </row>
    <row r="26" spans="1:10" ht="15.75" thickBot="1" x14ac:dyDescent="0.3">
      <c r="A26" s="114" t="s">
        <v>368</v>
      </c>
      <c r="B26" s="98">
        <v>44252</v>
      </c>
      <c r="C26" s="99">
        <v>1707398</v>
      </c>
      <c r="D26" s="99">
        <v>972407</v>
      </c>
      <c r="E26" s="99">
        <v>307218</v>
      </c>
      <c r="F26" s="101">
        <v>8.0999999999999996E-3</v>
      </c>
      <c r="G26" s="120"/>
      <c r="H26" s="96" t="str">
        <f t="shared" si="0"/>
        <v xml:space="preserve">Canadá </v>
      </c>
      <c r="I26" s="108">
        <f t="shared" si="1"/>
        <v>0.80999999999999994</v>
      </c>
      <c r="J26" s="66" t="str">
        <f t="shared" si="2"/>
        <v>0,81 %</v>
      </c>
    </row>
    <row r="27" spans="1:10" ht="15.75" thickBot="1" x14ac:dyDescent="0.3">
      <c r="A27" s="115" t="s">
        <v>308</v>
      </c>
      <c r="B27" s="110">
        <v>44248</v>
      </c>
      <c r="C27" s="111">
        <v>673744</v>
      </c>
      <c r="D27" s="111">
        <v>500784</v>
      </c>
      <c r="E27" s="111">
        <v>172960</v>
      </c>
      <c r="F27" s="112">
        <v>2.01E-2</v>
      </c>
      <c r="G27" s="121"/>
      <c r="H27" s="97" t="str">
        <f t="shared" si="0"/>
        <v xml:space="preserve">Suiza </v>
      </c>
      <c r="I27" s="108">
        <f t="shared" si="1"/>
        <v>2.0099999999999998</v>
      </c>
      <c r="J27" s="66" t="str">
        <f t="shared" si="2"/>
        <v>2,01 %</v>
      </c>
    </row>
    <row r="28" spans="1:10" ht="15.75" thickBot="1" x14ac:dyDescent="0.3">
      <c r="A28" s="114" t="s">
        <v>366</v>
      </c>
      <c r="B28" s="98">
        <v>44252</v>
      </c>
      <c r="C28" s="99">
        <v>3207932</v>
      </c>
      <c r="D28" s="99">
        <v>3152171</v>
      </c>
      <c r="E28" s="99">
        <v>55761</v>
      </c>
      <c r="F28" s="101">
        <v>2.8999999999999998E-3</v>
      </c>
      <c r="G28" s="120"/>
      <c r="H28" s="96" t="str">
        <f t="shared" si="0"/>
        <v xml:space="preserve">Chile </v>
      </c>
      <c r="I28" s="108">
        <f t="shared" si="1"/>
        <v>0.28999999999999998</v>
      </c>
      <c r="J28" s="66" t="str">
        <f t="shared" si="2"/>
        <v>0,29 %</v>
      </c>
    </row>
    <row r="29" spans="1:10" ht="15.75" thickBot="1" x14ac:dyDescent="0.3">
      <c r="A29" s="115" t="s">
        <v>363</v>
      </c>
      <c r="B29" s="110">
        <v>44252</v>
      </c>
      <c r="C29" s="111">
        <v>242000</v>
      </c>
      <c r="D29" s="111">
        <v>81333</v>
      </c>
      <c r="E29" s="113">
        <v>0</v>
      </c>
      <c r="F29" s="113"/>
      <c r="G29" s="121"/>
      <c r="H29" s="96" t="str">
        <f t="shared" si="0"/>
        <v xml:space="preserve">Colombia </v>
      </c>
      <c r="I29" s="108">
        <f t="shared" si="1"/>
        <v>0</v>
      </c>
      <c r="J29" s="66" t="str">
        <f t="shared" si="2"/>
        <v>0 %</v>
      </c>
    </row>
    <row r="30" spans="1:10" ht="15.75" thickBot="1" x14ac:dyDescent="0.3">
      <c r="A30" s="114" t="s">
        <v>362</v>
      </c>
      <c r="B30" s="98">
        <v>44249</v>
      </c>
      <c r="C30" s="99">
        <v>101183</v>
      </c>
      <c r="D30" s="99">
        <v>57162</v>
      </c>
      <c r="E30" s="99">
        <v>44021</v>
      </c>
      <c r="F30" s="101">
        <v>8.6999999999999994E-3</v>
      </c>
      <c r="G30" s="120"/>
      <c r="H30" s="97" t="str">
        <f t="shared" si="0"/>
        <v xml:space="preserve">Costa Rica </v>
      </c>
      <c r="I30" s="108">
        <f t="shared" si="1"/>
        <v>0.86999999999999988</v>
      </c>
      <c r="J30" s="66" t="str">
        <f t="shared" si="2"/>
        <v>0,87 %</v>
      </c>
    </row>
    <row r="31" spans="1:10" ht="15.75" thickBot="1" x14ac:dyDescent="0.3">
      <c r="A31" s="115" t="s">
        <v>364</v>
      </c>
      <c r="B31" s="110">
        <v>44250</v>
      </c>
      <c r="C31" s="111">
        <v>64562</v>
      </c>
      <c r="D31" s="111">
        <v>44239</v>
      </c>
      <c r="E31" s="111">
        <v>20323</v>
      </c>
      <c r="F31" s="112">
        <v>2.29E-2</v>
      </c>
      <c r="G31" s="121"/>
      <c r="H31" s="97" t="str">
        <f t="shared" si="0"/>
        <v xml:space="preserve">Chipre </v>
      </c>
      <c r="I31" s="108">
        <f t="shared" si="1"/>
        <v>2.29</v>
      </c>
      <c r="J31" s="66" t="str">
        <f t="shared" si="2"/>
        <v>2,29 %</v>
      </c>
    </row>
    <row r="32" spans="1:10" ht="15.75" thickBot="1" x14ac:dyDescent="0.3">
      <c r="A32" s="114" t="s">
        <v>317</v>
      </c>
      <c r="B32" s="98">
        <v>44252</v>
      </c>
      <c r="C32" s="99">
        <v>623820</v>
      </c>
      <c r="D32" s="99">
        <v>391028</v>
      </c>
      <c r="E32" s="99">
        <v>232792</v>
      </c>
      <c r="F32" s="101">
        <v>2.18E-2</v>
      </c>
      <c r="G32" s="120"/>
      <c r="H32" s="96" t="str">
        <f t="shared" ref="H32:H63" si="3">IF(MID(A32,LEN(A32)-2,3)="[+]",MID(A32,1,LEN(A32)-3),A32)</f>
        <v xml:space="preserve">República Checa </v>
      </c>
      <c r="I32" s="108">
        <f t="shared" ref="I32:I63" si="4">F32*100</f>
        <v>2.1800000000000002</v>
      </c>
      <c r="J32" s="66" t="str">
        <f t="shared" si="2"/>
        <v>2,18 %</v>
      </c>
    </row>
    <row r="33" spans="1:10" ht="15.75" thickBot="1" x14ac:dyDescent="0.3">
      <c r="A33" s="115" t="s">
        <v>360</v>
      </c>
      <c r="B33" s="110">
        <v>44252</v>
      </c>
      <c r="C33" s="111">
        <v>542597</v>
      </c>
      <c r="D33" s="111">
        <v>362158</v>
      </c>
      <c r="E33" s="111">
        <v>180439</v>
      </c>
      <c r="F33" s="112">
        <v>3.1E-2</v>
      </c>
      <c r="G33" s="121"/>
      <c r="H33" s="97" t="str">
        <f t="shared" si="3"/>
        <v xml:space="preserve">Dinamarca </v>
      </c>
      <c r="I33" s="108">
        <f t="shared" si="4"/>
        <v>3.1</v>
      </c>
      <c r="J33" s="66" t="str">
        <f t="shared" si="2"/>
        <v>3,1 %</v>
      </c>
    </row>
    <row r="34" spans="1:10" ht="15.75" thickBot="1" x14ac:dyDescent="0.3">
      <c r="A34" s="114" t="s">
        <v>316</v>
      </c>
      <c r="B34" s="98">
        <v>44251</v>
      </c>
      <c r="C34" s="99">
        <v>26400</v>
      </c>
      <c r="D34" s="99">
        <v>26400</v>
      </c>
      <c r="E34" s="100">
        <v>0</v>
      </c>
      <c r="F34" s="100"/>
      <c r="G34" s="120"/>
      <c r="H34" s="96" t="str">
        <f t="shared" si="3"/>
        <v xml:space="preserve">República Dominicana </v>
      </c>
      <c r="I34" s="108">
        <f t="shared" si="4"/>
        <v>0</v>
      </c>
      <c r="J34" s="66" t="str">
        <f t="shared" si="2"/>
        <v>0 %</v>
      </c>
    </row>
    <row r="35" spans="1:10" ht="15.75" thickBot="1" x14ac:dyDescent="0.3">
      <c r="A35" s="115" t="s">
        <v>381</v>
      </c>
      <c r="B35" s="110">
        <v>44246</v>
      </c>
      <c r="C35" s="111">
        <v>75000</v>
      </c>
      <c r="D35" s="113">
        <v>0</v>
      </c>
      <c r="E35" s="113">
        <v>0</v>
      </c>
      <c r="F35" s="113"/>
      <c r="G35" s="121"/>
      <c r="H35" s="97" t="str">
        <f t="shared" si="3"/>
        <v xml:space="preserve">Argelia </v>
      </c>
      <c r="I35" s="108">
        <f t="shared" si="4"/>
        <v>0</v>
      </c>
      <c r="J35" s="66" t="str">
        <f t="shared" si="2"/>
        <v>0 %</v>
      </c>
    </row>
    <row r="36" spans="1:10" ht="15.75" thickBot="1" x14ac:dyDescent="0.3">
      <c r="A36" s="114" t="s">
        <v>359</v>
      </c>
      <c r="B36" s="98">
        <v>44251</v>
      </c>
      <c r="C36" s="99">
        <v>24492</v>
      </c>
      <c r="D36" s="99">
        <v>20784</v>
      </c>
      <c r="E36" s="99">
        <v>3708</v>
      </c>
      <c r="F36" s="101">
        <v>2.0000000000000001E-4</v>
      </c>
      <c r="G36" s="120"/>
      <c r="H36" s="97" t="str">
        <f t="shared" si="3"/>
        <v xml:space="preserve">Ecuador </v>
      </c>
      <c r="I36" s="108">
        <f t="shared" si="4"/>
        <v>0.02</v>
      </c>
      <c r="J36" s="66" t="str">
        <f t="shared" si="2"/>
        <v>0,02 %</v>
      </c>
    </row>
    <row r="37" spans="1:10" ht="15.75" thickBot="1" x14ac:dyDescent="0.3">
      <c r="A37" s="115" t="s">
        <v>352</v>
      </c>
      <c r="B37" s="110">
        <v>44252</v>
      </c>
      <c r="C37" s="111">
        <v>96980</v>
      </c>
      <c r="D37" s="111">
        <v>68629</v>
      </c>
      <c r="E37" s="111">
        <v>28351</v>
      </c>
      <c r="F37" s="112">
        <v>2.1299999999999999E-2</v>
      </c>
      <c r="G37" s="121"/>
      <c r="H37" s="97" t="str">
        <f t="shared" si="3"/>
        <v xml:space="preserve">Estonia </v>
      </c>
      <c r="I37" s="108">
        <f t="shared" si="4"/>
        <v>2.13</v>
      </c>
      <c r="J37" s="66" t="str">
        <f t="shared" si="2"/>
        <v>2,13 %</v>
      </c>
    </row>
    <row r="38" spans="1:10" ht="15.75" thickBot="1" x14ac:dyDescent="0.3">
      <c r="A38" s="114" t="s">
        <v>358</v>
      </c>
      <c r="B38" s="98">
        <v>44226</v>
      </c>
      <c r="C38" s="99">
        <v>1315</v>
      </c>
      <c r="D38" s="100">
        <v>0</v>
      </c>
      <c r="E38" s="100">
        <v>0</v>
      </c>
      <c r="F38" s="100"/>
      <c r="G38" s="120"/>
      <c r="H38" s="97" t="str">
        <f t="shared" si="3"/>
        <v xml:space="preserve">Egipto </v>
      </c>
      <c r="I38" s="108">
        <f t="shared" si="4"/>
        <v>0</v>
      </c>
      <c r="J38" s="66" t="str">
        <f t="shared" si="2"/>
        <v>0 %</v>
      </c>
    </row>
    <row r="39" spans="1:10" ht="15.75" thickBot="1" x14ac:dyDescent="0.3">
      <c r="A39" s="115" t="s">
        <v>351</v>
      </c>
      <c r="B39" s="110">
        <v>44252</v>
      </c>
      <c r="C39" s="111">
        <v>396861</v>
      </c>
      <c r="D39" s="111">
        <v>319559</v>
      </c>
      <c r="E39" s="111">
        <v>77302</v>
      </c>
      <c r="F39" s="112">
        <v>1.4E-2</v>
      </c>
      <c r="G39" s="121"/>
      <c r="H39" s="96" t="str">
        <f t="shared" si="3"/>
        <v xml:space="preserve">Finlandia </v>
      </c>
      <c r="I39" s="108">
        <f t="shared" si="4"/>
        <v>1.4000000000000001</v>
      </c>
      <c r="J39" s="66" t="str">
        <f t="shared" si="2"/>
        <v>1,4 %</v>
      </c>
    </row>
    <row r="40" spans="1:10" ht="15.75" thickBot="1" x14ac:dyDescent="0.3">
      <c r="A40" s="114" t="s">
        <v>349</v>
      </c>
      <c r="B40" s="98">
        <v>44252</v>
      </c>
      <c r="C40" s="99">
        <v>826370</v>
      </c>
      <c r="D40" s="99">
        <v>540039</v>
      </c>
      <c r="E40" s="99">
        <v>286331</v>
      </c>
      <c r="F40" s="101">
        <v>2.6700000000000002E-2</v>
      </c>
      <c r="G40" s="120"/>
      <c r="H40" s="96" t="str">
        <f t="shared" si="3"/>
        <v xml:space="preserve">Grecia </v>
      </c>
      <c r="I40" s="108">
        <f t="shared" si="4"/>
        <v>2.67</v>
      </c>
      <c r="J40" s="66" t="str">
        <f t="shared" si="2"/>
        <v>2,67 %</v>
      </c>
    </row>
    <row r="41" spans="1:10" ht="15.75" thickBot="1" x14ac:dyDescent="0.3">
      <c r="A41" s="115" t="s">
        <v>348</v>
      </c>
      <c r="B41" s="110">
        <v>44249</v>
      </c>
      <c r="C41" s="111">
        <v>1852</v>
      </c>
      <c r="D41" s="111">
        <v>1852</v>
      </c>
      <c r="E41" s="113">
        <v>0</v>
      </c>
      <c r="F41" s="113"/>
      <c r="G41" s="121"/>
      <c r="H41" s="97" t="str">
        <f t="shared" si="3"/>
        <v xml:space="preserve">Guyana </v>
      </c>
      <c r="I41" s="108">
        <f t="shared" si="4"/>
        <v>0</v>
      </c>
      <c r="J41" s="66" t="str">
        <f t="shared" si="2"/>
        <v>0 %</v>
      </c>
    </row>
    <row r="42" spans="1:10" ht="15.75" thickBot="1" x14ac:dyDescent="0.3">
      <c r="A42" s="114" t="s">
        <v>361</v>
      </c>
      <c r="B42" s="98">
        <v>44252</v>
      </c>
      <c r="C42" s="99">
        <v>194267</v>
      </c>
      <c r="D42" s="99">
        <v>135756</v>
      </c>
      <c r="E42" s="99">
        <v>58511</v>
      </c>
      <c r="F42" s="101">
        <v>1.44E-2</v>
      </c>
      <c r="G42" s="120"/>
      <c r="H42" s="97" t="str">
        <f t="shared" si="3"/>
        <v xml:space="preserve">Croacia </v>
      </c>
      <c r="I42" s="108">
        <f t="shared" si="4"/>
        <v>1.44</v>
      </c>
      <c r="J42" s="66" t="str">
        <f t="shared" si="2"/>
        <v>1,44 %</v>
      </c>
    </row>
    <row r="43" spans="1:10" ht="15.75" thickBot="1" x14ac:dyDescent="0.3">
      <c r="A43" s="115" t="s">
        <v>347</v>
      </c>
      <c r="B43" s="110">
        <v>44252</v>
      </c>
      <c r="C43" s="111">
        <v>761905</v>
      </c>
      <c r="D43" s="111">
        <v>521283</v>
      </c>
      <c r="E43" s="111">
        <v>240622</v>
      </c>
      <c r="F43" s="112">
        <v>2.46E-2</v>
      </c>
      <c r="G43" s="121"/>
      <c r="H43" s="96" t="str">
        <f t="shared" si="3"/>
        <v xml:space="preserve">Hungría </v>
      </c>
      <c r="I43" s="108">
        <f t="shared" si="4"/>
        <v>2.46</v>
      </c>
      <c r="J43" s="66" t="str">
        <f t="shared" si="2"/>
        <v>2,46 %</v>
      </c>
    </row>
    <row r="44" spans="1:10" ht="15.75" thickBot="1" x14ac:dyDescent="0.3">
      <c r="A44" s="114" t="s">
        <v>345</v>
      </c>
      <c r="B44" s="98">
        <v>44252</v>
      </c>
      <c r="C44" s="99">
        <v>2315665</v>
      </c>
      <c r="D44" s="99">
        <v>1461920</v>
      </c>
      <c r="E44" s="99">
        <v>853745</v>
      </c>
      <c r="F44" s="101">
        <v>3.2000000000000002E-3</v>
      </c>
      <c r="G44" s="120"/>
      <c r="H44" s="96" t="str">
        <f t="shared" si="3"/>
        <v xml:space="preserve">Indonesia </v>
      </c>
      <c r="I44" s="108">
        <f t="shared" si="4"/>
        <v>0.32</v>
      </c>
      <c r="J44" s="66" t="str">
        <f t="shared" si="2"/>
        <v>0,32 %</v>
      </c>
    </row>
    <row r="45" spans="1:10" ht="15.75" thickBot="1" x14ac:dyDescent="0.3">
      <c r="A45" s="115" t="s">
        <v>344</v>
      </c>
      <c r="B45" s="110">
        <v>44249</v>
      </c>
      <c r="C45" s="111">
        <v>359616</v>
      </c>
      <c r="D45" s="111">
        <v>226291</v>
      </c>
      <c r="E45" s="111">
        <v>133325</v>
      </c>
      <c r="F45" s="112">
        <v>2.69E-2</v>
      </c>
      <c r="G45" s="121"/>
      <c r="H45" s="96" t="str">
        <f t="shared" si="3"/>
        <v xml:space="preserve">Irlanda </v>
      </c>
      <c r="I45" s="108">
        <f t="shared" si="4"/>
        <v>2.69</v>
      </c>
      <c r="J45" s="66" t="str">
        <f t="shared" si="2"/>
        <v>2,69 %</v>
      </c>
    </row>
    <row r="46" spans="1:10" ht="15.75" thickBot="1" x14ac:dyDescent="0.3">
      <c r="A46" s="114" t="s">
        <v>341</v>
      </c>
      <c r="B46" s="98">
        <v>44252</v>
      </c>
      <c r="C46" s="99">
        <v>7924356</v>
      </c>
      <c r="D46" s="99">
        <v>4649708</v>
      </c>
      <c r="E46" s="99">
        <v>3274648</v>
      </c>
      <c r="F46" s="101">
        <v>0.36180000000000001</v>
      </c>
      <c r="G46" s="120"/>
      <c r="H46" s="105" t="str">
        <f t="shared" si="3"/>
        <v xml:space="preserve">Israel </v>
      </c>
      <c r="I46" s="108">
        <f t="shared" si="4"/>
        <v>36.18</v>
      </c>
      <c r="J46" s="66" t="str">
        <f t="shared" si="2"/>
        <v>36,18 %</v>
      </c>
    </row>
    <row r="47" spans="1:10" ht="15.75" thickBot="1" x14ac:dyDescent="0.3">
      <c r="A47" s="115" t="s">
        <v>346</v>
      </c>
      <c r="B47" s="110">
        <v>44252</v>
      </c>
      <c r="C47" s="111">
        <v>13067047</v>
      </c>
      <c r="D47" s="111">
        <v>11206188</v>
      </c>
      <c r="E47" s="111">
        <v>1860859</v>
      </c>
      <c r="F47" s="112">
        <v>1.4E-3</v>
      </c>
      <c r="G47" s="121"/>
      <c r="H47" s="96" t="str">
        <f t="shared" si="3"/>
        <v xml:space="preserve">India </v>
      </c>
      <c r="I47" s="108">
        <f t="shared" si="4"/>
        <v>0.13999999999999999</v>
      </c>
      <c r="J47" s="66" t="str">
        <f t="shared" si="2"/>
        <v>0,14 %</v>
      </c>
    </row>
    <row r="48" spans="1:10" ht="15.75" thickBot="1" x14ac:dyDescent="0.3">
      <c r="A48" s="114" t="s">
        <v>343</v>
      </c>
      <c r="B48" s="98">
        <v>44244</v>
      </c>
      <c r="C48" s="99">
        <v>10000</v>
      </c>
      <c r="D48" s="99">
        <v>10000</v>
      </c>
      <c r="E48" s="100">
        <v>0</v>
      </c>
      <c r="F48" s="100"/>
      <c r="G48" s="120"/>
      <c r="H48" s="97" t="str">
        <f t="shared" si="3"/>
        <v xml:space="preserve">Irán </v>
      </c>
      <c r="I48" s="108">
        <f t="shared" si="4"/>
        <v>0</v>
      </c>
      <c r="J48" s="66" t="str">
        <f t="shared" si="2"/>
        <v>0 %</v>
      </c>
    </row>
    <row r="49" spans="1:10" ht="15.75" thickBot="1" x14ac:dyDescent="0.3">
      <c r="A49" s="115" t="s">
        <v>342</v>
      </c>
      <c r="B49" s="110">
        <v>44252</v>
      </c>
      <c r="C49" s="111">
        <v>31451</v>
      </c>
      <c r="D49" s="111">
        <v>19075</v>
      </c>
      <c r="E49" s="111">
        <v>12376</v>
      </c>
      <c r="F49" s="112">
        <v>3.4000000000000002E-2</v>
      </c>
      <c r="G49" s="121"/>
      <c r="H49" s="97" t="str">
        <f t="shared" si="3"/>
        <v xml:space="preserve">Islandia </v>
      </c>
      <c r="I49" s="108">
        <f t="shared" si="4"/>
        <v>3.4000000000000004</v>
      </c>
      <c r="J49" s="66" t="str">
        <f t="shared" si="2"/>
        <v>3,4 %</v>
      </c>
    </row>
    <row r="50" spans="1:10" ht="15.75" thickBot="1" x14ac:dyDescent="0.3">
      <c r="A50" s="114" t="s">
        <v>369</v>
      </c>
      <c r="B50" s="98">
        <v>44252</v>
      </c>
      <c r="C50" s="99">
        <v>13101</v>
      </c>
      <c r="D50" s="99">
        <v>13101</v>
      </c>
      <c r="E50" s="100">
        <v>0</v>
      </c>
      <c r="F50" s="100"/>
      <c r="G50" s="120"/>
      <c r="H50" s="96" t="str">
        <f t="shared" si="3"/>
        <v xml:space="preserve">Camboya </v>
      </c>
      <c r="I50" s="108">
        <f t="shared" si="4"/>
        <v>0</v>
      </c>
      <c r="J50" s="66" t="str">
        <f t="shared" si="2"/>
        <v>0 %</v>
      </c>
    </row>
    <row r="51" spans="1:10" ht="15.75" thickBot="1" x14ac:dyDescent="0.3">
      <c r="A51" s="115" t="s">
        <v>338</v>
      </c>
      <c r="B51" s="110">
        <v>44242</v>
      </c>
      <c r="C51" s="111">
        <v>175000</v>
      </c>
      <c r="D51" s="111">
        <v>137000</v>
      </c>
      <c r="E51" s="111">
        <v>38000</v>
      </c>
      <c r="F51" s="112">
        <v>8.9999999999999993E-3</v>
      </c>
      <c r="G51" s="121"/>
      <c r="H51" s="97" t="str">
        <f t="shared" si="3"/>
        <v xml:space="preserve">Kuwait </v>
      </c>
      <c r="I51" s="108">
        <f t="shared" si="4"/>
        <v>0.89999999999999991</v>
      </c>
      <c r="J51" s="66" t="str">
        <f t="shared" si="2"/>
        <v>0,9 %</v>
      </c>
    </row>
    <row r="52" spans="1:10" ht="15.75" thickBot="1" x14ac:dyDescent="0.3">
      <c r="A52" s="114" t="s">
        <v>394</v>
      </c>
      <c r="B52" s="98">
        <v>44252</v>
      </c>
      <c r="C52" s="99">
        <v>23833</v>
      </c>
      <c r="D52" s="100">
        <v>0</v>
      </c>
      <c r="E52" s="100">
        <v>0</v>
      </c>
      <c r="F52" s="100"/>
      <c r="G52" s="120"/>
      <c r="H52" s="96" t="str">
        <f t="shared" si="3"/>
        <v xml:space="preserve">Líbano </v>
      </c>
      <c r="I52" s="108">
        <f t="shared" si="4"/>
        <v>0</v>
      </c>
      <c r="J52" s="66" t="str">
        <f t="shared" si="2"/>
        <v>0 %</v>
      </c>
    </row>
    <row r="53" spans="1:10" ht="15.75" thickBot="1" x14ac:dyDescent="0.3">
      <c r="A53" s="115" t="s">
        <v>336</v>
      </c>
      <c r="B53" s="110">
        <v>44248</v>
      </c>
      <c r="C53" s="111">
        <v>1812</v>
      </c>
      <c r="D53" s="113">
        <v>0</v>
      </c>
      <c r="E53" s="113">
        <v>0</v>
      </c>
      <c r="F53" s="113"/>
      <c r="G53" s="121"/>
      <c r="H53" s="97" t="str">
        <f t="shared" si="3"/>
        <v xml:space="preserve">Liechtenstein </v>
      </c>
      <c r="I53" s="108">
        <f t="shared" si="4"/>
        <v>0</v>
      </c>
      <c r="J53" s="66" t="str">
        <f t="shared" si="2"/>
        <v>0 %</v>
      </c>
    </row>
    <row r="54" spans="1:10" ht="15.75" thickBot="1" x14ac:dyDescent="0.3">
      <c r="A54" s="114" t="s">
        <v>310</v>
      </c>
      <c r="B54" s="98">
        <v>44251</v>
      </c>
      <c r="C54" s="99">
        <v>393469</v>
      </c>
      <c r="D54" s="100">
        <v>0</v>
      </c>
      <c r="E54" s="100">
        <v>0</v>
      </c>
      <c r="F54" s="100"/>
      <c r="G54" s="120"/>
      <c r="H54" s="96" t="str">
        <f t="shared" si="3"/>
        <v xml:space="preserve">Sri Lanka </v>
      </c>
      <c r="I54" s="108">
        <f t="shared" si="4"/>
        <v>0</v>
      </c>
      <c r="J54" s="66" t="str">
        <f t="shared" si="2"/>
        <v>0 %</v>
      </c>
    </row>
    <row r="55" spans="1:10" ht="15.75" thickBot="1" x14ac:dyDescent="0.3">
      <c r="A55" s="115" t="s">
        <v>335</v>
      </c>
      <c r="B55" s="110">
        <v>44251</v>
      </c>
      <c r="C55" s="111">
        <v>213945</v>
      </c>
      <c r="D55" s="111">
        <v>143092</v>
      </c>
      <c r="E55" s="111">
        <v>70853</v>
      </c>
      <c r="F55" s="112">
        <v>2.5399999999999999E-2</v>
      </c>
      <c r="G55" s="121"/>
      <c r="H55" s="97" t="str">
        <f t="shared" si="3"/>
        <v xml:space="preserve">Lituania </v>
      </c>
      <c r="I55" s="108">
        <f t="shared" si="4"/>
        <v>2.54</v>
      </c>
      <c r="J55" s="66" t="str">
        <f t="shared" si="2"/>
        <v>2,54 %</v>
      </c>
    </row>
    <row r="56" spans="1:10" ht="15.75" thickBot="1" x14ac:dyDescent="0.3">
      <c r="A56" s="114" t="s">
        <v>334</v>
      </c>
      <c r="B56" s="98">
        <v>44251</v>
      </c>
      <c r="C56" s="99">
        <v>34760</v>
      </c>
      <c r="D56" s="99">
        <v>25285</v>
      </c>
      <c r="E56" s="99">
        <v>9475</v>
      </c>
      <c r="F56" s="101">
        <v>1.5100000000000001E-2</v>
      </c>
      <c r="G56" s="120"/>
      <c r="H56" s="97" t="str">
        <f t="shared" si="3"/>
        <v xml:space="preserve">Luxemburgo </v>
      </c>
      <c r="I56" s="108">
        <f t="shared" si="4"/>
        <v>1.51</v>
      </c>
      <c r="J56" s="66" t="str">
        <f t="shared" si="2"/>
        <v>1,51 %</v>
      </c>
    </row>
    <row r="57" spans="1:10" ht="15.75" thickBot="1" x14ac:dyDescent="0.3">
      <c r="A57" s="115" t="s">
        <v>337</v>
      </c>
      <c r="B57" s="110">
        <v>44252</v>
      </c>
      <c r="C57" s="111">
        <v>57592</v>
      </c>
      <c r="D57" s="111">
        <v>40680</v>
      </c>
      <c r="E57" s="111">
        <v>16912</v>
      </c>
      <c r="F57" s="112">
        <v>8.8999999999999999E-3</v>
      </c>
      <c r="G57" s="121"/>
      <c r="H57" s="96" t="str">
        <f t="shared" si="3"/>
        <v xml:space="preserve">Letonia </v>
      </c>
      <c r="I57" s="108">
        <f t="shared" si="4"/>
        <v>0.89</v>
      </c>
      <c r="J57" s="66" t="str">
        <f t="shared" si="2"/>
        <v>0,89 %</v>
      </c>
    </row>
    <row r="58" spans="1:10" ht="15.75" thickBot="1" x14ac:dyDescent="0.3">
      <c r="A58" s="114" t="s">
        <v>331</v>
      </c>
      <c r="B58" s="98">
        <v>44252</v>
      </c>
      <c r="C58" s="99">
        <v>3204105</v>
      </c>
      <c r="D58" s="99">
        <v>3160479</v>
      </c>
      <c r="E58" s="99">
        <v>43626</v>
      </c>
      <c r="F58" s="101">
        <v>1.1999999999999999E-3</v>
      </c>
      <c r="G58" s="120"/>
      <c r="H58" s="96" t="str">
        <f t="shared" si="3"/>
        <v xml:space="preserve">Marruecos </v>
      </c>
      <c r="I58" s="108">
        <f t="shared" si="4"/>
        <v>0.12</v>
      </c>
      <c r="J58" s="66" t="str">
        <f t="shared" si="2"/>
        <v>0,12 %</v>
      </c>
    </row>
    <row r="59" spans="1:10" ht="15.75" thickBot="1" x14ac:dyDescent="0.3">
      <c r="A59" s="115" t="s">
        <v>328</v>
      </c>
      <c r="B59" s="110">
        <v>44214</v>
      </c>
      <c r="C59" s="111">
        <v>2400</v>
      </c>
      <c r="D59" s="113">
        <v>0</v>
      </c>
      <c r="E59" s="113">
        <v>0</v>
      </c>
      <c r="F59" s="113"/>
      <c r="G59" s="121"/>
      <c r="H59" s="97" t="str">
        <f t="shared" si="3"/>
        <v xml:space="preserve">Mónaco </v>
      </c>
      <c r="I59" s="108">
        <f t="shared" si="4"/>
        <v>0</v>
      </c>
      <c r="J59" s="66" t="str">
        <f t="shared" si="2"/>
        <v>0 %</v>
      </c>
    </row>
    <row r="60" spans="1:10" ht="15.75" thickBot="1" x14ac:dyDescent="0.3">
      <c r="A60" s="114" t="s">
        <v>374</v>
      </c>
      <c r="B60" s="98">
        <v>44229</v>
      </c>
      <c r="C60" s="99">
        <v>103142</v>
      </c>
      <c r="D60" s="99">
        <v>103142</v>
      </c>
      <c r="E60" s="100">
        <v>0</v>
      </c>
      <c r="F60" s="100"/>
      <c r="G60" s="120"/>
      <c r="H60" s="97" t="str">
        <f t="shared" si="3"/>
        <v xml:space="preserve">Birmania - Myanmar </v>
      </c>
      <c r="I60" s="108">
        <f t="shared" si="4"/>
        <v>0</v>
      </c>
      <c r="J60" s="66" t="str">
        <f t="shared" si="2"/>
        <v>0 %</v>
      </c>
    </row>
    <row r="61" spans="1:10" ht="15.75" thickBot="1" x14ac:dyDescent="0.3">
      <c r="A61" s="115" t="s">
        <v>332</v>
      </c>
      <c r="B61" s="110">
        <v>44251</v>
      </c>
      <c r="C61" s="111">
        <v>71562</v>
      </c>
      <c r="D61" s="111">
        <v>49061</v>
      </c>
      <c r="E61" s="111">
        <v>22501</v>
      </c>
      <c r="F61" s="112">
        <v>4.3700000000000003E-2</v>
      </c>
      <c r="G61" s="121"/>
      <c r="H61" s="96" t="str">
        <f t="shared" si="3"/>
        <v xml:space="preserve">Malta </v>
      </c>
      <c r="I61" s="108">
        <f t="shared" si="4"/>
        <v>4.37</v>
      </c>
      <c r="J61" s="66" t="str">
        <f t="shared" si="2"/>
        <v>4,37 %</v>
      </c>
    </row>
    <row r="62" spans="1:10" ht="15.75" thickBot="1" x14ac:dyDescent="0.3">
      <c r="A62" s="114" t="s">
        <v>330</v>
      </c>
      <c r="B62" s="98">
        <v>44244</v>
      </c>
      <c r="C62" s="99">
        <v>3843</v>
      </c>
      <c r="D62" s="99">
        <v>3843</v>
      </c>
      <c r="E62" s="100">
        <v>0</v>
      </c>
      <c r="F62" s="100"/>
      <c r="G62" s="120"/>
      <c r="H62" s="96" t="str">
        <f t="shared" si="3"/>
        <v xml:space="preserve">Mauricio </v>
      </c>
      <c r="I62" s="108">
        <f t="shared" si="4"/>
        <v>0</v>
      </c>
      <c r="J62" s="66" t="str">
        <f t="shared" si="2"/>
        <v>0 %</v>
      </c>
    </row>
    <row r="63" spans="1:10" ht="15.75" thickBot="1" x14ac:dyDescent="0.3">
      <c r="A63" s="115" t="s">
        <v>333</v>
      </c>
      <c r="B63" s="110">
        <v>44252</v>
      </c>
      <c r="C63" s="111">
        <v>98311</v>
      </c>
      <c r="D63" s="113">
        <v>0</v>
      </c>
      <c r="E63" s="113">
        <v>0</v>
      </c>
      <c r="F63" s="113"/>
      <c r="G63" s="121"/>
      <c r="H63" s="97" t="str">
        <f t="shared" si="3"/>
        <v xml:space="preserve">Maldivas </v>
      </c>
      <c r="I63" s="108">
        <f t="shared" si="4"/>
        <v>0</v>
      </c>
      <c r="J63" s="66" t="str">
        <f t="shared" si="2"/>
        <v>0 %</v>
      </c>
    </row>
    <row r="64" spans="1:10" ht="15.75" thickBot="1" x14ac:dyDescent="0.3">
      <c r="A64" s="114" t="s">
        <v>329</v>
      </c>
      <c r="B64" s="98">
        <v>44252</v>
      </c>
      <c r="C64" s="99">
        <v>2088813</v>
      </c>
      <c r="D64" s="99">
        <v>1562401</v>
      </c>
      <c r="E64" s="99">
        <v>526412</v>
      </c>
      <c r="F64" s="101">
        <v>4.1000000000000003E-3</v>
      </c>
      <c r="G64" s="120"/>
      <c r="H64" s="97" t="str">
        <f t="shared" ref="H64:H83" si="5">IF(MID(A64,LEN(A64)-2,3)="[+]",MID(A64,1,LEN(A64)-3),A64)</f>
        <v xml:space="preserve">México </v>
      </c>
      <c r="I64" s="108">
        <f t="shared" ref="I64:I78" si="6">F64*100</f>
        <v>0.41000000000000003</v>
      </c>
      <c r="J64" s="66" t="str">
        <f t="shared" si="2"/>
        <v>0,41 %</v>
      </c>
    </row>
    <row r="65" spans="1:10" ht="15.75" thickBot="1" x14ac:dyDescent="0.3">
      <c r="A65" s="115" t="s">
        <v>322</v>
      </c>
      <c r="B65" s="110">
        <v>44251</v>
      </c>
      <c r="C65" s="111">
        <v>891621</v>
      </c>
      <c r="D65" s="113">
        <v>0</v>
      </c>
      <c r="E65" s="113">
        <v>0</v>
      </c>
      <c r="F65" s="113"/>
      <c r="G65" s="121"/>
      <c r="H65" s="97" t="str">
        <f t="shared" si="5"/>
        <v xml:space="preserve">Países Bajos </v>
      </c>
      <c r="I65" s="108">
        <f t="shared" si="6"/>
        <v>0</v>
      </c>
      <c r="J65" s="66" t="str">
        <f t="shared" ref="J65:J78" si="7">I65&amp;" %"</f>
        <v>0 %</v>
      </c>
    </row>
    <row r="66" spans="1:10" ht="15.75" thickBot="1" x14ac:dyDescent="0.3">
      <c r="A66" s="114" t="s">
        <v>326</v>
      </c>
      <c r="B66" s="98">
        <v>44251</v>
      </c>
      <c r="C66" s="99">
        <v>433295</v>
      </c>
      <c r="D66" s="99">
        <v>308145</v>
      </c>
      <c r="E66" s="99">
        <v>125150</v>
      </c>
      <c r="F66" s="101">
        <v>2.3300000000000001E-2</v>
      </c>
      <c r="G66" s="120"/>
      <c r="H66" s="96" t="str">
        <f t="shared" si="5"/>
        <v xml:space="preserve">Noruega </v>
      </c>
      <c r="I66" s="108">
        <f t="shared" si="6"/>
        <v>2.33</v>
      </c>
      <c r="J66" s="66" t="str">
        <f t="shared" si="7"/>
        <v>2,33 %</v>
      </c>
    </row>
    <row r="67" spans="1:10" ht="15.75" thickBot="1" x14ac:dyDescent="0.3">
      <c r="A67" s="115" t="s">
        <v>327</v>
      </c>
      <c r="B67" s="110">
        <v>44247</v>
      </c>
      <c r="C67" s="111">
        <v>402264</v>
      </c>
      <c r="D67" s="113">
        <v>0</v>
      </c>
      <c r="E67" s="113">
        <v>0</v>
      </c>
      <c r="F67" s="113"/>
      <c r="G67" s="121"/>
      <c r="H67" s="96" t="str">
        <f t="shared" si="5"/>
        <v xml:space="preserve">Nepal </v>
      </c>
      <c r="I67" s="108">
        <f t="shared" si="6"/>
        <v>0</v>
      </c>
      <c r="J67" s="66" t="str">
        <f t="shared" si="7"/>
        <v>0 %</v>
      </c>
    </row>
    <row r="68" spans="1:10" ht="15.75" thickBot="1" x14ac:dyDescent="0.3">
      <c r="A68" s="114" t="s">
        <v>395</v>
      </c>
      <c r="B68" s="98">
        <v>44247</v>
      </c>
      <c r="C68" s="100">
        <v>100</v>
      </c>
      <c r="D68" s="100">
        <v>100</v>
      </c>
      <c r="E68" s="100">
        <v>0</v>
      </c>
      <c r="F68" s="100"/>
      <c r="G68" s="120"/>
      <c r="H68" s="96" t="str">
        <f t="shared" si="5"/>
        <v xml:space="preserve">Nueva Zelanda </v>
      </c>
      <c r="I68" s="108">
        <f t="shared" si="6"/>
        <v>0</v>
      </c>
      <c r="J68" s="66" t="str">
        <f t="shared" si="7"/>
        <v>0 %</v>
      </c>
    </row>
    <row r="69" spans="1:10" ht="15.75" thickBot="1" x14ac:dyDescent="0.3">
      <c r="A69" s="115" t="s">
        <v>325</v>
      </c>
      <c r="B69" s="110">
        <v>44250</v>
      </c>
      <c r="C69" s="111">
        <v>67660</v>
      </c>
      <c r="D69" s="111">
        <v>48641</v>
      </c>
      <c r="E69" s="111">
        <v>19019</v>
      </c>
      <c r="F69" s="112">
        <v>3.8E-3</v>
      </c>
      <c r="G69" s="121"/>
      <c r="H69" s="96" t="str">
        <f t="shared" si="5"/>
        <v xml:space="preserve">Omán </v>
      </c>
      <c r="I69" s="108">
        <f t="shared" si="6"/>
        <v>0.38</v>
      </c>
      <c r="J69" s="66" t="str">
        <f t="shared" si="7"/>
        <v>0,38 %</v>
      </c>
    </row>
    <row r="70" spans="1:10" ht="15.75" thickBot="1" x14ac:dyDescent="0.3">
      <c r="A70" s="114" t="s">
        <v>323</v>
      </c>
      <c r="B70" s="98">
        <v>44252</v>
      </c>
      <c r="C70" s="99">
        <v>89419</v>
      </c>
      <c r="D70" s="100">
        <v>0</v>
      </c>
      <c r="E70" s="100">
        <v>0</v>
      </c>
      <c r="F70" s="100"/>
      <c r="G70" s="120"/>
      <c r="H70" s="96" t="str">
        <f t="shared" si="5"/>
        <v xml:space="preserve">Panamá </v>
      </c>
      <c r="I70" s="108">
        <f t="shared" si="6"/>
        <v>0</v>
      </c>
      <c r="J70" s="66" t="str">
        <f t="shared" si="7"/>
        <v>0 %</v>
      </c>
    </row>
    <row r="71" spans="1:10" ht="15.75" thickBot="1" x14ac:dyDescent="0.3">
      <c r="A71" s="115" t="s">
        <v>321</v>
      </c>
      <c r="B71" s="110">
        <v>44251</v>
      </c>
      <c r="C71" s="111">
        <v>225296</v>
      </c>
      <c r="D71" s="111">
        <v>225296</v>
      </c>
      <c r="E71" s="113">
        <v>0</v>
      </c>
      <c r="F71" s="113"/>
      <c r="G71" s="121"/>
      <c r="H71" s="97" t="str">
        <f t="shared" si="5"/>
        <v xml:space="preserve">Perú </v>
      </c>
      <c r="I71" s="108">
        <f t="shared" si="6"/>
        <v>0</v>
      </c>
      <c r="J71" s="66" t="str">
        <f t="shared" si="7"/>
        <v>0 %</v>
      </c>
    </row>
    <row r="72" spans="1:10" ht="15.75" thickBot="1" x14ac:dyDescent="0.3">
      <c r="A72" s="114" t="s">
        <v>324</v>
      </c>
      <c r="B72" s="98">
        <v>44248</v>
      </c>
      <c r="C72" s="99">
        <v>72882</v>
      </c>
      <c r="D72" s="99">
        <v>72882</v>
      </c>
      <c r="E72" s="100">
        <v>0</v>
      </c>
      <c r="F72" s="100"/>
      <c r="G72" s="120"/>
      <c r="H72" s="96" t="str">
        <f t="shared" si="5"/>
        <v xml:space="preserve">Pakistán </v>
      </c>
      <c r="I72" s="108">
        <f t="shared" si="6"/>
        <v>0</v>
      </c>
      <c r="J72" s="66" t="str">
        <f t="shared" si="7"/>
        <v>0 %</v>
      </c>
    </row>
    <row r="73" spans="1:10" ht="15.75" thickBot="1" x14ac:dyDescent="0.3">
      <c r="A73" s="115" t="s">
        <v>320</v>
      </c>
      <c r="B73" s="110">
        <v>44251</v>
      </c>
      <c r="C73" s="111">
        <v>2990683</v>
      </c>
      <c r="D73" s="111">
        <v>1959165</v>
      </c>
      <c r="E73" s="111">
        <v>1031518</v>
      </c>
      <c r="F73" s="112">
        <v>2.7199999999999998E-2</v>
      </c>
      <c r="G73" s="121"/>
      <c r="H73" s="97" t="str">
        <f t="shared" si="5"/>
        <v xml:space="preserve">Polonia </v>
      </c>
      <c r="I73" s="108">
        <f t="shared" si="6"/>
        <v>2.7199999999999998</v>
      </c>
      <c r="J73" s="66" t="str">
        <f t="shared" si="7"/>
        <v>2,72 %</v>
      </c>
    </row>
    <row r="74" spans="1:10" ht="15.75" thickBot="1" x14ac:dyDescent="0.3">
      <c r="A74" s="114" t="s">
        <v>367</v>
      </c>
      <c r="B74" s="98">
        <v>44245</v>
      </c>
      <c r="C74" s="99">
        <v>140000</v>
      </c>
      <c r="D74" s="99">
        <v>100000</v>
      </c>
      <c r="E74" s="100">
        <v>0</v>
      </c>
      <c r="F74" s="100"/>
      <c r="G74" s="120"/>
      <c r="H74" s="96" t="str">
        <f t="shared" si="5"/>
        <v xml:space="preserve">Catar </v>
      </c>
      <c r="I74" s="108">
        <f t="shared" si="6"/>
        <v>0</v>
      </c>
      <c r="J74" s="66" t="str">
        <f t="shared" si="7"/>
        <v>0 %</v>
      </c>
    </row>
    <row r="75" spans="1:10" ht="15.75" thickBot="1" x14ac:dyDescent="0.3">
      <c r="A75" s="115" t="s">
        <v>315</v>
      </c>
      <c r="B75" s="110">
        <v>44252</v>
      </c>
      <c r="C75" s="111">
        <v>1486908</v>
      </c>
      <c r="D75" s="111">
        <v>872361</v>
      </c>
      <c r="E75" s="111">
        <v>614547</v>
      </c>
      <c r="F75" s="112">
        <v>3.1800000000000002E-2</v>
      </c>
      <c r="G75" s="121"/>
      <c r="H75" s="97" t="str">
        <f t="shared" si="5"/>
        <v xml:space="preserve">Rumanía </v>
      </c>
      <c r="I75" s="108">
        <f t="shared" si="6"/>
        <v>3.18</v>
      </c>
      <c r="J75" s="66" t="str">
        <f t="shared" si="7"/>
        <v>3,18 %</v>
      </c>
    </row>
    <row r="76" spans="1:10" ht="15.75" thickBot="1" x14ac:dyDescent="0.3">
      <c r="A76" s="114" t="s">
        <v>313</v>
      </c>
      <c r="B76" s="98">
        <v>44252</v>
      </c>
      <c r="C76" s="99">
        <v>1375872</v>
      </c>
      <c r="D76" s="99">
        <v>878143</v>
      </c>
      <c r="E76" s="99">
        <v>497729</v>
      </c>
      <c r="F76" s="101">
        <v>7.1900000000000006E-2</v>
      </c>
      <c r="G76" s="120"/>
      <c r="H76" s="96" t="str">
        <f t="shared" si="5"/>
        <v xml:space="preserve">Serbia </v>
      </c>
      <c r="I76" s="108">
        <f t="shared" si="6"/>
        <v>7.19</v>
      </c>
      <c r="J76" s="66" t="str">
        <f t="shared" si="7"/>
        <v>7,19 %</v>
      </c>
    </row>
    <row r="77" spans="1:10" ht="15.75" thickBot="1" x14ac:dyDescent="0.3">
      <c r="A77" s="115" t="s">
        <v>314</v>
      </c>
      <c r="B77" s="110">
        <v>44237</v>
      </c>
      <c r="C77" s="111">
        <v>3900000</v>
      </c>
      <c r="D77" s="111">
        <v>2200000</v>
      </c>
      <c r="E77" s="111">
        <v>1700000</v>
      </c>
      <c r="F77" s="112">
        <v>1.1599999999999999E-2</v>
      </c>
      <c r="G77" s="121"/>
      <c r="H77" s="97" t="str">
        <f t="shared" si="5"/>
        <v xml:space="preserve">Rusia </v>
      </c>
      <c r="I77" s="108">
        <f t="shared" si="6"/>
        <v>1.1599999999999999</v>
      </c>
      <c r="J77" s="66" t="str">
        <f t="shared" si="7"/>
        <v>1,16 %</v>
      </c>
    </row>
    <row r="78" spans="1:10" ht="15.75" thickBot="1" x14ac:dyDescent="0.3">
      <c r="A78" s="114" t="s">
        <v>382</v>
      </c>
      <c r="B78" s="98">
        <v>44251</v>
      </c>
      <c r="C78" s="99">
        <v>600798</v>
      </c>
      <c r="D78" s="100">
        <v>0</v>
      </c>
      <c r="E78" s="100">
        <v>0</v>
      </c>
      <c r="F78" s="100"/>
      <c r="G78" s="120"/>
      <c r="H78" s="106" t="str">
        <f t="shared" si="5"/>
        <v xml:space="preserve">Arabia Saudita </v>
      </c>
      <c r="I78" s="108">
        <f t="shared" si="6"/>
        <v>0</v>
      </c>
      <c r="J78" s="66" t="str">
        <f t="shared" si="7"/>
        <v>0 %</v>
      </c>
    </row>
    <row r="79" spans="1:10" ht="15.75" thickBot="1" x14ac:dyDescent="0.3">
      <c r="A79" s="115" t="s">
        <v>312</v>
      </c>
      <c r="B79" s="110">
        <v>44250</v>
      </c>
      <c r="C79" s="111">
        <v>70568</v>
      </c>
      <c r="D79" s="111">
        <v>47188</v>
      </c>
      <c r="E79" s="111">
        <v>23380</v>
      </c>
      <c r="F79" s="112">
        <v>0.23949999999999999</v>
      </c>
      <c r="G79" s="121"/>
      <c r="H79" s="106" t="str">
        <f t="shared" si="5"/>
        <v xml:space="preserve">Seychelles </v>
      </c>
      <c r="I79" s="108">
        <f t="shared" ref="I79:I83" si="8">F79*100</f>
        <v>23.95</v>
      </c>
      <c r="J79" s="66" t="str">
        <f t="shared" ref="J79:J83" si="9">I79&amp;" %"</f>
        <v>23,95 %</v>
      </c>
    </row>
    <row r="80" spans="1:10" ht="15.75" thickBot="1" x14ac:dyDescent="0.3">
      <c r="A80" s="114" t="s">
        <v>309</v>
      </c>
      <c r="B80" s="98">
        <v>44252</v>
      </c>
      <c r="C80" s="99">
        <v>690271</v>
      </c>
      <c r="D80" s="99">
        <v>454996</v>
      </c>
      <c r="E80" s="99">
        <v>235275</v>
      </c>
      <c r="F80" s="101">
        <v>2.2800000000000001E-2</v>
      </c>
      <c r="G80" s="120"/>
      <c r="H80" s="106" t="str">
        <f t="shared" si="5"/>
        <v xml:space="preserve">Suecia </v>
      </c>
      <c r="I80" s="108">
        <f t="shared" si="8"/>
        <v>2.2800000000000002</v>
      </c>
      <c r="J80" s="66" t="str">
        <f t="shared" si="9"/>
        <v>2,28 %</v>
      </c>
    </row>
    <row r="81" spans="1:10" ht="15.75" thickBot="1" x14ac:dyDescent="0.3">
      <c r="A81" s="115" t="s">
        <v>311</v>
      </c>
      <c r="B81" s="110">
        <v>44245</v>
      </c>
      <c r="C81" s="111">
        <v>360000</v>
      </c>
      <c r="D81" s="111">
        <v>250000</v>
      </c>
      <c r="E81" s="111">
        <v>110000</v>
      </c>
      <c r="F81" s="112">
        <v>1.9300000000000001E-2</v>
      </c>
      <c r="G81" s="121"/>
      <c r="H81" s="106" t="str">
        <f t="shared" si="5"/>
        <v xml:space="preserve">Singapur </v>
      </c>
      <c r="I81" s="108">
        <f t="shared" si="8"/>
        <v>1.9300000000000002</v>
      </c>
      <c r="J81" s="66" t="str">
        <f t="shared" si="9"/>
        <v>1,93 %</v>
      </c>
    </row>
    <row r="82" spans="1:10" ht="15.75" thickBot="1" x14ac:dyDescent="0.3">
      <c r="A82" s="114" t="s">
        <v>355</v>
      </c>
      <c r="B82" s="98">
        <v>44251</v>
      </c>
      <c r="C82" s="99">
        <v>151862</v>
      </c>
      <c r="D82" s="99">
        <v>101344</v>
      </c>
      <c r="E82" s="99">
        <v>50518</v>
      </c>
      <c r="F82" s="101">
        <v>2.41E-2</v>
      </c>
      <c r="G82" s="120"/>
      <c r="H82" s="106" t="str">
        <f t="shared" si="5"/>
        <v xml:space="preserve">Eslovenia </v>
      </c>
      <c r="I82" s="108">
        <f t="shared" si="8"/>
        <v>2.41</v>
      </c>
      <c r="J82" s="66" t="str">
        <f t="shared" si="9"/>
        <v>2,41 %</v>
      </c>
    </row>
    <row r="83" spans="1:10" ht="15.75" thickBot="1" x14ac:dyDescent="0.3">
      <c r="A83" s="115" t="s">
        <v>356</v>
      </c>
      <c r="B83" s="110">
        <v>44252</v>
      </c>
      <c r="C83" s="111">
        <v>419575</v>
      </c>
      <c r="D83" s="111">
        <v>297496</v>
      </c>
      <c r="E83" s="111">
        <v>122079</v>
      </c>
      <c r="F83" s="112">
        <v>2.24E-2</v>
      </c>
      <c r="G83" s="121"/>
      <c r="H83" s="106" t="str">
        <f t="shared" si="5"/>
        <v xml:space="preserve">Eslovaquia </v>
      </c>
      <c r="I83" s="108">
        <f t="shared" si="8"/>
        <v>2.2399999999999998</v>
      </c>
      <c r="J83" s="66" t="str">
        <f t="shared" si="9"/>
        <v>2,24 %</v>
      </c>
    </row>
    <row r="84" spans="1:10" ht="15.75" thickBot="1" x14ac:dyDescent="0.3">
      <c r="A84" s="114" t="s">
        <v>404</v>
      </c>
      <c r="B84" s="98">
        <v>44251</v>
      </c>
      <c r="C84" s="99">
        <v>4087</v>
      </c>
      <c r="D84" s="99">
        <v>4087</v>
      </c>
      <c r="E84" s="100">
        <v>0</v>
      </c>
      <c r="F84" s="100"/>
      <c r="G84" s="120"/>
      <c r="H84" s="106" t="str">
        <f t="shared" ref="H84" si="10">IF(MID(A84,LEN(A84)-2,3)="[+]",MID(A84,1,LEN(A84)-3),A84)</f>
        <v xml:space="preserve">Senegal </v>
      </c>
      <c r="I84" s="108">
        <f t="shared" ref="I84" si="11">F84*100</f>
        <v>0</v>
      </c>
      <c r="J84" s="66" t="str">
        <f t="shared" ref="J84" si="12">I84&amp;" %"</f>
        <v>0 %</v>
      </c>
    </row>
    <row r="85" spans="1:10" ht="15.75" thickBot="1" x14ac:dyDescent="0.3">
      <c r="A85" s="115" t="s">
        <v>401</v>
      </c>
      <c r="B85" s="110">
        <v>44249</v>
      </c>
      <c r="C85" s="111">
        <v>6000</v>
      </c>
      <c r="D85" s="111">
        <v>0</v>
      </c>
      <c r="E85" s="111">
        <v>0</v>
      </c>
      <c r="F85" s="112"/>
      <c r="G85" s="121"/>
      <c r="H85" s="106" t="str">
        <f t="shared" ref="H85:H90" si="13">IF(MID(A85,LEN(A85)-2,3)="[+]",MID(A85,1,LEN(A85)-3),A85)</f>
        <v xml:space="preserve">El Salvador </v>
      </c>
      <c r="I85" s="108">
        <f t="shared" ref="I85:I90" si="14">F85*100</f>
        <v>0</v>
      </c>
      <c r="J85" s="66" t="str">
        <f t="shared" ref="J85:J90" si="15">I85&amp;" %"</f>
        <v>0 %</v>
      </c>
    </row>
    <row r="86" spans="1:10" ht="15.75" thickBot="1" x14ac:dyDescent="0.3">
      <c r="A86" s="114" t="s">
        <v>307</v>
      </c>
      <c r="B86" s="98">
        <v>44252</v>
      </c>
      <c r="C86" s="99">
        <v>7979726</v>
      </c>
      <c r="D86" s="99">
        <v>6582239</v>
      </c>
      <c r="E86" s="99">
        <v>1397487</v>
      </c>
      <c r="F86" s="101">
        <v>1.6799999999999999E-2</v>
      </c>
      <c r="G86" s="120"/>
      <c r="H86" s="106" t="str">
        <f t="shared" si="13"/>
        <v xml:space="preserve">Turquía </v>
      </c>
      <c r="I86" s="108">
        <f t="shared" si="14"/>
        <v>1.68</v>
      </c>
      <c r="J86" s="66" t="str">
        <f t="shared" si="15"/>
        <v>1,68 %</v>
      </c>
    </row>
    <row r="87" spans="1:10" ht="15.75" thickBot="1" x14ac:dyDescent="0.3">
      <c r="A87" s="115" t="s">
        <v>402</v>
      </c>
      <c r="B87" s="110">
        <v>44249</v>
      </c>
      <c r="C87" s="111">
        <v>440</v>
      </c>
      <c r="D87" s="111">
        <v>440</v>
      </c>
      <c r="E87" s="111">
        <v>0</v>
      </c>
      <c r="F87" s="112"/>
      <c r="G87" s="121"/>
      <c r="H87" s="106" t="str">
        <f t="shared" si="13"/>
        <v xml:space="preserve">Trinidad y Tobago </v>
      </c>
      <c r="I87" s="108">
        <f t="shared" si="14"/>
        <v>0</v>
      </c>
      <c r="J87" s="66" t="str">
        <f t="shared" si="15"/>
        <v>0 %</v>
      </c>
    </row>
    <row r="88" spans="1:10" ht="15.75" thickBot="1" x14ac:dyDescent="0.3">
      <c r="A88" s="116" t="s">
        <v>405</v>
      </c>
      <c r="B88" s="117">
        <v>44252</v>
      </c>
      <c r="C88" s="118">
        <v>1338</v>
      </c>
      <c r="D88" s="118">
        <v>0</v>
      </c>
      <c r="E88" s="123">
        <v>0</v>
      </c>
      <c r="F88" s="124"/>
      <c r="G88" s="125"/>
      <c r="H88" s="106" t="str">
        <f t="shared" si="13"/>
        <v xml:space="preserve">Ucrania </v>
      </c>
      <c r="I88" s="108">
        <f t="shared" si="14"/>
        <v>0</v>
      </c>
      <c r="J88" s="66" t="str">
        <f t="shared" si="15"/>
        <v>0 %</v>
      </c>
    </row>
    <row r="89" spans="1:10" ht="15.75" thickBot="1" x14ac:dyDescent="0.3">
      <c r="A89" t="s">
        <v>396</v>
      </c>
      <c r="B89" s="22">
        <v>44252</v>
      </c>
      <c r="C89" s="126">
        <v>52647</v>
      </c>
      <c r="D89" s="126">
        <v>52647</v>
      </c>
      <c r="E89" s="126">
        <v>52647</v>
      </c>
      <c r="F89" s="127">
        <v>8.9999999999999998E-4</v>
      </c>
      <c r="H89" s="106" t="str">
        <f t="shared" si="13"/>
        <v xml:space="preserve">Sudáfrica </v>
      </c>
      <c r="I89" s="108">
        <f t="shared" si="14"/>
        <v>0.09</v>
      </c>
      <c r="J89" s="66" t="str">
        <f t="shared" si="15"/>
        <v>0,09 %</v>
      </c>
    </row>
    <row r="90" spans="1:10" ht="15.75" thickBot="1" x14ac:dyDescent="0.3">
      <c r="A90" t="s">
        <v>403</v>
      </c>
      <c r="B90" s="22">
        <v>44252</v>
      </c>
      <c r="C90" s="126">
        <v>11007</v>
      </c>
      <c r="D90" s="126">
        <v>11007</v>
      </c>
      <c r="E90">
        <v>0</v>
      </c>
      <c r="H90" s="106" t="str">
        <f t="shared" si="13"/>
        <v xml:space="preserve">Zimbabue </v>
      </c>
      <c r="I90" s="108">
        <f t="shared" si="14"/>
        <v>0</v>
      </c>
      <c r="J90" s="66" t="str">
        <f t="shared" si="15"/>
        <v>0 %</v>
      </c>
    </row>
  </sheetData>
  <sortState xmlns:xlrd2="http://schemas.microsoft.com/office/spreadsheetml/2017/richdata2" ref="A2:F78">
    <sortCondition descending="1" ref="F2:F78"/>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C43B8-B13E-459A-ABD7-7360F72A8133}">
  <dimension ref="A1:I13"/>
  <sheetViews>
    <sheetView workbookViewId="0"/>
  </sheetViews>
  <sheetFormatPr baseColWidth="10" defaultRowHeight="15" x14ac:dyDescent="0.25"/>
  <sheetData>
    <row r="1" spans="1:9" x14ac:dyDescent="0.25">
      <c r="A1" s="95" t="s">
        <v>302</v>
      </c>
    </row>
    <row r="3" spans="1:9" x14ac:dyDescent="0.25">
      <c r="G3" t="s">
        <v>386</v>
      </c>
    </row>
    <row r="13" spans="1:9" x14ac:dyDescent="0.25">
      <c r="I13" t="s">
        <v>390</v>
      </c>
    </row>
  </sheetData>
  <hyperlinks>
    <hyperlink ref="A1" r:id="rId1" display="https://datosmacro.expansion.com/otros/coronavirus-vacuna?anio=2020" xr:uid="{F4666316-4A8A-44EE-9DE1-65424A404F47}"/>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6E60-C2CE-44E7-97CC-2E0B44F17BBA}">
  <dimension ref="A1:F91"/>
  <sheetViews>
    <sheetView tabSelected="1" topLeftCell="A71" workbookViewId="0">
      <selection activeCell="A2" sqref="A2:F90"/>
    </sheetView>
  </sheetViews>
  <sheetFormatPr baseColWidth="10" defaultRowHeight="15" x14ac:dyDescent="0.25"/>
  <cols>
    <col min="2" max="2" width="11.42578125" style="22"/>
    <col min="3" max="3" width="15.28515625" style="109" customWidth="1"/>
    <col min="4" max="4" width="18.140625" style="109" customWidth="1"/>
    <col min="5" max="5" width="14.7109375" style="109" customWidth="1"/>
    <col min="6" max="6" width="23.42578125" style="70" customWidth="1"/>
  </cols>
  <sheetData>
    <row r="1" spans="1:6" ht="15.75" thickBot="1" x14ac:dyDescent="0.3">
      <c r="A1" t="s">
        <v>388</v>
      </c>
      <c r="B1" s="22" t="s">
        <v>397</v>
      </c>
      <c r="C1" s="109" t="s">
        <v>304</v>
      </c>
      <c r="D1" s="109" t="s">
        <v>399</v>
      </c>
      <c r="E1" s="109" t="s">
        <v>398</v>
      </c>
      <c r="F1" s="70" t="s">
        <v>389</v>
      </c>
    </row>
    <row r="2" spans="1:6" ht="15.75" thickBot="1" x14ac:dyDescent="0.3">
      <c r="A2" s="66" t="str">
        <f>covid_mundial!H2</f>
        <v xml:space="preserve">España </v>
      </c>
      <c r="B2" s="22">
        <f>covid_mundial!B2</f>
        <v>44252</v>
      </c>
      <c r="C2" s="122">
        <f>covid_mundial!C2</f>
        <v>3605635</v>
      </c>
      <c r="D2" s="122">
        <f>covid_mundial!D2</f>
        <v>2361852</v>
      </c>
      <c r="E2" s="122">
        <f>covid_mundial!E2</f>
        <v>1243783</v>
      </c>
      <c r="F2" s="119" t="str">
        <f>covid_mundial!J2</f>
        <v>2,63 %</v>
      </c>
    </row>
    <row r="3" spans="1:6" ht="15.75" thickBot="1" x14ac:dyDescent="0.3">
      <c r="A3" s="66" t="str">
        <f>covid_mundial!H3</f>
        <v xml:space="preserve">Alemania </v>
      </c>
      <c r="B3" s="22">
        <f>covid_mundial!B3</f>
        <v>44252</v>
      </c>
      <c r="C3" s="122">
        <f>covid_mundial!C3</f>
        <v>5715991</v>
      </c>
      <c r="D3" s="122">
        <f>covid_mundial!D3</f>
        <v>3759906</v>
      </c>
      <c r="E3" s="122">
        <f>covid_mundial!E3</f>
        <v>1956085</v>
      </c>
      <c r="F3" s="119" t="str">
        <f>covid_mundial!J3</f>
        <v>2,35 %</v>
      </c>
    </row>
    <row r="4" spans="1:6" ht="15.75" thickBot="1" x14ac:dyDescent="0.3">
      <c r="A4" s="66" t="str">
        <f>covid_mundial!H4</f>
        <v xml:space="preserve">Reino Unido </v>
      </c>
      <c r="B4" s="22">
        <f>covid_mundial!B4</f>
        <v>44251</v>
      </c>
      <c r="C4" s="122">
        <f>covid_mundial!C4</f>
        <v>19392553</v>
      </c>
      <c r="D4" s="122">
        <f>covid_mundial!D4</f>
        <v>18691835</v>
      </c>
      <c r="E4" s="122">
        <f>covid_mundial!E4</f>
        <v>700718</v>
      </c>
      <c r="F4" s="119" t="str">
        <f>covid_mundial!J4</f>
        <v>1,05 %</v>
      </c>
    </row>
    <row r="5" spans="1:6" ht="15.75" thickBot="1" x14ac:dyDescent="0.3">
      <c r="A5" s="66" t="str">
        <f>covid_mundial!H5</f>
        <v xml:space="preserve">Francia </v>
      </c>
      <c r="B5" s="22">
        <f>covid_mundial!B5</f>
        <v>44251</v>
      </c>
      <c r="C5" s="122">
        <f>covid_mundial!C5</f>
        <v>4111784</v>
      </c>
      <c r="D5" s="122">
        <f>covid_mundial!D5</f>
        <v>2712800</v>
      </c>
      <c r="E5" s="122">
        <f>covid_mundial!E5</f>
        <v>1398984</v>
      </c>
      <c r="F5" s="119" t="str">
        <f>covid_mundial!J5</f>
        <v>2,08 %</v>
      </c>
    </row>
    <row r="6" spans="1:6" ht="15.75" thickBot="1" x14ac:dyDescent="0.3">
      <c r="A6" s="66" t="str">
        <f>covid_mundial!H6</f>
        <v xml:space="preserve">Italia </v>
      </c>
      <c r="B6" s="22">
        <f>covid_mundial!B6</f>
        <v>44252</v>
      </c>
      <c r="C6" s="122">
        <f>covid_mundial!C6</f>
        <v>3950725</v>
      </c>
      <c r="D6" s="122">
        <f>covid_mundial!D6</f>
        <v>2587866</v>
      </c>
      <c r="E6" s="122">
        <f>covid_mundial!E6</f>
        <v>1362859</v>
      </c>
      <c r="F6" s="119" t="str">
        <f>covid_mundial!J6</f>
        <v>2,29 %</v>
      </c>
    </row>
    <row r="7" spans="1:6" ht="15.75" thickBot="1" x14ac:dyDescent="0.3">
      <c r="A7" s="66" t="str">
        <f>covid_mundial!H7</f>
        <v xml:space="preserve">Portugal </v>
      </c>
      <c r="B7" s="22">
        <f>covid_mundial!B7</f>
        <v>44252</v>
      </c>
      <c r="C7" s="122">
        <f>covid_mundial!C7</f>
        <v>752317</v>
      </c>
      <c r="D7" s="122">
        <f>covid_mundial!D7</f>
        <v>497040</v>
      </c>
      <c r="E7" s="122">
        <f>covid_mundial!E7</f>
        <v>255277</v>
      </c>
      <c r="F7" s="119" t="str">
        <f>covid_mundial!J7</f>
        <v>2,48 %</v>
      </c>
    </row>
    <row r="8" spans="1:6" ht="15.75" thickBot="1" x14ac:dyDescent="0.3">
      <c r="A8" s="66" t="str">
        <f>covid_mundial!H8</f>
        <v xml:space="preserve">Estados Unidos </v>
      </c>
      <c r="B8" s="22">
        <f>covid_mundial!B8</f>
        <v>44253</v>
      </c>
      <c r="C8" s="122">
        <f>covid_mundial!C8</f>
        <v>70454064</v>
      </c>
      <c r="D8" s="122">
        <f>covid_mundial!D8</f>
        <v>47184199</v>
      </c>
      <c r="E8" s="122">
        <f>covid_mundial!E8</f>
        <v>22613359</v>
      </c>
      <c r="F8" s="119" t="str">
        <f>covid_mundial!J8</f>
        <v>6,88 %</v>
      </c>
    </row>
    <row r="9" spans="1:6" ht="15.75" thickBot="1" x14ac:dyDescent="0.3">
      <c r="A9" s="66" t="str">
        <f>covid_mundial!H9</f>
        <v xml:space="preserve">Japón </v>
      </c>
      <c r="B9" s="22">
        <f>covid_mundial!B9</f>
        <v>44252</v>
      </c>
      <c r="C9" s="122">
        <f>covid_mundial!C9</f>
        <v>21896</v>
      </c>
      <c r="D9" s="122">
        <f>covid_mundial!D9</f>
        <v>21896</v>
      </c>
      <c r="E9" s="122">
        <f>covid_mundial!E9</f>
        <v>0</v>
      </c>
      <c r="F9" s="119" t="str">
        <f>covid_mundial!J9</f>
        <v>0 %</v>
      </c>
    </row>
    <row r="10" spans="1:6" ht="15.75" thickBot="1" x14ac:dyDescent="0.3">
      <c r="A10" s="66" t="str">
        <f>covid_mundial!H10</f>
        <v xml:space="preserve">China </v>
      </c>
      <c r="B10" s="22">
        <f>covid_mundial!B10</f>
        <v>44236</v>
      </c>
      <c r="C10" s="122">
        <f>covid_mundial!C10</f>
        <v>40520000</v>
      </c>
      <c r="D10" s="122">
        <f>covid_mundial!D10</f>
        <v>0</v>
      </c>
      <c r="E10" s="122">
        <f>covid_mundial!E10</f>
        <v>0</v>
      </c>
      <c r="F10" s="119" t="str">
        <f>covid_mundial!J10</f>
        <v>0 %</v>
      </c>
    </row>
    <row r="11" spans="1:6" ht="15.75" thickBot="1" x14ac:dyDescent="0.3">
      <c r="A11" s="66" t="str">
        <f>covid_mundial!H11</f>
        <v xml:space="preserve">Andorra </v>
      </c>
      <c r="B11" s="22">
        <f>covid_mundial!B11</f>
        <v>44251</v>
      </c>
      <c r="C11" s="122">
        <f>covid_mundial!C11</f>
        <v>2390</v>
      </c>
      <c r="D11" s="122">
        <f>covid_mundial!D11</f>
        <v>2390</v>
      </c>
      <c r="E11" s="122">
        <f>covid_mundial!E11</f>
        <v>0</v>
      </c>
      <c r="F11" s="119" t="str">
        <f>covid_mundial!J11</f>
        <v>0 %</v>
      </c>
    </row>
    <row r="12" spans="1:6" ht="15.75" thickBot="1" x14ac:dyDescent="0.3">
      <c r="A12" s="66" t="str">
        <f>covid_mundial!H12</f>
        <v xml:space="preserve">Emiratos Árabes Unidos </v>
      </c>
      <c r="B12" s="22">
        <f>covid_mundial!B12</f>
        <v>44252</v>
      </c>
      <c r="C12" s="122">
        <f>covid_mundial!C12</f>
        <v>5846036</v>
      </c>
      <c r="D12" s="122">
        <f>covid_mundial!D12</f>
        <v>3480415</v>
      </c>
      <c r="E12" s="122">
        <f>covid_mundial!E12</f>
        <v>2187849</v>
      </c>
      <c r="F12" s="119" t="str">
        <f>covid_mundial!J12</f>
        <v>22,39 %</v>
      </c>
    </row>
    <row r="13" spans="1:6" ht="15.75" thickBot="1" x14ac:dyDescent="0.3">
      <c r="A13" s="66" t="str">
        <f>covid_mundial!H13</f>
        <v xml:space="preserve">Albania </v>
      </c>
      <c r="B13" s="22">
        <f>covid_mundial!B13</f>
        <v>44252</v>
      </c>
      <c r="C13" s="122">
        <f>covid_mundial!C13</f>
        <v>10135</v>
      </c>
      <c r="D13" s="122">
        <f>covid_mundial!D13</f>
        <v>6073</v>
      </c>
      <c r="E13" s="122">
        <f>covid_mundial!E13</f>
        <v>655</v>
      </c>
      <c r="F13" s="119" t="str">
        <f>covid_mundial!J13</f>
        <v>0,02 %</v>
      </c>
    </row>
    <row r="14" spans="1:6" ht="15.75" thickBot="1" x14ac:dyDescent="0.3">
      <c r="A14" s="66" t="str">
        <f>covid_mundial!H14</f>
        <v xml:space="preserve">Argentina </v>
      </c>
      <c r="B14" s="22">
        <f>covid_mundial!B14</f>
        <v>44252</v>
      </c>
      <c r="C14" s="122">
        <f>covid_mundial!C14</f>
        <v>829832</v>
      </c>
      <c r="D14" s="122">
        <f>covid_mundial!D14</f>
        <v>558831</v>
      </c>
      <c r="E14" s="122">
        <f>covid_mundial!E14</f>
        <v>271001</v>
      </c>
      <c r="F14" s="119" t="str">
        <f>covid_mundial!J14</f>
        <v>0,6 %</v>
      </c>
    </row>
    <row r="15" spans="1:6" ht="15.75" thickBot="1" x14ac:dyDescent="0.3">
      <c r="A15" s="66" t="str">
        <f>covid_mundial!H15</f>
        <v xml:space="preserve">Austria </v>
      </c>
      <c r="B15" s="22">
        <f>covid_mundial!B15</f>
        <v>44252</v>
      </c>
      <c r="C15" s="122">
        <f>covid_mundial!C15</f>
        <v>582135</v>
      </c>
      <c r="D15" s="122">
        <f>covid_mundial!D15</f>
        <v>339470</v>
      </c>
      <c r="E15" s="122">
        <f>covid_mundial!E15</f>
        <v>211897</v>
      </c>
      <c r="F15" s="119" t="str">
        <f>covid_mundial!J15</f>
        <v>2,38 %</v>
      </c>
    </row>
    <row r="16" spans="1:6" ht="15.75" thickBot="1" x14ac:dyDescent="0.3">
      <c r="A16" s="66" t="str">
        <f>covid_mundial!H16</f>
        <v xml:space="preserve">Australia </v>
      </c>
      <c r="B16" s="22">
        <f>covid_mundial!B16</f>
        <v>44252</v>
      </c>
      <c r="C16" s="122">
        <f>covid_mundial!C16</f>
        <v>11908</v>
      </c>
      <c r="D16" s="122">
        <f>covid_mundial!D16</f>
        <v>11908</v>
      </c>
      <c r="E16" s="122">
        <f>covid_mundial!E16</f>
        <v>0</v>
      </c>
      <c r="F16" s="119" t="str">
        <f>covid_mundial!J16</f>
        <v>0 %</v>
      </c>
    </row>
    <row r="17" spans="1:6" ht="15.75" thickBot="1" x14ac:dyDescent="0.3">
      <c r="A17" s="66" t="str">
        <f>covid_mundial!H17</f>
        <v xml:space="preserve">Azerbaiyán </v>
      </c>
      <c r="B17" s="22">
        <f>covid_mundial!B17</f>
        <v>44233</v>
      </c>
      <c r="C17" s="122">
        <f>covid_mundial!C17</f>
        <v>65000</v>
      </c>
      <c r="D17" s="122">
        <f>covid_mundial!D17</f>
        <v>65000</v>
      </c>
      <c r="E17" s="122">
        <f>covid_mundial!E17</f>
        <v>0</v>
      </c>
      <c r="F17" s="119" t="str">
        <f>covid_mundial!J17</f>
        <v>0 %</v>
      </c>
    </row>
    <row r="18" spans="1:6" ht="15.75" thickBot="1" x14ac:dyDescent="0.3">
      <c r="A18" s="66" t="str">
        <f>covid_mundial!H18</f>
        <v xml:space="preserve">Barbados </v>
      </c>
      <c r="B18" s="22">
        <f>covid_mundial!B18</f>
        <v>44251</v>
      </c>
      <c r="C18" s="122">
        <f>covid_mundial!C18</f>
        <v>25578</v>
      </c>
      <c r="D18" s="122">
        <f>covid_mundial!D18</f>
        <v>25578</v>
      </c>
      <c r="E18" s="122">
        <f>covid_mundial!E18</f>
        <v>0</v>
      </c>
      <c r="F18" s="119" t="str">
        <f>covid_mundial!J18</f>
        <v>0 %</v>
      </c>
    </row>
    <row r="19" spans="1:6" ht="15.75" thickBot="1" x14ac:dyDescent="0.3">
      <c r="A19" s="66" t="str">
        <f>covid_mundial!H19</f>
        <v xml:space="preserve">Bangladés </v>
      </c>
      <c r="B19" s="22">
        <f>covid_mundial!B19</f>
        <v>44252</v>
      </c>
      <c r="C19" s="122">
        <f>covid_mundial!C19</f>
        <v>2850940</v>
      </c>
      <c r="D19" s="122">
        <f>covid_mundial!D19</f>
        <v>2850940</v>
      </c>
      <c r="E19" s="122">
        <f>covid_mundial!E19</f>
        <v>0</v>
      </c>
      <c r="F19" s="119" t="str">
        <f>covid_mundial!J19</f>
        <v>0 %</v>
      </c>
    </row>
    <row r="20" spans="1:6" ht="15.75" thickBot="1" x14ac:dyDescent="0.3">
      <c r="A20" s="66" t="str">
        <f>covid_mundial!H20</f>
        <v xml:space="preserve">Bélgica </v>
      </c>
      <c r="B20" s="22">
        <f>covid_mundial!B20</f>
        <v>44251</v>
      </c>
      <c r="C20" s="122">
        <f>covid_mundial!C20</f>
        <v>731352</v>
      </c>
      <c r="D20" s="122">
        <f>covid_mundial!D20</f>
        <v>442640</v>
      </c>
      <c r="E20" s="122">
        <f>covid_mundial!E20</f>
        <v>288712</v>
      </c>
      <c r="F20" s="119" t="str">
        <f>covid_mundial!J20</f>
        <v>2,5 %</v>
      </c>
    </row>
    <row r="21" spans="1:6" ht="15.75" thickBot="1" x14ac:dyDescent="0.3">
      <c r="A21" s="66" t="str">
        <f>covid_mundial!H21</f>
        <v xml:space="preserve">Bulgaria </v>
      </c>
      <c r="B21" s="22">
        <f>covid_mundial!B21</f>
        <v>44252</v>
      </c>
      <c r="C21" s="122">
        <f>covid_mundial!C21</f>
        <v>188512</v>
      </c>
      <c r="D21" s="122">
        <f>covid_mundial!D21</f>
        <v>153793</v>
      </c>
      <c r="E21" s="122">
        <f>covid_mundial!E21</f>
        <v>34719</v>
      </c>
      <c r="F21" s="119" t="str">
        <f>covid_mundial!J21</f>
        <v>0,5 %</v>
      </c>
    </row>
    <row r="22" spans="1:6" ht="15.75" thickBot="1" x14ac:dyDescent="0.3">
      <c r="A22" s="66" t="str">
        <f>covid_mundial!H22</f>
        <v xml:space="preserve">Baréin </v>
      </c>
      <c r="B22" s="22">
        <f>covid_mundial!B22</f>
        <v>44252</v>
      </c>
      <c r="C22" s="122">
        <f>covid_mundial!C22</f>
        <v>290103</v>
      </c>
      <c r="D22" s="122">
        <f>covid_mundial!D22</f>
        <v>290103</v>
      </c>
      <c r="E22" s="122">
        <f>covid_mundial!E22</f>
        <v>0</v>
      </c>
      <c r="F22" s="119" t="str">
        <f>covid_mundial!J22</f>
        <v>0 %</v>
      </c>
    </row>
    <row r="23" spans="1:6" ht="15.75" thickBot="1" x14ac:dyDescent="0.3">
      <c r="A23" s="66" t="str">
        <f>covid_mundial!H23</f>
        <v xml:space="preserve">Bolivia </v>
      </c>
      <c r="B23" s="22">
        <f>covid_mundial!B23</f>
        <v>44238</v>
      </c>
      <c r="C23" s="122">
        <f>covid_mundial!C23</f>
        <v>10167</v>
      </c>
      <c r="D23" s="122">
        <f>covid_mundial!D23</f>
        <v>0</v>
      </c>
      <c r="E23" s="122">
        <f>covid_mundial!E23</f>
        <v>0</v>
      </c>
      <c r="F23" s="119" t="str">
        <f>covid_mundial!J23</f>
        <v>0 %</v>
      </c>
    </row>
    <row r="24" spans="1:6" ht="15.75" thickBot="1" x14ac:dyDescent="0.3">
      <c r="A24" s="66" t="str">
        <f>covid_mundial!H24</f>
        <v xml:space="preserve">Brasil </v>
      </c>
      <c r="B24" s="22">
        <f>covid_mundial!B24</f>
        <v>44252</v>
      </c>
      <c r="C24" s="122">
        <f>covid_mundial!C24</f>
        <v>7799000</v>
      </c>
      <c r="D24" s="122">
        <f>covid_mundial!D24</f>
        <v>6202055</v>
      </c>
      <c r="E24" s="122">
        <f>covid_mundial!E24</f>
        <v>1596945</v>
      </c>
      <c r="F24" s="119" t="str">
        <f>covid_mundial!J24</f>
        <v>0,76 %</v>
      </c>
    </row>
    <row r="25" spans="1:6" ht="15.75" thickBot="1" x14ac:dyDescent="0.3">
      <c r="A25" s="66" t="str">
        <f>covid_mundial!H25</f>
        <v xml:space="preserve">Bielorrusia </v>
      </c>
      <c r="B25" s="22">
        <f>covid_mundial!B25</f>
        <v>44245</v>
      </c>
      <c r="C25" s="122">
        <f>covid_mundial!C25</f>
        <v>20944</v>
      </c>
      <c r="D25" s="122">
        <f>covid_mundial!D25</f>
        <v>20944</v>
      </c>
      <c r="E25" s="122">
        <f>covid_mundial!E25</f>
        <v>0</v>
      </c>
      <c r="F25" s="119" t="str">
        <f>covid_mundial!J25</f>
        <v>0 %</v>
      </c>
    </row>
    <row r="26" spans="1:6" ht="15.75" thickBot="1" x14ac:dyDescent="0.3">
      <c r="A26" s="66" t="str">
        <f>covid_mundial!H26</f>
        <v xml:space="preserve">Canadá </v>
      </c>
      <c r="B26" s="22">
        <f>covid_mundial!B26</f>
        <v>44252</v>
      </c>
      <c r="C26" s="122">
        <f>covid_mundial!C26</f>
        <v>1707398</v>
      </c>
      <c r="D26" s="122">
        <f>covid_mundial!D26</f>
        <v>972407</v>
      </c>
      <c r="E26" s="122">
        <f>covid_mundial!E26</f>
        <v>307218</v>
      </c>
      <c r="F26" s="119" t="str">
        <f>covid_mundial!J26</f>
        <v>0,81 %</v>
      </c>
    </row>
    <row r="27" spans="1:6" ht="15.75" thickBot="1" x14ac:dyDescent="0.3">
      <c r="A27" s="66" t="str">
        <f>covid_mundial!H27</f>
        <v xml:space="preserve">Suiza </v>
      </c>
      <c r="B27" s="22">
        <f>covid_mundial!B27</f>
        <v>44248</v>
      </c>
      <c r="C27" s="122">
        <f>covid_mundial!C27</f>
        <v>673744</v>
      </c>
      <c r="D27" s="122">
        <f>covid_mundial!D27</f>
        <v>500784</v>
      </c>
      <c r="E27" s="122">
        <f>covid_mundial!E27</f>
        <v>172960</v>
      </c>
      <c r="F27" s="119" t="str">
        <f>covid_mundial!J27</f>
        <v>2,01 %</v>
      </c>
    </row>
    <row r="28" spans="1:6" ht="15.75" thickBot="1" x14ac:dyDescent="0.3">
      <c r="A28" s="66" t="str">
        <f>covid_mundial!H28</f>
        <v xml:space="preserve">Chile </v>
      </c>
      <c r="B28" s="22">
        <f>covid_mundial!B28</f>
        <v>44252</v>
      </c>
      <c r="C28" s="122">
        <f>covid_mundial!C28</f>
        <v>3207932</v>
      </c>
      <c r="D28" s="122">
        <f>covid_mundial!D28</f>
        <v>3152171</v>
      </c>
      <c r="E28" s="122">
        <f>covid_mundial!E28</f>
        <v>55761</v>
      </c>
      <c r="F28" s="119" t="str">
        <f>covid_mundial!J28</f>
        <v>0,29 %</v>
      </c>
    </row>
    <row r="29" spans="1:6" ht="15.75" thickBot="1" x14ac:dyDescent="0.3">
      <c r="A29" s="66" t="str">
        <f>covid_mundial!H29</f>
        <v xml:space="preserve">Colombia </v>
      </c>
      <c r="B29" s="22">
        <f>covid_mundial!B29</f>
        <v>44252</v>
      </c>
      <c r="C29" s="122">
        <f>covid_mundial!C29</f>
        <v>242000</v>
      </c>
      <c r="D29" s="122">
        <f>covid_mundial!D29</f>
        <v>81333</v>
      </c>
      <c r="E29" s="122">
        <f>covid_mundial!E29</f>
        <v>0</v>
      </c>
      <c r="F29" s="119" t="str">
        <f>covid_mundial!J29</f>
        <v>0 %</v>
      </c>
    </row>
    <row r="30" spans="1:6" ht="15.75" thickBot="1" x14ac:dyDescent="0.3">
      <c r="A30" s="66" t="str">
        <f>covid_mundial!H30</f>
        <v xml:space="preserve">Costa Rica </v>
      </c>
      <c r="B30" s="22">
        <f>covid_mundial!B30</f>
        <v>44249</v>
      </c>
      <c r="C30" s="122">
        <f>covid_mundial!C30</f>
        <v>101183</v>
      </c>
      <c r="D30" s="122">
        <f>covid_mundial!D30</f>
        <v>57162</v>
      </c>
      <c r="E30" s="122">
        <f>covid_mundial!E30</f>
        <v>44021</v>
      </c>
      <c r="F30" s="119" t="str">
        <f>covid_mundial!J30</f>
        <v>0,87 %</v>
      </c>
    </row>
    <row r="31" spans="1:6" ht="15.75" thickBot="1" x14ac:dyDescent="0.3">
      <c r="A31" s="66" t="str">
        <f>covid_mundial!H31</f>
        <v xml:space="preserve">Chipre </v>
      </c>
      <c r="B31" s="22">
        <f>covid_mundial!B31</f>
        <v>44250</v>
      </c>
      <c r="C31" s="122">
        <f>covid_mundial!C31</f>
        <v>64562</v>
      </c>
      <c r="D31" s="122">
        <f>covid_mundial!D31</f>
        <v>44239</v>
      </c>
      <c r="E31" s="122">
        <f>covid_mundial!E31</f>
        <v>20323</v>
      </c>
      <c r="F31" s="119" t="str">
        <f>covid_mundial!J31</f>
        <v>2,29 %</v>
      </c>
    </row>
    <row r="32" spans="1:6" ht="15.75" thickBot="1" x14ac:dyDescent="0.3">
      <c r="A32" s="66" t="str">
        <f>covid_mundial!H32</f>
        <v xml:space="preserve">República Checa </v>
      </c>
      <c r="B32" s="22">
        <f>covid_mundial!B32</f>
        <v>44252</v>
      </c>
      <c r="C32" s="122">
        <f>covid_mundial!C32</f>
        <v>623820</v>
      </c>
      <c r="D32" s="122">
        <f>covid_mundial!D32</f>
        <v>391028</v>
      </c>
      <c r="E32" s="122">
        <f>covid_mundial!E32</f>
        <v>232792</v>
      </c>
      <c r="F32" s="119" t="str">
        <f>covid_mundial!J32</f>
        <v>2,18 %</v>
      </c>
    </row>
    <row r="33" spans="1:6" ht="15.75" thickBot="1" x14ac:dyDescent="0.3">
      <c r="A33" s="66" t="str">
        <f>covid_mundial!H33</f>
        <v xml:space="preserve">Dinamarca </v>
      </c>
      <c r="B33" s="22">
        <f>covid_mundial!B33</f>
        <v>44252</v>
      </c>
      <c r="C33" s="122">
        <f>covid_mundial!C33</f>
        <v>542597</v>
      </c>
      <c r="D33" s="122">
        <f>covid_mundial!D33</f>
        <v>362158</v>
      </c>
      <c r="E33" s="122">
        <f>covid_mundial!E33</f>
        <v>180439</v>
      </c>
      <c r="F33" s="119" t="str">
        <f>covid_mundial!J33</f>
        <v>3,1 %</v>
      </c>
    </row>
    <row r="34" spans="1:6" ht="15.75" thickBot="1" x14ac:dyDescent="0.3">
      <c r="A34" s="66" t="str">
        <f>covid_mundial!H34</f>
        <v xml:space="preserve">República Dominicana </v>
      </c>
      <c r="B34" s="22">
        <f>covid_mundial!B34</f>
        <v>44251</v>
      </c>
      <c r="C34" s="122">
        <f>covid_mundial!C34</f>
        <v>26400</v>
      </c>
      <c r="D34" s="122">
        <f>covid_mundial!D34</f>
        <v>26400</v>
      </c>
      <c r="E34" s="122">
        <f>covid_mundial!E34</f>
        <v>0</v>
      </c>
      <c r="F34" s="119" t="str">
        <f>covid_mundial!J34</f>
        <v>0 %</v>
      </c>
    </row>
    <row r="35" spans="1:6" ht="15.75" thickBot="1" x14ac:dyDescent="0.3">
      <c r="A35" s="66" t="str">
        <f>covid_mundial!H35</f>
        <v xml:space="preserve">Argelia </v>
      </c>
      <c r="B35" s="22">
        <f>covid_mundial!B35</f>
        <v>44246</v>
      </c>
      <c r="C35" s="122">
        <f>covid_mundial!C35</f>
        <v>75000</v>
      </c>
      <c r="D35" s="122">
        <f>covid_mundial!D35</f>
        <v>0</v>
      </c>
      <c r="E35" s="122">
        <f>covid_mundial!E35</f>
        <v>0</v>
      </c>
      <c r="F35" s="119" t="str">
        <f>covid_mundial!J35</f>
        <v>0 %</v>
      </c>
    </row>
    <row r="36" spans="1:6" ht="15.75" thickBot="1" x14ac:dyDescent="0.3">
      <c r="A36" s="66" t="str">
        <f>covid_mundial!H36</f>
        <v xml:space="preserve">Ecuador </v>
      </c>
      <c r="B36" s="22">
        <f>covid_mundial!B36</f>
        <v>44251</v>
      </c>
      <c r="C36" s="122">
        <f>covid_mundial!C36</f>
        <v>24492</v>
      </c>
      <c r="D36" s="122">
        <f>covid_mundial!D36</f>
        <v>20784</v>
      </c>
      <c r="E36" s="122">
        <f>covid_mundial!E36</f>
        <v>3708</v>
      </c>
      <c r="F36" s="119" t="str">
        <f>covid_mundial!J36</f>
        <v>0,02 %</v>
      </c>
    </row>
    <row r="37" spans="1:6" ht="15.75" thickBot="1" x14ac:dyDescent="0.3">
      <c r="A37" s="66" t="str">
        <f>covid_mundial!H37</f>
        <v xml:space="preserve">Estonia </v>
      </c>
      <c r="B37" s="22">
        <f>covid_mundial!B37</f>
        <v>44252</v>
      </c>
      <c r="C37" s="122">
        <f>covid_mundial!C37</f>
        <v>96980</v>
      </c>
      <c r="D37" s="122">
        <f>covid_mundial!D37</f>
        <v>68629</v>
      </c>
      <c r="E37" s="122">
        <f>covid_mundial!E37</f>
        <v>28351</v>
      </c>
      <c r="F37" s="119" t="str">
        <f>covid_mundial!J37</f>
        <v>2,13 %</v>
      </c>
    </row>
    <row r="38" spans="1:6" ht="15.75" thickBot="1" x14ac:dyDescent="0.3">
      <c r="A38" s="66" t="str">
        <f>covid_mundial!H38</f>
        <v xml:space="preserve">Egipto </v>
      </c>
      <c r="B38" s="22">
        <f>covid_mundial!B38</f>
        <v>44226</v>
      </c>
      <c r="C38" s="122">
        <f>covid_mundial!C38</f>
        <v>1315</v>
      </c>
      <c r="D38" s="122">
        <f>covid_mundial!D38</f>
        <v>0</v>
      </c>
      <c r="E38" s="122">
        <f>covid_mundial!E38</f>
        <v>0</v>
      </c>
      <c r="F38" s="119" t="str">
        <f>covid_mundial!J38</f>
        <v>0 %</v>
      </c>
    </row>
    <row r="39" spans="1:6" ht="15.75" thickBot="1" x14ac:dyDescent="0.3">
      <c r="A39" s="66" t="str">
        <f>covid_mundial!H39</f>
        <v xml:space="preserve">Finlandia </v>
      </c>
      <c r="B39" s="22">
        <f>covid_mundial!B39</f>
        <v>44252</v>
      </c>
      <c r="C39" s="122">
        <f>covid_mundial!C39</f>
        <v>396861</v>
      </c>
      <c r="D39" s="122">
        <f>covid_mundial!D39</f>
        <v>319559</v>
      </c>
      <c r="E39" s="122">
        <f>covid_mundial!E39</f>
        <v>77302</v>
      </c>
      <c r="F39" s="119" t="str">
        <f>covid_mundial!J39</f>
        <v>1,4 %</v>
      </c>
    </row>
    <row r="40" spans="1:6" ht="15.75" thickBot="1" x14ac:dyDescent="0.3">
      <c r="A40" s="66" t="str">
        <f>covid_mundial!H40</f>
        <v xml:space="preserve">Grecia </v>
      </c>
      <c r="B40" s="22">
        <f>covid_mundial!B40</f>
        <v>44252</v>
      </c>
      <c r="C40" s="122">
        <f>covid_mundial!C40</f>
        <v>826370</v>
      </c>
      <c r="D40" s="122">
        <f>covid_mundial!D40</f>
        <v>540039</v>
      </c>
      <c r="E40" s="122">
        <f>covid_mundial!E40</f>
        <v>286331</v>
      </c>
      <c r="F40" s="119" t="str">
        <f>covid_mundial!J40</f>
        <v>2,67 %</v>
      </c>
    </row>
    <row r="41" spans="1:6" ht="15.75" thickBot="1" x14ac:dyDescent="0.3">
      <c r="A41" s="66" t="str">
        <f>covid_mundial!H41</f>
        <v xml:space="preserve">Guyana </v>
      </c>
      <c r="B41" s="22">
        <f>covid_mundial!B41</f>
        <v>44249</v>
      </c>
      <c r="C41" s="122">
        <f>covid_mundial!C41</f>
        <v>1852</v>
      </c>
      <c r="D41" s="122">
        <f>covid_mundial!D41</f>
        <v>1852</v>
      </c>
      <c r="E41" s="122">
        <f>covid_mundial!E41</f>
        <v>0</v>
      </c>
      <c r="F41" s="119" t="str">
        <f>covid_mundial!J41</f>
        <v>0 %</v>
      </c>
    </row>
    <row r="42" spans="1:6" ht="15.75" thickBot="1" x14ac:dyDescent="0.3">
      <c r="A42" s="66" t="str">
        <f>covid_mundial!H42</f>
        <v xml:space="preserve">Croacia </v>
      </c>
      <c r="B42" s="22">
        <f>covid_mundial!B42</f>
        <v>44252</v>
      </c>
      <c r="C42" s="122">
        <f>covid_mundial!C42</f>
        <v>194267</v>
      </c>
      <c r="D42" s="122">
        <f>covid_mundial!D42</f>
        <v>135756</v>
      </c>
      <c r="E42" s="122">
        <f>covid_mundial!E42</f>
        <v>58511</v>
      </c>
      <c r="F42" s="119" t="str">
        <f>covid_mundial!J42</f>
        <v>1,44 %</v>
      </c>
    </row>
    <row r="43" spans="1:6" ht="15.75" thickBot="1" x14ac:dyDescent="0.3">
      <c r="A43" s="66" t="str">
        <f>covid_mundial!H43</f>
        <v xml:space="preserve">Hungría </v>
      </c>
      <c r="B43" s="22">
        <f>covid_mundial!B43</f>
        <v>44252</v>
      </c>
      <c r="C43" s="122">
        <f>covid_mundial!C43</f>
        <v>761905</v>
      </c>
      <c r="D43" s="122">
        <f>covid_mundial!D43</f>
        <v>521283</v>
      </c>
      <c r="E43" s="122">
        <f>covid_mundial!E43</f>
        <v>240622</v>
      </c>
      <c r="F43" s="119" t="str">
        <f>covid_mundial!J43</f>
        <v>2,46 %</v>
      </c>
    </row>
    <row r="44" spans="1:6" ht="15.75" thickBot="1" x14ac:dyDescent="0.3">
      <c r="A44" s="66" t="str">
        <f>covid_mundial!H44</f>
        <v xml:space="preserve">Indonesia </v>
      </c>
      <c r="B44" s="22">
        <f>covid_mundial!B44</f>
        <v>44252</v>
      </c>
      <c r="C44" s="122">
        <f>covid_mundial!C44</f>
        <v>2315665</v>
      </c>
      <c r="D44" s="122">
        <f>covid_mundial!D44</f>
        <v>1461920</v>
      </c>
      <c r="E44" s="122">
        <f>covid_mundial!E44</f>
        <v>853745</v>
      </c>
      <c r="F44" s="119" t="str">
        <f>covid_mundial!J44</f>
        <v>0,32 %</v>
      </c>
    </row>
    <row r="45" spans="1:6" ht="15.75" thickBot="1" x14ac:dyDescent="0.3">
      <c r="A45" s="66" t="str">
        <f>covid_mundial!H45</f>
        <v xml:space="preserve">Irlanda </v>
      </c>
      <c r="B45" s="22">
        <f>covid_mundial!B45</f>
        <v>44249</v>
      </c>
      <c r="C45" s="122">
        <f>covid_mundial!C45</f>
        <v>359616</v>
      </c>
      <c r="D45" s="122">
        <f>covid_mundial!D45</f>
        <v>226291</v>
      </c>
      <c r="E45" s="122">
        <f>covid_mundial!E45</f>
        <v>133325</v>
      </c>
      <c r="F45" s="119" t="str">
        <f>covid_mundial!J45</f>
        <v>2,69 %</v>
      </c>
    </row>
    <row r="46" spans="1:6" ht="15.75" thickBot="1" x14ac:dyDescent="0.3">
      <c r="A46" s="66" t="str">
        <f>covid_mundial!H46</f>
        <v xml:space="preserve">Israel </v>
      </c>
      <c r="B46" s="22">
        <f>covid_mundial!B46</f>
        <v>44252</v>
      </c>
      <c r="C46" s="122">
        <f>covid_mundial!C46</f>
        <v>7924356</v>
      </c>
      <c r="D46" s="122">
        <f>covid_mundial!D46</f>
        <v>4649708</v>
      </c>
      <c r="E46" s="122">
        <f>covid_mundial!E46</f>
        <v>3274648</v>
      </c>
      <c r="F46" s="119" t="str">
        <f>covid_mundial!J46</f>
        <v>36,18 %</v>
      </c>
    </row>
    <row r="47" spans="1:6" ht="15.75" thickBot="1" x14ac:dyDescent="0.3">
      <c r="A47" s="66" t="str">
        <f>covid_mundial!H47</f>
        <v xml:space="preserve">India </v>
      </c>
      <c r="B47" s="22">
        <f>covid_mundial!B47</f>
        <v>44252</v>
      </c>
      <c r="C47" s="122">
        <f>covid_mundial!C47</f>
        <v>13067047</v>
      </c>
      <c r="D47" s="122">
        <f>covid_mundial!D47</f>
        <v>11206188</v>
      </c>
      <c r="E47" s="122">
        <f>covid_mundial!E47</f>
        <v>1860859</v>
      </c>
      <c r="F47" s="119" t="str">
        <f>covid_mundial!J47</f>
        <v>0,14 %</v>
      </c>
    </row>
    <row r="48" spans="1:6" ht="15.75" thickBot="1" x14ac:dyDescent="0.3">
      <c r="A48" s="66" t="str">
        <f>covid_mundial!H48</f>
        <v xml:space="preserve">Irán </v>
      </c>
      <c r="B48" s="22">
        <f>covid_mundial!B48</f>
        <v>44244</v>
      </c>
      <c r="C48" s="122">
        <f>covid_mundial!C48</f>
        <v>10000</v>
      </c>
      <c r="D48" s="122">
        <f>covid_mundial!D48</f>
        <v>10000</v>
      </c>
      <c r="E48" s="122">
        <f>covid_mundial!E48</f>
        <v>0</v>
      </c>
      <c r="F48" s="119" t="str">
        <f>covid_mundial!J48</f>
        <v>0 %</v>
      </c>
    </row>
    <row r="49" spans="1:6" ht="15.75" thickBot="1" x14ac:dyDescent="0.3">
      <c r="A49" s="66" t="str">
        <f>covid_mundial!H49</f>
        <v xml:space="preserve">Islandia </v>
      </c>
      <c r="B49" s="22">
        <f>covid_mundial!B49</f>
        <v>44252</v>
      </c>
      <c r="C49" s="122">
        <f>covid_mundial!C49</f>
        <v>31451</v>
      </c>
      <c r="D49" s="122">
        <f>covid_mundial!D49</f>
        <v>19075</v>
      </c>
      <c r="E49" s="122">
        <f>covid_mundial!E49</f>
        <v>12376</v>
      </c>
      <c r="F49" s="119" t="str">
        <f>covid_mundial!J49</f>
        <v>3,4 %</v>
      </c>
    </row>
    <row r="50" spans="1:6" ht="15.75" thickBot="1" x14ac:dyDescent="0.3">
      <c r="A50" s="66" t="str">
        <f>covid_mundial!H50</f>
        <v xml:space="preserve">Camboya </v>
      </c>
      <c r="B50" s="22">
        <f>covid_mundial!B50</f>
        <v>44252</v>
      </c>
      <c r="C50" s="122">
        <f>covid_mundial!C50</f>
        <v>13101</v>
      </c>
      <c r="D50" s="122">
        <f>covid_mundial!D50</f>
        <v>13101</v>
      </c>
      <c r="E50" s="122">
        <f>covid_mundial!E50</f>
        <v>0</v>
      </c>
      <c r="F50" s="119" t="str">
        <f>covid_mundial!J50</f>
        <v>0 %</v>
      </c>
    </row>
    <row r="51" spans="1:6" ht="15.75" thickBot="1" x14ac:dyDescent="0.3">
      <c r="A51" s="66" t="str">
        <f>covid_mundial!H51</f>
        <v xml:space="preserve">Kuwait </v>
      </c>
      <c r="B51" s="22">
        <f>covid_mundial!B51</f>
        <v>44242</v>
      </c>
      <c r="C51" s="122">
        <f>covid_mundial!C51</f>
        <v>175000</v>
      </c>
      <c r="D51" s="122">
        <f>covid_mundial!D51</f>
        <v>137000</v>
      </c>
      <c r="E51" s="122">
        <f>covid_mundial!E51</f>
        <v>38000</v>
      </c>
      <c r="F51" s="119" t="str">
        <f>covid_mundial!J51</f>
        <v>0,9 %</v>
      </c>
    </row>
    <row r="52" spans="1:6" ht="15.75" thickBot="1" x14ac:dyDescent="0.3">
      <c r="A52" s="66" t="str">
        <f>covid_mundial!H52</f>
        <v xml:space="preserve">Líbano </v>
      </c>
      <c r="B52" s="22">
        <f>covid_mundial!B52</f>
        <v>44252</v>
      </c>
      <c r="C52" s="122">
        <f>covid_mundial!C52</f>
        <v>23833</v>
      </c>
      <c r="D52" s="122">
        <f>covid_mundial!D52</f>
        <v>0</v>
      </c>
      <c r="E52" s="122">
        <f>covid_mundial!E52</f>
        <v>0</v>
      </c>
      <c r="F52" s="119" t="str">
        <f>covid_mundial!J52</f>
        <v>0 %</v>
      </c>
    </row>
    <row r="53" spans="1:6" ht="15.75" thickBot="1" x14ac:dyDescent="0.3">
      <c r="A53" s="66" t="str">
        <f>covid_mundial!H53</f>
        <v xml:space="preserve">Liechtenstein </v>
      </c>
      <c r="B53" s="22">
        <f>covid_mundial!B53</f>
        <v>44248</v>
      </c>
      <c r="C53" s="122">
        <f>covid_mundial!C53</f>
        <v>1812</v>
      </c>
      <c r="D53" s="122">
        <f>covid_mundial!D53</f>
        <v>0</v>
      </c>
      <c r="E53" s="122">
        <f>covid_mundial!E53</f>
        <v>0</v>
      </c>
      <c r="F53" s="119" t="str">
        <f>covid_mundial!J53</f>
        <v>0 %</v>
      </c>
    </row>
    <row r="54" spans="1:6" ht="15.75" thickBot="1" x14ac:dyDescent="0.3">
      <c r="A54" s="66" t="str">
        <f>covid_mundial!H54</f>
        <v xml:space="preserve">Sri Lanka </v>
      </c>
      <c r="B54" s="22">
        <f>covid_mundial!B54</f>
        <v>44251</v>
      </c>
      <c r="C54" s="122">
        <f>covid_mundial!C54</f>
        <v>393469</v>
      </c>
      <c r="D54" s="122">
        <f>covid_mundial!D54</f>
        <v>0</v>
      </c>
      <c r="E54" s="122">
        <f>covid_mundial!E54</f>
        <v>0</v>
      </c>
      <c r="F54" s="119" t="str">
        <f>covid_mundial!J54</f>
        <v>0 %</v>
      </c>
    </row>
    <row r="55" spans="1:6" ht="15.75" thickBot="1" x14ac:dyDescent="0.3">
      <c r="A55" s="66" t="str">
        <f>covid_mundial!H55</f>
        <v xml:space="preserve">Lituania </v>
      </c>
      <c r="B55" s="22">
        <f>covid_mundial!B55</f>
        <v>44251</v>
      </c>
      <c r="C55" s="122">
        <f>covid_mundial!C55</f>
        <v>213945</v>
      </c>
      <c r="D55" s="122">
        <f>covid_mundial!D55</f>
        <v>143092</v>
      </c>
      <c r="E55" s="122">
        <f>covid_mundial!E55</f>
        <v>70853</v>
      </c>
      <c r="F55" s="119" t="str">
        <f>covid_mundial!J55</f>
        <v>2,54 %</v>
      </c>
    </row>
    <row r="56" spans="1:6" ht="15.75" thickBot="1" x14ac:dyDescent="0.3">
      <c r="A56" s="66" t="str">
        <f>covid_mundial!H56</f>
        <v xml:space="preserve">Luxemburgo </v>
      </c>
      <c r="B56" s="22">
        <f>covid_mundial!B56</f>
        <v>44251</v>
      </c>
      <c r="C56" s="122">
        <f>covid_mundial!C56</f>
        <v>34760</v>
      </c>
      <c r="D56" s="122">
        <f>covid_mundial!D56</f>
        <v>25285</v>
      </c>
      <c r="E56" s="122">
        <f>covid_mundial!E56</f>
        <v>9475</v>
      </c>
      <c r="F56" s="119" t="str">
        <f>covid_mundial!J56</f>
        <v>1,51 %</v>
      </c>
    </row>
    <row r="57" spans="1:6" ht="15.75" thickBot="1" x14ac:dyDescent="0.3">
      <c r="A57" s="66" t="str">
        <f>covid_mundial!H57</f>
        <v xml:space="preserve">Letonia </v>
      </c>
      <c r="B57" s="22">
        <f>covid_mundial!B57</f>
        <v>44252</v>
      </c>
      <c r="C57" s="122">
        <f>covid_mundial!C57</f>
        <v>57592</v>
      </c>
      <c r="D57" s="122">
        <f>covid_mundial!D57</f>
        <v>40680</v>
      </c>
      <c r="E57" s="122">
        <f>covid_mundial!E57</f>
        <v>16912</v>
      </c>
      <c r="F57" s="119" t="str">
        <f>covid_mundial!J57</f>
        <v>0,89 %</v>
      </c>
    </row>
    <row r="58" spans="1:6" ht="15.75" thickBot="1" x14ac:dyDescent="0.3">
      <c r="A58" s="66" t="str">
        <f>covid_mundial!H58</f>
        <v xml:space="preserve">Marruecos </v>
      </c>
      <c r="B58" s="22">
        <f>covid_mundial!B58</f>
        <v>44252</v>
      </c>
      <c r="C58" s="122">
        <f>covid_mundial!C58</f>
        <v>3204105</v>
      </c>
      <c r="D58" s="122">
        <f>covid_mundial!D58</f>
        <v>3160479</v>
      </c>
      <c r="E58" s="122">
        <f>covid_mundial!E58</f>
        <v>43626</v>
      </c>
      <c r="F58" s="119" t="str">
        <f>covid_mundial!J58</f>
        <v>0,12 %</v>
      </c>
    </row>
    <row r="59" spans="1:6" ht="15.75" thickBot="1" x14ac:dyDescent="0.3">
      <c r="A59" s="66" t="str">
        <f>covid_mundial!H59</f>
        <v xml:space="preserve">Mónaco </v>
      </c>
      <c r="B59" s="22">
        <f>covid_mundial!B59</f>
        <v>44214</v>
      </c>
      <c r="C59" s="122">
        <f>covid_mundial!C59</f>
        <v>2400</v>
      </c>
      <c r="D59" s="122">
        <f>covid_mundial!D59</f>
        <v>0</v>
      </c>
      <c r="E59" s="122">
        <f>covid_mundial!E59</f>
        <v>0</v>
      </c>
      <c r="F59" s="119" t="str">
        <f>covid_mundial!J59</f>
        <v>0 %</v>
      </c>
    </row>
    <row r="60" spans="1:6" ht="15.75" thickBot="1" x14ac:dyDescent="0.3">
      <c r="A60" s="66" t="str">
        <f>covid_mundial!H60</f>
        <v xml:space="preserve">Birmania - Myanmar </v>
      </c>
      <c r="B60" s="22">
        <f>covid_mundial!B60</f>
        <v>44229</v>
      </c>
      <c r="C60" s="122">
        <f>covid_mundial!C60</f>
        <v>103142</v>
      </c>
      <c r="D60" s="122">
        <f>covid_mundial!D60</f>
        <v>103142</v>
      </c>
      <c r="E60" s="122">
        <f>covid_mundial!E60</f>
        <v>0</v>
      </c>
      <c r="F60" s="119" t="str">
        <f>covid_mundial!J60</f>
        <v>0 %</v>
      </c>
    </row>
    <row r="61" spans="1:6" ht="15.75" thickBot="1" x14ac:dyDescent="0.3">
      <c r="A61" s="66" t="str">
        <f>covid_mundial!H61</f>
        <v xml:space="preserve">Malta </v>
      </c>
      <c r="B61" s="22">
        <f>covid_mundial!B61</f>
        <v>44251</v>
      </c>
      <c r="C61" s="122">
        <f>covid_mundial!C61</f>
        <v>71562</v>
      </c>
      <c r="D61" s="122">
        <f>covid_mundial!D61</f>
        <v>49061</v>
      </c>
      <c r="E61" s="122">
        <f>covid_mundial!E61</f>
        <v>22501</v>
      </c>
      <c r="F61" s="119" t="str">
        <f>covid_mundial!J61</f>
        <v>4,37 %</v>
      </c>
    </row>
    <row r="62" spans="1:6" ht="15.75" thickBot="1" x14ac:dyDescent="0.3">
      <c r="A62" s="66" t="str">
        <f>covid_mundial!H62</f>
        <v xml:space="preserve">Mauricio </v>
      </c>
      <c r="B62" s="22">
        <f>covid_mundial!B62</f>
        <v>44244</v>
      </c>
      <c r="C62" s="122">
        <f>covid_mundial!C62</f>
        <v>3843</v>
      </c>
      <c r="D62" s="122">
        <f>covid_mundial!D62</f>
        <v>3843</v>
      </c>
      <c r="E62" s="122">
        <f>covid_mundial!E62</f>
        <v>0</v>
      </c>
      <c r="F62" s="119" t="str">
        <f>covid_mundial!J62</f>
        <v>0 %</v>
      </c>
    </row>
    <row r="63" spans="1:6" ht="15.75" thickBot="1" x14ac:dyDescent="0.3">
      <c r="A63" s="66" t="str">
        <f>covid_mundial!H63</f>
        <v xml:space="preserve">Maldivas </v>
      </c>
      <c r="B63" s="22">
        <f>covid_mundial!B63</f>
        <v>44252</v>
      </c>
      <c r="C63" s="122">
        <f>covid_mundial!C63</f>
        <v>98311</v>
      </c>
      <c r="D63" s="122">
        <f>covid_mundial!D63</f>
        <v>0</v>
      </c>
      <c r="E63" s="122">
        <f>covid_mundial!E63</f>
        <v>0</v>
      </c>
      <c r="F63" s="119" t="str">
        <f>covid_mundial!J63</f>
        <v>0 %</v>
      </c>
    </row>
    <row r="64" spans="1:6" ht="15.75" thickBot="1" x14ac:dyDescent="0.3">
      <c r="A64" s="66" t="str">
        <f>covid_mundial!H64</f>
        <v xml:space="preserve">México </v>
      </c>
      <c r="B64" s="22">
        <f>covid_mundial!B64</f>
        <v>44252</v>
      </c>
      <c r="C64" s="122">
        <f>covid_mundial!C64</f>
        <v>2088813</v>
      </c>
      <c r="D64" s="122">
        <f>covid_mundial!D64</f>
        <v>1562401</v>
      </c>
      <c r="E64" s="122">
        <f>covid_mundial!E64</f>
        <v>526412</v>
      </c>
      <c r="F64" s="119" t="str">
        <f>covid_mundial!J64</f>
        <v>0,41 %</v>
      </c>
    </row>
    <row r="65" spans="1:6" ht="15.75" thickBot="1" x14ac:dyDescent="0.3">
      <c r="A65" s="66" t="str">
        <f>covid_mundial!H65</f>
        <v xml:space="preserve">Países Bajos </v>
      </c>
      <c r="B65" s="22">
        <f>covid_mundial!B65</f>
        <v>44251</v>
      </c>
      <c r="C65" s="122">
        <f>covid_mundial!C65</f>
        <v>891621</v>
      </c>
      <c r="D65" s="122">
        <f>covid_mundial!D65</f>
        <v>0</v>
      </c>
      <c r="E65" s="122">
        <f>covid_mundial!E65</f>
        <v>0</v>
      </c>
      <c r="F65" s="119" t="str">
        <f>covid_mundial!J65</f>
        <v>0 %</v>
      </c>
    </row>
    <row r="66" spans="1:6" ht="15.75" thickBot="1" x14ac:dyDescent="0.3">
      <c r="A66" s="66" t="str">
        <f>covid_mundial!H66</f>
        <v xml:space="preserve">Noruega </v>
      </c>
      <c r="B66" s="22">
        <f>covid_mundial!B66</f>
        <v>44251</v>
      </c>
      <c r="C66" s="122">
        <f>covid_mundial!C66</f>
        <v>433295</v>
      </c>
      <c r="D66" s="122">
        <f>covid_mundial!D66</f>
        <v>308145</v>
      </c>
      <c r="E66" s="122">
        <f>covid_mundial!E66</f>
        <v>125150</v>
      </c>
      <c r="F66" s="119" t="str">
        <f>covid_mundial!J66</f>
        <v>2,33 %</v>
      </c>
    </row>
    <row r="67" spans="1:6" ht="15.75" thickBot="1" x14ac:dyDescent="0.3">
      <c r="A67" s="66" t="str">
        <f>covid_mundial!H67</f>
        <v xml:space="preserve">Nepal </v>
      </c>
      <c r="B67" s="22">
        <f>covid_mundial!B67</f>
        <v>44247</v>
      </c>
      <c r="C67" s="122">
        <f>covid_mundial!C67</f>
        <v>402264</v>
      </c>
      <c r="D67" s="122">
        <f>covid_mundial!D67</f>
        <v>0</v>
      </c>
      <c r="E67" s="122">
        <f>covid_mundial!E67</f>
        <v>0</v>
      </c>
      <c r="F67" s="119" t="str">
        <f>covid_mundial!J67</f>
        <v>0 %</v>
      </c>
    </row>
    <row r="68" spans="1:6" ht="15.75" thickBot="1" x14ac:dyDescent="0.3">
      <c r="A68" s="66" t="str">
        <f>covid_mundial!H68</f>
        <v xml:space="preserve">Nueva Zelanda </v>
      </c>
      <c r="B68" s="22">
        <f>covid_mundial!B68</f>
        <v>44247</v>
      </c>
      <c r="C68" s="122">
        <f>covid_mundial!C68</f>
        <v>100</v>
      </c>
      <c r="D68" s="122">
        <f>covid_mundial!D68</f>
        <v>100</v>
      </c>
      <c r="E68" s="122">
        <f>covid_mundial!E68</f>
        <v>0</v>
      </c>
      <c r="F68" s="119" t="str">
        <f>covid_mundial!J68</f>
        <v>0 %</v>
      </c>
    </row>
    <row r="69" spans="1:6" ht="15.75" thickBot="1" x14ac:dyDescent="0.3">
      <c r="A69" s="66" t="str">
        <f>covid_mundial!H69</f>
        <v xml:space="preserve">Omán </v>
      </c>
      <c r="B69" s="22">
        <f>covid_mundial!B69</f>
        <v>44250</v>
      </c>
      <c r="C69" s="122">
        <f>covid_mundial!C69</f>
        <v>67660</v>
      </c>
      <c r="D69" s="122">
        <f>covid_mundial!D69</f>
        <v>48641</v>
      </c>
      <c r="E69" s="122">
        <f>covid_mundial!E69</f>
        <v>19019</v>
      </c>
      <c r="F69" s="119" t="str">
        <f>covid_mundial!J69</f>
        <v>0,38 %</v>
      </c>
    </row>
    <row r="70" spans="1:6" ht="15.75" thickBot="1" x14ac:dyDescent="0.3">
      <c r="A70" s="66" t="str">
        <f>covid_mundial!H70</f>
        <v xml:space="preserve">Panamá </v>
      </c>
      <c r="B70" s="22">
        <f>covid_mundial!B70</f>
        <v>44252</v>
      </c>
      <c r="C70" s="122">
        <f>covid_mundial!C70</f>
        <v>89419</v>
      </c>
      <c r="D70" s="122">
        <f>covid_mundial!D70</f>
        <v>0</v>
      </c>
      <c r="E70" s="122">
        <f>covid_mundial!E70</f>
        <v>0</v>
      </c>
      <c r="F70" s="119" t="str">
        <f>covid_mundial!J70</f>
        <v>0 %</v>
      </c>
    </row>
    <row r="71" spans="1:6" ht="15.75" thickBot="1" x14ac:dyDescent="0.3">
      <c r="A71" s="66" t="str">
        <f>covid_mundial!H71</f>
        <v xml:space="preserve">Perú </v>
      </c>
      <c r="B71" s="22">
        <f>covid_mundial!B71</f>
        <v>44251</v>
      </c>
      <c r="C71" s="122">
        <f>covid_mundial!C71</f>
        <v>225296</v>
      </c>
      <c r="D71" s="122">
        <f>covid_mundial!D71</f>
        <v>225296</v>
      </c>
      <c r="E71" s="122">
        <f>covid_mundial!E71</f>
        <v>0</v>
      </c>
      <c r="F71" s="119" t="str">
        <f>covid_mundial!J71</f>
        <v>0 %</v>
      </c>
    </row>
    <row r="72" spans="1:6" ht="15.75" thickBot="1" x14ac:dyDescent="0.3">
      <c r="A72" s="66" t="str">
        <f>covid_mundial!H72</f>
        <v xml:space="preserve">Pakistán </v>
      </c>
      <c r="B72" s="22">
        <f>covid_mundial!B72</f>
        <v>44248</v>
      </c>
      <c r="C72" s="122">
        <f>covid_mundial!C72</f>
        <v>72882</v>
      </c>
      <c r="D72" s="122">
        <f>covid_mundial!D72</f>
        <v>72882</v>
      </c>
      <c r="E72" s="122">
        <f>covid_mundial!E72</f>
        <v>0</v>
      </c>
      <c r="F72" s="119" t="str">
        <f>covid_mundial!J72</f>
        <v>0 %</v>
      </c>
    </row>
    <row r="73" spans="1:6" ht="15.75" thickBot="1" x14ac:dyDescent="0.3">
      <c r="A73" s="66" t="str">
        <f>covid_mundial!H73</f>
        <v xml:space="preserve">Polonia </v>
      </c>
      <c r="B73" s="22">
        <f>covid_mundial!B73</f>
        <v>44251</v>
      </c>
      <c r="C73" s="122">
        <f>covid_mundial!C73</f>
        <v>2990683</v>
      </c>
      <c r="D73" s="122">
        <f>covid_mundial!D73</f>
        <v>1959165</v>
      </c>
      <c r="E73" s="122">
        <f>covid_mundial!E73</f>
        <v>1031518</v>
      </c>
      <c r="F73" s="119" t="str">
        <f>covid_mundial!J73</f>
        <v>2,72 %</v>
      </c>
    </row>
    <row r="74" spans="1:6" ht="15.75" thickBot="1" x14ac:dyDescent="0.3">
      <c r="A74" s="66" t="str">
        <f>covid_mundial!H74</f>
        <v xml:space="preserve">Catar </v>
      </c>
      <c r="B74" s="22">
        <f>covid_mundial!B74</f>
        <v>44245</v>
      </c>
      <c r="C74" s="122">
        <f>covid_mundial!C74</f>
        <v>140000</v>
      </c>
      <c r="D74" s="122">
        <f>covid_mundial!D74</f>
        <v>100000</v>
      </c>
      <c r="E74" s="122">
        <f>covid_mundial!E74</f>
        <v>0</v>
      </c>
      <c r="F74" s="119" t="str">
        <f>covid_mundial!J74</f>
        <v>0 %</v>
      </c>
    </row>
    <row r="75" spans="1:6" ht="15.75" thickBot="1" x14ac:dyDescent="0.3">
      <c r="A75" s="66" t="str">
        <f>covid_mundial!H75</f>
        <v xml:space="preserve">Rumanía </v>
      </c>
      <c r="B75" s="22">
        <f>covid_mundial!B75</f>
        <v>44252</v>
      </c>
      <c r="C75" s="122">
        <f>covid_mundial!C75</f>
        <v>1486908</v>
      </c>
      <c r="D75" s="122">
        <f>covid_mundial!D75</f>
        <v>872361</v>
      </c>
      <c r="E75" s="122">
        <f>covid_mundial!E75</f>
        <v>614547</v>
      </c>
      <c r="F75" s="119" t="str">
        <f>covid_mundial!J75</f>
        <v>3,18 %</v>
      </c>
    </row>
    <row r="76" spans="1:6" ht="15.75" thickBot="1" x14ac:dyDescent="0.3">
      <c r="A76" s="66" t="str">
        <f>covid_mundial!H76</f>
        <v xml:space="preserve">Serbia </v>
      </c>
      <c r="B76" s="22">
        <f>covid_mundial!B76</f>
        <v>44252</v>
      </c>
      <c r="C76" s="122">
        <f>covid_mundial!C76</f>
        <v>1375872</v>
      </c>
      <c r="D76" s="122">
        <f>covid_mundial!D76</f>
        <v>878143</v>
      </c>
      <c r="E76" s="122">
        <f>covid_mundial!E76</f>
        <v>497729</v>
      </c>
      <c r="F76" s="119" t="str">
        <f>covid_mundial!J76</f>
        <v>7,19 %</v>
      </c>
    </row>
    <row r="77" spans="1:6" ht="15.75" thickBot="1" x14ac:dyDescent="0.3">
      <c r="A77" s="66" t="str">
        <f>covid_mundial!H77</f>
        <v xml:space="preserve">Rusia </v>
      </c>
      <c r="B77" s="22">
        <f>covid_mundial!B77</f>
        <v>44237</v>
      </c>
      <c r="C77" s="122">
        <f>covid_mundial!C77</f>
        <v>3900000</v>
      </c>
      <c r="D77" s="122">
        <f>covid_mundial!D77</f>
        <v>2200000</v>
      </c>
      <c r="E77" s="122">
        <f>covid_mundial!E77</f>
        <v>1700000</v>
      </c>
      <c r="F77" s="119" t="str">
        <f>covid_mundial!J77</f>
        <v>1,16 %</v>
      </c>
    </row>
    <row r="78" spans="1:6" ht="15.75" thickBot="1" x14ac:dyDescent="0.3">
      <c r="A78" s="66" t="str">
        <f>covid_mundial!H78</f>
        <v xml:space="preserve">Arabia Saudita </v>
      </c>
      <c r="B78" s="22">
        <f>covid_mundial!B78</f>
        <v>44251</v>
      </c>
      <c r="C78" s="122">
        <f>covid_mundial!C78</f>
        <v>600798</v>
      </c>
      <c r="D78" s="122">
        <f>covid_mundial!D78</f>
        <v>0</v>
      </c>
      <c r="E78" s="122">
        <f>covid_mundial!E78</f>
        <v>0</v>
      </c>
      <c r="F78" s="119" t="str">
        <f>covid_mundial!J78</f>
        <v>0 %</v>
      </c>
    </row>
    <row r="79" spans="1:6" ht="15.75" thickBot="1" x14ac:dyDescent="0.3">
      <c r="A79" s="66" t="str">
        <f>covid_mundial!H79</f>
        <v xml:space="preserve">Seychelles </v>
      </c>
      <c r="B79" s="22">
        <f>covid_mundial!B79</f>
        <v>44250</v>
      </c>
      <c r="C79" s="122">
        <f>covid_mundial!C79</f>
        <v>70568</v>
      </c>
      <c r="D79" s="122">
        <f>covid_mundial!D79</f>
        <v>47188</v>
      </c>
      <c r="E79" s="122">
        <f>covid_mundial!E79</f>
        <v>23380</v>
      </c>
      <c r="F79" s="119" t="str">
        <f>covid_mundial!J79</f>
        <v>23,95 %</v>
      </c>
    </row>
    <row r="80" spans="1:6" ht="15.75" thickBot="1" x14ac:dyDescent="0.3">
      <c r="A80" s="66" t="str">
        <f>covid_mundial!H80</f>
        <v xml:space="preserve">Suecia </v>
      </c>
      <c r="B80" s="22">
        <f>covid_mundial!B80</f>
        <v>44252</v>
      </c>
      <c r="C80" s="122">
        <f>covid_mundial!C80</f>
        <v>690271</v>
      </c>
      <c r="D80" s="122">
        <f>covid_mundial!D80</f>
        <v>454996</v>
      </c>
      <c r="E80" s="122">
        <f>covid_mundial!E80</f>
        <v>235275</v>
      </c>
      <c r="F80" s="119" t="str">
        <f>covid_mundial!J80</f>
        <v>2,28 %</v>
      </c>
    </row>
    <row r="81" spans="1:6" ht="15.75" thickBot="1" x14ac:dyDescent="0.3">
      <c r="A81" s="66" t="str">
        <f>covid_mundial!H81</f>
        <v xml:space="preserve">Singapur </v>
      </c>
      <c r="B81" s="22">
        <f>covid_mundial!B81</f>
        <v>44245</v>
      </c>
      <c r="C81" s="122">
        <f>covid_mundial!C81</f>
        <v>360000</v>
      </c>
      <c r="D81" s="122">
        <f>covid_mundial!D81</f>
        <v>250000</v>
      </c>
      <c r="E81" s="122">
        <f>covid_mundial!E81</f>
        <v>110000</v>
      </c>
      <c r="F81" s="119" t="str">
        <f>covid_mundial!J81</f>
        <v>1,93 %</v>
      </c>
    </row>
    <row r="82" spans="1:6" ht="15.75" thickBot="1" x14ac:dyDescent="0.3">
      <c r="A82" s="66" t="str">
        <f>covid_mundial!H82</f>
        <v xml:space="preserve">Eslovenia </v>
      </c>
      <c r="B82" s="22">
        <f>covid_mundial!B82</f>
        <v>44251</v>
      </c>
      <c r="C82" s="122">
        <f>covid_mundial!C82</f>
        <v>151862</v>
      </c>
      <c r="D82" s="122">
        <f>covid_mundial!D82</f>
        <v>101344</v>
      </c>
      <c r="E82" s="122">
        <f>covid_mundial!E82</f>
        <v>50518</v>
      </c>
      <c r="F82" s="119" t="str">
        <f>covid_mundial!J82</f>
        <v>2,41 %</v>
      </c>
    </row>
    <row r="83" spans="1:6" ht="15.75" thickBot="1" x14ac:dyDescent="0.3">
      <c r="A83" s="66" t="str">
        <f>covid_mundial!H83</f>
        <v xml:space="preserve">Eslovaquia </v>
      </c>
      <c r="B83" s="22">
        <f>covid_mundial!B83</f>
        <v>44252</v>
      </c>
      <c r="C83" s="122">
        <f>covid_mundial!C83</f>
        <v>419575</v>
      </c>
      <c r="D83" s="122">
        <f>covid_mundial!D83</f>
        <v>297496</v>
      </c>
      <c r="E83" s="122">
        <f>covid_mundial!E83</f>
        <v>122079</v>
      </c>
      <c r="F83" s="119" t="str">
        <f>covid_mundial!J83</f>
        <v>2,24 %</v>
      </c>
    </row>
    <row r="84" spans="1:6" ht="15.75" thickBot="1" x14ac:dyDescent="0.3">
      <c r="A84" s="66" t="str">
        <f>covid_mundial!H84</f>
        <v xml:space="preserve">Senegal </v>
      </c>
      <c r="B84" s="22">
        <f>covid_mundial!B84</f>
        <v>44251</v>
      </c>
      <c r="C84" s="122">
        <f>covid_mundial!C84</f>
        <v>4087</v>
      </c>
      <c r="D84" s="122">
        <f>covid_mundial!D84</f>
        <v>4087</v>
      </c>
      <c r="E84" s="122">
        <f>covid_mundial!E84</f>
        <v>0</v>
      </c>
      <c r="F84" s="119" t="str">
        <f>covid_mundial!J84</f>
        <v>0 %</v>
      </c>
    </row>
    <row r="85" spans="1:6" ht="15.75" thickBot="1" x14ac:dyDescent="0.3">
      <c r="A85" s="66" t="str">
        <f>covid_mundial!H85</f>
        <v xml:space="preserve">El Salvador </v>
      </c>
      <c r="B85" s="22">
        <f>covid_mundial!B85</f>
        <v>44249</v>
      </c>
      <c r="C85" s="122">
        <f>covid_mundial!C85</f>
        <v>6000</v>
      </c>
      <c r="D85" s="122">
        <f>covid_mundial!D85</f>
        <v>0</v>
      </c>
      <c r="E85" s="122">
        <f>covid_mundial!E85</f>
        <v>0</v>
      </c>
      <c r="F85" s="119" t="str">
        <f>covid_mundial!J85</f>
        <v>0 %</v>
      </c>
    </row>
    <row r="86" spans="1:6" ht="15.75" thickBot="1" x14ac:dyDescent="0.3">
      <c r="A86" s="66" t="str">
        <f>covid_mundial!H86</f>
        <v xml:space="preserve">Turquía </v>
      </c>
      <c r="B86" s="22">
        <f>covid_mundial!B86</f>
        <v>44252</v>
      </c>
      <c r="C86" s="122">
        <f>covid_mundial!C86</f>
        <v>7979726</v>
      </c>
      <c r="D86" s="122">
        <f>covid_mundial!D86</f>
        <v>6582239</v>
      </c>
      <c r="E86" s="122">
        <f>covid_mundial!E86</f>
        <v>1397487</v>
      </c>
      <c r="F86" s="119" t="str">
        <f>covid_mundial!J86</f>
        <v>1,68 %</v>
      </c>
    </row>
    <row r="87" spans="1:6" ht="15.75" thickBot="1" x14ac:dyDescent="0.3">
      <c r="A87" s="66" t="str">
        <f>covid_mundial!H87</f>
        <v xml:space="preserve">Trinidad y Tobago </v>
      </c>
      <c r="B87" s="22">
        <f>covid_mundial!B87</f>
        <v>44249</v>
      </c>
      <c r="C87" s="122">
        <f>covid_mundial!C87</f>
        <v>440</v>
      </c>
      <c r="D87" s="122">
        <f>covid_mundial!D87</f>
        <v>440</v>
      </c>
      <c r="E87" s="122">
        <f>covid_mundial!E87</f>
        <v>0</v>
      </c>
      <c r="F87" s="119" t="str">
        <f>covid_mundial!J87</f>
        <v>0 %</v>
      </c>
    </row>
    <row r="88" spans="1:6" ht="15.75" thickBot="1" x14ac:dyDescent="0.3">
      <c r="A88" s="66" t="str">
        <f>covid_mundial!H88</f>
        <v xml:space="preserve">Ucrania </v>
      </c>
      <c r="B88" s="22">
        <f>covid_mundial!B88</f>
        <v>44252</v>
      </c>
      <c r="C88" s="122">
        <f>covid_mundial!C88</f>
        <v>1338</v>
      </c>
      <c r="D88" s="122">
        <f>covid_mundial!D88</f>
        <v>0</v>
      </c>
      <c r="E88" s="122">
        <f>covid_mundial!E88</f>
        <v>0</v>
      </c>
      <c r="F88" s="119" t="str">
        <f>covid_mundial!J88</f>
        <v>0 %</v>
      </c>
    </row>
    <row r="89" spans="1:6" ht="15.75" thickBot="1" x14ac:dyDescent="0.3">
      <c r="A89" s="66" t="str">
        <f>covid_mundial!H89</f>
        <v xml:space="preserve">Sudáfrica </v>
      </c>
      <c r="B89" s="22">
        <f>covid_mundial!B89</f>
        <v>44252</v>
      </c>
      <c r="C89" s="122">
        <f>covid_mundial!C89</f>
        <v>52647</v>
      </c>
      <c r="D89" s="122">
        <f>covid_mundial!D89</f>
        <v>52647</v>
      </c>
      <c r="E89" s="122">
        <f>covid_mundial!E89</f>
        <v>52647</v>
      </c>
      <c r="F89" s="119" t="str">
        <f>covid_mundial!J89</f>
        <v>0,09 %</v>
      </c>
    </row>
    <row r="90" spans="1:6" ht="15.75" thickBot="1" x14ac:dyDescent="0.3">
      <c r="A90" s="66" t="str">
        <f>covid_mundial!H90</f>
        <v xml:space="preserve">Zimbabue </v>
      </c>
      <c r="B90" s="22">
        <f>covid_mundial!B90</f>
        <v>44252</v>
      </c>
      <c r="C90" s="122">
        <f>covid_mundial!C90</f>
        <v>11007</v>
      </c>
      <c r="D90" s="122">
        <f>covid_mundial!D90</f>
        <v>11007</v>
      </c>
      <c r="E90" s="122">
        <f>covid_mundial!E90</f>
        <v>0</v>
      </c>
      <c r="F90" s="119" t="str">
        <f>covid_mundial!J90</f>
        <v>0 %</v>
      </c>
    </row>
    <row r="91" spans="1:6" x14ac:dyDescent="0.25">
      <c r="A91" s="66"/>
      <c r="C91" s="122"/>
      <c r="D91" s="122"/>
      <c r="E91" s="122"/>
      <c r="F91" s="11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D2A9-B8CE-4F2B-961F-46440721C9B7}">
  <dimension ref="A1:C6"/>
  <sheetViews>
    <sheetView workbookViewId="0">
      <selection activeCell="B7" sqref="B7"/>
    </sheetView>
  </sheetViews>
  <sheetFormatPr baseColWidth="10" defaultRowHeight="15" x14ac:dyDescent="0.25"/>
  <sheetData>
    <row r="1" spans="1:3" x14ac:dyDescent="0.25">
      <c r="A1">
        <v>6374</v>
      </c>
    </row>
    <row r="3" spans="1:3" x14ac:dyDescent="0.25">
      <c r="A3">
        <v>6.3739999999999997</v>
      </c>
      <c r="B3">
        <v>106</v>
      </c>
      <c r="C3">
        <f>A3*B3</f>
        <v>675.64400000000001</v>
      </c>
    </row>
    <row r="4" spans="1:3" x14ac:dyDescent="0.25">
      <c r="A4" s="66">
        <v>6.3739999999999997</v>
      </c>
      <c r="B4">
        <v>103</v>
      </c>
      <c r="C4" s="66">
        <f t="shared" ref="C4:C6" si="0">A4*B4</f>
        <v>656.52199999999993</v>
      </c>
    </row>
    <row r="5" spans="1:3" x14ac:dyDescent="0.25">
      <c r="A5" s="66">
        <v>6.3739999999999997</v>
      </c>
      <c r="B5">
        <v>108</v>
      </c>
      <c r="C5" s="66">
        <f t="shared" si="0"/>
        <v>688.39199999999994</v>
      </c>
    </row>
    <row r="6" spans="1:3" x14ac:dyDescent="0.25">
      <c r="A6">
        <v>63.74</v>
      </c>
      <c r="B6">
        <v>105</v>
      </c>
      <c r="C6" s="66">
        <f t="shared" si="0"/>
        <v>6692.7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70AF-DBC0-43F9-B4CF-E7BD6D4699CC}">
  <dimension ref="A1:H36"/>
  <sheetViews>
    <sheetView topLeftCell="A25" workbookViewId="0">
      <selection activeCell="D2" sqref="D2"/>
    </sheetView>
  </sheetViews>
  <sheetFormatPr baseColWidth="10" defaultRowHeight="15" x14ac:dyDescent="0.25"/>
  <cols>
    <col min="1" max="1" width="17.5703125" customWidth="1"/>
    <col min="2" max="3" width="15.7109375" customWidth="1"/>
    <col min="4" max="4" width="15.42578125" customWidth="1"/>
    <col min="5" max="5" width="15.140625" customWidth="1"/>
    <col min="6" max="6" width="15" customWidth="1"/>
    <col min="7" max="7" width="20.28515625" customWidth="1"/>
    <col min="8" max="8" width="13.28515625" customWidth="1"/>
  </cols>
  <sheetData>
    <row r="1" spans="1:8" ht="60" x14ac:dyDescent="0.25">
      <c r="A1" s="43" t="s">
        <v>235</v>
      </c>
      <c r="B1" s="43" t="s">
        <v>278</v>
      </c>
      <c r="C1" s="43" t="s">
        <v>272</v>
      </c>
      <c r="D1" s="43" t="s">
        <v>261</v>
      </c>
      <c r="E1" s="43" t="s">
        <v>250</v>
      </c>
      <c r="F1" s="43" t="s">
        <v>252</v>
      </c>
      <c r="G1" s="43" t="s">
        <v>266</v>
      </c>
      <c r="H1" s="43" t="s">
        <v>284</v>
      </c>
    </row>
    <row r="2" spans="1:8" x14ac:dyDescent="0.25">
      <c r="A2" s="44" t="str">
        <f>VACUNAS!A2</f>
        <v>Chile</v>
      </c>
      <c r="B2" s="21">
        <f>VACUNAS!F2</f>
        <v>2873389</v>
      </c>
      <c r="C2" s="21">
        <f>VACUNAS!G2</f>
        <v>55242</v>
      </c>
      <c r="D2" s="45">
        <f>VACUNAS!H2</f>
        <v>2.8911917098445594E-3</v>
      </c>
      <c r="E2" s="21">
        <f ca="1">VACUNAS!J2</f>
        <v>65</v>
      </c>
      <c r="F2" s="21">
        <f ca="1">VACUNAS!K2</f>
        <v>44205.984615384616</v>
      </c>
      <c r="G2" s="23">
        <f ca="1">VACUNAS!N2</f>
        <v>63241.265788530472</v>
      </c>
      <c r="H2" s="23" t="str">
        <f>VACUNAS!O2</f>
        <v>America</v>
      </c>
    </row>
    <row r="3" spans="1:8" x14ac:dyDescent="0.25">
      <c r="A3" s="44" t="str">
        <f>VACUNAS!A3</f>
        <v>EEUU</v>
      </c>
      <c r="B3" s="21">
        <f>VACUNAS!F3</f>
        <v>61289500</v>
      </c>
      <c r="C3" s="21">
        <f>VACUNAS!G3</f>
        <v>17895667</v>
      </c>
      <c r="D3" s="45">
        <f>VACUNAS!H3</f>
        <v>5.4227650677252208E-2</v>
      </c>
      <c r="E3" s="21">
        <f ca="1">VACUNAS!J3</f>
        <v>75</v>
      </c>
      <c r="F3" s="21">
        <f ca="1">VACUNAS!K3</f>
        <v>817193.33333333337</v>
      </c>
      <c r="G3" s="23">
        <f ca="1">VACUNAS!N3</f>
        <v>45261.204857508244</v>
      </c>
      <c r="H3" s="23" t="str">
        <f>VACUNAS!O3</f>
        <v>America</v>
      </c>
    </row>
    <row r="4" spans="1:8" x14ac:dyDescent="0.25">
      <c r="A4" s="44" t="str">
        <f>VACUNAS!A4</f>
        <v>Canada</v>
      </c>
      <c r="B4" s="21">
        <f>VACUNAS!F4</f>
        <v>1402139</v>
      </c>
      <c r="C4" s="21">
        <f>VACUNAS!G4</f>
        <v>307218</v>
      </c>
      <c r="D4" s="45">
        <f>VACUNAS!H4</f>
        <v>8.1403815580286167E-3</v>
      </c>
      <c r="E4" s="21">
        <f ca="1">VACUNAS!J4</f>
        <v>75</v>
      </c>
      <c r="F4" s="21">
        <f ca="1">VACUNAS!K4</f>
        <v>18695.186666666668</v>
      </c>
      <c r="G4" s="23">
        <f ca="1">VACUNAS!N4</f>
        <v>51290.512054957719</v>
      </c>
      <c r="H4" s="23" t="str">
        <f>VACUNAS!O4</f>
        <v>America</v>
      </c>
    </row>
    <row r="5" spans="1:8" x14ac:dyDescent="0.25">
      <c r="A5" s="44" t="str">
        <f>VACUNAS!A5</f>
        <v xml:space="preserve">Brasil </v>
      </c>
      <c r="B5" s="21">
        <f>VACUNAS!F5</f>
        <v>6535156</v>
      </c>
      <c r="C5" s="21">
        <f>VACUNAS!G5</f>
        <v>894673</v>
      </c>
      <c r="D5" s="45">
        <f>VACUNAS!H5</f>
        <v>4.2325338253382536E-3</v>
      </c>
      <c r="E5" s="21">
        <f ca="1">VACUNAS!J5</f>
        <v>40</v>
      </c>
      <c r="F5" s="21">
        <f ca="1">VACUNAS!K5</f>
        <v>163378.9</v>
      </c>
      <c r="G5" s="23">
        <f ca="1">VACUNAS!N5</f>
        <v>51500.164879905846</v>
      </c>
      <c r="H5" s="23" t="str">
        <f>VACUNAS!O5</f>
        <v>America</v>
      </c>
    </row>
    <row r="6" spans="1:8" x14ac:dyDescent="0.25">
      <c r="A6" s="44" t="str">
        <f>VACUNAS!A6</f>
        <v>Costa Rica</v>
      </c>
      <c r="B6" s="21">
        <f>VACUNAS!F6</f>
        <v>96948</v>
      </c>
      <c r="C6" s="21">
        <f>VACUNAS!G6</f>
        <v>42553</v>
      </c>
      <c r="D6" s="45">
        <f>VACUNAS!H6</f>
        <v>8.3932141850507173E-3</v>
      </c>
      <c r="E6" s="21">
        <f ca="1">VACUNAS!J6</f>
        <v>65</v>
      </c>
      <c r="F6" s="21">
        <f ca="1">VACUNAS!K6</f>
        <v>1491.5076923076922</v>
      </c>
      <c r="G6" s="23">
        <f ca="1">VACUNAS!N6</f>
        <v>50167.100575752593</v>
      </c>
      <c r="H6" s="23" t="str">
        <f>VACUNAS!O6</f>
        <v>America</v>
      </c>
    </row>
    <row r="7" spans="1:8" x14ac:dyDescent="0.25">
      <c r="A7" s="44" t="str">
        <f>VACUNAS!A7</f>
        <v>Argentina</v>
      </c>
      <c r="B7" s="21">
        <f>VACUNAS!F7</f>
        <v>668654</v>
      </c>
      <c r="C7" s="21">
        <f>VACUNAS!G7</f>
        <v>253696</v>
      </c>
      <c r="D7" s="45">
        <f>VACUNAS!H7</f>
        <v>5.5908791907435086E-3</v>
      </c>
      <c r="E7" s="21">
        <f ca="1">VACUNAS!J7</f>
        <v>60</v>
      </c>
      <c r="F7" s="21">
        <f ca="1">VACUNAS!K7</f>
        <v>11144.233333333334</v>
      </c>
      <c r="G7" s="23">
        <f ca="1">VACUNAS!N7</f>
        <v>52471.258827100151</v>
      </c>
      <c r="H7" s="23" t="str">
        <f>VACUNAS!O7</f>
        <v>America</v>
      </c>
    </row>
    <row r="8" spans="1:8" x14ac:dyDescent="0.25">
      <c r="A8" s="44" t="str">
        <f>VACUNAS!A8</f>
        <v>Mexico</v>
      </c>
      <c r="B8" s="21">
        <f>VACUNAS!F8</f>
        <v>1574158</v>
      </c>
      <c r="C8" s="21">
        <f>VACUNAS!G8</f>
        <v>418931</v>
      </c>
      <c r="D8" s="45">
        <f>VACUNAS!H8</f>
        <v>3.2963333071052009E-3</v>
      </c>
      <c r="E8" s="21">
        <f ca="1">VACUNAS!J8</f>
        <v>65</v>
      </c>
      <c r="F8" s="21">
        <f ca="1">VACUNAS!K8</f>
        <v>24217.815384615384</v>
      </c>
      <c r="G8" s="23">
        <f ca="1">VACUNAS!N8</f>
        <v>59387.487384438013</v>
      </c>
      <c r="H8" s="23" t="str">
        <f>VACUNAS!O8</f>
        <v>America</v>
      </c>
    </row>
    <row r="9" spans="1:8" x14ac:dyDescent="0.25">
      <c r="A9" s="44" t="str">
        <f>VACUNAS!A9</f>
        <v>Peru</v>
      </c>
      <c r="B9" s="21">
        <f>VACUNAS!F9</f>
        <v>142165</v>
      </c>
      <c r="C9" s="21">
        <f>VACUNAS!G9</f>
        <v>0</v>
      </c>
      <c r="D9" s="45">
        <f>VACUNAS!H9</f>
        <v>0</v>
      </c>
      <c r="E9" s="21">
        <f ca="1">VACUNAS!J9</f>
        <v>20</v>
      </c>
      <c r="F9" s="21">
        <f ca="1">VACUNAS!K9</f>
        <v>7108.25</v>
      </c>
      <c r="G9" s="23" t="e">
        <f ca="1">VACUNAS!N9</f>
        <v>#DIV/0!</v>
      </c>
      <c r="H9" s="23" t="str">
        <f>VACUNAS!O9</f>
        <v>America</v>
      </c>
    </row>
    <row r="10" spans="1:8" x14ac:dyDescent="0.25">
      <c r="A10" s="44" t="str">
        <f>VACUNAS!A10</f>
        <v xml:space="preserve">Panama </v>
      </c>
      <c r="B10" s="21">
        <f>VACUNAS!F10</f>
        <v>36114</v>
      </c>
      <c r="C10" s="21">
        <f>VACUNAS!G10</f>
        <v>0</v>
      </c>
      <c r="D10" s="45">
        <f>VACUNAS!H10</f>
        <v>0</v>
      </c>
      <c r="E10" s="21">
        <f ca="1">VACUNAS!J10</f>
        <v>38</v>
      </c>
      <c r="F10" s="21">
        <f ca="1">VACUNAS!K10</f>
        <v>950.36842105263156</v>
      </c>
      <c r="G10" s="23" t="e">
        <f ca="1">VACUNAS!N10</f>
        <v>#DIV/0!</v>
      </c>
      <c r="H10" s="23" t="str">
        <f>VACUNAS!O10</f>
        <v>America</v>
      </c>
    </row>
    <row r="11" spans="1:8" x14ac:dyDescent="0.25">
      <c r="A11" s="44" t="str">
        <f>VACUNAS!A11</f>
        <v>Bolivia</v>
      </c>
      <c r="B11" s="21">
        <f>VACUNAS!F11</f>
        <v>10167</v>
      </c>
      <c r="C11" s="21">
        <f>VACUNAS!G11</f>
        <v>0</v>
      </c>
      <c r="D11" s="45">
        <f>VACUNAS!H11</f>
        <v>0</v>
      </c>
      <c r="E11" s="21">
        <f ca="1">VACUNAS!J11</f>
        <v>29</v>
      </c>
      <c r="F11" s="21">
        <f ca="1">VACUNAS!K11</f>
        <v>350.58620689655174</v>
      </c>
      <c r="G11" s="23" t="e">
        <f ca="1">VACUNAS!N11</f>
        <v>#DIV/0!</v>
      </c>
      <c r="H11" s="23" t="str">
        <f>VACUNAS!O11</f>
        <v>America</v>
      </c>
    </row>
    <row r="12" spans="1:8" x14ac:dyDescent="0.25">
      <c r="A12" s="44" t="str">
        <f>VACUNAS!A12</f>
        <v>Ecuador</v>
      </c>
      <c r="B12" s="21">
        <f>VACUNAS!F12</f>
        <v>8190</v>
      </c>
      <c r="C12" s="21">
        <f>VACUNAS!G12</f>
        <v>1962</v>
      </c>
      <c r="D12" s="45">
        <f>VACUNAS!H12</f>
        <v>1.1406976744186046E-4</v>
      </c>
      <c r="E12" s="21">
        <f ca="1">VACUNAS!J12</f>
        <v>36</v>
      </c>
      <c r="F12" s="21">
        <f ca="1">VACUNAS!K12</f>
        <v>227.5</v>
      </c>
      <c r="G12" s="23">
        <f ca="1">VACUNAS!N12</f>
        <v>287235.45431192662</v>
      </c>
      <c r="H12" s="23" t="str">
        <f>VACUNAS!O12</f>
        <v>America</v>
      </c>
    </row>
    <row r="13" spans="1:8" x14ac:dyDescent="0.25">
      <c r="A13" s="44" t="str">
        <f>VACUNAS!A13</f>
        <v>Colombia</v>
      </c>
      <c r="B13" s="21">
        <f>VACUNAS!F13</f>
        <v>81333</v>
      </c>
      <c r="C13" s="21">
        <f>VACUNAS!G13</f>
        <v>0</v>
      </c>
      <c r="D13" s="45">
        <f>VACUNAS!H13</f>
        <v>0</v>
      </c>
      <c r="E13" s="21">
        <f ca="1">VACUNAS!J13</f>
        <v>10</v>
      </c>
      <c r="F13" s="21">
        <f ca="1">VACUNAS!K13</f>
        <v>8133.3</v>
      </c>
      <c r="G13" s="23" t="e">
        <f ca="1">VACUNAS!N13</f>
        <v>#DIV/0!</v>
      </c>
      <c r="H13" s="23" t="str">
        <f>VACUNAS!O13</f>
        <v>America</v>
      </c>
    </row>
    <row r="14" spans="1:8" x14ac:dyDescent="0.25">
      <c r="A14" s="44" t="str">
        <f>VACUNAS!A14</f>
        <v>España</v>
      </c>
      <c r="B14" s="21">
        <f>VACUNAS!F14</f>
        <v>2936011</v>
      </c>
      <c r="C14" s="21">
        <f>VACUNAS!G14</f>
        <v>1171026</v>
      </c>
      <c r="D14" s="45">
        <f>VACUNAS!H14</f>
        <v>2.474173822296696E-2</v>
      </c>
      <c r="E14" s="21">
        <f ca="1">VACUNAS!J14</f>
        <v>62</v>
      </c>
      <c r="F14" s="21">
        <f ca="1">VACUNAS!K14</f>
        <v>47355.016129032258</v>
      </c>
      <c r="G14" s="23">
        <f ca="1">VACUNAS!N14</f>
        <v>46135.792984698885</v>
      </c>
      <c r="H14" s="23" t="str">
        <f>VACUNAS!O14</f>
        <v>Europa</v>
      </c>
    </row>
    <row r="15" spans="1:8" x14ac:dyDescent="0.25">
      <c r="A15" s="44" t="str">
        <f>VACUNAS!A15</f>
        <v>Italia</v>
      </c>
      <c r="B15" s="21">
        <f>VACUNAS!F15</f>
        <v>3298713</v>
      </c>
      <c r="C15" s="21">
        <f>VACUNAS!G15</f>
        <v>1317230</v>
      </c>
      <c r="D15" s="45">
        <f>VACUNAS!H15</f>
        <v>2.1864684092471696E-2</v>
      </c>
      <c r="E15" s="21">
        <f ca="1">VACUNAS!J15</f>
        <v>62</v>
      </c>
      <c r="F15" s="21">
        <f ca="1">VACUNAS!K15</f>
        <v>53205.048387096773</v>
      </c>
      <c r="G15" s="23">
        <f ca="1">VACUNAS!N15</f>
        <v>46389.689671249515</v>
      </c>
      <c r="H15" s="23" t="str">
        <f>VACUNAS!O15</f>
        <v>Europa</v>
      </c>
    </row>
    <row r="16" spans="1:8" x14ac:dyDescent="0.25">
      <c r="A16" s="44" t="str">
        <f>VACUNAS!A16</f>
        <v>Francia</v>
      </c>
      <c r="B16" s="21">
        <f>VACUNAS!F16</f>
        <v>3514014</v>
      </c>
      <c r="C16" s="21">
        <f>VACUNAS!G16</f>
        <v>1037266</v>
      </c>
      <c r="D16" s="45">
        <f>VACUNAS!H16</f>
        <v>1.5458780618867478E-2</v>
      </c>
      <c r="E16" s="21">
        <f ca="1">VACUNAS!J16</f>
        <v>62</v>
      </c>
      <c r="F16" s="21">
        <f ca="1">VACUNAS!K16</f>
        <v>56677.645161290326</v>
      </c>
      <c r="G16" s="23">
        <f ca="1">VACUNAS!N16</f>
        <v>47294.472529630781</v>
      </c>
      <c r="H16" s="23" t="str">
        <f>VACUNAS!O16</f>
        <v>Europa</v>
      </c>
    </row>
    <row r="17" spans="1:8" x14ac:dyDescent="0.25">
      <c r="A17" s="44" t="str">
        <f>VACUNAS!A17</f>
        <v>Alemania</v>
      </c>
      <c r="B17" s="21">
        <f>VACUNAS!F17</f>
        <v>4719900</v>
      </c>
      <c r="C17" s="21">
        <f>VACUNAS!G17</f>
        <v>1634786</v>
      </c>
      <c r="D17" s="45">
        <f>VACUNAS!H17</f>
        <v>1.9656735012642257E-2</v>
      </c>
      <c r="E17" s="21">
        <f ca="1">VACUNAS!J17</f>
        <v>63</v>
      </c>
      <c r="F17" s="21">
        <f ca="1">VACUNAS!K17</f>
        <v>74919.047619047618</v>
      </c>
      <c r="G17" s="23">
        <f ca="1">VACUNAS!N17</f>
        <v>46673.346435405001</v>
      </c>
      <c r="H17" s="23" t="str">
        <f>VACUNAS!O17</f>
        <v>Europa</v>
      </c>
    </row>
    <row r="18" spans="1:8" x14ac:dyDescent="0.25">
      <c r="A18" s="44" t="str">
        <f>VACUNAS!A18</f>
        <v>Reino Unido</v>
      </c>
      <c r="B18" s="21">
        <f>VACUNAS!F18</f>
        <v>16996806</v>
      </c>
      <c r="C18" s="21">
        <f>VACUNAS!G18</f>
        <v>573724</v>
      </c>
      <c r="D18" s="45">
        <f>VACUNAS!H18</f>
        <v>8.559781582967281E-3</v>
      </c>
      <c r="E18" s="21">
        <f ca="1">VACUNAS!J18</f>
        <v>81</v>
      </c>
      <c r="F18" s="21">
        <f ca="1">VACUNAS!K18</f>
        <v>209837.11111111112</v>
      </c>
      <c r="G18" s="23">
        <f ca="1">VACUNAS!N18</f>
        <v>51478.030873137606</v>
      </c>
      <c r="H18" s="23" t="str">
        <f>VACUNAS!O18</f>
        <v>Europa</v>
      </c>
    </row>
    <row r="19" spans="1:8" x14ac:dyDescent="0.25">
      <c r="A19" s="44" t="str">
        <f>VACUNAS!A19</f>
        <v>Israel</v>
      </c>
      <c r="B19" s="21">
        <f>VACUNAS!F19</f>
        <v>7132468</v>
      </c>
      <c r="C19" s="21">
        <f>VACUNAS!G19</f>
        <v>2881825</v>
      </c>
      <c r="D19" s="45">
        <f>VACUNAS!H19</f>
        <v>0.31839851950060766</v>
      </c>
      <c r="E19" s="21">
        <f ca="1">VACUNAS!J19</f>
        <v>70</v>
      </c>
      <c r="F19" s="21">
        <f ca="1">VACUNAS!K19</f>
        <v>101892.4</v>
      </c>
      <c r="G19" s="23">
        <f ca="1">VACUNAS!N19</f>
        <v>44369.384706739656</v>
      </c>
      <c r="H19" s="23" t="str">
        <f>VACUNAS!O19</f>
        <v>Asia</v>
      </c>
    </row>
    <row r="20" spans="1:8" x14ac:dyDescent="0.25">
      <c r="A20" s="44" t="str">
        <f>VACUNAS!A20</f>
        <v>Rusia</v>
      </c>
      <c r="B20" s="21">
        <f>VACUNAS!F20</f>
        <v>3900000</v>
      </c>
      <c r="C20" s="21">
        <f>VACUNAS!G20</f>
        <v>1700000</v>
      </c>
      <c r="D20" s="45">
        <f>VACUNAS!H20</f>
        <v>1.1579592670798992E-2</v>
      </c>
      <c r="E20" s="21">
        <f ca="1">VACUNAS!J20</f>
        <v>84</v>
      </c>
      <c r="F20" s="21">
        <f ca="1">VACUNAS!K20</f>
        <v>46428.571428571428</v>
      </c>
      <c r="G20" s="23">
        <f ca="1">VACUNAS!N20</f>
        <v>49775.008705882356</v>
      </c>
      <c r="H20" s="23" t="str">
        <f>VACUNAS!O20</f>
        <v>Asia</v>
      </c>
    </row>
    <row r="21" spans="1:8" x14ac:dyDescent="0.25">
      <c r="A21" s="44" t="str">
        <f>VACUNAS!A21</f>
        <v>China</v>
      </c>
      <c r="B21" s="21">
        <f>VACUNAS!F21</f>
        <v>40520000</v>
      </c>
      <c r="C21" s="21">
        <f>VACUNAS!G21</f>
        <v>0</v>
      </c>
      <c r="D21" s="45">
        <f>VACUNAS!H21</f>
        <v>0</v>
      </c>
      <c r="E21" s="21">
        <f ca="1">VACUNAS!J21</f>
        <v>74</v>
      </c>
      <c r="F21" s="21">
        <f ca="1">VACUNAS!K21</f>
        <v>547567.56756756757</v>
      </c>
      <c r="G21" s="23" t="e">
        <f ca="1">VACUNAS!N21</f>
        <v>#DIV/0!</v>
      </c>
      <c r="H21" s="23" t="str">
        <f>VACUNAS!O21</f>
        <v>Asia</v>
      </c>
    </row>
    <row r="22" spans="1:8" x14ac:dyDescent="0.25">
      <c r="A22" s="44" t="str">
        <f>VACUNAS!A22</f>
        <v>India</v>
      </c>
      <c r="B22" s="21">
        <f>VACUNAS!F22</f>
        <v>10715204</v>
      </c>
      <c r="C22" s="21">
        <f>VACUNAS!G22</f>
        <v>0</v>
      </c>
      <c r="D22" s="45">
        <f>VACUNAS!H22</f>
        <v>0</v>
      </c>
      <c r="E22" s="21">
        <f ca="1">VACUNAS!J22</f>
        <v>42</v>
      </c>
      <c r="F22" s="21">
        <f ca="1">VACUNAS!K22</f>
        <v>255123.90476190476</v>
      </c>
      <c r="G22" s="23" t="e">
        <f ca="1">VACUNAS!N22</f>
        <v>#DIV/0!</v>
      </c>
      <c r="H22" s="23" t="str">
        <f>VACUNAS!O22</f>
        <v>Asia</v>
      </c>
    </row>
    <row r="23" spans="1:8" x14ac:dyDescent="0.25">
      <c r="A23" s="44" t="str">
        <f>VACUNAS!A23</f>
        <v>indonesia</v>
      </c>
      <c r="B23" s="21">
        <f>VACUNAS!F23</f>
        <v>1787976</v>
      </c>
      <c r="C23" s="21">
        <f>VACUNAS!G23</f>
        <v>623832</v>
      </c>
      <c r="D23" s="45">
        <f>VACUNAS!H23</f>
        <v>2.2916464624201014E-3</v>
      </c>
      <c r="E23" s="21">
        <f ca="1">VACUNAS!J23</f>
        <v>45</v>
      </c>
      <c r="F23" s="21">
        <f ca="1">VACUNAS!K23</f>
        <v>39732.800000000003</v>
      </c>
      <c r="G23" s="23">
        <f ca="1">VACUNAS!N23</f>
        <v>59339.483305120608</v>
      </c>
      <c r="H23" s="23" t="str">
        <f>VACUNAS!O23</f>
        <v>Asia</v>
      </c>
    </row>
    <row r="24" spans="1:8" x14ac:dyDescent="0.25">
      <c r="A24" s="44" t="str">
        <f>VACUNAS!A24</f>
        <v>Emiratos Arabes Unidos</v>
      </c>
      <c r="B24" s="21">
        <f>VACUNAS!F24</f>
        <v>5373730</v>
      </c>
      <c r="C24" s="21">
        <f>VACUNAS!G24</f>
        <v>250000</v>
      </c>
      <c r="D24" s="45">
        <f>VACUNAS!H24</f>
        <v>2.5587150910662052E-2</v>
      </c>
      <c r="E24" s="21">
        <f ca="1">VACUNAS!J24</f>
        <v>66</v>
      </c>
      <c r="F24" s="21">
        <f ca="1">VACUNAS!K24</f>
        <v>81420.15151515152</v>
      </c>
      <c r="G24" s="23">
        <f ca="1">VACUNAS!N24</f>
        <v>46189.333135120003</v>
      </c>
      <c r="H24" s="23" t="str">
        <f>VACUNAS!O24</f>
        <v>Asia</v>
      </c>
    </row>
    <row r="25" spans="1:8" x14ac:dyDescent="0.25">
      <c r="A25" s="44" t="str">
        <f>VACUNAS!A25</f>
        <v>Belgica</v>
      </c>
      <c r="B25" s="21">
        <f>VACUNAS!F25</f>
        <v>630829</v>
      </c>
      <c r="C25" s="21">
        <f>VACUNAS!G25</f>
        <v>245518</v>
      </c>
      <c r="D25" s="45">
        <f>VACUNAS!H25</f>
        <v>2.1257175827159535E-2</v>
      </c>
      <c r="E25" s="21">
        <f ca="1">VACUNAS!J25</f>
        <v>53</v>
      </c>
      <c r="F25" s="21">
        <f ca="1">VACUNAS!K25</f>
        <v>11902.433962264151</v>
      </c>
      <c r="G25" s="23">
        <f ca="1">VACUNAS!N25</f>
        <v>46133.012291155843</v>
      </c>
      <c r="H25" s="23" t="str">
        <f>VACUNAS!O25</f>
        <v>Europa</v>
      </c>
    </row>
    <row r="26" spans="1:8" x14ac:dyDescent="0.25">
      <c r="A26" s="44" t="str">
        <f>VACUNAS!A26</f>
        <v>Croacía</v>
      </c>
      <c r="B26" s="21">
        <f>VACUNAS!F26</f>
        <v>120603</v>
      </c>
      <c r="C26" s="21">
        <f>VACUNAS!G26</f>
        <v>52778</v>
      </c>
      <c r="D26" s="45">
        <f>VACUNAS!H26</f>
        <v>1.3005385438985355E-2</v>
      </c>
      <c r="E26" s="21">
        <f ca="1">VACUNAS!J26</f>
        <v>62</v>
      </c>
      <c r="F26" s="21">
        <f ca="1">VACUNAS!K26</f>
        <v>1945.2096774193549</v>
      </c>
      <c r="G26" s="23">
        <f ca="1">VACUNAS!N26</f>
        <v>47877.047015423093</v>
      </c>
      <c r="H26" s="23" t="str">
        <f>VACUNAS!O26</f>
        <v>Europa</v>
      </c>
    </row>
    <row r="27" spans="1:8" x14ac:dyDescent="0.25">
      <c r="A27" s="44" t="str">
        <f>VACUNAS!A27</f>
        <v>Dinamarca</v>
      </c>
      <c r="B27" s="21">
        <f>VACUNAS!F27</f>
        <v>459031</v>
      </c>
      <c r="C27" s="21">
        <f>VACUNAS!G27</f>
        <v>173623</v>
      </c>
      <c r="D27" s="45">
        <f>VACUNAS!H27</f>
        <v>2.9817974731240135E-2</v>
      </c>
      <c r="E27" s="21">
        <f ca="1">VACUNAS!J27</f>
        <v>62</v>
      </c>
      <c r="F27" s="21">
        <f ca="1">VACUNAS!K27</f>
        <v>7403.7258064516127</v>
      </c>
      <c r="G27" s="23">
        <f ca="1">VACUNAS!N27</f>
        <v>45807.307704624385</v>
      </c>
      <c r="H27" s="23" t="str">
        <f>VACUNAS!O27</f>
        <v>Europa</v>
      </c>
    </row>
    <row r="28" spans="1:8" x14ac:dyDescent="0.25">
      <c r="A28" s="44" t="str">
        <f>VACUNAS!A28</f>
        <v>Republica Dominicana</v>
      </c>
      <c r="B28" s="21">
        <f>VACUNAS!F28</f>
        <v>373</v>
      </c>
      <c r="C28" s="21">
        <f>VACUNAS!G28</f>
        <v>0</v>
      </c>
      <c r="D28" s="45">
        <f>VACUNAS!H28</f>
        <v>0</v>
      </c>
      <c r="E28" s="21">
        <f ca="1">VACUNAS!J28</f>
        <v>11</v>
      </c>
      <c r="F28" s="21">
        <f ca="1">VACUNAS!K28</f>
        <v>33.909090909090907</v>
      </c>
      <c r="G28" s="23" t="e">
        <f ca="1">VACUNAS!N28</f>
        <v>#DIV/0!</v>
      </c>
      <c r="H28" s="23" t="str">
        <f>VACUNAS!O28</f>
        <v>America</v>
      </c>
    </row>
    <row r="29" spans="1:8" x14ac:dyDescent="0.25">
      <c r="A29" s="44" t="str">
        <f>VACUNAS!A29</f>
        <v>Finlandia</v>
      </c>
      <c r="B29" s="21">
        <f>VACUNAS!F29</f>
        <v>314100</v>
      </c>
      <c r="C29" s="21">
        <f>VACUNAS!G29</f>
        <v>70127</v>
      </c>
      <c r="D29" s="45">
        <f>VACUNAS!H29</f>
        <v>1.2691998902501443E-2</v>
      </c>
      <c r="E29" s="21">
        <f ca="1">VACUNAS!J29</f>
        <v>62</v>
      </c>
      <c r="F29" s="21">
        <f ca="1">VACUNAS!K29</f>
        <v>5066.1290322580644</v>
      </c>
      <c r="G29" s="23">
        <f ca="1">VACUNAS!N29</f>
        <v>47967.684844639014</v>
      </c>
      <c r="H29" s="23" t="str">
        <f>VACUNAS!O29</f>
        <v>Europa</v>
      </c>
    </row>
    <row r="30" spans="1:8" x14ac:dyDescent="0.25">
      <c r="A30" s="44" t="str">
        <f>VACUNAS!A30</f>
        <v>Islandia</v>
      </c>
      <c r="B30" s="21">
        <f>VACUNAS!F30</f>
        <v>25718</v>
      </c>
      <c r="C30" s="21">
        <f>VACUNAS!G30</f>
        <v>10074</v>
      </c>
      <c r="D30" s="45">
        <f>VACUNAS!H30</f>
        <v>2.7665639572245382E-2</v>
      </c>
      <c r="E30" s="21">
        <f ca="1">VACUNAS!J30</f>
        <v>62</v>
      </c>
      <c r="F30" s="21">
        <f ca="1">VACUNAS!K30</f>
        <v>414.80645161290323</v>
      </c>
      <c r="G30" s="23">
        <f ca="1">VACUNAS!N30</f>
        <v>45931.866229898747</v>
      </c>
      <c r="H30" s="23" t="str">
        <f>VACUNAS!O30</f>
        <v>Europa</v>
      </c>
    </row>
    <row r="31" spans="1:8" x14ac:dyDescent="0.25">
      <c r="A31" s="44" t="str">
        <f>VACUNAS!A31</f>
        <v>Irlanda</v>
      </c>
      <c r="B31" s="21">
        <f>VACUNAS!F31</f>
        <v>280581</v>
      </c>
      <c r="C31" s="21">
        <f>VACUNAS!G31</f>
        <v>98388</v>
      </c>
      <c r="D31" s="45">
        <f>VACUNAS!H31</f>
        <v>1.9820949067848495E-2</v>
      </c>
      <c r="E31" s="21">
        <f ca="1">VACUNAS!J31</f>
        <v>62</v>
      </c>
      <c r="F31" s="21">
        <f ca="1">VACUNAS!K31</f>
        <v>4525.5</v>
      </c>
      <c r="G31" s="23">
        <f ca="1">VACUNAS!N31</f>
        <v>46614.82277045981</v>
      </c>
      <c r="H31" s="23" t="str">
        <f>VACUNAS!O31</f>
        <v>Europa</v>
      </c>
    </row>
    <row r="32" spans="1:8" x14ac:dyDescent="0.25">
      <c r="A32" s="44" t="str">
        <f>VACUNAS!A32</f>
        <v>Lituania</v>
      </c>
      <c r="B32" s="21">
        <f>VACUNAS!F32</f>
        <v>176489</v>
      </c>
      <c r="C32" s="21">
        <f>VACUNAS!G32</f>
        <v>63281</v>
      </c>
      <c r="D32" s="45">
        <f>VACUNAS!H32</f>
        <v>2.2648160939697719E-2</v>
      </c>
      <c r="E32" s="21">
        <f ca="1">VACUNAS!J32</f>
        <v>62</v>
      </c>
      <c r="F32" s="21">
        <f ca="1">VACUNAS!K32</f>
        <v>2846.5967741935483</v>
      </c>
      <c r="G32" s="23">
        <f ca="1">VACUNAS!N32</f>
        <v>46314.157419446594</v>
      </c>
      <c r="H32" s="23" t="str">
        <f>VACUNAS!O32</f>
        <v>Europa</v>
      </c>
    </row>
    <row r="33" spans="1:8" x14ac:dyDescent="0.25">
      <c r="A33" s="44" t="str">
        <f>VACUNAS!A33</f>
        <v>Polonia</v>
      </c>
      <c r="B33" s="21">
        <f>VACUNAS!F33</f>
        <v>2556999</v>
      </c>
      <c r="C33" s="21">
        <f>VACUNAS!G33</f>
        <v>865884</v>
      </c>
      <c r="D33" s="45">
        <f>VACUNAS!H33</f>
        <v>2.2811550977553219E-2</v>
      </c>
      <c r="E33" s="21">
        <f ca="1">VACUNAS!J33</f>
        <v>62</v>
      </c>
      <c r="F33" s="21">
        <f ca="1">VACUNAS!K33</f>
        <v>41241.919354838712</v>
      </c>
      <c r="G33" s="23">
        <f ca="1">VACUNAS!N33</f>
        <v>46299.059391281051</v>
      </c>
      <c r="H33" s="23" t="str">
        <f>VACUNAS!O33</f>
        <v>Europa</v>
      </c>
    </row>
    <row r="34" spans="1:8" x14ac:dyDescent="0.25">
      <c r="A34" s="44" t="str">
        <f>VACUNAS!A34</f>
        <v>Portugal</v>
      </c>
      <c r="B34" s="21">
        <f>VACUNAS!F34</f>
        <v>578702</v>
      </c>
      <c r="C34" s="21">
        <f>VACUNAS!G34</f>
        <v>217271</v>
      </c>
      <c r="D34" s="45">
        <f>VACUNAS!H34</f>
        <v>2.1102653490818538E-2</v>
      </c>
      <c r="E34" s="21">
        <f ca="1">VACUNAS!J34</f>
        <v>62</v>
      </c>
      <c r="F34" s="21">
        <f ca="1">VACUNAS!K34</f>
        <v>9333.9032258064508</v>
      </c>
      <c r="G34" s="23">
        <f ca="1">VACUNAS!N34</f>
        <v>46468.534742878706</v>
      </c>
      <c r="H34" s="23" t="str">
        <f>VACUNAS!O34</f>
        <v>Europa</v>
      </c>
    </row>
    <row r="35" spans="1:8" x14ac:dyDescent="0.25">
      <c r="A35" s="44" t="str">
        <f>VACUNAS!A35</f>
        <v>Rumania</v>
      </c>
      <c r="B35" s="21">
        <f>VACUNAS!F35</f>
        <v>1280228</v>
      </c>
      <c r="C35" s="21">
        <f>VACUNAS!G35</f>
        <v>526476</v>
      </c>
      <c r="D35" s="45">
        <f>VACUNAS!H35</f>
        <v>2.7253154366418359E-2</v>
      </c>
      <c r="E35" s="21">
        <f ca="1">VACUNAS!J35</f>
        <v>62</v>
      </c>
      <c r="F35" s="21">
        <f ca="1">VACUNAS!K35</f>
        <v>20648.83870967742</v>
      </c>
      <c r="G35" s="23">
        <f ca="1">VACUNAS!N35</f>
        <v>45957.983831969548</v>
      </c>
      <c r="H35" s="23" t="str">
        <f>VACUNAS!O35</f>
        <v>Europa</v>
      </c>
    </row>
    <row r="36" spans="1:8" x14ac:dyDescent="0.25">
      <c r="A36" s="44" t="str">
        <f>VACUNAS!A36</f>
        <v>Suecia</v>
      </c>
      <c r="B36" s="21">
        <f>VACUNAS!F36</f>
        <v>553243</v>
      </c>
      <c r="C36" s="21">
        <f>VACUNAS!G36</f>
        <v>168842</v>
      </c>
      <c r="D36" s="45">
        <f>VACUNAS!H36</f>
        <v>1.634863664694635E-2</v>
      </c>
      <c r="E36" s="21">
        <f ca="1">VACUNAS!J36</f>
        <v>62</v>
      </c>
      <c r="F36" s="21">
        <f ca="1">VACUNAS!K36</f>
        <v>8923.2741935483864</v>
      </c>
      <c r="G36" s="23">
        <f ca="1">VACUNAS!N36</f>
        <v>47126.381171627916</v>
      </c>
      <c r="H36" s="23" t="str">
        <f>VACUNAS!O36</f>
        <v>Europa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F6278-6717-4C29-B0BA-11076ADF7D87}">
  <dimension ref="A1:H37"/>
  <sheetViews>
    <sheetView workbookViewId="0">
      <selection activeCell="A12" sqref="A12"/>
    </sheetView>
  </sheetViews>
  <sheetFormatPr baseColWidth="10" defaultRowHeight="15" x14ac:dyDescent="0.25"/>
  <cols>
    <col min="1" max="1" width="14.140625" customWidth="1"/>
    <col min="2" max="2" width="17.140625" style="61" customWidth="1"/>
    <col min="3" max="3" width="16.5703125" style="52" customWidth="1"/>
    <col min="4" max="4" width="16.42578125" customWidth="1"/>
    <col min="5" max="5" width="23.28515625" style="70" customWidth="1"/>
    <col min="6" max="6" width="17.28515625" customWidth="1"/>
    <col min="7" max="7" width="24.5703125" style="22" customWidth="1"/>
    <col min="8" max="8" width="18.28515625" customWidth="1"/>
  </cols>
  <sheetData>
    <row r="1" spans="1:8" s="51" customFormat="1" ht="45" x14ac:dyDescent="0.25">
      <c r="A1" s="72" t="s">
        <v>235</v>
      </c>
      <c r="B1" s="73" t="s">
        <v>250</v>
      </c>
      <c r="C1" s="72" t="s">
        <v>278</v>
      </c>
      <c r="D1" s="72" t="s">
        <v>272</v>
      </c>
      <c r="E1" s="74" t="s">
        <v>261</v>
      </c>
      <c r="F1" s="50" t="s">
        <v>252</v>
      </c>
      <c r="G1" s="71" t="s">
        <v>266</v>
      </c>
      <c r="H1" s="50" t="s">
        <v>284</v>
      </c>
    </row>
    <row r="2" spans="1:8" x14ac:dyDescent="0.25">
      <c r="A2" s="75" t="s">
        <v>258</v>
      </c>
      <c r="B2" s="68">
        <v>62</v>
      </c>
      <c r="C2" s="53">
        <v>7078074</v>
      </c>
      <c r="D2" s="54">
        <v>2852412</v>
      </c>
      <c r="E2" s="69">
        <v>0.31514882333443817</v>
      </c>
      <c r="F2" s="21">
        <v>114162.48387096774</v>
      </c>
      <c r="G2" s="62">
        <v>44349.743986184323</v>
      </c>
      <c r="H2" s="6" t="s">
        <v>286</v>
      </c>
    </row>
    <row r="3" spans="1:8" x14ac:dyDescent="0.25">
      <c r="A3" s="76" t="s">
        <v>282</v>
      </c>
      <c r="B3" s="68">
        <v>67</v>
      </c>
      <c r="C3" s="53">
        <v>59585043</v>
      </c>
      <c r="D3" s="54">
        <v>17039118</v>
      </c>
      <c r="E3" s="69">
        <v>5.1632126299203052E-2</v>
      </c>
      <c r="F3" s="21">
        <v>889329</v>
      </c>
      <c r="G3" s="62">
        <v>45193.594106829943</v>
      </c>
      <c r="H3" s="6" t="s">
        <v>287</v>
      </c>
    </row>
    <row r="4" spans="1:8" x14ac:dyDescent="0.25">
      <c r="A4" s="77" t="s">
        <v>291</v>
      </c>
      <c r="B4" s="68">
        <v>54</v>
      </c>
      <c r="C4" s="53">
        <v>447240</v>
      </c>
      <c r="D4" s="54">
        <v>173259</v>
      </c>
      <c r="E4" s="69">
        <v>2.975546145360888E-2</v>
      </c>
      <c r="F4" s="6">
        <v>8282.2222222222226</v>
      </c>
      <c r="G4" s="62">
        <v>45601.810528284244</v>
      </c>
      <c r="H4" s="6" t="s">
        <v>285</v>
      </c>
    </row>
    <row r="5" spans="1:8" x14ac:dyDescent="0.25">
      <c r="A5" s="77" t="s">
        <v>299</v>
      </c>
      <c r="B5" s="68">
        <v>54</v>
      </c>
      <c r="C5" s="53">
        <v>1280228</v>
      </c>
      <c r="D5" s="54">
        <v>526476</v>
      </c>
      <c r="E5" s="69">
        <v>2.7253154366418359E-2</v>
      </c>
      <c r="F5" s="6">
        <v>23707.925925925927</v>
      </c>
      <c r="G5" s="62">
        <v>45730.114950425093</v>
      </c>
      <c r="H5" s="6" t="s">
        <v>285</v>
      </c>
    </row>
    <row r="6" spans="1:8" x14ac:dyDescent="0.25">
      <c r="A6" s="77" t="s">
        <v>293</v>
      </c>
      <c r="B6" s="68">
        <v>54</v>
      </c>
      <c r="C6" s="53">
        <v>24853</v>
      </c>
      <c r="D6" s="54">
        <v>9658</v>
      </c>
      <c r="E6" s="69">
        <v>2.6523202996699018E-2</v>
      </c>
      <c r="F6" s="6">
        <v>460.24074074074076</v>
      </c>
      <c r="G6" s="62">
        <v>45772.103963553527</v>
      </c>
      <c r="H6" s="6" t="s">
        <v>285</v>
      </c>
    </row>
    <row r="7" spans="1:8" x14ac:dyDescent="0.25">
      <c r="A7" s="75" t="s">
        <v>281</v>
      </c>
      <c r="B7" s="68">
        <v>58</v>
      </c>
      <c r="C7" s="53">
        <v>5373730</v>
      </c>
      <c r="D7" s="54">
        <v>250000</v>
      </c>
      <c r="E7" s="69">
        <v>2.5587150910662052E-2</v>
      </c>
      <c r="F7" s="67">
        <v>92650.517241379304</v>
      </c>
      <c r="G7" s="62">
        <v>45946.747300559997</v>
      </c>
      <c r="H7" s="6" t="s">
        <v>286</v>
      </c>
    </row>
    <row r="8" spans="1:8" x14ac:dyDescent="0.25">
      <c r="A8" s="76" t="s">
        <v>253</v>
      </c>
      <c r="B8" s="68">
        <v>54</v>
      </c>
      <c r="C8" s="53">
        <v>2782751</v>
      </c>
      <c r="D8" s="54">
        <v>1144556</v>
      </c>
      <c r="E8" s="69">
        <v>2.4182473261504162E-2</v>
      </c>
      <c r="F8" s="21">
        <v>51532.425925925927</v>
      </c>
      <c r="G8" s="62">
        <v>45923.847105340414</v>
      </c>
      <c r="H8" s="6" t="s">
        <v>285</v>
      </c>
    </row>
    <row r="9" spans="1:8" x14ac:dyDescent="0.25">
      <c r="A9" s="77" t="s">
        <v>297</v>
      </c>
      <c r="B9" s="68">
        <v>54</v>
      </c>
      <c r="C9" s="53">
        <v>2556999</v>
      </c>
      <c r="D9" s="54">
        <v>865884</v>
      </c>
      <c r="E9" s="69">
        <v>2.2811550977553219E-2</v>
      </c>
      <c r="F9" s="6">
        <v>47351.833333333336</v>
      </c>
      <c r="G9" s="62">
        <v>46027.18076014801</v>
      </c>
      <c r="H9" s="6" t="s">
        <v>285</v>
      </c>
    </row>
    <row r="10" spans="1:8" x14ac:dyDescent="0.25">
      <c r="A10" s="77" t="s">
        <v>296</v>
      </c>
      <c r="B10" s="68">
        <v>54</v>
      </c>
      <c r="C10" s="53">
        <v>176489</v>
      </c>
      <c r="D10" s="54">
        <v>63281</v>
      </c>
      <c r="E10" s="69">
        <v>2.2648160939697719E-2</v>
      </c>
      <c r="F10" s="6">
        <v>3268.3148148148148</v>
      </c>
      <c r="G10" s="62">
        <v>46040.330655647034</v>
      </c>
      <c r="H10" s="6" t="s">
        <v>285</v>
      </c>
    </row>
    <row r="11" spans="1:8" x14ac:dyDescent="0.25">
      <c r="A11" s="76" t="s">
        <v>254</v>
      </c>
      <c r="B11" s="68">
        <v>54</v>
      </c>
      <c r="C11" s="53">
        <v>3298713</v>
      </c>
      <c r="D11" s="54">
        <v>1317230</v>
      </c>
      <c r="E11" s="69">
        <v>2.1864684092471696E-2</v>
      </c>
      <c r="F11" s="21">
        <v>61087.277777777781</v>
      </c>
      <c r="G11" s="62">
        <v>46106.116810443127</v>
      </c>
      <c r="H11" s="6" t="s">
        <v>285</v>
      </c>
    </row>
    <row r="12" spans="1:8" x14ac:dyDescent="0.25">
      <c r="A12" s="77" t="s">
        <v>298</v>
      </c>
      <c r="B12" s="68">
        <v>54</v>
      </c>
      <c r="C12" s="53">
        <v>578702</v>
      </c>
      <c r="D12" s="54">
        <v>217271</v>
      </c>
      <c r="E12" s="69">
        <v>2.1102653490818538E-2</v>
      </c>
      <c r="F12" s="6">
        <v>10716.703703703704</v>
      </c>
      <c r="G12" s="62">
        <v>46174.78832444275</v>
      </c>
      <c r="H12" s="6" t="s">
        <v>285</v>
      </c>
    </row>
    <row r="13" spans="1:8" x14ac:dyDescent="0.25">
      <c r="A13" s="77" t="s">
        <v>289</v>
      </c>
      <c r="B13" s="68">
        <v>45</v>
      </c>
      <c r="C13" s="53">
        <v>607965</v>
      </c>
      <c r="D13" s="54">
        <v>230063</v>
      </c>
      <c r="E13" s="69">
        <v>1.99190676134695E-2</v>
      </c>
      <c r="F13" s="6">
        <v>13510.333333333334</v>
      </c>
      <c r="G13" s="62">
        <v>45950.889253161091</v>
      </c>
      <c r="H13" s="6" t="s">
        <v>285</v>
      </c>
    </row>
    <row r="14" spans="1:8" x14ac:dyDescent="0.25">
      <c r="A14" s="77" t="s">
        <v>295</v>
      </c>
      <c r="B14" s="68">
        <v>54</v>
      </c>
      <c r="C14" s="53">
        <v>280581</v>
      </c>
      <c r="D14" s="54">
        <v>98388</v>
      </c>
      <c r="E14" s="69">
        <v>1.9820949067848495E-2</v>
      </c>
      <c r="F14" s="6">
        <v>5195.9444444444443</v>
      </c>
      <c r="G14" s="62">
        <v>46302.200477497259</v>
      </c>
      <c r="H14" s="6" t="s">
        <v>285</v>
      </c>
    </row>
    <row r="15" spans="1:8" x14ac:dyDescent="0.25">
      <c r="A15" s="76" t="s">
        <v>256</v>
      </c>
      <c r="B15" s="68">
        <v>55</v>
      </c>
      <c r="C15" s="53">
        <v>4719900</v>
      </c>
      <c r="D15" s="54">
        <v>1634786</v>
      </c>
      <c r="E15" s="69">
        <v>1.9656735012642257E-2</v>
      </c>
      <c r="F15" s="21">
        <v>85816.363636363632</v>
      </c>
      <c r="G15" s="62">
        <v>46358.127840432935</v>
      </c>
      <c r="H15" s="6" t="s">
        <v>285</v>
      </c>
    </row>
    <row r="16" spans="1:8" x14ac:dyDescent="0.25">
      <c r="A16" s="77" t="s">
        <v>300</v>
      </c>
      <c r="B16" s="68">
        <v>54</v>
      </c>
      <c r="C16" s="53">
        <v>553243</v>
      </c>
      <c r="D16" s="54">
        <v>168842</v>
      </c>
      <c r="E16" s="69">
        <v>1.634863664694635E-2</v>
      </c>
      <c r="F16" s="6">
        <v>10245.240740740741</v>
      </c>
      <c r="G16" s="62">
        <v>46747.751343030759</v>
      </c>
      <c r="H16" s="6" t="s">
        <v>285</v>
      </c>
    </row>
    <row r="17" spans="1:8" x14ac:dyDescent="0.25">
      <c r="A17" s="76" t="s">
        <v>255</v>
      </c>
      <c r="B17" s="68">
        <v>54</v>
      </c>
      <c r="C17" s="53">
        <v>3329201</v>
      </c>
      <c r="D17" s="54">
        <v>919370</v>
      </c>
      <c r="E17" s="69">
        <v>1.3701730450596273E-2</v>
      </c>
      <c r="F17" s="21">
        <v>61651.870370370372</v>
      </c>
      <c r="G17" s="62">
        <v>47239.073188509523</v>
      </c>
      <c r="H17" s="6" t="s">
        <v>285</v>
      </c>
    </row>
    <row r="18" spans="1:8" x14ac:dyDescent="0.25">
      <c r="A18" s="77" t="s">
        <v>290</v>
      </c>
      <c r="B18" s="68">
        <v>54</v>
      </c>
      <c r="C18" s="53">
        <v>120603</v>
      </c>
      <c r="D18" s="54">
        <v>52778</v>
      </c>
      <c r="E18" s="69">
        <v>1.3005385438985355E-2</v>
      </c>
      <c r="F18" s="6">
        <v>2233.3888888888887</v>
      </c>
      <c r="G18" s="62">
        <v>47401.557077949146</v>
      </c>
      <c r="H18" s="6" t="s">
        <v>285</v>
      </c>
    </row>
    <row r="19" spans="1:8" x14ac:dyDescent="0.25">
      <c r="A19" s="77" t="s">
        <v>294</v>
      </c>
      <c r="B19" s="68">
        <v>54</v>
      </c>
      <c r="C19" s="53">
        <v>314100</v>
      </c>
      <c r="D19" s="54">
        <v>70127</v>
      </c>
      <c r="E19" s="69">
        <v>1.2691998902501443E-2</v>
      </c>
      <c r="F19" s="6">
        <v>5816.666666666667</v>
      </c>
      <c r="G19" s="62">
        <v>47480.499703395268</v>
      </c>
      <c r="H19" s="6" t="s">
        <v>285</v>
      </c>
    </row>
    <row r="20" spans="1:8" x14ac:dyDescent="0.25">
      <c r="A20" s="75" t="s">
        <v>267</v>
      </c>
      <c r="B20" s="68">
        <v>76</v>
      </c>
      <c r="C20" s="53">
        <v>3900000</v>
      </c>
      <c r="D20" s="54">
        <v>1700000</v>
      </c>
      <c r="E20" s="69">
        <v>1.1579592670798992E-2</v>
      </c>
      <c r="F20" s="21">
        <v>51315.789473684214</v>
      </c>
      <c r="G20" s="62">
        <v>49241.198352941174</v>
      </c>
      <c r="H20" s="6" t="s">
        <v>286</v>
      </c>
    </row>
    <row r="21" spans="1:8" x14ac:dyDescent="0.25">
      <c r="A21" s="75" t="s">
        <v>257</v>
      </c>
      <c r="B21" s="68">
        <v>73</v>
      </c>
      <c r="C21" s="53">
        <v>16996806</v>
      </c>
      <c r="D21" s="54">
        <v>573724</v>
      </c>
      <c r="E21" s="69">
        <v>8.559781582967281E-3</v>
      </c>
      <c r="F21" s="21">
        <v>232832.95890410958</v>
      </c>
      <c r="G21" s="62">
        <v>50756.546342457346</v>
      </c>
      <c r="H21" s="6" t="s">
        <v>285</v>
      </c>
    </row>
    <row r="22" spans="1:8" x14ac:dyDescent="0.25">
      <c r="A22" s="78" t="s">
        <v>242</v>
      </c>
      <c r="B22" s="79">
        <v>57</v>
      </c>
      <c r="C22" s="80">
        <v>96948</v>
      </c>
      <c r="D22" s="81">
        <v>42553</v>
      </c>
      <c r="E22" s="82">
        <v>8.3932141850507173E-3</v>
      </c>
      <c r="F22" s="21">
        <v>1700.8421052631579</v>
      </c>
      <c r="G22" s="62">
        <v>49431.334351044577</v>
      </c>
      <c r="H22" s="6" t="s">
        <v>287</v>
      </c>
    </row>
    <row r="23" spans="1:8" x14ac:dyDescent="0.25">
      <c r="A23" s="78" t="s">
        <v>243</v>
      </c>
      <c r="B23" s="79">
        <v>52</v>
      </c>
      <c r="C23" s="80">
        <v>635583</v>
      </c>
      <c r="D23" s="81">
        <v>243184</v>
      </c>
      <c r="E23" s="82">
        <v>5.3592187701886097E-3</v>
      </c>
      <c r="F23" s="81">
        <v>12222.75</v>
      </c>
      <c r="G23" s="83">
        <v>51677.198200375024</v>
      </c>
      <c r="H23" s="84" t="s">
        <v>287</v>
      </c>
    </row>
    <row r="24" spans="1:8" x14ac:dyDescent="0.25">
      <c r="A24" s="78" t="s">
        <v>240</v>
      </c>
      <c r="B24" s="79">
        <v>67</v>
      </c>
      <c r="C24" s="80">
        <v>1351844</v>
      </c>
      <c r="D24" s="81">
        <v>173804</v>
      </c>
      <c r="E24" s="82">
        <v>4.605299417064123E-3</v>
      </c>
      <c r="F24" s="81">
        <v>20176.776119402984</v>
      </c>
      <c r="G24" s="83">
        <v>55396.721799498286</v>
      </c>
      <c r="H24" s="84" t="s">
        <v>287</v>
      </c>
    </row>
    <row r="25" spans="1:8" x14ac:dyDescent="0.25">
      <c r="A25" s="78" t="s">
        <v>241</v>
      </c>
      <c r="B25" s="79">
        <v>32</v>
      </c>
      <c r="C25" s="80">
        <v>6206680</v>
      </c>
      <c r="D25" s="81">
        <v>723755</v>
      </c>
      <c r="E25" s="82">
        <v>3.423952124136626E-3</v>
      </c>
      <c r="F25" s="81">
        <v>193958.75</v>
      </c>
      <c r="G25" s="83">
        <v>51417.722304923627</v>
      </c>
      <c r="H25" s="84" t="s">
        <v>287</v>
      </c>
    </row>
    <row r="26" spans="1:8" x14ac:dyDescent="0.25">
      <c r="A26" s="78" t="s">
        <v>239</v>
      </c>
      <c r="B26" s="79">
        <v>57</v>
      </c>
      <c r="C26" s="80">
        <v>2375725</v>
      </c>
      <c r="D26" s="81">
        <v>55028</v>
      </c>
      <c r="E26" s="82">
        <v>2.8799916261056159E-3</v>
      </c>
      <c r="F26" s="81">
        <v>41679.385964912282</v>
      </c>
      <c r="G26" s="83">
        <v>60961.311408519301</v>
      </c>
      <c r="H26" s="84" t="s">
        <v>287</v>
      </c>
    </row>
    <row r="27" spans="1:8" x14ac:dyDescent="0.25">
      <c r="A27" s="85" t="s">
        <v>270</v>
      </c>
      <c r="B27" s="79">
        <v>37</v>
      </c>
      <c r="C27" s="80">
        <v>1787976</v>
      </c>
      <c r="D27" s="81">
        <v>623832</v>
      </c>
      <c r="E27" s="82">
        <v>2.2916464624201014E-3</v>
      </c>
      <c r="F27" s="81">
        <v>48323.675675675673</v>
      </c>
      <c r="G27" s="83">
        <v>56649.619606432505</v>
      </c>
      <c r="H27" s="84" t="s">
        <v>286</v>
      </c>
    </row>
    <row r="28" spans="1:8" x14ac:dyDescent="0.25">
      <c r="A28" s="78" t="s">
        <v>244</v>
      </c>
      <c r="B28" s="79">
        <v>57</v>
      </c>
      <c r="C28" s="80">
        <v>1318055</v>
      </c>
      <c r="D28" s="81">
        <v>99666</v>
      </c>
      <c r="E28" s="82">
        <v>7.8421590998504999E-4</v>
      </c>
      <c r="F28" s="81">
        <v>23123.771929824561</v>
      </c>
      <c r="G28" s="83">
        <v>100168.83987779182</v>
      </c>
      <c r="H28" s="84" t="s">
        <v>287</v>
      </c>
    </row>
    <row r="29" spans="1:8" x14ac:dyDescent="0.25">
      <c r="A29" s="78" t="s">
        <v>248</v>
      </c>
      <c r="B29" s="79">
        <v>28</v>
      </c>
      <c r="C29" s="80">
        <v>8190</v>
      </c>
      <c r="D29" s="81">
        <v>1962</v>
      </c>
      <c r="E29" s="82">
        <v>1.1406976744186046E-4</v>
      </c>
      <c r="F29" s="81">
        <v>292.5</v>
      </c>
      <c r="G29" s="83">
        <v>233231.57557594296</v>
      </c>
      <c r="H29" s="84" t="s">
        <v>287</v>
      </c>
    </row>
    <row r="30" spans="1:8" x14ac:dyDescent="0.25">
      <c r="A30" s="78" t="s">
        <v>245</v>
      </c>
      <c r="B30" s="79">
        <v>12</v>
      </c>
      <c r="C30" s="80">
        <v>118457</v>
      </c>
      <c r="D30" s="81">
        <v>0</v>
      </c>
      <c r="E30" s="82">
        <v>0</v>
      </c>
      <c r="F30" s="81">
        <v>9871.4166666666661</v>
      </c>
      <c r="G30" s="83" t="e">
        <v>#DIV/0!</v>
      </c>
      <c r="H30" s="84" t="s">
        <v>287</v>
      </c>
    </row>
    <row r="31" spans="1:8" x14ac:dyDescent="0.25">
      <c r="A31" s="78" t="s">
        <v>246</v>
      </c>
      <c r="B31" s="79">
        <v>30</v>
      </c>
      <c r="C31" s="80">
        <v>12772</v>
      </c>
      <c r="D31" s="81">
        <v>0</v>
      </c>
      <c r="E31" s="82">
        <v>0</v>
      </c>
      <c r="F31" s="81">
        <v>425.73333333333335</v>
      </c>
      <c r="G31" s="83" t="e">
        <v>#DIV/0!</v>
      </c>
      <c r="H31" s="84" t="s">
        <v>287</v>
      </c>
    </row>
    <row r="32" spans="1:8" x14ac:dyDescent="0.25">
      <c r="A32" s="78" t="s">
        <v>247</v>
      </c>
      <c r="B32" s="79">
        <v>21</v>
      </c>
      <c r="C32" s="80">
        <v>10167</v>
      </c>
      <c r="D32" s="81">
        <v>0</v>
      </c>
      <c r="E32" s="82">
        <v>0</v>
      </c>
      <c r="F32" s="81">
        <v>484.14285714285717</v>
      </c>
      <c r="G32" s="83" t="e">
        <v>#DIV/0!</v>
      </c>
      <c r="H32" s="84" t="s">
        <v>287</v>
      </c>
    </row>
    <row r="33" spans="1:8" x14ac:dyDescent="0.25">
      <c r="A33" s="78" t="s">
        <v>249</v>
      </c>
      <c r="B33" s="79">
        <v>2</v>
      </c>
      <c r="C33" s="80">
        <v>21307</v>
      </c>
      <c r="D33" s="81">
        <v>0</v>
      </c>
      <c r="E33" s="82">
        <v>0</v>
      </c>
      <c r="F33" s="81">
        <v>10653.5</v>
      </c>
      <c r="G33" s="83" t="e">
        <v>#DIV/0!</v>
      </c>
      <c r="H33" s="84" t="s">
        <v>287</v>
      </c>
    </row>
    <row r="34" spans="1:8" x14ac:dyDescent="0.25">
      <c r="A34" s="85" t="s">
        <v>268</v>
      </c>
      <c r="B34" s="79">
        <v>66</v>
      </c>
      <c r="C34" s="80">
        <v>40520000</v>
      </c>
      <c r="D34" s="81">
        <v>0</v>
      </c>
      <c r="E34" s="82">
        <v>0</v>
      </c>
      <c r="F34" s="81">
        <v>613939.39393939392</v>
      </c>
      <c r="G34" s="83" t="e">
        <v>#DIV/0!</v>
      </c>
      <c r="H34" s="84" t="s">
        <v>286</v>
      </c>
    </row>
    <row r="35" spans="1:8" x14ac:dyDescent="0.25">
      <c r="A35" s="85" t="s">
        <v>269</v>
      </c>
      <c r="B35" s="79">
        <v>34</v>
      </c>
      <c r="C35" s="80">
        <v>10188007</v>
      </c>
      <c r="D35" s="81">
        <v>0</v>
      </c>
      <c r="E35" s="82">
        <v>0</v>
      </c>
      <c r="F35" s="81">
        <v>299647.26470588235</v>
      </c>
      <c r="G35" s="83" t="e">
        <v>#DIV/0!</v>
      </c>
      <c r="H35" s="84" t="s">
        <v>286</v>
      </c>
    </row>
    <row r="36" spans="1:8" x14ac:dyDescent="0.25">
      <c r="A36" s="86" t="s">
        <v>292</v>
      </c>
      <c r="B36" s="79">
        <v>3</v>
      </c>
      <c r="C36" s="80">
        <v>373</v>
      </c>
      <c r="D36" s="81">
        <v>0</v>
      </c>
      <c r="E36" s="82">
        <v>0</v>
      </c>
      <c r="F36" s="84">
        <v>124.33333333333333</v>
      </c>
      <c r="G36" s="83" t="e">
        <v>#DIV/0!</v>
      </c>
      <c r="H36" s="84" t="s">
        <v>287</v>
      </c>
    </row>
    <row r="37" spans="1:8" x14ac:dyDescent="0.25">
      <c r="A37" s="87"/>
      <c r="B37" s="88"/>
      <c r="C37" s="89"/>
      <c r="D37" s="87"/>
      <c r="E37" s="90"/>
      <c r="F37" s="87"/>
      <c r="G37" s="91"/>
      <c r="H37" s="87"/>
    </row>
  </sheetData>
  <sortState xmlns:xlrd2="http://schemas.microsoft.com/office/spreadsheetml/2017/richdata2" ref="A2:H36">
    <sortCondition descending="1" ref="E2:E36"/>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4CBB-888B-42D6-850B-37DF5E4FF16A}">
  <dimension ref="A1:E25"/>
  <sheetViews>
    <sheetView workbookViewId="0">
      <selection activeCell="H12" sqref="H12"/>
    </sheetView>
  </sheetViews>
  <sheetFormatPr baseColWidth="10" defaultRowHeight="15" x14ac:dyDescent="0.25"/>
  <cols>
    <col min="1" max="1" width="18" customWidth="1"/>
    <col min="2" max="2" width="13.140625" style="61" customWidth="1"/>
    <col min="3" max="3" width="15.7109375" customWidth="1"/>
    <col min="4" max="4" width="13.42578125" customWidth="1"/>
  </cols>
  <sheetData>
    <row r="1" spans="1:5" ht="45" x14ac:dyDescent="0.25">
      <c r="A1" s="57" t="s">
        <v>235</v>
      </c>
      <c r="B1" s="60" t="s">
        <v>250</v>
      </c>
      <c r="C1" s="57" t="s">
        <v>278</v>
      </c>
      <c r="D1" s="57" t="s">
        <v>272</v>
      </c>
      <c r="E1" s="57" t="s">
        <v>279</v>
      </c>
    </row>
    <row r="2" spans="1:5" x14ac:dyDescent="0.25">
      <c r="A2" s="56" t="s">
        <v>258</v>
      </c>
      <c r="B2" s="53">
        <v>62</v>
      </c>
      <c r="C2" s="54">
        <v>7078074</v>
      </c>
      <c r="D2" s="54">
        <v>2852412</v>
      </c>
      <c r="E2" s="55">
        <v>0.31514882333443817</v>
      </c>
    </row>
    <row r="3" spans="1:5" x14ac:dyDescent="0.25">
      <c r="A3" s="56" t="s">
        <v>282</v>
      </c>
      <c r="B3" s="53">
        <v>67</v>
      </c>
      <c r="C3" s="54">
        <v>59585043</v>
      </c>
      <c r="D3" s="54">
        <v>17039118</v>
      </c>
      <c r="E3" s="55">
        <v>5.1632126299203052E-2</v>
      </c>
    </row>
    <row r="4" spans="1:5" x14ac:dyDescent="0.25">
      <c r="A4" s="56" t="s">
        <v>291</v>
      </c>
      <c r="B4" s="53">
        <v>54</v>
      </c>
      <c r="C4" s="54">
        <v>447240</v>
      </c>
      <c r="D4" s="54">
        <v>173259</v>
      </c>
      <c r="E4" s="55">
        <v>2.975546145360888E-2</v>
      </c>
    </row>
    <row r="5" spans="1:5" x14ac:dyDescent="0.25">
      <c r="A5" s="56" t="s">
        <v>299</v>
      </c>
      <c r="B5" s="53">
        <v>54</v>
      </c>
      <c r="C5" s="54">
        <v>1280228</v>
      </c>
      <c r="D5" s="54">
        <v>526476</v>
      </c>
      <c r="E5" s="55">
        <v>2.7253154366418359E-2</v>
      </c>
    </row>
    <row r="6" spans="1:5" x14ac:dyDescent="0.25">
      <c r="A6" s="56" t="s">
        <v>293</v>
      </c>
      <c r="B6" s="53">
        <v>54</v>
      </c>
      <c r="C6" s="54">
        <v>24853</v>
      </c>
      <c r="D6" s="54">
        <v>9658</v>
      </c>
      <c r="E6" s="55">
        <v>2.6523202996699018E-2</v>
      </c>
    </row>
    <row r="7" spans="1:5" x14ac:dyDescent="0.25">
      <c r="A7" s="56" t="s">
        <v>281</v>
      </c>
      <c r="B7" s="53">
        <v>58</v>
      </c>
      <c r="C7" s="54">
        <v>5373730</v>
      </c>
      <c r="D7" s="54">
        <v>250000</v>
      </c>
      <c r="E7" s="55">
        <v>2.5587150910662052E-2</v>
      </c>
    </row>
    <row r="8" spans="1:5" x14ac:dyDescent="0.25">
      <c r="A8" s="56" t="s">
        <v>253</v>
      </c>
      <c r="B8" s="53">
        <v>54</v>
      </c>
      <c r="C8" s="54">
        <v>2782751</v>
      </c>
      <c r="D8" s="54">
        <v>1144556</v>
      </c>
      <c r="E8" s="55">
        <v>2.4182473261504162E-2</v>
      </c>
    </row>
    <row r="9" spans="1:5" x14ac:dyDescent="0.25">
      <c r="A9" s="56" t="s">
        <v>297</v>
      </c>
      <c r="B9" s="53">
        <v>54</v>
      </c>
      <c r="C9" s="54">
        <v>2556999</v>
      </c>
      <c r="D9" s="54">
        <v>865884</v>
      </c>
      <c r="E9" s="55">
        <v>2.2811550977553219E-2</v>
      </c>
    </row>
    <row r="10" spans="1:5" x14ac:dyDescent="0.25">
      <c r="A10" s="56" t="s">
        <v>296</v>
      </c>
      <c r="B10" s="53">
        <v>54</v>
      </c>
      <c r="C10" s="54">
        <v>176489</v>
      </c>
      <c r="D10" s="54">
        <v>63281</v>
      </c>
      <c r="E10" s="55">
        <v>2.2648160939697719E-2</v>
      </c>
    </row>
    <row r="11" spans="1:5" x14ac:dyDescent="0.25">
      <c r="A11" s="56" t="s">
        <v>254</v>
      </c>
      <c r="B11" s="53">
        <v>54</v>
      </c>
      <c r="C11" s="54">
        <v>3298713</v>
      </c>
      <c r="D11" s="54">
        <v>1317230</v>
      </c>
      <c r="E11" s="55">
        <v>2.1864684092471696E-2</v>
      </c>
    </row>
    <row r="12" spans="1:5" x14ac:dyDescent="0.25">
      <c r="A12" s="56" t="s">
        <v>298</v>
      </c>
      <c r="B12" s="53">
        <v>54</v>
      </c>
      <c r="C12" s="54">
        <v>578702</v>
      </c>
      <c r="D12" s="54">
        <v>217271</v>
      </c>
      <c r="E12" s="55">
        <v>2.1102653490818538E-2</v>
      </c>
    </row>
    <row r="13" spans="1:5" x14ac:dyDescent="0.25">
      <c r="A13" s="56" t="s">
        <v>289</v>
      </c>
      <c r="B13" s="53">
        <v>45</v>
      </c>
      <c r="C13" s="54">
        <v>607965</v>
      </c>
      <c r="D13" s="54">
        <v>230063</v>
      </c>
      <c r="E13" s="55">
        <v>1.99190676134695E-2</v>
      </c>
    </row>
    <row r="14" spans="1:5" x14ac:dyDescent="0.25">
      <c r="A14" s="56" t="s">
        <v>295</v>
      </c>
      <c r="B14" s="53">
        <v>54</v>
      </c>
      <c r="C14" s="54">
        <v>280581</v>
      </c>
      <c r="D14" s="54">
        <v>98388</v>
      </c>
      <c r="E14" s="55">
        <v>1.9820949067848495E-2</v>
      </c>
    </row>
    <row r="15" spans="1:5" x14ac:dyDescent="0.25">
      <c r="A15" s="56" t="s">
        <v>256</v>
      </c>
      <c r="B15" s="53">
        <v>55</v>
      </c>
      <c r="C15" s="54">
        <v>4719900</v>
      </c>
      <c r="D15" s="54">
        <v>1634786</v>
      </c>
      <c r="E15" s="55">
        <v>1.9656735012642257E-2</v>
      </c>
    </row>
    <row r="16" spans="1:5" x14ac:dyDescent="0.25">
      <c r="A16" s="56" t="s">
        <v>300</v>
      </c>
      <c r="B16" s="53">
        <v>54</v>
      </c>
      <c r="C16" s="54">
        <v>553243</v>
      </c>
      <c r="D16" s="54">
        <v>168842</v>
      </c>
      <c r="E16" s="55">
        <v>1.634863664694635E-2</v>
      </c>
    </row>
    <row r="17" spans="1:5" x14ac:dyDescent="0.25">
      <c r="A17" s="56" t="s">
        <v>255</v>
      </c>
      <c r="B17" s="53">
        <v>54</v>
      </c>
      <c r="C17" s="54">
        <v>3329201</v>
      </c>
      <c r="D17" s="54">
        <v>919370</v>
      </c>
      <c r="E17" s="55">
        <v>1.3701730450596273E-2</v>
      </c>
    </row>
    <row r="18" spans="1:5" s="66" customFormat="1" x14ac:dyDescent="0.25">
      <c r="A18" s="56" t="s">
        <v>290</v>
      </c>
      <c r="B18" s="53">
        <v>54</v>
      </c>
      <c r="C18" s="54">
        <v>120603</v>
      </c>
      <c r="D18" s="54">
        <v>52778</v>
      </c>
      <c r="E18" s="55">
        <v>1.3005385438985355E-2</v>
      </c>
    </row>
    <row r="19" spans="1:5" s="66" customFormat="1" x14ac:dyDescent="0.25">
      <c r="A19" s="56" t="s">
        <v>294</v>
      </c>
      <c r="B19" s="53">
        <v>54</v>
      </c>
      <c r="C19" s="54">
        <v>314100</v>
      </c>
      <c r="D19" s="54">
        <v>70127</v>
      </c>
      <c r="E19" s="55">
        <v>1.2691998902501443E-2</v>
      </c>
    </row>
    <row r="20" spans="1:5" s="66" customFormat="1" x14ac:dyDescent="0.25">
      <c r="A20" s="56" t="s">
        <v>267</v>
      </c>
      <c r="B20" s="53">
        <v>76</v>
      </c>
      <c r="C20" s="54">
        <v>3900000</v>
      </c>
      <c r="D20" s="54">
        <v>1700000</v>
      </c>
      <c r="E20" s="55">
        <v>1.1579592670798992E-2</v>
      </c>
    </row>
    <row r="21" spans="1:5" x14ac:dyDescent="0.25">
      <c r="A21" s="56" t="s">
        <v>257</v>
      </c>
      <c r="B21" s="53">
        <v>73</v>
      </c>
      <c r="C21" s="54">
        <v>16996806</v>
      </c>
      <c r="D21" s="54">
        <v>573724</v>
      </c>
      <c r="E21" s="55">
        <v>8.559781582967281E-3</v>
      </c>
    </row>
    <row r="22" spans="1:5" s="66" customFormat="1" x14ac:dyDescent="0.25">
      <c r="B22" s="61"/>
    </row>
    <row r="23" spans="1:5" x14ac:dyDescent="0.25">
      <c r="A23" s="129" t="s">
        <v>280</v>
      </c>
      <c r="B23" s="129"/>
      <c r="C23" s="129"/>
      <c r="D23" s="129"/>
      <c r="E23" s="129"/>
    </row>
    <row r="25" spans="1:5" x14ac:dyDescent="0.25">
      <c r="A25" s="59"/>
    </row>
  </sheetData>
  <mergeCells count="1">
    <mergeCell ref="A23:E2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31952-F563-490D-849E-1E806B27ABB6}">
  <dimension ref="A1:E16"/>
  <sheetViews>
    <sheetView workbookViewId="0">
      <selection activeCell="H8" sqref="H8"/>
    </sheetView>
  </sheetViews>
  <sheetFormatPr baseColWidth="10" defaultRowHeight="15" x14ac:dyDescent="0.25"/>
  <cols>
    <col min="1" max="2" width="13.85546875" customWidth="1"/>
    <col min="3" max="3" width="16.5703125" customWidth="1"/>
    <col min="4" max="4" width="13.140625" customWidth="1"/>
    <col min="5" max="5" width="12.42578125" customWidth="1"/>
  </cols>
  <sheetData>
    <row r="1" spans="1:5" ht="45" x14ac:dyDescent="0.25">
      <c r="A1" s="57" t="s">
        <v>235</v>
      </c>
      <c r="B1" s="60" t="s">
        <v>250</v>
      </c>
      <c r="C1" s="57" t="s">
        <v>278</v>
      </c>
      <c r="D1" s="57" t="s">
        <v>272</v>
      </c>
      <c r="E1" s="57" t="s">
        <v>279</v>
      </c>
    </row>
    <row r="2" spans="1:5" x14ac:dyDescent="0.25">
      <c r="A2" s="56" t="s">
        <v>282</v>
      </c>
      <c r="B2" s="53">
        <v>67</v>
      </c>
      <c r="C2" s="54">
        <v>59585043</v>
      </c>
      <c r="D2" s="54">
        <v>17039118</v>
      </c>
      <c r="E2" s="55">
        <v>5.1632126299203052E-2</v>
      </c>
    </row>
    <row r="3" spans="1:5" x14ac:dyDescent="0.25">
      <c r="A3" s="56" t="s">
        <v>242</v>
      </c>
      <c r="B3" s="53">
        <v>57</v>
      </c>
      <c r="C3" s="54">
        <v>96948</v>
      </c>
      <c r="D3" s="54">
        <v>42553</v>
      </c>
      <c r="E3" s="55">
        <v>8.3932141850507173E-3</v>
      </c>
    </row>
    <row r="4" spans="1:5" x14ac:dyDescent="0.25">
      <c r="A4" s="56" t="s">
        <v>243</v>
      </c>
      <c r="B4" s="53">
        <v>52</v>
      </c>
      <c r="C4" s="54">
        <v>635583</v>
      </c>
      <c r="D4" s="54">
        <v>243184</v>
      </c>
      <c r="E4" s="55">
        <v>5.3592187701886097E-3</v>
      </c>
    </row>
    <row r="5" spans="1:5" x14ac:dyDescent="0.25">
      <c r="A5" s="56" t="s">
        <v>240</v>
      </c>
      <c r="B5" s="53">
        <v>67</v>
      </c>
      <c r="C5" s="54">
        <v>1351844</v>
      </c>
      <c r="D5" s="54">
        <v>173804</v>
      </c>
      <c r="E5" s="55">
        <v>4.605299417064123E-3</v>
      </c>
    </row>
    <row r="6" spans="1:5" x14ac:dyDescent="0.25">
      <c r="A6" s="56" t="s">
        <v>241</v>
      </c>
      <c r="B6" s="53">
        <v>32</v>
      </c>
      <c r="C6" s="54">
        <v>6206680</v>
      </c>
      <c r="D6" s="54">
        <v>723755</v>
      </c>
      <c r="E6" s="55">
        <v>3.423952124136626E-3</v>
      </c>
    </row>
    <row r="7" spans="1:5" x14ac:dyDescent="0.25">
      <c r="A7" s="56" t="s">
        <v>239</v>
      </c>
      <c r="B7" s="53">
        <v>57</v>
      </c>
      <c r="C7" s="54">
        <v>2375725</v>
      </c>
      <c r="D7" s="54">
        <v>55028</v>
      </c>
      <c r="E7" s="55">
        <v>2.8799916261056159E-3</v>
      </c>
    </row>
    <row r="8" spans="1:5" x14ac:dyDescent="0.25">
      <c r="A8" s="56" t="s">
        <v>244</v>
      </c>
      <c r="B8" s="53">
        <v>57</v>
      </c>
      <c r="C8" s="54">
        <v>1318055</v>
      </c>
      <c r="D8" s="54">
        <v>99666</v>
      </c>
      <c r="E8" s="55">
        <v>7.8421590998504999E-4</v>
      </c>
    </row>
    <row r="9" spans="1:5" x14ac:dyDescent="0.25">
      <c r="A9" s="56" t="s">
        <v>248</v>
      </c>
      <c r="B9" s="53">
        <v>28</v>
      </c>
      <c r="C9" s="54">
        <v>8190</v>
      </c>
      <c r="D9" s="54">
        <v>1962</v>
      </c>
      <c r="E9" s="55">
        <v>1.1406976744186046E-4</v>
      </c>
    </row>
    <row r="10" spans="1:5" x14ac:dyDescent="0.25">
      <c r="A10" s="56" t="s">
        <v>245</v>
      </c>
      <c r="B10" s="53">
        <v>12</v>
      </c>
      <c r="C10" s="54">
        <v>118457</v>
      </c>
      <c r="D10" s="54">
        <v>0</v>
      </c>
      <c r="E10" s="55">
        <v>0</v>
      </c>
    </row>
    <row r="11" spans="1:5" x14ac:dyDescent="0.25">
      <c r="A11" s="56" t="s">
        <v>249</v>
      </c>
      <c r="B11" s="53">
        <v>3</v>
      </c>
      <c r="C11" s="54">
        <v>21307</v>
      </c>
      <c r="D11" s="54">
        <v>0</v>
      </c>
      <c r="E11" s="55">
        <v>0</v>
      </c>
    </row>
    <row r="12" spans="1:5" s="66" customFormat="1" x14ac:dyDescent="0.25">
      <c r="A12" s="56" t="s">
        <v>246</v>
      </c>
      <c r="B12" s="53">
        <v>30</v>
      </c>
      <c r="C12" s="54">
        <v>12772</v>
      </c>
      <c r="D12" s="54">
        <v>0</v>
      </c>
      <c r="E12" s="55">
        <v>0</v>
      </c>
    </row>
    <row r="13" spans="1:5" x14ac:dyDescent="0.25">
      <c r="A13" s="56" t="s">
        <v>247</v>
      </c>
      <c r="B13" s="53">
        <v>21</v>
      </c>
      <c r="C13" s="54">
        <v>10167</v>
      </c>
      <c r="D13" s="54">
        <v>0</v>
      </c>
      <c r="E13" s="55">
        <v>0</v>
      </c>
    </row>
    <row r="14" spans="1:5" ht="30" x14ac:dyDescent="0.25">
      <c r="A14" s="92" t="s">
        <v>292</v>
      </c>
      <c r="B14" s="53">
        <v>3</v>
      </c>
      <c r="C14" s="93">
        <v>373</v>
      </c>
      <c r="D14" s="93">
        <v>0</v>
      </c>
      <c r="E14" s="94">
        <v>0</v>
      </c>
    </row>
    <row r="16" spans="1:5" x14ac:dyDescent="0.25">
      <c r="A16" s="129" t="s">
        <v>280</v>
      </c>
      <c r="B16" s="129"/>
      <c r="C16" s="129"/>
      <c r="D16" s="129"/>
      <c r="E16" s="129"/>
    </row>
  </sheetData>
  <mergeCells count="1">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C8F8-D9A8-4F33-B4AB-76D77E2A76FD}">
  <dimension ref="A2:C8"/>
  <sheetViews>
    <sheetView topLeftCell="A5" workbookViewId="0">
      <selection activeCell="C6" sqref="C6"/>
    </sheetView>
  </sheetViews>
  <sheetFormatPr baseColWidth="10" defaultRowHeight="15" x14ac:dyDescent="0.25"/>
  <cols>
    <col min="1" max="1" width="101.42578125" customWidth="1"/>
    <col min="2" max="2" width="56" customWidth="1"/>
  </cols>
  <sheetData>
    <row r="2" spans="1:3" x14ac:dyDescent="0.25">
      <c r="A2" s="17" t="s">
        <v>224</v>
      </c>
      <c r="B2" s="17" t="s">
        <v>225</v>
      </c>
    </row>
    <row r="3" spans="1:3" ht="30" x14ac:dyDescent="0.25">
      <c r="A3" s="12" t="s">
        <v>219</v>
      </c>
      <c r="B3" s="6"/>
    </row>
    <row r="4" spans="1:3" x14ac:dyDescent="0.25">
      <c r="A4" s="12" t="s">
        <v>208</v>
      </c>
      <c r="B4" s="6"/>
    </row>
    <row r="5" spans="1:3" ht="45" x14ac:dyDescent="0.25">
      <c r="A5" s="12" t="s">
        <v>209</v>
      </c>
      <c r="B5" s="6"/>
    </row>
    <row r="6" spans="1:3" ht="165" x14ac:dyDescent="0.25">
      <c r="A6" s="16" t="s">
        <v>217</v>
      </c>
      <c r="B6" s="12" t="s">
        <v>220</v>
      </c>
      <c r="C6" s="12" t="s">
        <v>283</v>
      </c>
    </row>
    <row r="7" spans="1:3" ht="30" x14ac:dyDescent="0.25">
      <c r="A7" s="12" t="s">
        <v>210</v>
      </c>
      <c r="B7" s="6"/>
    </row>
    <row r="8" spans="1:3" x14ac:dyDescent="0.25">
      <c r="A8" s="12" t="s">
        <v>187</v>
      </c>
      <c r="B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749B-3D17-4580-BEC4-28F85D94DE28}">
  <dimension ref="A3:A12"/>
  <sheetViews>
    <sheetView workbookViewId="0">
      <selection activeCell="A12" sqref="A12"/>
    </sheetView>
  </sheetViews>
  <sheetFormatPr baseColWidth="10" defaultRowHeight="15" x14ac:dyDescent="0.25"/>
  <cols>
    <col min="1" max="1" width="88.42578125" customWidth="1"/>
    <col min="2" max="2" width="39.5703125" customWidth="1"/>
    <col min="3" max="3" width="32.140625" customWidth="1"/>
  </cols>
  <sheetData>
    <row r="3" spans="1:1" x14ac:dyDescent="0.25">
      <c r="A3" t="s">
        <v>233</v>
      </c>
    </row>
    <row r="4" spans="1:1" x14ac:dyDescent="0.25">
      <c r="A4" t="s">
        <v>228</v>
      </c>
    </row>
    <row r="5" spans="1:1" x14ac:dyDescent="0.25">
      <c r="A5" t="s">
        <v>229</v>
      </c>
    </row>
    <row r="6" spans="1:1" x14ac:dyDescent="0.25">
      <c r="A6" t="s">
        <v>230</v>
      </c>
    </row>
    <row r="7" spans="1:1" x14ac:dyDescent="0.25">
      <c r="A7" t="s">
        <v>5</v>
      </c>
    </row>
    <row r="8" spans="1:1" x14ac:dyDescent="0.25">
      <c r="A8" t="s">
        <v>227</v>
      </c>
    </row>
    <row r="9" spans="1:1" x14ac:dyDescent="0.25">
      <c r="A9" t="s">
        <v>3</v>
      </c>
    </row>
    <row r="10" spans="1:1" x14ac:dyDescent="0.25">
      <c r="A10" t="s">
        <v>231</v>
      </c>
    </row>
    <row r="11" spans="1:1" x14ac:dyDescent="0.25">
      <c r="A11" t="s">
        <v>232</v>
      </c>
    </row>
    <row r="12" spans="1:1" x14ac:dyDescent="0.25">
      <c r="A12"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965E-1CF1-4FE0-9C31-A0D98A88A0C4}">
  <dimension ref="A2:A3"/>
  <sheetViews>
    <sheetView workbookViewId="0">
      <selection activeCell="A8" sqref="A8"/>
    </sheetView>
  </sheetViews>
  <sheetFormatPr baseColWidth="10" defaultRowHeight="15" x14ac:dyDescent="0.25"/>
  <cols>
    <col min="1" max="1" width="89.5703125" customWidth="1"/>
  </cols>
  <sheetData>
    <row r="2" spans="1:1" ht="30" x14ac:dyDescent="0.25">
      <c r="A2" s="16" t="s">
        <v>218</v>
      </c>
    </row>
    <row r="3" spans="1:1" x14ac:dyDescent="0.25">
      <c r="A3" s="16"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D960-E188-4CF3-B5AF-4D1E9A6F1CF2}">
  <dimension ref="A3:A13"/>
  <sheetViews>
    <sheetView workbookViewId="0">
      <selection activeCell="A13" sqref="A13"/>
    </sheetView>
  </sheetViews>
  <sheetFormatPr baseColWidth="10" defaultRowHeight="15" x14ac:dyDescent="0.25"/>
  <cols>
    <col min="1" max="1" width="22.7109375" customWidth="1"/>
  </cols>
  <sheetData>
    <row r="3" spans="1:1" x14ac:dyDescent="0.25">
      <c r="A3" t="s">
        <v>3</v>
      </c>
    </row>
    <row r="4" spans="1:1" x14ac:dyDescent="0.25">
      <c r="A4" t="s">
        <v>4</v>
      </c>
    </row>
    <row r="5" spans="1:1" x14ac:dyDescent="0.25">
      <c r="A5" t="s">
        <v>5</v>
      </c>
    </row>
    <row r="6" spans="1:1" x14ac:dyDescent="0.25">
      <c r="A6" t="s">
        <v>6</v>
      </c>
    </row>
    <row r="7" spans="1:1" x14ac:dyDescent="0.25">
      <c r="A7" t="s">
        <v>7</v>
      </c>
    </row>
    <row r="8" spans="1:1" x14ac:dyDescent="0.25">
      <c r="A8" t="s">
        <v>8</v>
      </c>
    </row>
    <row r="9" spans="1:1" x14ac:dyDescent="0.25">
      <c r="A9" t="s">
        <v>9</v>
      </c>
    </row>
    <row r="10" spans="1:1" x14ac:dyDescent="0.25">
      <c r="A10" t="s">
        <v>10</v>
      </c>
    </row>
    <row r="11" spans="1:1" x14ac:dyDescent="0.25">
      <c r="A11" t="s">
        <v>11</v>
      </c>
    </row>
    <row r="12" spans="1:1" x14ac:dyDescent="0.25">
      <c r="A12" t="s">
        <v>12</v>
      </c>
    </row>
    <row r="13" spans="1:1" x14ac:dyDescent="0.25">
      <c r="A13"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9C2A-12A6-40B0-B778-8029128AAC60}">
  <dimension ref="A1:K134"/>
  <sheetViews>
    <sheetView workbookViewId="0">
      <pane ySplit="1" topLeftCell="A128" activePane="bottomLeft" state="frozen"/>
      <selection pane="bottomLeft" activeCell="A134" sqref="A134"/>
    </sheetView>
  </sheetViews>
  <sheetFormatPr baseColWidth="10" defaultRowHeight="15" x14ac:dyDescent="0.25"/>
  <cols>
    <col min="1" max="1" width="41.5703125" customWidth="1"/>
    <col min="2" max="7" width="12" customWidth="1"/>
    <col min="8" max="8" width="12.7109375" customWidth="1"/>
    <col min="9" max="9" width="10.28515625" customWidth="1"/>
    <col min="10" max="10" width="13" customWidth="1"/>
    <col min="11" max="11" width="25.42578125" customWidth="1"/>
  </cols>
  <sheetData>
    <row r="1" spans="1:11" s="1" customFormat="1" ht="45" x14ac:dyDescent="0.25">
      <c r="A1" s="2" t="s">
        <v>14</v>
      </c>
      <c r="B1" s="3" t="s">
        <v>17</v>
      </c>
      <c r="C1" s="3" t="s">
        <v>201</v>
      </c>
      <c r="D1" s="3" t="s">
        <v>18</v>
      </c>
      <c r="E1" s="3" t="s">
        <v>19</v>
      </c>
      <c r="F1" s="3" t="s">
        <v>15</v>
      </c>
      <c r="G1" s="3" t="s">
        <v>20</v>
      </c>
      <c r="H1" s="3" t="s">
        <v>32</v>
      </c>
      <c r="I1" s="3" t="s">
        <v>33</v>
      </c>
      <c r="J1" s="3" t="s">
        <v>189</v>
      </c>
      <c r="K1" s="4" t="s">
        <v>190</v>
      </c>
    </row>
    <row r="2" spans="1:11" x14ac:dyDescent="0.25">
      <c r="A2" s="5" t="s">
        <v>16</v>
      </c>
      <c r="B2" s="6" t="s">
        <v>21</v>
      </c>
      <c r="C2" s="6" t="s">
        <v>21</v>
      </c>
      <c r="D2" s="6" t="s">
        <v>22</v>
      </c>
      <c r="E2" s="6" t="s">
        <v>22</v>
      </c>
      <c r="F2" s="6"/>
      <c r="G2" s="6" t="s">
        <v>29</v>
      </c>
      <c r="H2" s="6"/>
      <c r="I2" s="6"/>
      <c r="J2" s="6"/>
      <c r="K2" s="11"/>
    </row>
    <row r="3" spans="1:11" x14ac:dyDescent="0.25">
      <c r="A3" s="5" t="s">
        <v>23</v>
      </c>
      <c r="B3" s="6" t="s">
        <v>21</v>
      </c>
      <c r="C3" s="6" t="s">
        <v>21</v>
      </c>
      <c r="D3" s="6" t="s">
        <v>22</v>
      </c>
      <c r="E3" s="6" t="s">
        <v>22</v>
      </c>
      <c r="F3" s="6"/>
      <c r="G3" s="6" t="s">
        <v>24</v>
      </c>
      <c r="H3" s="6"/>
      <c r="I3" s="6"/>
      <c r="J3" s="6"/>
      <c r="K3" s="11"/>
    </row>
    <row r="4" spans="1:11" x14ac:dyDescent="0.25">
      <c r="A4" s="5" t="s">
        <v>25</v>
      </c>
      <c r="B4" s="6" t="s">
        <v>21</v>
      </c>
      <c r="C4" s="6" t="s">
        <v>21</v>
      </c>
      <c r="D4" s="6" t="s">
        <v>22</v>
      </c>
      <c r="E4" s="6" t="s">
        <v>22</v>
      </c>
      <c r="F4" s="6"/>
      <c r="G4" s="6" t="s">
        <v>26</v>
      </c>
      <c r="H4" s="6"/>
      <c r="I4" s="6"/>
      <c r="J4" s="6"/>
      <c r="K4" s="11"/>
    </row>
    <row r="5" spans="1:11" x14ac:dyDescent="0.25">
      <c r="A5" s="5" t="s">
        <v>27</v>
      </c>
      <c r="B5" s="6" t="s">
        <v>21</v>
      </c>
      <c r="C5" s="6" t="s">
        <v>21</v>
      </c>
      <c r="D5" s="6" t="s">
        <v>22</v>
      </c>
      <c r="E5" s="6" t="s">
        <v>22</v>
      </c>
      <c r="F5" s="6"/>
      <c r="G5" s="6" t="s">
        <v>26</v>
      </c>
      <c r="H5" s="6"/>
      <c r="I5" s="6"/>
      <c r="J5" s="6"/>
      <c r="K5" s="11"/>
    </row>
    <row r="6" spans="1:11" x14ac:dyDescent="0.25">
      <c r="A6" s="5" t="s">
        <v>28</v>
      </c>
      <c r="B6" s="6" t="s">
        <v>21</v>
      </c>
      <c r="C6" s="6" t="s">
        <v>21</v>
      </c>
      <c r="D6" s="6" t="s">
        <v>22</v>
      </c>
      <c r="E6" s="6" t="s">
        <v>22</v>
      </c>
      <c r="F6" s="6"/>
      <c r="G6" s="6" t="s">
        <v>29</v>
      </c>
      <c r="H6" s="6"/>
      <c r="I6" s="6"/>
      <c r="J6" s="6"/>
      <c r="K6" s="11"/>
    </row>
    <row r="7" spans="1:11" x14ac:dyDescent="0.25">
      <c r="A7" s="5" t="s">
        <v>30</v>
      </c>
      <c r="B7" s="6" t="s">
        <v>21</v>
      </c>
      <c r="C7" s="6" t="s">
        <v>21</v>
      </c>
      <c r="D7" s="6" t="s">
        <v>22</v>
      </c>
      <c r="E7" s="6" t="s">
        <v>22</v>
      </c>
      <c r="F7" s="6"/>
      <c r="G7" s="6" t="s">
        <v>207</v>
      </c>
      <c r="H7" s="6" t="s">
        <v>34</v>
      </c>
      <c r="I7" s="6" t="s">
        <v>35</v>
      </c>
      <c r="J7" s="6"/>
      <c r="K7" s="11"/>
    </row>
    <row r="8" spans="1:11" x14ac:dyDescent="0.25">
      <c r="A8" s="5" t="s">
        <v>36</v>
      </c>
      <c r="B8" s="6"/>
      <c r="C8" s="6"/>
      <c r="D8" s="6" t="s">
        <v>22</v>
      </c>
      <c r="E8" s="6" t="s">
        <v>22</v>
      </c>
      <c r="F8" s="6"/>
      <c r="G8" s="6" t="s">
        <v>50</v>
      </c>
      <c r="H8" s="6"/>
      <c r="I8" s="6"/>
      <c r="J8" s="6"/>
      <c r="K8" s="11"/>
    </row>
    <row r="9" spans="1:11" x14ac:dyDescent="0.25">
      <c r="A9" s="5" t="s">
        <v>37</v>
      </c>
      <c r="B9" s="6"/>
      <c r="C9" s="6"/>
      <c r="D9" s="6" t="s">
        <v>22</v>
      </c>
      <c r="E9" s="6" t="s">
        <v>22</v>
      </c>
      <c r="F9" s="6"/>
      <c r="G9" s="6" t="s">
        <v>31</v>
      </c>
      <c r="H9" s="6"/>
      <c r="I9" s="6"/>
      <c r="J9" s="6"/>
      <c r="K9" s="11"/>
    </row>
    <row r="10" spans="1:11" x14ac:dyDescent="0.25">
      <c r="A10" s="5" t="s">
        <v>38</v>
      </c>
      <c r="B10" s="6"/>
      <c r="C10" s="6"/>
      <c r="D10" s="6" t="s">
        <v>22</v>
      </c>
      <c r="E10" s="6" t="s">
        <v>22</v>
      </c>
      <c r="F10" s="6"/>
      <c r="G10" s="6" t="s">
        <v>40</v>
      </c>
      <c r="H10" s="6"/>
      <c r="I10" s="6"/>
      <c r="J10" s="6"/>
      <c r="K10" s="11"/>
    </row>
    <row r="11" spans="1:11" x14ac:dyDescent="0.25">
      <c r="A11" s="5" t="s">
        <v>47</v>
      </c>
      <c r="B11" s="6"/>
      <c r="C11" s="6"/>
      <c r="D11" s="6" t="s">
        <v>39</v>
      </c>
      <c r="E11" s="6" t="s">
        <v>43</v>
      </c>
      <c r="F11" s="6"/>
      <c r="G11" s="6" t="s">
        <v>40</v>
      </c>
      <c r="H11" s="6"/>
      <c r="I11" s="6"/>
      <c r="J11" s="6"/>
      <c r="K11" s="11"/>
    </row>
    <row r="12" spans="1:11" x14ac:dyDescent="0.25">
      <c r="A12" s="5" t="s">
        <v>41</v>
      </c>
      <c r="B12" s="6"/>
      <c r="C12" s="6"/>
      <c r="D12" s="6" t="s">
        <v>42</v>
      </c>
      <c r="E12" s="6" t="s">
        <v>43</v>
      </c>
      <c r="F12" s="6"/>
      <c r="G12" s="6" t="s">
        <v>44</v>
      </c>
      <c r="H12" s="6"/>
      <c r="I12" s="6"/>
      <c r="J12" s="6"/>
      <c r="K12" s="11"/>
    </row>
    <row r="13" spans="1:11" x14ac:dyDescent="0.25">
      <c r="A13" s="5" t="s">
        <v>45</v>
      </c>
      <c r="B13" s="6" t="s">
        <v>46</v>
      </c>
      <c r="C13" s="6" t="s">
        <v>46</v>
      </c>
      <c r="D13" s="6" t="s">
        <v>22</v>
      </c>
      <c r="E13" s="6" t="s">
        <v>22</v>
      </c>
      <c r="F13" s="6"/>
      <c r="G13" s="6" t="s">
        <v>44</v>
      </c>
      <c r="H13" s="6"/>
      <c r="I13" s="6"/>
      <c r="J13" s="6"/>
      <c r="K13" s="11"/>
    </row>
    <row r="14" spans="1:11" x14ac:dyDescent="0.25">
      <c r="A14" s="5" t="s">
        <v>49</v>
      </c>
      <c r="B14" s="6"/>
      <c r="C14" s="6"/>
      <c r="D14" s="6" t="s">
        <v>48</v>
      </c>
      <c r="E14" s="6" t="s">
        <v>35</v>
      </c>
      <c r="F14" s="6"/>
      <c r="G14" s="6" t="s">
        <v>50</v>
      </c>
      <c r="H14" s="6"/>
      <c r="I14" s="6"/>
      <c r="J14" s="6"/>
      <c r="K14" s="11"/>
    </row>
    <row r="15" spans="1:11" x14ac:dyDescent="0.25">
      <c r="A15" s="5" t="s">
        <v>51</v>
      </c>
      <c r="B15" s="6"/>
      <c r="C15" s="6" t="s">
        <v>21</v>
      </c>
      <c r="D15" s="6" t="s">
        <v>22</v>
      </c>
      <c r="E15" s="6" t="s">
        <v>22</v>
      </c>
      <c r="F15" s="6"/>
      <c r="G15" s="6" t="s">
        <v>44</v>
      </c>
      <c r="H15" s="6"/>
      <c r="I15" s="6"/>
      <c r="J15" s="6"/>
      <c r="K15" s="11"/>
    </row>
    <row r="16" spans="1:11" x14ac:dyDescent="0.25">
      <c r="A16" s="5" t="s">
        <v>52</v>
      </c>
      <c r="B16" s="6" t="s">
        <v>46</v>
      </c>
      <c r="C16" s="6" t="s">
        <v>46</v>
      </c>
      <c r="D16" s="6" t="s">
        <v>22</v>
      </c>
      <c r="E16" s="6" t="s">
        <v>22</v>
      </c>
      <c r="F16" s="6"/>
      <c r="G16" s="6" t="s">
        <v>40</v>
      </c>
      <c r="H16" s="6"/>
      <c r="I16" s="6"/>
      <c r="J16" s="6"/>
      <c r="K16" s="11"/>
    </row>
    <row r="17" spans="1:11" x14ac:dyDescent="0.25">
      <c r="A17" s="5" t="s">
        <v>53</v>
      </c>
      <c r="B17" s="6"/>
      <c r="C17" s="6" t="s">
        <v>202</v>
      </c>
      <c r="D17" s="6" t="s">
        <v>54</v>
      </c>
      <c r="E17" s="6" t="s">
        <v>35</v>
      </c>
      <c r="F17" s="6"/>
      <c r="G17" s="6" t="s">
        <v>62</v>
      </c>
      <c r="H17" s="6"/>
      <c r="I17" s="6"/>
      <c r="J17" s="6"/>
      <c r="K17" s="11"/>
    </row>
    <row r="18" spans="1:11" x14ac:dyDescent="0.25">
      <c r="A18" s="5" t="s">
        <v>55</v>
      </c>
      <c r="B18" s="6"/>
      <c r="C18" s="6" t="s">
        <v>203</v>
      </c>
      <c r="D18" s="6" t="s">
        <v>54</v>
      </c>
      <c r="E18" s="6" t="s">
        <v>35</v>
      </c>
      <c r="F18" s="6"/>
      <c r="G18" s="6" t="s">
        <v>44</v>
      </c>
      <c r="H18" s="6"/>
      <c r="I18" s="6"/>
      <c r="J18" s="6"/>
      <c r="K18" s="11"/>
    </row>
    <row r="19" spans="1:11" x14ac:dyDescent="0.25">
      <c r="A19" s="5" t="s">
        <v>56</v>
      </c>
      <c r="B19" s="6"/>
      <c r="C19" s="6" t="s">
        <v>203</v>
      </c>
      <c r="D19" s="6" t="s">
        <v>54</v>
      </c>
      <c r="E19" s="6" t="s">
        <v>35</v>
      </c>
      <c r="F19" s="6"/>
      <c r="G19" s="6" t="s">
        <v>57</v>
      </c>
      <c r="H19" s="6"/>
      <c r="I19" s="6"/>
      <c r="J19" s="6"/>
      <c r="K19" s="11"/>
    </row>
    <row r="20" spans="1:11" x14ac:dyDescent="0.25">
      <c r="A20" s="5" t="s">
        <v>58</v>
      </c>
      <c r="B20" s="6" t="s">
        <v>46</v>
      </c>
      <c r="C20" s="6" t="s">
        <v>46</v>
      </c>
      <c r="D20" s="6" t="s">
        <v>22</v>
      </c>
      <c r="E20" s="6" t="s">
        <v>22</v>
      </c>
      <c r="F20" s="6"/>
      <c r="G20" s="6" t="s">
        <v>59</v>
      </c>
      <c r="H20" s="6"/>
      <c r="I20" s="6"/>
      <c r="J20" s="6"/>
      <c r="K20" s="11"/>
    </row>
    <row r="21" spans="1:11" x14ac:dyDescent="0.25">
      <c r="A21" s="5" t="s">
        <v>60</v>
      </c>
      <c r="B21" s="6"/>
      <c r="C21" s="6"/>
      <c r="D21" s="6" t="s">
        <v>22</v>
      </c>
      <c r="E21" s="6" t="s">
        <v>22</v>
      </c>
      <c r="F21" s="6"/>
      <c r="G21" s="6" t="s">
        <v>59</v>
      </c>
      <c r="H21" s="6"/>
      <c r="I21" s="6"/>
      <c r="J21" s="6"/>
      <c r="K21" s="11"/>
    </row>
    <row r="22" spans="1:11" x14ac:dyDescent="0.25">
      <c r="A22" s="5" t="s">
        <v>63</v>
      </c>
      <c r="B22" s="6"/>
      <c r="C22" s="6"/>
      <c r="D22" s="6" t="s">
        <v>22</v>
      </c>
      <c r="E22" s="6" t="s">
        <v>22</v>
      </c>
      <c r="F22" s="6"/>
      <c r="G22" s="6" t="s">
        <v>61</v>
      </c>
      <c r="H22" s="6"/>
      <c r="I22" s="6"/>
      <c r="J22" s="6"/>
      <c r="K22" s="11"/>
    </row>
    <row r="23" spans="1:11" x14ac:dyDescent="0.25">
      <c r="A23" s="5" t="s">
        <v>64</v>
      </c>
      <c r="B23" s="6"/>
      <c r="C23" s="6" t="s">
        <v>203</v>
      </c>
      <c r="D23" s="6" t="s">
        <v>54</v>
      </c>
      <c r="E23" s="6" t="s">
        <v>35</v>
      </c>
      <c r="F23" s="6"/>
      <c r="G23" s="6" t="s">
        <v>62</v>
      </c>
      <c r="H23" s="6"/>
      <c r="I23" s="6"/>
      <c r="J23" s="6"/>
      <c r="K23" s="11"/>
    </row>
    <row r="24" spans="1:11" x14ac:dyDescent="0.25">
      <c r="A24" s="5" t="s">
        <v>65</v>
      </c>
      <c r="B24" s="6"/>
      <c r="C24" s="6"/>
      <c r="D24" s="6" t="s">
        <v>22</v>
      </c>
      <c r="E24" s="6" t="s">
        <v>22</v>
      </c>
      <c r="F24" s="6"/>
      <c r="G24" s="6" t="s">
        <v>61</v>
      </c>
      <c r="H24" s="6"/>
      <c r="I24" s="6"/>
      <c r="J24" s="6"/>
      <c r="K24" s="11"/>
    </row>
    <row r="25" spans="1:11" x14ac:dyDescent="0.25">
      <c r="A25" s="5" t="s">
        <v>66</v>
      </c>
      <c r="B25" s="6" t="s">
        <v>46</v>
      </c>
      <c r="C25" s="6" t="s">
        <v>46</v>
      </c>
      <c r="D25" s="6" t="s">
        <v>22</v>
      </c>
      <c r="E25" s="6" t="s">
        <v>22</v>
      </c>
      <c r="F25" s="6"/>
      <c r="G25" s="6" t="s">
        <v>50</v>
      </c>
      <c r="H25" s="6"/>
      <c r="I25" s="6"/>
      <c r="J25" s="6"/>
      <c r="K25" s="11"/>
    </row>
    <row r="26" spans="1:11" x14ac:dyDescent="0.25">
      <c r="A26" s="5" t="s">
        <v>67</v>
      </c>
      <c r="B26" s="6"/>
      <c r="C26" s="6"/>
      <c r="D26" s="6" t="s">
        <v>22</v>
      </c>
      <c r="E26" s="6" t="s">
        <v>22</v>
      </c>
      <c r="F26" s="6"/>
      <c r="G26" s="6" t="s">
        <v>40</v>
      </c>
      <c r="H26" s="6"/>
      <c r="I26" s="6"/>
      <c r="J26" s="6"/>
      <c r="K26" s="11"/>
    </row>
    <row r="27" spans="1:11" x14ac:dyDescent="0.25">
      <c r="A27" s="5" t="s">
        <v>68</v>
      </c>
      <c r="B27" s="6" t="s">
        <v>70</v>
      </c>
      <c r="C27" s="6" t="s">
        <v>69</v>
      </c>
      <c r="D27" s="6" t="s">
        <v>22</v>
      </c>
      <c r="E27" s="6" t="s">
        <v>22</v>
      </c>
      <c r="F27" s="6"/>
      <c r="G27" s="6" t="s">
        <v>40</v>
      </c>
      <c r="H27" s="6"/>
      <c r="I27" s="6"/>
      <c r="J27" s="6"/>
      <c r="K27" s="11"/>
    </row>
    <row r="28" spans="1:11" x14ac:dyDescent="0.25">
      <c r="A28" s="5" t="s">
        <v>71</v>
      </c>
      <c r="B28" s="6"/>
      <c r="C28" s="6"/>
      <c r="D28" s="6" t="s">
        <v>22</v>
      </c>
      <c r="E28" s="6" t="s">
        <v>22</v>
      </c>
      <c r="F28" s="6"/>
      <c r="G28" s="6" t="s">
        <v>40</v>
      </c>
      <c r="H28" s="6"/>
      <c r="I28" s="6"/>
      <c r="J28" s="6"/>
      <c r="K28" s="11"/>
    </row>
    <row r="29" spans="1:11" x14ac:dyDescent="0.25">
      <c r="A29" s="5" t="s">
        <v>72</v>
      </c>
      <c r="B29" s="6" t="s">
        <v>74</v>
      </c>
      <c r="C29" s="6" t="s">
        <v>73</v>
      </c>
      <c r="D29" s="6" t="s">
        <v>22</v>
      </c>
      <c r="E29" s="6" t="s">
        <v>22</v>
      </c>
      <c r="F29" s="6"/>
      <c r="G29" s="6" t="s">
        <v>40</v>
      </c>
      <c r="H29" s="6"/>
      <c r="I29" s="6"/>
      <c r="J29" s="6"/>
      <c r="K29" s="11"/>
    </row>
    <row r="30" spans="1:11" x14ac:dyDescent="0.25">
      <c r="A30" s="5" t="s">
        <v>75</v>
      </c>
      <c r="B30" s="6" t="s">
        <v>76</v>
      </c>
      <c r="C30" s="6" t="s">
        <v>73</v>
      </c>
      <c r="D30" s="6" t="s">
        <v>22</v>
      </c>
      <c r="E30" s="6" t="s">
        <v>22</v>
      </c>
      <c r="F30" s="6"/>
      <c r="G30" s="6" t="s">
        <v>40</v>
      </c>
      <c r="H30" s="6"/>
      <c r="I30" s="6"/>
      <c r="J30" s="6"/>
      <c r="K30" s="11"/>
    </row>
    <row r="31" spans="1:11" x14ac:dyDescent="0.25">
      <c r="A31" s="5" t="s">
        <v>77</v>
      </c>
      <c r="B31" s="6"/>
      <c r="C31" s="6" t="s">
        <v>203</v>
      </c>
      <c r="D31" s="6" t="s">
        <v>54</v>
      </c>
      <c r="E31" s="6" t="s">
        <v>35</v>
      </c>
      <c r="F31" s="6"/>
      <c r="G31" s="6" t="s">
        <v>62</v>
      </c>
      <c r="H31" s="6"/>
      <c r="I31" s="6"/>
      <c r="J31" s="6"/>
      <c r="K31" s="11"/>
    </row>
    <row r="32" spans="1:11" x14ac:dyDescent="0.25">
      <c r="A32" s="5" t="s">
        <v>78</v>
      </c>
      <c r="B32" s="6"/>
      <c r="C32" s="6" t="s">
        <v>203</v>
      </c>
      <c r="D32" s="6" t="s">
        <v>54</v>
      </c>
      <c r="E32" s="6" t="s">
        <v>35</v>
      </c>
      <c r="F32" s="6"/>
      <c r="G32" s="6" t="s">
        <v>62</v>
      </c>
      <c r="H32" s="6"/>
      <c r="I32" s="6"/>
      <c r="J32" s="6"/>
      <c r="K32" s="11"/>
    </row>
    <row r="33" spans="1:11" x14ac:dyDescent="0.25">
      <c r="A33" s="5" t="s">
        <v>79</v>
      </c>
      <c r="B33" s="6" t="s">
        <v>73</v>
      </c>
      <c r="C33" s="6" t="s">
        <v>73</v>
      </c>
      <c r="D33" s="6" t="s">
        <v>22</v>
      </c>
      <c r="E33" s="6" t="s">
        <v>22</v>
      </c>
      <c r="F33" s="6"/>
      <c r="G33" s="6" t="s">
        <v>61</v>
      </c>
      <c r="H33" s="6"/>
      <c r="I33" s="6"/>
      <c r="J33" s="6"/>
      <c r="K33" s="11"/>
    </row>
    <row r="34" spans="1:11" x14ac:dyDescent="0.25">
      <c r="A34" s="5" t="s">
        <v>80</v>
      </c>
      <c r="B34" s="6"/>
      <c r="C34" s="6"/>
      <c r="D34" s="6" t="s">
        <v>39</v>
      </c>
      <c r="E34" s="6" t="s">
        <v>43</v>
      </c>
      <c r="F34" s="6"/>
      <c r="G34" s="6" t="s">
        <v>40</v>
      </c>
      <c r="H34" s="6"/>
      <c r="I34" s="6"/>
      <c r="J34" s="6"/>
      <c r="K34" s="11"/>
    </row>
    <row r="35" spans="1:11" x14ac:dyDescent="0.25">
      <c r="A35" s="5" t="s">
        <v>81</v>
      </c>
      <c r="B35" s="6"/>
      <c r="C35" s="6" t="s">
        <v>204</v>
      </c>
      <c r="D35" s="6" t="s">
        <v>54</v>
      </c>
      <c r="E35" s="6" t="s">
        <v>35</v>
      </c>
      <c r="F35" s="6"/>
      <c r="G35" s="6" t="s">
        <v>61</v>
      </c>
      <c r="H35" s="6"/>
      <c r="I35" s="6"/>
      <c r="J35" s="6"/>
      <c r="K35" s="11"/>
    </row>
    <row r="36" spans="1:11" x14ac:dyDescent="0.25">
      <c r="A36" s="5" t="s">
        <v>82</v>
      </c>
      <c r="B36" s="6"/>
      <c r="C36" s="6"/>
      <c r="D36" s="6" t="s">
        <v>22</v>
      </c>
      <c r="E36" s="6" t="s">
        <v>22</v>
      </c>
      <c r="F36" s="6"/>
      <c r="G36" s="6" t="s">
        <v>40</v>
      </c>
      <c r="H36" s="6"/>
      <c r="I36" s="6"/>
      <c r="J36" s="6"/>
      <c r="K36" s="11"/>
    </row>
    <row r="37" spans="1:11" x14ac:dyDescent="0.25">
      <c r="A37" s="5" t="s">
        <v>83</v>
      </c>
      <c r="B37" s="6"/>
      <c r="C37" s="6" t="s">
        <v>203</v>
      </c>
      <c r="D37" s="6" t="s">
        <v>54</v>
      </c>
      <c r="E37" s="6" t="s">
        <v>35</v>
      </c>
      <c r="F37" s="6"/>
      <c r="G37" s="6" t="s">
        <v>50</v>
      </c>
      <c r="H37" s="6"/>
      <c r="I37" s="6"/>
      <c r="J37" s="6"/>
      <c r="K37" s="11"/>
    </row>
    <row r="38" spans="1:11" x14ac:dyDescent="0.25">
      <c r="A38" s="5" t="s">
        <v>84</v>
      </c>
      <c r="B38" s="6"/>
      <c r="C38" s="6" t="s">
        <v>203</v>
      </c>
      <c r="D38" s="6" t="s">
        <v>54</v>
      </c>
      <c r="E38" s="6" t="s">
        <v>35</v>
      </c>
      <c r="F38" s="6"/>
      <c r="G38" s="6" t="s">
        <v>62</v>
      </c>
      <c r="H38" s="6"/>
      <c r="I38" s="6"/>
      <c r="J38" s="6"/>
      <c r="K38" s="11"/>
    </row>
    <row r="39" spans="1:11" x14ac:dyDescent="0.25">
      <c r="A39" s="5" t="s">
        <v>85</v>
      </c>
      <c r="B39" s="6"/>
      <c r="C39" s="6"/>
      <c r="D39" s="6" t="s">
        <v>22</v>
      </c>
      <c r="E39" s="6" t="s">
        <v>22</v>
      </c>
      <c r="F39" s="6"/>
      <c r="G39" s="6" t="s">
        <v>61</v>
      </c>
      <c r="H39" s="6"/>
      <c r="I39" s="6"/>
      <c r="J39" s="6"/>
      <c r="K39" s="11"/>
    </row>
    <row r="40" spans="1:11" x14ac:dyDescent="0.25">
      <c r="A40" s="5" t="s">
        <v>86</v>
      </c>
      <c r="B40" s="6"/>
      <c r="C40" s="6"/>
      <c r="D40" s="6" t="s">
        <v>22</v>
      </c>
      <c r="E40" s="6" t="s">
        <v>22</v>
      </c>
      <c r="F40" s="6"/>
      <c r="G40" s="6" t="s">
        <v>61</v>
      </c>
      <c r="H40" s="6"/>
      <c r="I40" s="6"/>
      <c r="J40" s="6"/>
      <c r="K40" s="11"/>
    </row>
    <row r="41" spans="1:11" x14ac:dyDescent="0.25">
      <c r="A41" s="5" t="s">
        <v>87</v>
      </c>
      <c r="B41" s="6"/>
      <c r="C41" s="6" t="s">
        <v>203</v>
      </c>
      <c r="D41" s="6" t="s">
        <v>54</v>
      </c>
      <c r="E41" s="6" t="s">
        <v>35</v>
      </c>
      <c r="F41" s="6"/>
      <c r="G41" s="6" t="s">
        <v>62</v>
      </c>
      <c r="H41" s="6"/>
      <c r="I41" s="6"/>
      <c r="J41" s="6"/>
      <c r="K41" s="11"/>
    </row>
    <row r="42" spans="1:11" x14ac:dyDescent="0.25">
      <c r="A42" s="5" t="s">
        <v>88</v>
      </c>
      <c r="B42" s="6"/>
      <c r="C42" s="6"/>
      <c r="D42" s="6" t="s">
        <v>22</v>
      </c>
      <c r="E42" s="6" t="s">
        <v>22</v>
      </c>
      <c r="F42" s="6"/>
      <c r="G42" s="6" t="s">
        <v>59</v>
      </c>
      <c r="H42" s="6"/>
      <c r="I42" s="6"/>
      <c r="J42" s="6"/>
      <c r="K42" s="11"/>
    </row>
    <row r="43" spans="1:11" x14ac:dyDescent="0.25">
      <c r="A43" s="5" t="s">
        <v>89</v>
      </c>
      <c r="B43" s="6"/>
      <c r="C43" s="6"/>
      <c r="D43" s="6" t="s">
        <v>22</v>
      </c>
      <c r="E43" s="6" t="s">
        <v>22</v>
      </c>
      <c r="F43" s="6"/>
      <c r="G43" s="6" t="s">
        <v>59</v>
      </c>
      <c r="H43" s="6"/>
      <c r="I43" s="6"/>
      <c r="J43" s="6"/>
      <c r="K43" s="11"/>
    </row>
    <row r="44" spans="1:11" x14ac:dyDescent="0.25">
      <c r="A44" s="5" t="s">
        <v>90</v>
      </c>
      <c r="B44" s="6"/>
      <c r="C44" s="6"/>
      <c r="D44" s="6" t="s">
        <v>22</v>
      </c>
      <c r="E44" s="6" t="s">
        <v>22</v>
      </c>
      <c r="F44" s="6"/>
      <c r="G44" s="6" t="s">
        <v>59</v>
      </c>
      <c r="H44" s="6"/>
      <c r="I44" s="6"/>
      <c r="J44" s="6"/>
      <c r="K44" s="11"/>
    </row>
    <row r="45" spans="1:11" x14ac:dyDescent="0.25">
      <c r="A45" s="5" t="s">
        <v>91</v>
      </c>
      <c r="B45" s="6"/>
      <c r="C45" s="6" t="s">
        <v>203</v>
      </c>
      <c r="D45" s="6" t="s">
        <v>54</v>
      </c>
      <c r="E45" s="6" t="s">
        <v>35</v>
      </c>
      <c r="F45" s="6"/>
      <c r="G45" s="6" t="s">
        <v>62</v>
      </c>
      <c r="H45" s="6"/>
      <c r="I45" s="6"/>
      <c r="J45" s="6"/>
      <c r="K45" s="11"/>
    </row>
    <row r="46" spans="1:11" x14ac:dyDescent="0.25">
      <c r="A46" s="5" t="s">
        <v>92</v>
      </c>
      <c r="B46" s="6"/>
      <c r="C46" s="6"/>
      <c r="D46" s="6" t="s">
        <v>22</v>
      </c>
      <c r="E46" s="6" t="s">
        <v>22</v>
      </c>
      <c r="F46" s="6"/>
      <c r="G46" s="6" t="s">
        <v>40</v>
      </c>
      <c r="H46" s="6"/>
      <c r="I46" s="6"/>
      <c r="J46" s="6"/>
      <c r="K46" s="11"/>
    </row>
    <row r="47" spans="1:11" x14ac:dyDescent="0.25">
      <c r="A47" s="5" t="s">
        <v>93</v>
      </c>
      <c r="B47" s="6"/>
      <c r="C47" s="6"/>
      <c r="D47" s="6" t="s">
        <v>22</v>
      </c>
      <c r="E47" s="6" t="s">
        <v>22</v>
      </c>
      <c r="F47" s="6"/>
      <c r="G47" s="6" t="s">
        <v>40</v>
      </c>
      <c r="H47" s="6"/>
      <c r="I47" s="6"/>
      <c r="J47" s="6"/>
      <c r="K47" s="11"/>
    </row>
    <row r="48" spans="1:11" x14ac:dyDescent="0.25">
      <c r="A48" s="5" t="s">
        <v>94</v>
      </c>
      <c r="B48" s="6"/>
      <c r="C48" s="6" t="s">
        <v>203</v>
      </c>
      <c r="D48" s="6" t="s">
        <v>54</v>
      </c>
      <c r="E48" s="6" t="s">
        <v>35</v>
      </c>
      <c r="F48" s="6"/>
      <c r="G48" s="6" t="s">
        <v>62</v>
      </c>
      <c r="H48" s="6"/>
      <c r="I48" s="6"/>
      <c r="J48" s="6"/>
      <c r="K48" s="11"/>
    </row>
    <row r="49" spans="1:11" x14ac:dyDescent="0.25">
      <c r="A49" s="5" t="s">
        <v>95</v>
      </c>
      <c r="B49" s="6"/>
      <c r="C49" s="6" t="s">
        <v>205</v>
      </c>
      <c r="D49" s="6" t="s">
        <v>54</v>
      </c>
      <c r="E49" s="6" t="s">
        <v>35</v>
      </c>
      <c r="F49" s="6"/>
      <c r="G49" s="6" t="s">
        <v>40</v>
      </c>
      <c r="H49" s="6"/>
      <c r="I49" s="6"/>
      <c r="J49" s="6"/>
      <c r="K49" s="11"/>
    </row>
    <row r="50" spans="1:11" x14ac:dyDescent="0.25">
      <c r="A50" s="5" t="s">
        <v>96</v>
      </c>
      <c r="B50" s="6"/>
      <c r="C50" s="6"/>
      <c r="D50" s="6" t="s">
        <v>22</v>
      </c>
      <c r="E50" s="6" t="s">
        <v>22</v>
      </c>
      <c r="F50" s="6"/>
      <c r="G50" s="6" t="s">
        <v>40</v>
      </c>
      <c r="H50" s="6"/>
      <c r="I50" s="6"/>
      <c r="J50" s="6"/>
      <c r="K50" s="11"/>
    </row>
    <row r="51" spans="1:11" x14ac:dyDescent="0.25">
      <c r="A51" s="5" t="s">
        <v>97</v>
      </c>
      <c r="B51" s="6"/>
      <c r="C51" s="6"/>
      <c r="D51" s="6" t="s">
        <v>22</v>
      </c>
      <c r="E51" s="6" t="s">
        <v>22</v>
      </c>
      <c r="F51" s="6"/>
      <c r="G51" s="6" t="s">
        <v>59</v>
      </c>
      <c r="H51" s="6"/>
      <c r="I51" s="6"/>
      <c r="J51" s="6"/>
      <c r="K51" s="11"/>
    </row>
    <row r="52" spans="1:11" x14ac:dyDescent="0.25">
      <c r="A52" s="5" t="s">
        <v>99</v>
      </c>
      <c r="B52" s="6"/>
      <c r="C52" s="6"/>
      <c r="D52" s="6" t="s">
        <v>22</v>
      </c>
      <c r="E52" s="6" t="s">
        <v>22</v>
      </c>
      <c r="F52" s="6"/>
      <c r="G52" s="6" t="s">
        <v>98</v>
      </c>
      <c r="H52" s="6"/>
      <c r="I52" s="6"/>
      <c r="J52" s="6"/>
      <c r="K52" s="11"/>
    </row>
    <row r="53" spans="1:11" x14ac:dyDescent="0.25">
      <c r="A53" s="5" t="s">
        <v>100</v>
      </c>
      <c r="B53" s="6"/>
      <c r="C53" s="6"/>
      <c r="D53" s="6" t="s">
        <v>101</v>
      </c>
      <c r="E53" s="6" t="s">
        <v>35</v>
      </c>
      <c r="F53" s="6"/>
      <c r="G53" s="6" t="s">
        <v>44</v>
      </c>
      <c r="H53" s="6" t="s">
        <v>102</v>
      </c>
      <c r="I53" s="6" t="s">
        <v>35</v>
      </c>
      <c r="J53" s="6"/>
      <c r="K53" s="11"/>
    </row>
    <row r="54" spans="1:11" x14ac:dyDescent="0.25">
      <c r="A54" s="5" t="s">
        <v>103</v>
      </c>
      <c r="B54" s="6"/>
      <c r="C54" s="6"/>
      <c r="D54" s="6" t="s">
        <v>22</v>
      </c>
      <c r="E54" s="6" t="s">
        <v>22</v>
      </c>
      <c r="F54" s="6"/>
      <c r="G54" s="6" t="s">
        <v>40</v>
      </c>
      <c r="H54" s="6" t="s">
        <v>104</v>
      </c>
      <c r="I54" s="6" t="s">
        <v>105</v>
      </c>
      <c r="J54" s="6"/>
      <c r="K54" s="11"/>
    </row>
    <row r="55" spans="1:11" x14ac:dyDescent="0.25">
      <c r="A55" s="5" t="s">
        <v>106</v>
      </c>
      <c r="B55" s="6"/>
      <c r="C55" s="6"/>
      <c r="D55" s="6" t="s">
        <v>22</v>
      </c>
      <c r="E55" s="6" t="s">
        <v>22</v>
      </c>
      <c r="F55" s="6"/>
      <c r="G55" s="6" t="s">
        <v>40</v>
      </c>
      <c r="H55" s="6"/>
      <c r="I55" s="6"/>
      <c r="J55" s="6" t="s">
        <v>107</v>
      </c>
      <c r="K55" s="11"/>
    </row>
    <row r="56" spans="1:11" x14ac:dyDescent="0.25">
      <c r="A56" s="5" t="s">
        <v>108</v>
      </c>
      <c r="B56" s="6"/>
      <c r="C56" s="6"/>
      <c r="D56" s="6" t="s">
        <v>22</v>
      </c>
      <c r="E56" s="6" t="s">
        <v>22</v>
      </c>
      <c r="F56" s="6"/>
      <c r="G56" s="6" t="s">
        <v>109</v>
      </c>
      <c r="H56" s="6"/>
      <c r="I56" s="6"/>
      <c r="J56" s="6" t="s">
        <v>107</v>
      </c>
      <c r="K56" s="11"/>
    </row>
    <row r="57" spans="1:11" x14ac:dyDescent="0.25">
      <c r="A57" s="5" t="s">
        <v>110</v>
      </c>
      <c r="B57" s="6"/>
      <c r="C57" s="6"/>
      <c r="D57" s="6" t="s">
        <v>22</v>
      </c>
      <c r="E57" s="6" t="s">
        <v>22</v>
      </c>
      <c r="F57" s="6"/>
      <c r="G57" s="6" t="s">
        <v>40</v>
      </c>
      <c r="H57" s="6"/>
      <c r="I57" s="6"/>
      <c r="J57" s="6"/>
      <c r="K57" s="11"/>
    </row>
    <row r="58" spans="1:11" x14ac:dyDescent="0.25">
      <c r="A58" s="5" t="s">
        <v>111</v>
      </c>
      <c r="B58" s="6"/>
      <c r="C58" s="6" t="s">
        <v>203</v>
      </c>
      <c r="D58" s="6" t="s">
        <v>54</v>
      </c>
      <c r="E58" s="6" t="s">
        <v>35</v>
      </c>
      <c r="F58" s="6"/>
      <c r="G58" s="6" t="s">
        <v>40</v>
      </c>
      <c r="H58" s="6"/>
      <c r="I58" s="6"/>
      <c r="J58" s="6"/>
      <c r="K58" s="11" t="s">
        <v>112</v>
      </c>
    </row>
    <row r="59" spans="1:11" x14ac:dyDescent="0.25">
      <c r="A59" s="5" t="s">
        <v>113</v>
      </c>
      <c r="B59" s="6"/>
      <c r="C59" s="6"/>
      <c r="D59" s="6" t="s">
        <v>22</v>
      </c>
      <c r="E59" s="6" t="s">
        <v>22</v>
      </c>
      <c r="F59" s="6"/>
      <c r="G59" s="6" t="s">
        <v>40</v>
      </c>
      <c r="H59" s="6"/>
      <c r="I59" s="6"/>
      <c r="J59" s="6"/>
      <c r="K59" s="11"/>
    </row>
    <row r="60" spans="1:11" x14ac:dyDescent="0.25">
      <c r="A60" s="5" t="s">
        <v>114</v>
      </c>
      <c r="B60" s="6" t="s">
        <v>46</v>
      </c>
      <c r="C60" s="6" t="s">
        <v>46</v>
      </c>
      <c r="D60" s="6" t="s">
        <v>22</v>
      </c>
      <c r="E60" s="6" t="s">
        <v>22</v>
      </c>
      <c r="F60" s="6"/>
      <c r="G60" s="6" t="s">
        <v>61</v>
      </c>
      <c r="H60" s="6"/>
      <c r="I60" s="6"/>
      <c r="J60" s="6"/>
      <c r="K60" s="11"/>
    </row>
    <row r="61" spans="1:11" x14ac:dyDescent="0.25">
      <c r="A61" s="5" t="s">
        <v>115</v>
      </c>
      <c r="B61" s="6"/>
      <c r="C61" s="6"/>
      <c r="D61" s="6" t="s">
        <v>22</v>
      </c>
      <c r="E61" s="6" t="s">
        <v>22</v>
      </c>
      <c r="F61" s="6"/>
      <c r="G61" s="6" t="s">
        <v>40</v>
      </c>
      <c r="H61" s="6"/>
      <c r="I61" s="6"/>
      <c r="J61" s="6"/>
      <c r="K61" s="11" t="s">
        <v>116</v>
      </c>
    </row>
    <row r="62" spans="1:11" x14ac:dyDescent="0.25">
      <c r="A62" s="5" t="s">
        <v>117</v>
      </c>
      <c r="B62" s="6"/>
      <c r="C62" s="6"/>
      <c r="D62" s="6" t="s">
        <v>22</v>
      </c>
      <c r="E62" s="6" t="s">
        <v>22</v>
      </c>
      <c r="F62" s="6"/>
      <c r="G62" s="6" t="s">
        <v>61</v>
      </c>
      <c r="H62" s="6"/>
      <c r="I62" s="6"/>
      <c r="J62" s="6"/>
      <c r="K62" s="11"/>
    </row>
    <row r="63" spans="1:11" x14ac:dyDescent="0.25">
      <c r="A63" s="5" t="s">
        <v>118</v>
      </c>
      <c r="B63" s="6"/>
      <c r="C63" s="6"/>
      <c r="D63" s="6" t="s">
        <v>22</v>
      </c>
      <c r="E63" s="6" t="s">
        <v>22</v>
      </c>
      <c r="F63" s="6"/>
      <c r="G63" s="6" t="s">
        <v>40</v>
      </c>
      <c r="H63" s="6"/>
      <c r="I63" s="6"/>
      <c r="J63" s="6"/>
      <c r="K63" s="11"/>
    </row>
    <row r="64" spans="1:11" x14ac:dyDescent="0.25">
      <c r="A64" s="5" t="s">
        <v>119</v>
      </c>
      <c r="B64" s="6"/>
      <c r="C64" s="6"/>
      <c r="D64" s="6" t="s">
        <v>22</v>
      </c>
      <c r="E64" s="6" t="s">
        <v>22</v>
      </c>
      <c r="F64" s="6"/>
      <c r="G64" s="6" t="s">
        <v>61</v>
      </c>
      <c r="H64" s="6"/>
      <c r="I64" s="6"/>
      <c r="J64" s="6"/>
      <c r="K64" s="11"/>
    </row>
    <row r="65" spans="1:11" x14ac:dyDescent="0.25">
      <c r="A65" s="5" t="s">
        <v>120</v>
      </c>
      <c r="B65" s="6"/>
      <c r="C65" s="6"/>
      <c r="D65" s="6" t="s">
        <v>22</v>
      </c>
      <c r="E65" s="6" t="s">
        <v>22</v>
      </c>
      <c r="F65" s="6"/>
      <c r="G65" s="6" t="s">
        <v>61</v>
      </c>
      <c r="H65" s="6"/>
      <c r="I65" s="6"/>
      <c r="J65" s="6"/>
      <c r="K65" s="11"/>
    </row>
    <row r="66" spans="1:11" x14ac:dyDescent="0.25">
      <c r="A66" s="5" t="s">
        <v>121</v>
      </c>
      <c r="B66" s="6"/>
      <c r="C66" s="6"/>
      <c r="D66" s="6" t="s">
        <v>122</v>
      </c>
      <c r="E66" s="6" t="s">
        <v>43</v>
      </c>
      <c r="F66" s="6"/>
      <c r="G66" s="6" t="s">
        <v>40</v>
      </c>
      <c r="H66" s="6"/>
      <c r="I66" s="6"/>
      <c r="J66" s="6"/>
      <c r="K66" s="11"/>
    </row>
    <row r="67" spans="1:11" x14ac:dyDescent="0.25">
      <c r="A67" s="5" t="s">
        <v>123</v>
      </c>
      <c r="B67" s="6"/>
      <c r="C67" s="6"/>
      <c r="D67" s="6" t="s">
        <v>22</v>
      </c>
      <c r="E67" s="6" t="s">
        <v>22</v>
      </c>
      <c r="F67" s="6"/>
      <c r="G67" s="6" t="s">
        <v>40</v>
      </c>
      <c r="H67" s="6"/>
      <c r="I67" s="6"/>
      <c r="J67" s="6"/>
      <c r="K67" s="11"/>
    </row>
    <row r="68" spans="1:11" x14ac:dyDescent="0.25">
      <c r="A68" s="5" t="s">
        <v>124</v>
      </c>
      <c r="B68" s="6"/>
      <c r="C68" s="6" t="s">
        <v>73</v>
      </c>
      <c r="D68" s="6" t="s">
        <v>22</v>
      </c>
      <c r="E68" s="6" t="s">
        <v>22</v>
      </c>
      <c r="F68" s="6"/>
      <c r="G68" s="6" t="s">
        <v>59</v>
      </c>
      <c r="H68" s="6"/>
      <c r="I68" s="6"/>
      <c r="J68" s="6"/>
      <c r="K68" s="11"/>
    </row>
    <row r="69" spans="1:11" x14ac:dyDescent="0.25">
      <c r="A69" s="5" t="s">
        <v>125</v>
      </c>
      <c r="B69" s="6"/>
      <c r="C69" s="6" t="s">
        <v>126</v>
      </c>
      <c r="D69" s="6" t="s">
        <v>22</v>
      </c>
      <c r="E69" s="6" t="s">
        <v>22</v>
      </c>
      <c r="F69" s="6"/>
      <c r="G69" s="6" t="s">
        <v>59</v>
      </c>
      <c r="H69" s="6"/>
      <c r="I69" s="6"/>
      <c r="J69" s="6"/>
      <c r="K69" s="11"/>
    </row>
    <row r="70" spans="1:11" x14ac:dyDescent="0.25">
      <c r="A70" s="5" t="s">
        <v>127</v>
      </c>
      <c r="B70" s="6"/>
      <c r="C70" s="6"/>
      <c r="D70" s="6" t="s">
        <v>22</v>
      </c>
      <c r="E70" s="6" t="s">
        <v>22</v>
      </c>
      <c r="F70" s="6"/>
      <c r="G70" s="6" t="s">
        <v>59</v>
      </c>
      <c r="H70" s="6"/>
      <c r="I70" s="6"/>
      <c r="J70" s="6"/>
      <c r="K70" s="11"/>
    </row>
    <row r="71" spans="1:11" x14ac:dyDescent="0.25">
      <c r="A71" s="5" t="s">
        <v>128</v>
      </c>
      <c r="B71" s="6"/>
      <c r="C71" s="6" t="s">
        <v>203</v>
      </c>
      <c r="D71" s="6" t="s">
        <v>54</v>
      </c>
      <c r="E71" s="6" t="s">
        <v>35</v>
      </c>
      <c r="F71" s="6"/>
      <c r="G71" s="6" t="s">
        <v>40</v>
      </c>
      <c r="H71" s="6"/>
      <c r="I71" s="6"/>
      <c r="J71" s="6"/>
      <c r="K71" s="11"/>
    </row>
    <row r="72" spans="1:11" x14ac:dyDescent="0.25">
      <c r="A72" s="5" t="s">
        <v>129</v>
      </c>
      <c r="B72" s="6"/>
      <c r="C72" s="6"/>
      <c r="D72" s="6" t="s">
        <v>101</v>
      </c>
      <c r="E72" s="6" t="s">
        <v>35</v>
      </c>
      <c r="F72" s="6"/>
      <c r="G72" s="6" t="s">
        <v>44</v>
      </c>
      <c r="H72" s="6"/>
      <c r="I72" s="6"/>
      <c r="J72" s="6"/>
      <c r="K72" s="11"/>
    </row>
    <row r="73" spans="1:11" x14ac:dyDescent="0.25">
      <c r="A73" s="5" t="s">
        <v>130</v>
      </c>
      <c r="B73" s="6"/>
      <c r="C73" s="6" t="s">
        <v>73</v>
      </c>
      <c r="D73" s="6" t="s">
        <v>22</v>
      </c>
      <c r="E73" s="6" t="s">
        <v>22</v>
      </c>
      <c r="F73" s="6"/>
      <c r="G73" s="6" t="s">
        <v>40</v>
      </c>
      <c r="H73" s="6"/>
      <c r="I73" s="6"/>
      <c r="J73" s="6"/>
      <c r="K73" s="11"/>
    </row>
    <row r="74" spans="1:11" x14ac:dyDescent="0.25">
      <c r="A74" s="5" t="s">
        <v>131</v>
      </c>
      <c r="B74" s="6"/>
      <c r="C74" s="6"/>
      <c r="D74" s="6" t="s">
        <v>132</v>
      </c>
      <c r="E74" s="6" t="s">
        <v>43</v>
      </c>
      <c r="F74" s="6"/>
      <c r="G74" s="6" t="s">
        <v>40</v>
      </c>
      <c r="H74" s="6"/>
      <c r="I74" s="6"/>
      <c r="J74" s="6"/>
      <c r="K74" s="11"/>
    </row>
    <row r="75" spans="1:11" x14ac:dyDescent="0.25">
      <c r="A75" s="5" t="s">
        <v>133</v>
      </c>
      <c r="B75" s="6"/>
      <c r="C75" s="6" t="s">
        <v>203</v>
      </c>
      <c r="D75" s="6" t="s">
        <v>54</v>
      </c>
      <c r="E75" s="6" t="s">
        <v>35</v>
      </c>
      <c r="F75" s="6"/>
      <c r="G75" s="6" t="s">
        <v>62</v>
      </c>
      <c r="H75" s="6"/>
      <c r="I75" s="6"/>
      <c r="J75" s="6"/>
      <c r="K75" s="11"/>
    </row>
    <row r="76" spans="1:11" x14ac:dyDescent="0.25">
      <c r="A76" s="5" t="s">
        <v>134</v>
      </c>
      <c r="B76" s="6"/>
      <c r="C76" s="6"/>
      <c r="D76" s="6" t="s">
        <v>22</v>
      </c>
      <c r="E76" s="6" t="s">
        <v>22</v>
      </c>
      <c r="F76" s="6"/>
      <c r="G76" s="6" t="s">
        <v>61</v>
      </c>
      <c r="H76" s="6"/>
      <c r="I76" s="6"/>
      <c r="J76" s="6"/>
      <c r="K76" s="11"/>
    </row>
    <row r="77" spans="1:11" x14ac:dyDescent="0.25">
      <c r="A77" s="5" t="s">
        <v>135</v>
      </c>
      <c r="B77" s="6"/>
      <c r="C77" s="6" t="s">
        <v>73</v>
      </c>
      <c r="D77" s="6" t="s">
        <v>22</v>
      </c>
      <c r="E77" s="6" t="s">
        <v>22</v>
      </c>
      <c r="F77" s="6"/>
      <c r="G77" s="6" t="s">
        <v>61</v>
      </c>
      <c r="H77" s="6"/>
      <c r="I77" s="6"/>
      <c r="J77" s="6"/>
      <c r="K77" s="11"/>
    </row>
    <row r="78" spans="1:11" x14ac:dyDescent="0.25">
      <c r="A78" s="5" t="s">
        <v>136</v>
      </c>
      <c r="B78" s="6"/>
      <c r="C78" s="6" t="s">
        <v>21</v>
      </c>
      <c r="D78" s="6" t="s">
        <v>22</v>
      </c>
      <c r="E78" s="6" t="s">
        <v>22</v>
      </c>
      <c r="F78" s="6"/>
      <c r="G78" s="6" t="s">
        <v>40</v>
      </c>
      <c r="H78" s="6"/>
      <c r="I78" s="6"/>
      <c r="J78" s="6"/>
      <c r="K78" s="11"/>
    </row>
    <row r="79" spans="1:11" x14ac:dyDescent="0.25">
      <c r="A79" s="5" t="s">
        <v>137</v>
      </c>
      <c r="B79" s="6"/>
      <c r="C79" s="6"/>
      <c r="D79" s="6" t="s">
        <v>22</v>
      </c>
      <c r="E79" s="6" t="s">
        <v>22</v>
      </c>
      <c r="F79" s="6"/>
      <c r="G79" s="6" t="s">
        <v>61</v>
      </c>
      <c r="H79" s="6"/>
      <c r="I79" s="6"/>
      <c r="J79" s="6"/>
      <c r="K79" s="11"/>
    </row>
    <row r="80" spans="1:11" x14ac:dyDescent="0.25">
      <c r="A80" s="5" t="s">
        <v>138</v>
      </c>
      <c r="B80" s="6"/>
      <c r="C80" s="6"/>
      <c r="D80" s="6" t="s">
        <v>22</v>
      </c>
      <c r="E80" s="6" t="s">
        <v>22</v>
      </c>
      <c r="F80" s="6"/>
      <c r="G80" s="6" t="s">
        <v>61</v>
      </c>
      <c r="H80" s="6"/>
      <c r="I80" s="6"/>
      <c r="J80" s="6"/>
      <c r="K80" s="11"/>
    </row>
    <row r="81" spans="1:11" x14ac:dyDescent="0.25">
      <c r="A81" s="5" t="s">
        <v>139</v>
      </c>
      <c r="B81" s="6"/>
      <c r="C81" s="6"/>
      <c r="D81" s="6" t="s">
        <v>22</v>
      </c>
      <c r="E81" s="6" t="s">
        <v>22</v>
      </c>
      <c r="F81" s="6"/>
      <c r="G81" s="6" t="s">
        <v>61</v>
      </c>
      <c r="H81" s="6"/>
      <c r="I81" s="6"/>
      <c r="J81" s="6"/>
      <c r="K81" s="11"/>
    </row>
    <row r="82" spans="1:11" x14ac:dyDescent="0.25">
      <c r="A82" s="5" t="s">
        <v>140</v>
      </c>
      <c r="B82" s="6"/>
      <c r="C82" s="6"/>
      <c r="D82" s="6" t="s">
        <v>22</v>
      </c>
      <c r="E82" s="6" t="s">
        <v>22</v>
      </c>
      <c r="F82" s="6"/>
      <c r="G82" s="6" t="s">
        <v>61</v>
      </c>
      <c r="H82" s="6"/>
      <c r="I82" s="6"/>
      <c r="J82" s="6"/>
      <c r="K82" s="11"/>
    </row>
    <row r="83" spans="1:11" x14ac:dyDescent="0.25">
      <c r="A83" s="5" t="s">
        <v>141</v>
      </c>
      <c r="B83" s="6"/>
      <c r="C83" s="6" t="s">
        <v>126</v>
      </c>
      <c r="D83" s="6" t="s">
        <v>22</v>
      </c>
      <c r="E83" s="6" t="s">
        <v>22</v>
      </c>
      <c r="F83" s="6"/>
      <c r="G83" s="6" t="s">
        <v>61</v>
      </c>
      <c r="H83" s="6"/>
      <c r="I83" s="6"/>
      <c r="J83" s="6"/>
      <c r="K83" s="11"/>
    </row>
    <row r="84" spans="1:11" x14ac:dyDescent="0.25">
      <c r="A84" s="5" t="s">
        <v>142</v>
      </c>
      <c r="B84" s="6"/>
      <c r="C84" s="6"/>
      <c r="D84" s="6" t="s">
        <v>22</v>
      </c>
      <c r="E84" s="6" t="s">
        <v>22</v>
      </c>
      <c r="F84" s="6"/>
      <c r="G84" s="6" t="s">
        <v>61</v>
      </c>
      <c r="H84" s="6"/>
      <c r="I84" s="6"/>
      <c r="J84" s="6"/>
      <c r="K84" s="11"/>
    </row>
    <row r="85" spans="1:11" x14ac:dyDescent="0.25">
      <c r="A85" s="5" t="s">
        <v>143</v>
      </c>
      <c r="B85" s="6"/>
      <c r="C85" s="6" t="s">
        <v>73</v>
      </c>
      <c r="D85" s="6" t="s">
        <v>22</v>
      </c>
      <c r="E85" s="6" t="s">
        <v>22</v>
      </c>
      <c r="F85" s="6"/>
      <c r="G85" s="6" t="s">
        <v>61</v>
      </c>
      <c r="H85" s="6"/>
      <c r="I85" s="6"/>
      <c r="J85" s="6"/>
      <c r="K85" s="11"/>
    </row>
    <row r="86" spans="1:11" x14ac:dyDescent="0.25">
      <c r="A86" s="5" t="s">
        <v>144</v>
      </c>
      <c r="B86" s="6"/>
      <c r="C86" s="6" t="s">
        <v>73</v>
      </c>
      <c r="D86" s="6" t="s">
        <v>22</v>
      </c>
      <c r="E86" s="6" t="s">
        <v>22</v>
      </c>
      <c r="F86" s="6"/>
      <c r="G86" s="6" t="s">
        <v>61</v>
      </c>
      <c r="H86" s="6"/>
      <c r="I86" s="6"/>
      <c r="J86" s="6"/>
      <c r="K86" s="11"/>
    </row>
    <row r="87" spans="1:11" x14ac:dyDescent="0.25">
      <c r="A87" s="5" t="s">
        <v>145</v>
      </c>
      <c r="B87" s="6"/>
      <c r="C87" s="6" t="s">
        <v>206</v>
      </c>
      <c r="D87" s="6" t="s">
        <v>54</v>
      </c>
      <c r="E87" s="6" t="s">
        <v>35</v>
      </c>
      <c r="F87" s="6"/>
      <c r="G87" s="6" t="s">
        <v>40</v>
      </c>
      <c r="H87" s="6"/>
      <c r="I87" s="6"/>
      <c r="J87" s="6"/>
      <c r="K87" s="11"/>
    </row>
    <row r="88" spans="1:11" x14ac:dyDescent="0.25">
      <c r="A88" s="5" t="s">
        <v>146</v>
      </c>
      <c r="B88" s="6"/>
      <c r="C88" s="6"/>
      <c r="D88" s="6" t="s">
        <v>101</v>
      </c>
      <c r="E88" s="6" t="s">
        <v>35</v>
      </c>
      <c r="F88" s="6"/>
      <c r="G88" s="6" t="s">
        <v>40</v>
      </c>
      <c r="H88" s="6"/>
      <c r="I88" s="6"/>
      <c r="J88" s="6"/>
      <c r="K88" s="11"/>
    </row>
    <row r="89" spans="1:11" x14ac:dyDescent="0.25">
      <c r="A89" s="5" t="s">
        <v>147</v>
      </c>
      <c r="B89" s="6"/>
      <c r="C89" s="6"/>
      <c r="D89" s="6" t="s">
        <v>22</v>
      </c>
      <c r="E89" s="6" t="s">
        <v>22</v>
      </c>
      <c r="F89" s="6"/>
      <c r="G89" s="6" t="s">
        <v>50</v>
      </c>
      <c r="H89" s="6"/>
      <c r="I89" s="6"/>
      <c r="J89" s="6"/>
      <c r="K89" s="11"/>
    </row>
    <row r="90" spans="1:11" x14ac:dyDescent="0.25">
      <c r="A90" s="5" t="s">
        <v>148</v>
      </c>
      <c r="B90" s="6"/>
      <c r="C90" s="6" t="s">
        <v>203</v>
      </c>
      <c r="D90" s="6" t="s">
        <v>54</v>
      </c>
      <c r="E90" s="6" t="s">
        <v>35</v>
      </c>
      <c r="F90" s="6"/>
      <c r="G90" s="6" t="s">
        <v>149</v>
      </c>
      <c r="H90" s="6"/>
      <c r="I90" s="6"/>
      <c r="J90" s="6"/>
      <c r="K90" s="11"/>
    </row>
    <row r="91" spans="1:11" x14ac:dyDescent="0.25">
      <c r="A91" s="5" t="s">
        <v>150</v>
      </c>
      <c r="B91" s="6"/>
      <c r="C91" s="6"/>
      <c r="D91" s="6" t="s">
        <v>22</v>
      </c>
      <c r="E91" s="6" t="s">
        <v>22</v>
      </c>
      <c r="F91" s="6"/>
      <c r="G91" s="6" t="s">
        <v>62</v>
      </c>
      <c r="H91" s="6"/>
      <c r="I91" s="6"/>
      <c r="J91" s="6"/>
      <c r="K91" s="11"/>
    </row>
    <row r="92" spans="1:11" x14ac:dyDescent="0.25">
      <c r="A92" s="5" t="s">
        <v>151</v>
      </c>
      <c r="B92" s="6"/>
      <c r="C92" s="6"/>
      <c r="D92" s="6" t="s">
        <v>122</v>
      </c>
      <c r="E92" s="6" t="s">
        <v>43</v>
      </c>
      <c r="F92" s="6"/>
      <c r="G92" s="6" t="s">
        <v>61</v>
      </c>
      <c r="H92" s="6"/>
      <c r="I92" s="6"/>
      <c r="J92" s="6"/>
      <c r="K92" s="11"/>
    </row>
    <row r="93" spans="1:11" x14ac:dyDescent="0.25">
      <c r="A93" s="5" t="s">
        <v>152</v>
      </c>
      <c r="B93" s="6"/>
      <c r="C93" s="6"/>
      <c r="D93" s="6" t="s">
        <v>22</v>
      </c>
      <c r="E93" s="6" t="s">
        <v>22</v>
      </c>
      <c r="F93" s="6"/>
      <c r="G93" s="6" t="s">
        <v>61</v>
      </c>
      <c r="H93" s="6"/>
      <c r="I93" s="6"/>
      <c r="J93" s="6"/>
      <c r="K93" s="11"/>
    </row>
    <row r="94" spans="1:11" x14ac:dyDescent="0.25">
      <c r="A94" s="5" t="s">
        <v>153</v>
      </c>
      <c r="B94" s="6"/>
      <c r="C94" s="6"/>
      <c r="D94" s="6" t="s">
        <v>22</v>
      </c>
      <c r="E94" s="6" t="s">
        <v>22</v>
      </c>
      <c r="F94" s="6"/>
      <c r="G94" s="6" t="s">
        <v>61</v>
      </c>
      <c r="H94" s="6"/>
      <c r="I94" s="6"/>
      <c r="J94" s="6"/>
      <c r="K94" s="11"/>
    </row>
    <row r="95" spans="1:11" x14ac:dyDescent="0.25">
      <c r="A95" s="5" t="s">
        <v>154</v>
      </c>
      <c r="B95" s="6"/>
      <c r="C95" s="6"/>
      <c r="D95" s="6" t="s">
        <v>122</v>
      </c>
      <c r="E95" s="6" t="s">
        <v>43</v>
      </c>
      <c r="F95" s="6"/>
      <c r="G95" s="6" t="s">
        <v>61</v>
      </c>
      <c r="H95" s="6"/>
      <c r="I95" s="6"/>
      <c r="J95" s="6"/>
      <c r="K95" s="11"/>
    </row>
    <row r="96" spans="1:11" x14ac:dyDescent="0.25">
      <c r="A96" s="5" t="s">
        <v>155</v>
      </c>
      <c r="B96" s="6"/>
      <c r="C96" s="6"/>
      <c r="D96" s="6" t="s">
        <v>22</v>
      </c>
      <c r="E96" s="6" t="s">
        <v>22</v>
      </c>
      <c r="F96" s="6"/>
      <c r="G96" s="6" t="s">
        <v>40</v>
      </c>
      <c r="H96" s="6"/>
      <c r="I96" s="6"/>
      <c r="J96" s="6"/>
      <c r="K96" s="11"/>
    </row>
    <row r="97" spans="1:11" x14ac:dyDescent="0.25">
      <c r="A97" s="5" t="s">
        <v>156</v>
      </c>
      <c r="B97" s="6"/>
      <c r="C97" s="6"/>
      <c r="D97" s="6" t="s">
        <v>22</v>
      </c>
      <c r="E97" s="6" t="s">
        <v>22</v>
      </c>
      <c r="F97" s="6"/>
      <c r="G97" s="6" t="s">
        <v>40</v>
      </c>
      <c r="H97" s="6"/>
      <c r="I97" s="6"/>
      <c r="J97" s="6"/>
      <c r="K97" s="11"/>
    </row>
    <row r="98" spans="1:11" x14ac:dyDescent="0.25">
      <c r="A98" s="5" t="s">
        <v>157</v>
      </c>
      <c r="B98" s="6"/>
      <c r="C98" s="6" t="s">
        <v>203</v>
      </c>
      <c r="D98" s="6" t="s">
        <v>54</v>
      </c>
      <c r="E98" s="6" t="s">
        <v>35</v>
      </c>
      <c r="F98" s="6"/>
      <c r="G98" s="6" t="s">
        <v>40</v>
      </c>
      <c r="H98" s="6"/>
      <c r="I98" s="6"/>
      <c r="J98" s="6"/>
      <c r="K98" s="11"/>
    </row>
    <row r="99" spans="1:11" x14ac:dyDescent="0.25">
      <c r="A99" s="5" t="s">
        <v>158</v>
      </c>
      <c r="B99" s="6"/>
      <c r="C99" s="6"/>
      <c r="D99" s="6" t="s">
        <v>22</v>
      </c>
      <c r="E99" s="6" t="s">
        <v>22</v>
      </c>
      <c r="F99" s="6"/>
      <c r="G99" s="6" t="s">
        <v>40</v>
      </c>
      <c r="H99" s="6"/>
      <c r="I99" s="6"/>
      <c r="J99" s="6"/>
      <c r="K99" s="11"/>
    </row>
    <row r="100" spans="1:11" x14ac:dyDescent="0.25">
      <c r="A100" s="5" t="s">
        <v>159</v>
      </c>
      <c r="B100" s="6"/>
      <c r="C100" s="6"/>
      <c r="D100" s="6" t="s">
        <v>22</v>
      </c>
      <c r="E100" s="6" t="s">
        <v>22</v>
      </c>
      <c r="F100" s="6"/>
      <c r="G100" s="6" t="s">
        <v>40</v>
      </c>
      <c r="H100" s="6"/>
      <c r="I100" s="6"/>
      <c r="J100" s="6"/>
      <c r="K100" s="11"/>
    </row>
    <row r="101" spans="1:11" x14ac:dyDescent="0.25">
      <c r="A101" s="5" t="s">
        <v>160</v>
      </c>
      <c r="B101" s="6"/>
      <c r="C101" s="6" t="s">
        <v>21</v>
      </c>
      <c r="D101" s="6" t="s">
        <v>22</v>
      </c>
      <c r="E101" s="6" t="s">
        <v>22</v>
      </c>
      <c r="F101" s="6"/>
      <c r="G101" s="6" t="s">
        <v>40</v>
      </c>
      <c r="H101" s="6"/>
      <c r="I101" s="6"/>
      <c r="J101" s="6"/>
      <c r="K101" s="11"/>
    </row>
    <row r="102" spans="1:11" x14ac:dyDescent="0.25">
      <c r="A102" s="5" t="s">
        <v>161</v>
      </c>
      <c r="B102" s="6"/>
      <c r="C102" s="6" t="s">
        <v>203</v>
      </c>
      <c r="D102" s="6" t="s">
        <v>54</v>
      </c>
      <c r="E102" s="6" t="s">
        <v>35</v>
      </c>
      <c r="F102" s="6"/>
      <c r="G102" s="6" t="s">
        <v>40</v>
      </c>
      <c r="H102" s="6"/>
      <c r="I102" s="6"/>
      <c r="J102" s="6"/>
      <c r="K102" s="11"/>
    </row>
    <row r="103" spans="1:11" x14ac:dyDescent="0.25">
      <c r="A103" s="5" t="s">
        <v>162</v>
      </c>
      <c r="B103" s="6"/>
      <c r="C103" s="6" t="s">
        <v>205</v>
      </c>
      <c r="D103" s="6" t="s">
        <v>54</v>
      </c>
      <c r="E103" s="6" t="s">
        <v>35</v>
      </c>
      <c r="F103" s="6"/>
      <c r="G103" s="6" t="s">
        <v>44</v>
      </c>
      <c r="H103" s="6"/>
      <c r="I103" s="6"/>
      <c r="J103" s="6"/>
      <c r="K103" s="11"/>
    </row>
    <row r="104" spans="1:11" x14ac:dyDescent="0.25">
      <c r="A104" s="5" t="s">
        <v>163</v>
      </c>
      <c r="B104" s="6"/>
      <c r="C104" s="6"/>
      <c r="D104" s="6" t="s">
        <v>22</v>
      </c>
      <c r="E104" s="6" t="s">
        <v>22</v>
      </c>
      <c r="F104" s="6"/>
      <c r="G104" s="6" t="s">
        <v>61</v>
      </c>
      <c r="H104" s="6"/>
      <c r="I104" s="6"/>
      <c r="J104" s="6"/>
      <c r="K104" s="11"/>
    </row>
    <row r="105" spans="1:11" x14ac:dyDescent="0.25">
      <c r="A105" s="5" t="s">
        <v>164</v>
      </c>
      <c r="B105" s="6"/>
      <c r="C105" s="6" t="s">
        <v>73</v>
      </c>
      <c r="D105" s="6" t="s">
        <v>22</v>
      </c>
      <c r="E105" s="6" t="s">
        <v>22</v>
      </c>
      <c r="F105" s="6"/>
      <c r="G105" s="6" t="s">
        <v>61</v>
      </c>
      <c r="H105" s="6"/>
      <c r="I105" s="6"/>
      <c r="J105" s="6"/>
      <c r="K105" s="11"/>
    </row>
    <row r="106" spans="1:11" x14ac:dyDescent="0.25">
      <c r="A106" s="5" t="s">
        <v>165</v>
      </c>
      <c r="B106" s="6"/>
      <c r="C106" s="6"/>
      <c r="D106" s="6" t="s">
        <v>166</v>
      </c>
      <c r="E106" s="6" t="s">
        <v>43</v>
      </c>
      <c r="F106" s="6"/>
      <c r="G106" s="6" t="s">
        <v>40</v>
      </c>
      <c r="H106" s="6"/>
      <c r="I106" s="6"/>
      <c r="J106" s="6"/>
      <c r="K106" s="11"/>
    </row>
    <row r="107" spans="1:11" x14ac:dyDescent="0.25">
      <c r="A107" s="5" t="s">
        <v>167</v>
      </c>
      <c r="B107" s="6"/>
      <c r="C107" s="6" t="s">
        <v>203</v>
      </c>
      <c r="D107" s="6" t="s">
        <v>54</v>
      </c>
      <c r="E107" s="6" t="s">
        <v>35</v>
      </c>
      <c r="F107" s="6"/>
      <c r="G107" s="6" t="s">
        <v>168</v>
      </c>
      <c r="H107" s="6"/>
      <c r="I107" s="6"/>
      <c r="J107" s="6"/>
      <c r="K107" s="11"/>
    </row>
    <row r="108" spans="1:11" x14ac:dyDescent="0.25">
      <c r="A108" s="5" t="s">
        <v>169</v>
      </c>
      <c r="B108" s="6"/>
      <c r="C108" s="6"/>
      <c r="D108" s="6" t="s">
        <v>22</v>
      </c>
      <c r="E108" s="6" t="s">
        <v>22</v>
      </c>
      <c r="F108" s="6"/>
      <c r="G108" s="6" t="s">
        <v>61</v>
      </c>
      <c r="H108" s="6"/>
      <c r="I108" s="6"/>
      <c r="J108" s="6"/>
      <c r="K108" s="11"/>
    </row>
    <row r="109" spans="1:11" x14ac:dyDescent="0.25">
      <c r="A109" s="5" t="s">
        <v>170</v>
      </c>
      <c r="B109" s="6"/>
      <c r="C109" s="6"/>
      <c r="D109" s="6" t="s">
        <v>171</v>
      </c>
      <c r="E109" s="6" t="s">
        <v>43</v>
      </c>
      <c r="F109" s="6"/>
      <c r="G109" s="6" t="s">
        <v>40</v>
      </c>
      <c r="H109" s="6"/>
      <c r="I109" s="6"/>
      <c r="J109" s="6"/>
      <c r="K109" s="11"/>
    </row>
    <row r="110" spans="1:11" x14ac:dyDescent="0.25">
      <c r="A110" s="5" t="s">
        <v>172</v>
      </c>
      <c r="B110" s="6"/>
      <c r="C110" s="6"/>
      <c r="D110" s="6" t="s">
        <v>22</v>
      </c>
      <c r="E110" s="6" t="s">
        <v>22</v>
      </c>
      <c r="F110" s="6"/>
      <c r="G110" s="6" t="s">
        <v>61</v>
      </c>
      <c r="H110" s="6"/>
      <c r="I110" s="6"/>
      <c r="J110" s="6"/>
      <c r="K110" s="11"/>
    </row>
    <row r="111" spans="1:11" x14ac:dyDescent="0.25">
      <c r="A111" s="5" t="s">
        <v>173</v>
      </c>
      <c r="B111" s="6"/>
      <c r="C111" s="6"/>
      <c r="D111" s="6" t="s">
        <v>22</v>
      </c>
      <c r="E111" s="6" t="s">
        <v>22</v>
      </c>
      <c r="F111" s="6"/>
      <c r="G111" s="6" t="s">
        <v>50</v>
      </c>
      <c r="H111" s="6"/>
      <c r="I111" s="6"/>
      <c r="J111" s="6"/>
      <c r="K111" s="11"/>
    </row>
    <row r="112" spans="1:11" x14ac:dyDescent="0.25">
      <c r="A112" s="5" t="s">
        <v>174</v>
      </c>
      <c r="B112" s="6"/>
      <c r="C112" s="6"/>
      <c r="D112" s="6" t="s">
        <v>22</v>
      </c>
      <c r="E112" s="6" t="s">
        <v>22</v>
      </c>
      <c r="F112" s="6"/>
      <c r="G112" s="6" t="s">
        <v>61</v>
      </c>
      <c r="H112" s="6"/>
      <c r="I112" s="6"/>
      <c r="J112" s="6"/>
      <c r="K112" s="11"/>
    </row>
    <row r="113" spans="1:11" x14ac:dyDescent="0.25">
      <c r="A113" s="5" t="s">
        <v>175</v>
      </c>
      <c r="B113" s="6"/>
      <c r="C113" s="6" t="s">
        <v>203</v>
      </c>
      <c r="D113" s="6" t="s">
        <v>54</v>
      </c>
      <c r="E113" s="6" t="s">
        <v>35</v>
      </c>
      <c r="F113" s="6"/>
      <c r="G113" s="6" t="s">
        <v>50</v>
      </c>
      <c r="H113" s="6"/>
      <c r="I113" s="6"/>
      <c r="J113" s="6"/>
      <c r="K113" s="11"/>
    </row>
    <row r="114" spans="1:11" x14ac:dyDescent="0.25">
      <c r="A114" s="5" t="s">
        <v>176</v>
      </c>
      <c r="B114" s="6"/>
      <c r="C114" s="6"/>
      <c r="D114" s="6" t="s">
        <v>22</v>
      </c>
      <c r="E114" s="6" t="s">
        <v>22</v>
      </c>
      <c r="F114" s="6"/>
      <c r="G114" s="6" t="s">
        <v>40</v>
      </c>
      <c r="H114" s="6"/>
      <c r="I114" s="6"/>
      <c r="J114" s="6"/>
      <c r="K114" s="11"/>
    </row>
    <row r="115" spans="1:11" x14ac:dyDescent="0.25">
      <c r="A115" s="5" t="s">
        <v>177</v>
      </c>
      <c r="B115" s="6"/>
      <c r="C115" s="6" t="s">
        <v>203</v>
      </c>
      <c r="D115" s="6" t="s">
        <v>54</v>
      </c>
      <c r="E115" s="6" t="s">
        <v>35</v>
      </c>
      <c r="F115" s="6"/>
      <c r="G115" s="6" t="s">
        <v>44</v>
      </c>
      <c r="H115" s="6"/>
      <c r="I115" s="6"/>
      <c r="J115" s="6"/>
      <c r="K115" s="11"/>
    </row>
    <row r="116" spans="1:11" x14ac:dyDescent="0.25">
      <c r="A116" s="5" t="s">
        <v>178</v>
      </c>
      <c r="B116" s="6"/>
      <c r="C116" s="6"/>
      <c r="D116" s="6" t="s">
        <v>22</v>
      </c>
      <c r="E116" s="6" t="s">
        <v>22</v>
      </c>
      <c r="F116" s="6"/>
      <c r="G116" s="6" t="s">
        <v>61</v>
      </c>
      <c r="H116" s="6"/>
      <c r="I116" s="6"/>
      <c r="J116" s="6"/>
      <c r="K116" s="11"/>
    </row>
    <row r="117" spans="1:11" x14ac:dyDescent="0.25">
      <c r="A117" s="5" t="s">
        <v>179</v>
      </c>
      <c r="B117" s="6"/>
      <c r="C117" s="6" t="s">
        <v>203</v>
      </c>
      <c r="D117" s="6" t="s">
        <v>54</v>
      </c>
      <c r="E117" s="6" t="s">
        <v>35</v>
      </c>
      <c r="F117" s="6"/>
      <c r="G117" s="6" t="s">
        <v>109</v>
      </c>
      <c r="H117" s="6"/>
      <c r="I117" s="6"/>
      <c r="J117" s="6"/>
      <c r="K117" s="11"/>
    </row>
    <row r="118" spans="1:11" x14ac:dyDescent="0.25">
      <c r="A118" s="5" t="s">
        <v>180</v>
      </c>
      <c r="B118" s="6"/>
      <c r="C118" s="6" t="s">
        <v>203</v>
      </c>
      <c r="D118" s="6" t="s">
        <v>54</v>
      </c>
      <c r="E118" s="6" t="s">
        <v>35</v>
      </c>
      <c r="F118" s="6"/>
      <c r="G118" s="6" t="s">
        <v>44</v>
      </c>
      <c r="H118" s="6"/>
      <c r="I118" s="6"/>
      <c r="J118" s="6"/>
      <c r="K118" s="11"/>
    </row>
    <row r="119" spans="1:11" x14ac:dyDescent="0.25">
      <c r="A119" s="5" t="s">
        <v>181</v>
      </c>
      <c r="B119" s="6"/>
      <c r="C119" s="6" t="s">
        <v>202</v>
      </c>
      <c r="D119" s="6" t="s">
        <v>54</v>
      </c>
      <c r="E119" s="6" t="s">
        <v>35</v>
      </c>
      <c r="F119" s="6"/>
      <c r="G119" s="6" t="s">
        <v>40</v>
      </c>
      <c r="H119" s="6"/>
      <c r="I119" s="6"/>
      <c r="J119" s="6"/>
      <c r="K119" s="11"/>
    </row>
    <row r="120" spans="1:11" x14ac:dyDescent="0.25">
      <c r="A120" s="5" t="s">
        <v>182</v>
      </c>
      <c r="B120" s="6"/>
      <c r="C120" s="6" t="s">
        <v>203</v>
      </c>
      <c r="D120" s="6" t="s">
        <v>54</v>
      </c>
      <c r="E120" s="6" t="s">
        <v>35</v>
      </c>
      <c r="F120" s="6"/>
      <c r="G120" s="6" t="s">
        <v>40</v>
      </c>
      <c r="H120" s="6"/>
      <c r="I120" s="6"/>
      <c r="J120" s="6"/>
      <c r="K120" s="11"/>
    </row>
    <row r="121" spans="1:11" x14ac:dyDescent="0.25">
      <c r="A121" s="5" t="s">
        <v>183</v>
      </c>
      <c r="B121" s="6"/>
      <c r="C121" s="6" t="s">
        <v>202</v>
      </c>
      <c r="D121" s="6" t="s">
        <v>54</v>
      </c>
      <c r="E121" s="6" t="s">
        <v>35</v>
      </c>
      <c r="F121" s="6"/>
      <c r="G121" s="6" t="s">
        <v>40</v>
      </c>
      <c r="H121" s="6"/>
      <c r="I121" s="6"/>
      <c r="J121" s="6"/>
      <c r="K121" s="11"/>
    </row>
    <row r="122" spans="1:11" x14ac:dyDescent="0.25">
      <c r="A122" s="5" t="s">
        <v>184</v>
      </c>
      <c r="B122" s="6"/>
      <c r="C122" s="6" t="s">
        <v>202</v>
      </c>
      <c r="D122" s="6" t="s">
        <v>54</v>
      </c>
      <c r="E122" s="6" t="s">
        <v>35</v>
      </c>
      <c r="F122" s="6"/>
      <c r="G122" s="6" t="s">
        <v>40</v>
      </c>
      <c r="H122" s="6"/>
      <c r="I122" s="6"/>
      <c r="J122" s="6"/>
      <c r="K122" s="12" t="s">
        <v>185</v>
      </c>
    </row>
    <row r="123" spans="1:11" x14ac:dyDescent="0.25">
      <c r="A123" s="5" t="s">
        <v>186</v>
      </c>
      <c r="B123" s="6"/>
      <c r="C123" s="6" t="s">
        <v>203</v>
      </c>
      <c r="D123" s="6" t="s">
        <v>54</v>
      </c>
      <c r="E123" s="6" t="s">
        <v>35</v>
      </c>
      <c r="F123" s="6"/>
      <c r="G123" s="6" t="s">
        <v>40</v>
      </c>
      <c r="H123" s="6"/>
      <c r="I123" s="6"/>
      <c r="J123" s="6"/>
      <c r="K123" s="11"/>
    </row>
    <row r="124" spans="1:11" x14ac:dyDescent="0.25">
      <c r="A124" s="7" t="s">
        <v>188</v>
      </c>
      <c r="B124" s="8"/>
      <c r="C124" s="8" t="s">
        <v>203</v>
      </c>
      <c r="D124" s="8" t="s">
        <v>54</v>
      </c>
      <c r="E124" s="8" t="s">
        <v>35</v>
      </c>
      <c r="F124" s="8"/>
      <c r="G124" s="8" t="s">
        <v>40</v>
      </c>
      <c r="H124" s="8"/>
      <c r="I124" s="8"/>
      <c r="J124" s="8"/>
      <c r="K124" s="13"/>
    </row>
    <row r="125" spans="1:11" x14ac:dyDescent="0.25">
      <c r="A125" s="7" t="s">
        <v>194</v>
      </c>
      <c r="B125" s="8"/>
      <c r="C125" s="8"/>
      <c r="D125" s="8" t="s">
        <v>22</v>
      </c>
      <c r="E125" s="8" t="s">
        <v>22</v>
      </c>
      <c r="F125" s="8"/>
      <c r="G125" s="8" t="s">
        <v>50</v>
      </c>
      <c r="H125" s="8"/>
      <c r="I125" s="8"/>
      <c r="J125" s="8"/>
      <c r="K125" s="13"/>
    </row>
    <row r="126" spans="1:11" x14ac:dyDescent="0.25">
      <c r="A126" s="7" t="s">
        <v>195</v>
      </c>
      <c r="B126" s="8"/>
      <c r="C126" s="8" t="s">
        <v>202</v>
      </c>
      <c r="D126" s="8" t="s">
        <v>54</v>
      </c>
      <c r="E126" s="8" t="s">
        <v>35</v>
      </c>
      <c r="F126" s="8"/>
      <c r="G126" s="8" t="s">
        <v>62</v>
      </c>
      <c r="H126" s="8"/>
      <c r="I126" s="8"/>
      <c r="J126" s="8"/>
      <c r="K126" s="13"/>
    </row>
    <row r="127" spans="1:11" x14ac:dyDescent="0.25">
      <c r="A127" s="7" t="s">
        <v>196</v>
      </c>
      <c r="B127" s="8"/>
      <c r="C127" s="8" t="s">
        <v>203</v>
      </c>
      <c r="D127" s="8" t="s">
        <v>54</v>
      </c>
      <c r="E127" s="8" t="s">
        <v>35</v>
      </c>
      <c r="F127" s="8"/>
      <c r="G127" s="8" t="s">
        <v>62</v>
      </c>
      <c r="H127" s="8"/>
      <c r="I127" s="8"/>
      <c r="J127" s="8"/>
      <c r="K127" s="13"/>
    </row>
    <row r="128" spans="1:11" x14ac:dyDescent="0.25">
      <c r="A128" s="7" t="s">
        <v>197</v>
      </c>
      <c r="B128" s="8"/>
      <c r="C128" s="8" t="s">
        <v>203</v>
      </c>
      <c r="D128" s="8" t="s">
        <v>54</v>
      </c>
      <c r="E128" s="8" t="s">
        <v>35</v>
      </c>
      <c r="F128" s="8"/>
      <c r="G128" s="8" t="s">
        <v>40</v>
      </c>
      <c r="H128" s="8"/>
      <c r="I128" s="8"/>
      <c r="J128" s="8"/>
      <c r="K128" s="13"/>
    </row>
    <row r="129" spans="1:11" x14ac:dyDescent="0.25">
      <c r="A129" s="7" t="s">
        <v>198</v>
      </c>
      <c r="B129" s="8"/>
      <c r="C129" s="8" t="s">
        <v>206</v>
      </c>
      <c r="D129" s="8" t="s">
        <v>54</v>
      </c>
      <c r="E129" s="8" t="s">
        <v>35</v>
      </c>
      <c r="F129" s="8"/>
      <c r="G129" s="8" t="s">
        <v>40</v>
      </c>
      <c r="H129" s="8"/>
      <c r="I129" s="8"/>
      <c r="J129" s="8"/>
      <c r="K129" s="13"/>
    </row>
    <row r="130" spans="1:11" x14ac:dyDescent="0.25">
      <c r="A130" s="7" t="s">
        <v>200</v>
      </c>
      <c r="B130" s="8"/>
      <c r="C130" s="8" t="s">
        <v>203</v>
      </c>
      <c r="D130" s="8" t="s">
        <v>54</v>
      </c>
      <c r="E130" s="8" t="s">
        <v>35</v>
      </c>
      <c r="F130" s="8"/>
      <c r="G130" s="8" t="s">
        <v>62</v>
      </c>
      <c r="H130" s="8"/>
      <c r="I130" s="8"/>
      <c r="J130" s="8"/>
      <c r="K130" s="13"/>
    </row>
    <row r="131" spans="1:11" x14ac:dyDescent="0.25">
      <c r="A131" s="7" t="s">
        <v>146</v>
      </c>
      <c r="B131" s="8"/>
      <c r="C131" s="8"/>
      <c r="D131" s="8" t="s">
        <v>101</v>
      </c>
      <c r="E131" s="8" t="s">
        <v>35</v>
      </c>
      <c r="F131" s="8"/>
      <c r="G131" s="8" t="s">
        <v>50</v>
      </c>
      <c r="H131" s="8"/>
      <c r="I131" s="8"/>
      <c r="J131" s="8"/>
      <c r="K131" s="13"/>
    </row>
    <row r="132" spans="1:11" x14ac:dyDescent="0.25">
      <c r="A132" s="7" t="s">
        <v>214</v>
      </c>
      <c r="B132" s="8"/>
      <c r="C132" s="8"/>
      <c r="D132" s="8" t="s">
        <v>22</v>
      </c>
      <c r="E132" s="8" t="s">
        <v>22</v>
      </c>
      <c r="F132" s="8"/>
      <c r="G132" s="8" t="s">
        <v>215</v>
      </c>
      <c r="H132" s="8" t="s">
        <v>54</v>
      </c>
      <c r="I132" s="8" t="s">
        <v>35</v>
      </c>
      <c r="J132" s="8"/>
      <c r="K132" s="13"/>
    </row>
    <row r="133" spans="1:11" x14ac:dyDescent="0.25">
      <c r="A133" s="7" t="s">
        <v>216</v>
      </c>
      <c r="B133" s="8"/>
      <c r="C133" s="8" t="s">
        <v>203</v>
      </c>
      <c r="D133" s="8" t="s">
        <v>54</v>
      </c>
      <c r="E133" s="8" t="s">
        <v>35</v>
      </c>
      <c r="F133" s="8"/>
      <c r="G133" s="8" t="s">
        <v>62</v>
      </c>
      <c r="H133" s="8"/>
      <c r="I133" s="8"/>
      <c r="J133" s="8"/>
      <c r="K133" s="13"/>
    </row>
    <row r="134" spans="1:11" x14ac:dyDescent="0.25">
      <c r="A134" s="7" t="s">
        <v>226</v>
      </c>
      <c r="B134" s="8"/>
      <c r="C134" s="8"/>
      <c r="D134" s="8" t="s">
        <v>22</v>
      </c>
      <c r="E134" s="8" t="s">
        <v>22</v>
      </c>
      <c r="F134" s="8"/>
      <c r="G134" s="8" t="s">
        <v>40</v>
      </c>
      <c r="H134" s="8"/>
      <c r="I134" s="8"/>
      <c r="J134" s="8"/>
      <c r="K134" s="1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5750-B2FB-404D-9A47-64A4B0D2F75A}">
  <dimension ref="A3:B14"/>
  <sheetViews>
    <sheetView topLeftCell="B1" workbookViewId="0">
      <selection activeCell="B7" sqref="B7"/>
    </sheetView>
  </sheetViews>
  <sheetFormatPr baseColWidth="10" defaultRowHeight="15" x14ac:dyDescent="0.25"/>
  <cols>
    <col min="1" max="1" width="17.5703125" bestFit="1" customWidth="1"/>
    <col min="2" max="2" width="18.5703125" style="14" bestFit="1" customWidth="1"/>
  </cols>
  <sheetData>
    <row r="3" spans="1:2" x14ac:dyDescent="0.25">
      <c r="A3" s="9" t="s">
        <v>191</v>
      </c>
      <c r="B3" s="14" t="s">
        <v>193</v>
      </c>
    </row>
    <row r="4" spans="1:2" x14ac:dyDescent="0.25">
      <c r="A4" s="10" t="s">
        <v>171</v>
      </c>
      <c r="B4" s="15">
        <v>1</v>
      </c>
    </row>
    <row r="5" spans="1:2" x14ac:dyDescent="0.25">
      <c r="A5" s="10" t="s">
        <v>22</v>
      </c>
      <c r="B5" s="15">
        <v>81</v>
      </c>
    </row>
    <row r="6" spans="1:2" x14ac:dyDescent="0.25">
      <c r="A6" s="10" t="s">
        <v>101</v>
      </c>
      <c r="B6" s="15">
        <v>4</v>
      </c>
    </row>
    <row r="7" spans="1:2" x14ac:dyDescent="0.25">
      <c r="A7" s="10" t="s">
        <v>39</v>
      </c>
      <c r="B7" s="15">
        <v>2</v>
      </c>
    </row>
    <row r="8" spans="1:2" x14ac:dyDescent="0.25">
      <c r="A8" s="10" t="s">
        <v>122</v>
      </c>
      <c r="B8" s="15">
        <v>3</v>
      </c>
    </row>
    <row r="9" spans="1:2" x14ac:dyDescent="0.25">
      <c r="A9" s="10" t="s">
        <v>132</v>
      </c>
      <c r="B9" s="15">
        <v>1</v>
      </c>
    </row>
    <row r="10" spans="1:2" x14ac:dyDescent="0.25">
      <c r="A10" s="10" t="s">
        <v>166</v>
      </c>
      <c r="B10" s="15">
        <v>1</v>
      </c>
    </row>
    <row r="11" spans="1:2" x14ac:dyDescent="0.25">
      <c r="A11" s="10" t="s">
        <v>54</v>
      </c>
      <c r="B11" s="15">
        <v>38</v>
      </c>
    </row>
    <row r="12" spans="1:2" x14ac:dyDescent="0.25">
      <c r="A12" s="10" t="s">
        <v>42</v>
      </c>
      <c r="B12" s="15">
        <v>1</v>
      </c>
    </row>
    <row r="13" spans="1:2" x14ac:dyDescent="0.25">
      <c r="A13" s="10" t="s">
        <v>48</v>
      </c>
      <c r="B13" s="15">
        <v>1</v>
      </c>
    </row>
    <row r="14" spans="1:2" x14ac:dyDescent="0.25">
      <c r="A14" s="10" t="s">
        <v>192</v>
      </c>
      <c r="B14" s="15">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A731-C303-4701-BD80-5577467C7ACB}">
  <dimension ref="A1:K17"/>
  <sheetViews>
    <sheetView topLeftCell="A2" workbookViewId="0">
      <selection activeCell="D17" sqref="D17"/>
    </sheetView>
  </sheetViews>
  <sheetFormatPr baseColWidth="10" defaultRowHeight="15" x14ac:dyDescent="0.25"/>
  <cols>
    <col min="1" max="1" width="14.5703125" bestFit="1" customWidth="1"/>
    <col min="2" max="2" width="22.7109375" customWidth="1"/>
    <col min="3" max="3" width="13" bestFit="1" customWidth="1"/>
    <col min="4" max="4" width="12" bestFit="1" customWidth="1"/>
    <col min="7" max="7" width="15.5703125" bestFit="1" customWidth="1"/>
    <col min="8" max="8" width="14.5703125" bestFit="1" customWidth="1"/>
    <col min="10" max="10" width="14.5703125" bestFit="1" customWidth="1"/>
    <col min="11" max="11" width="15.5703125" bestFit="1" customWidth="1"/>
  </cols>
  <sheetData>
    <row r="1" spans="1:11" x14ac:dyDescent="0.25">
      <c r="K1" s="18">
        <v>29000000</v>
      </c>
    </row>
    <row r="2" spans="1:11" x14ac:dyDescent="0.25">
      <c r="H2" s="18">
        <v>3500000</v>
      </c>
    </row>
    <row r="3" spans="1:11" x14ac:dyDescent="0.25">
      <c r="A3" s="18">
        <v>2000000</v>
      </c>
      <c r="B3" s="19">
        <v>0.08</v>
      </c>
      <c r="C3" s="20">
        <f>A3*B3</f>
        <v>160000</v>
      </c>
      <c r="G3" s="20">
        <f>A3*0.3</f>
        <v>600000</v>
      </c>
      <c r="H3" s="20">
        <f>H2-G3</f>
        <v>2900000</v>
      </c>
      <c r="J3" s="18">
        <v>7000000</v>
      </c>
      <c r="K3" s="20">
        <f>J3/12</f>
        <v>583333.33333333337</v>
      </c>
    </row>
    <row r="5" spans="1:11" x14ac:dyDescent="0.25">
      <c r="A5" s="20">
        <f>A3-C3+K3</f>
        <v>2423333.3333333335</v>
      </c>
      <c r="B5" s="20">
        <f>A5*12</f>
        <v>29080000</v>
      </c>
    </row>
    <row r="14" spans="1:11" x14ac:dyDescent="0.25">
      <c r="B14" s="18">
        <v>720000</v>
      </c>
      <c r="C14">
        <v>24</v>
      </c>
      <c r="D14" s="20">
        <f>B14/C14</f>
        <v>30000</v>
      </c>
      <c r="E14">
        <v>620000</v>
      </c>
      <c r="F14" s="20">
        <v>12</v>
      </c>
      <c r="G14">
        <f>E14/12</f>
        <v>51666.666666666664</v>
      </c>
    </row>
    <row r="17" spans="2:4" x14ac:dyDescent="0.25">
      <c r="B17">
        <v>134953</v>
      </c>
      <c r="C17">
        <v>6</v>
      </c>
      <c r="D17">
        <f>B17*C17</f>
        <v>809718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8910-690C-45CD-BDC7-01DF2CC6D784}">
  <dimension ref="A2:D16"/>
  <sheetViews>
    <sheetView workbookViewId="0">
      <selection activeCell="B14" sqref="B14"/>
    </sheetView>
  </sheetViews>
  <sheetFormatPr baseColWidth="10" defaultRowHeight="15" x14ac:dyDescent="0.25"/>
  <sheetData>
    <row r="2" spans="1:4" x14ac:dyDescent="0.25">
      <c r="A2" t="s">
        <v>262</v>
      </c>
    </row>
    <row r="3" spans="1:4" x14ac:dyDescent="0.25">
      <c r="A3" t="s">
        <v>263</v>
      </c>
      <c r="B3" t="s">
        <v>264</v>
      </c>
      <c r="C3" t="s">
        <v>288</v>
      </c>
      <c r="D3" t="s">
        <v>265</v>
      </c>
    </row>
    <row r="4" spans="1:4" x14ac:dyDescent="0.25">
      <c r="A4" s="22">
        <v>44244</v>
      </c>
      <c r="B4">
        <v>18</v>
      </c>
      <c r="C4">
        <v>18</v>
      </c>
      <c r="D4">
        <f>SUM(B4:B350)</f>
        <v>81333</v>
      </c>
    </row>
    <row r="5" spans="1:4" x14ac:dyDescent="0.25">
      <c r="A5" s="22">
        <v>44245</v>
      </c>
      <c r="B5">
        <f>C5-B4</f>
        <v>7836</v>
      </c>
      <c r="C5">
        <v>7854</v>
      </c>
    </row>
    <row r="6" spans="1:4" x14ac:dyDescent="0.25">
      <c r="A6" s="22">
        <v>44246</v>
      </c>
      <c r="B6">
        <f t="shared" ref="B6:B13" si="0">C6-C5</f>
        <v>13453</v>
      </c>
      <c r="C6">
        <v>21307</v>
      </c>
    </row>
    <row r="7" spans="1:4" x14ac:dyDescent="0.25">
      <c r="A7" s="22">
        <v>44247</v>
      </c>
      <c r="B7" s="66">
        <f t="shared" si="0"/>
        <v>11833</v>
      </c>
      <c r="C7">
        <v>33140</v>
      </c>
    </row>
    <row r="8" spans="1:4" x14ac:dyDescent="0.25">
      <c r="A8" s="22">
        <v>44248</v>
      </c>
      <c r="B8" s="66">
        <f t="shared" si="0"/>
        <v>6687</v>
      </c>
      <c r="C8">
        <v>39827</v>
      </c>
    </row>
    <row r="9" spans="1:4" x14ac:dyDescent="0.25">
      <c r="A9" s="22">
        <v>44249</v>
      </c>
      <c r="B9" s="66">
        <f t="shared" si="0"/>
        <v>5339</v>
      </c>
      <c r="C9">
        <v>45166</v>
      </c>
    </row>
    <row r="10" spans="1:4" x14ac:dyDescent="0.25">
      <c r="A10" s="22">
        <v>44250</v>
      </c>
      <c r="B10" s="66">
        <f t="shared" si="0"/>
        <v>2984</v>
      </c>
      <c r="C10">
        <v>48150</v>
      </c>
    </row>
    <row r="11" spans="1:4" x14ac:dyDescent="0.25">
      <c r="A11" s="22">
        <v>44251</v>
      </c>
      <c r="B11" s="66">
        <f t="shared" si="0"/>
        <v>2374</v>
      </c>
      <c r="C11">
        <v>50524</v>
      </c>
    </row>
    <row r="12" spans="1:4" x14ac:dyDescent="0.25">
      <c r="A12" s="22">
        <v>44252</v>
      </c>
      <c r="B12" s="66">
        <f t="shared" si="0"/>
        <v>15633</v>
      </c>
      <c r="C12">
        <v>66157</v>
      </c>
    </row>
    <row r="13" spans="1:4" x14ac:dyDescent="0.25">
      <c r="A13" s="22">
        <v>44253</v>
      </c>
      <c r="B13" s="66">
        <f t="shared" si="0"/>
        <v>15176</v>
      </c>
      <c r="C13">
        <v>81333</v>
      </c>
    </row>
    <row r="14" spans="1:4" x14ac:dyDescent="0.25">
      <c r="A14" s="22">
        <v>44254</v>
      </c>
    </row>
    <row r="15" spans="1:4" x14ac:dyDescent="0.25">
      <c r="A15" s="22">
        <v>44255</v>
      </c>
    </row>
    <row r="16" spans="1:4" x14ac:dyDescent="0.25">
      <c r="A16" s="22">
        <v>44256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objetivos</vt:lpstr>
      <vt:lpstr>lineamientos</vt:lpstr>
      <vt:lpstr>Hoja3</vt:lpstr>
      <vt:lpstr>Simpatizantes</vt:lpstr>
      <vt:lpstr>datos</vt:lpstr>
      <vt:lpstr>Lista</vt:lpstr>
      <vt:lpstr>Hoja2</vt:lpstr>
      <vt:lpstr>Hoja1</vt:lpstr>
      <vt:lpstr>vac_Colombia</vt:lpstr>
      <vt:lpstr>VACUNAS</vt:lpstr>
      <vt:lpstr>covid_mundial</vt:lpstr>
      <vt:lpstr>BIBLIOGRAFIA</vt:lpstr>
      <vt:lpstr>covid_mundialr</vt:lpstr>
      <vt:lpstr>Hoja5</vt:lpstr>
      <vt:lpstr>RESUMEN_COVID</vt:lpstr>
      <vt:lpstr>res_exportar</vt:lpstr>
      <vt:lpstr>Hoja8</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Urquijo</dc:creator>
  <cp:lastModifiedBy>Hector Urquijo</cp:lastModifiedBy>
  <dcterms:created xsi:type="dcterms:W3CDTF">2021-01-30T19:53:10Z</dcterms:created>
  <dcterms:modified xsi:type="dcterms:W3CDTF">2021-02-27T18:48:21Z</dcterms:modified>
</cp:coreProperties>
</file>