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2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3.xml" ContentType="application/vnd.openxmlformats-officedocument.themeOverrid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7.xml" ContentType="application/vnd.openxmlformats-officedocument.spreadsheetml.table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9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1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2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3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ables/table11.xml" ContentType="application/vnd.openxmlformats-officedocument.spreadsheetml.table+xml"/>
  <Override PartName="/xl/drawings/drawing24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2.xml" ContentType="application/vnd.openxmlformats-officedocument.spreadsheetml.table+xml"/>
  <Override PartName="/xl/drawings/drawing25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6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7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4.xml" ContentType="application/vnd.openxmlformats-officedocument.spreadsheetml.pivotTable+xml"/>
  <Override PartName="/xl/drawings/drawing28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9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ables/table13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0.xml" ContentType="application/vnd.openxmlformats-officedocument.drawing+xml"/>
  <Override PartName="/xl/slicers/slicer1.xml" ContentType="application/vnd.ms-excel.slicer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1.xml" ContentType="application/vnd.openxmlformats-officedocument.drawingml.chartshapes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2.xml" ContentType="application/vnd.openxmlformats-officedocument.drawingml.chartshapes+xml"/>
  <Override PartName="/xl/charts/chartEx1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CEPAL\Sandra Huenchuan\Productos\2404\Panamá\"/>
    </mc:Choice>
  </mc:AlternateContent>
  <xr:revisionPtr revIDLastSave="0" documentId="13_ncr:1_{B98E8D8F-AE70-42DF-9AEC-6F1F25010551}" xr6:coauthVersionLast="47" xr6:coauthVersionMax="47" xr10:uidLastSave="{00000000-0000-0000-0000-000000000000}"/>
  <bookViews>
    <workbookView xWindow="-110" yWindow="-110" windowWidth="19420" windowHeight="10660" firstSheet="43" activeTab="43" xr2:uid="{07C32633-4E02-47C2-A289-93557316A915}"/>
  </bookViews>
  <sheets>
    <sheet name="Índice" sheetId="17" r:id="rId1"/>
    <sheet name="Pirámide población" sheetId="29" r:id="rId2"/>
    <sheet name="G pirámide población" sheetId="30" r:id="rId3"/>
    <sheet name="G Pirámide p indígena" sheetId="28" r:id="rId4"/>
    <sheet name="Población total Censo" sheetId="11" r:id="rId5"/>
    <sheet name="G Población total Censo" sheetId="12" r:id="rId6"/>
    <sheet name="Estado civil" sheetId="2" r:id="rId7"/>
    <sheet name="G estado civil" sheetId="4" r:id="rId8"/>
    <sheet name="Población 60" sheetId="1" r:id="rId9"/>
    <sheet name="G Población 60" sheetId="3" r:id="rId10"/>
    <sheet name="Pob 60, total e IE " sheetId="31" r:id="rId11"/>
    <sheet name="G índice env 60" sheetId="32" r:id="rId12"/>
    <sheet name="Relación dependencia vejez 60" sheetId="44" r:id="rId13"/>
    <sheet name="G relación dep vejez 60" sheetId="45" r:id="rId14"/>
    <sheet name="Pob 65, total e IE" sheetId="13" r:id="rId15"/>
    <sheet name="G indice de envejecimiento" sheetId="16" r:id="rId16"/>
    <sheet name="G Pob 65 y total" sheetId="15" r:id="rId17"/>
    <sheet name="Pob 65 IE agrupado" sheetId="14" r:id="rId18"/>
    <sheet name="G IE agrupado" sheetId="18" r:id="rId19"/>
    <sheet name="G Porcent pob 65 agrupado" sheetId="19" r:id="rId20"/>
    <sheet name="Relación dependencia hogar 65" sheetId="24" r:id="rId21"/>
    <sheet name="G Tasa dep hogar 65" sheetId="25" r:id="rId22"/>
    <sheet name="Relación dependencia vejez 65" sheetId="26" r:id="rId23"/>
    <sheet name="G Tasa dep vejez" sheetId="27" r:id="rId24"/>
    <sheet name="Esperanza de vida 2020" sheetId="9" r:id="rId25"/>
    <sheet name="G Esperanza 2020" sheetId="10" r:id="rId26"/>
    <sheet name="Pob Discapacidad" sheetId="20" r:id="rId27"/>
    <sheet name="G Rep pob disc" sheetId="33" r:id="rId28"/>
    <sheet name="G Pob Discapacidad" sheetId="21" r:id="rId29"/>
    <sheet name="Población CSS" sheetId="5" r:id="rId30"/>
    <sheet name="G Población CSS" sheetId="8" r:id="rId31"/>
    <sheet name="Pensión invalidez " sheetId="22" r:id="rId32"/>
    <sheet name="G Pen inv grupo edad" sheetId="23" r:id="rId33"/>
    <sheet name="Promedio de hijos" sheetId="34" r:id="rId34"/>
    <sheet name="G promedio hijos" sheetId="35" r:id="rId35"/>
    <sheet name="hnv x gq" sheetId="42" r:id="rId36"/>
    <sheet name="G hnv x gq" sheetId="43" r:id="rId37"/>
    <sheet name="niños entre mujeres" sheetId="40" r:id="rId38"/>
    <sheet name="G niños entre mujeres" sheetId="41" r:id="rId39"/>
    <sheet name="Analfabetismo" sheetId="36" r:id="rId40"/>
    <sheet name="G Analfabetismo" sheetId="37" r:id="rId41"/>
    <sheet name="Causa de muerte" sheetId="38" r:id="rId42"/>
    <sheet name="G Causa de muerte" sheetId="39" r:id="rId43"/>
    <sheet name="Atención a Adultos mayores" sheetId="48" r:id="rId44"/>
    <sheet name="G Atención AM" sheetId="46" r:id="rId45"/>
    <sheet name="E_vida_90-19 " sheetId="49" r:id="rId46"/>
    <sheet name="G_EV_90-19" sheetId="50" r:id="rId47"/>
    <sheet name="Cobertura Atención" sheetId="51" r:id="rId48"/>
    <sheet name="G Cobertura atención" sheetId="52" r:id="rId49"/>
  </sheets>
  <externalReferences>
    <externalReference r:id="rId50"/>
    <externalReference r:id="rId51"/>
  </externalReferences>
  <definedNames>
    <definedName name="_xlnm._FilterDatabase" localSheetId="39" hidden="1">Analfabetismo!$B$4:$E$4</definedName>
    <definedName name="_xlnm._FilterDatabase" localSheetId="41" hidden="1">'Causa de muerte'!$B$3:$O$3</definedName>
    <definedName name="_xlnm._FilterDatabase" localSheetId="24" hidden="1">'Esperanza de vida 2020'!$B$3:$E$81</definedName>
    <definedName name="_xlnm._FilterDatabase" localSheetId="6" hidden="1">'Estado civil'!$N$4:$W$46</definedName>
    <definedName name="_xlnm._FilterDatabase" localSheetId="10" hidden="1">'Pob 60, total e IE '!$D$25:$E$25</definedName>
    <definedName name="_xlnm._FilterDatabase" localSheetId="14" hidden="1">'Pob 65, total e IE'!$D$25:$E$25</definedName>
    <definedName name="_xlnm._FilterDatabase" localSheetId="26" hidden="1">'Pob Discapacidad'!$A$3:$AJ$45</definedName>
    <definedName name="_xlnm._FilterDatabase" localSheetId="33" hidden="1">'Promedio de hijos'!$B$4:$C$4</definedName>
    <definedName name="_xlnm._FilterDatabase" localSheetId="20" hidden="1">'Relación dependencia hogar 65'!$B$4:$C$17</definedName>
    <definedName name="_xlnm._FilterDatabase" localSheetId="12" hidden="1">'Relación dependencia vejez 60'!$F$5:$U$5</definedName>
    <definedName name="_xlnm._FilterDatabase" localSheetId="22" hidden="1">'Relación dependencia vejez 65'!$B$4:$C$4</definedName>
    <definedName name="_xlchart.v1.0" hidden="1">'Cobertura Atención'!$B$8:$B$20</definedName>
    <definedName name="_xlchart.v1.1" hidden="1">'Cobertura Atención'!$K$8:$K$20</definedName>
    <definedName name="SegmentaciónDeDatos_Región_de__Salud___Comarca">#N/A</definedName>
  </definedNames>
  <calcPr calcId="191028"/>
  <pivotCaches>
    <pivotCache cacheId="0" r:id="rId52"/>
    <pivotCache cacheId="1" r:id="rId53"/>
    <pivotCache cacheId="2" r:id="rId54"/>
    <pivotCache cacheId="3" r:id="rId55"/>
  </pivotCaches>
  <extLst>
    <ext xmlns:x14="http://schemas.microsoft.com/office/spreadsheetml/2009/9/main" uri="{BBE1A952-AA13-448e-AADC-164F8A28A991}">
      <x14:slicerCaches>
        <x14:slicerCache r:id="rId5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38" l="1"/>
  <c r="J56" i="38"/>
  <c r="K7" i="38"/>
  <c r="N7" i="38"/>
  <c r="N8" i="38"/>
  <c r="N9" i="38"/>
  <c r="N10" i="38"/>
  <c r="N11" i="38"/>
  <c r="N12" i="38"/>
  <c r="N13" i="38"/>
  <c r="N14" i="38"/>
  <c r="N15" i="38"/>
  <c r="N16" i="38"/>
  <c r="N17" i="38"/>
  <c r="N18" i="38"/>
  <c r="N19" i="38"/>
  <c r="N20" i="38"/>
  <c r="N21" i="38"/>
  <c r="N22" i="38"/>
  <c r="N23" i="38"/>
  <c r="N24" i="38"/>
  <c r="N25" i="38"/>
  <c r="N26" i="38"/>
  <c r="N27" i="38"/>
  <c r="N28" i="38"/>
  <c r="N29" i="38"/>
  <c r="N30" i="38"/>
  <c r="N31" i="38"/>
  <c r="N32" i="38"/>
  <c r="N33" i="38"/>
  <c r="N34" i="38"/>
  <c r="N35" i="38"/>
  <c r="N36" i="38"/>
  <c r="N37" i="38"/>
  <c r="N38" i="38"/>
  <c r="N39" i="38"/>
  <c r="N40" i="38"/>
  <c r="N41" i="38"/>
  <c r="N42" i="38"/>
  <c r="N43" i="38"/>
  <c r="N44" i="38"/>
  <c r="N45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M30" i="38"/>
  <c r="M31" i="38"/>
  <c r="M32" i="38"/>
  <c r="M33" i="38"/>
  <c r="M34" i="38"/>
  <c r="M35" i="38"/>
  <c r="M36" i="38"/>
  <c r="M37" i="38"/>
  <c r="M38" i="38"/>
  <c r="M39" i="38"/>
  <c r="M40" i="38"/>
  <c r="M41" i="38"/>
  <c r="M42" i="38"/>
  <c r="M43" i="38"/>
  <c r="M44" i="38"/>
  <c r="M45" i="38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38" i="38"/>
  <c r="K39" i="38"/>
  <c r="K40" i="38"/>
  <c r="K41" i="38"/>
  <c r="K42" i="38"/>
  <c r="K43" i="38"/>
  <c r="K44" i="38"/>
  <c r="K45" i="38"/>
  <c r="L5" i="38"/>
  <c r="M5" i="38"/>
  <c r="N5" i="38"/>
  <c r="L6" i="38"/>
  <c r="M6" i="38"/>
  <c r="N6" i="38"/>
  <c r="K5" i="38"/>
  <c r="K6" i="38"/>
  <c r="N4" i="38"/>
  <c r="M4" i="38"/>
  <c r="L4" i="38"/>
  <c r="K4" i="38"/>
  <c r="J6" i="38"/>
  <c r="J5" i="38"/>
  <c r="L5" i="31" l="1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32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6" i="26"/>
  <c r="C6" i="44"/>
  <c r="C7" i="44"/>
  <c r="C8" i="44"/>
  <c r="C9" i="44"/>
  <c r="C10" i="44"/>
  <c r="C11" i="44"/>
  <c r="C12" i="44"/>
  <c r="C13" i="44"/>
  <c r="C14" i="44"/>
  <c r="C15" i="44"/>
  <c r="C16" i="44"/>
  <c r="C17" i="44"/>
  <c r="C5" i="44"/>
  <c r="T13" i="44"/>
  <c r="T15" i="44"/>
  <c r="T9" i="44"/>
  <c r="U9" i="44"/>
  <c r="T16" i="44"/>
  <c r="U19" i="44"/>
  <c r="T12" i="44"/>
  <c r="T17" i="44"/>
  <c r="T14" i="44"/>
  <c r="U14" i="44"/>
  <c r="T8" i="44"/>
  <c r="S16" i="44"/>
  <c r="S10" i="44"/>
  <c r="S12" i="44"/>
  <c r="S8" i="44"/>
  <c r="S6" i="44"/>
  <c r="P13" i="44"/>
  <c r="S13" i="44" s="1"/>
  <c r="P7" i="44"/>
  <c r="S7" i="44" s="1"/>
  <c r="Q7" i="44"/>
  <c r="T7" i="44" s="1"/>
  <c r="R7" i="44"/>
  <c r="U7" i="44" s="1"/>
  <c r="P15" i="44"/>
  <c r="S15" i="44" s="1"/>
  <c r="Q15" i="44"/>
  <c r="R15" i="44"/>
  <c r="U15" i="44" s="1"/>
  <c r="P9" i="44"/>
  <c r="S9" i="44" s="1"/>
  <c r="Q9" i="44"/>
  <c r="R9" i="44"/>
  <c r="P16" i="44"/>
  <c r="Q16" i="44"/>
  <c r="R16" i="44"/>
  <c r="U16" i="44" s="1"/>
  <c r="P10" i="44"/>
  <c r="Q10" i="44"/>
  <c r="T10" i="44" s="1"/>
  <c r="R10" i="44"/>
  <c r="U10" i="44" s="1"/>
  <c r="P18" i="44"/>
  <c r="S18" i="44" s="1"/>
  <c r="Q18" i="44"/>
  <c r="T18" i="44" s="1"/>
  <c r="R18" i="44"/>
  <c r="U18" i="44" s="1"/>
  <c r="P19" i="44"/>
  <c r="S19" i="44" s="1"/>
  <c r="Q19" i="44"/>
  <c r="T19" i="44" s="1"/>
  <c r="R19" i="44"/>
  <c r="P12" i="44"/>
  <c r="Q12" i="44"/>
  <c r="R12" i="44"/>
  <c r="U12" i="44" s="1"/>
  <c r="P11" i="44"/>
  <c r="S11" i="44" s="1"/>
  <c r="Q11" i="44"/>
  <c r="T11" i="44" s="1"/>
  <c r="R11" i="44"/>
  <c r="U11" i="44" s="1"/>
  <c r="P17" i="44"/>
  <c r="S17" i="44" s="1"/>
  <c r="Q17" i="44"/>
  <c r="R17" i="44"/>
  <c r="U17" i="44" s="1"/>
  <c r="P14" i="44"/>
  <c r="S14" i="44" s="1"/>
  <c r="Q14" i="44"/>
  <c r="R14" i="44"/>
  <c r="P8" i="44"/>
  <c r="Q8" i="44"/>
  <c r="R8" i="44"/>
  <c r="U8" i="44" s="1"/>
  <c r="P6" i="44"/>
  <c r="Q6" i="44"/>
  <c r="T6" i="44" s="1"/>
  <c r="R6" i="44"/>
  <c r="U6" i="44" s="1"/>
  <c r="Q13" i="44"/>
  <c r="R13" i="44"/>
  <c r="U13" i="44" s="1"/>
  <c r="K6" i="42"/>
  <c r="K7" i="42"/>
  <c r="K8" i="42"/>
  <c r="K9" i="42"/>
  <c r="K10" i="42"/>
  <c r="K11" i="42"/>
  <c r="K12" i="42"/>
  <c r="K13" i="42"/>
  <c r="K14" i="42"/>
  <c r="K15" i="42"/>
  <c r="K16" i="42"/>
  <c r="K17" i="42"/>
  <c r="K18" i="42"/>
  <c r="K19" i="42"/>
  <c r="K20" i="42"/>
  <c r="K21" i="42"/>
  <c r="K22" i="42"/>
  <c r="K23" i="42"/>
  <c r="K24" i="42"/>
  <c r="K5" i="42"/>
  <c r="G24" i="42"/>
  <c r="I24" i="42" s="1"/>
  <c r="I6" i="42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5" i="42"/>
  <c r="B7" i="22" l="1"/>
  <c r="B8" i="22"/>
  <c r="B9" i="22" s="1"/>
  <c r="B10" i="22" s="1"/>
  <c r="B11" i="22" s="1"/>
  <c r="B13" i="22"/>
  <c r="B14" i="22" s="1"/>
  <c r="B15" i="22" s="1"/>
  <c r="B16" i="22" s="1"/>
  <c r="B17" i="22" s="1"/>
  <c r="B19" i="22"/>
  <c r="B20" i="22"/>
  <c r="B21" i="22"/>
  <c r="B22" i="22"/>
  <c r="B6" i="2"/>
  <c r="B7" i="2" s="1"/>
  <c r="B9" i="2"/>
  <c r="B10" i="2" s="1"/>
  <c r="B12" i="2"/>
  <c r="B13" i="2"/>
  <c r="B15" i="2"/>
  <c r="B16" i="2" s="1"/>
  <c r="B18" i="2"/>
  <c r="B19" i="2"/>
  <c r="B21" i="2"/>
  <c r="B22" i="2" s="1"/>
  <c r="B24" i="2"/>
  <c r="B25" i="2"/>
  <c r="B27" i="2"/>
  <c r="B28" i="2" s="1"/>
  <c r="B30" i="2"/>
  <c r="B31" i="2"/>
  <c r="B33" i="2"/>
  <c r="B34" i="2" s="1"/>
  <c r="B36" i="2"/>
  <c r="B37" i="2"/>
  <c r="B39" i="2"/>
  <c r="B40" i="2" s="1"/>
  <c r="B42" i="2"/>
  <c r="B43" i="2"/>
  <c r="B45" i="2"/>
  <c r="B46" i="2" s="1"/>
  <c r="P5" i="2" l="1"/>
  <c r="S18" i="24"/>
  <c r="S19" i="24"/>
  <c r="AG5" i="20"/>
  <c r="AG6" i="20" s="1"/>
  <c r="AG8" i="20"/>
  <c r="AG9" i="20" s="1"/>
  <c r="AG11" i="20"/>
  <c r="AG12" i="20" s="1"/>
  <c r="AG14" i="20"/>
  <c r="AG15" i="20" s="1"/>
  <c r="AG17" i="20"/>
  <c r="AG18" i="20" s="1"/>
  <c r="AG20" i="20"/>
  <c r="AG21" i="20" s="1"/>
  <c r="AG23" i="20"/>
  <c r="AG24" i="20" s="1"/>
  <c r="AG26" i="20"/>
  <c r="AG27" i="20" s="1"/>
  <c r="AG29" i="20"/>
  <c r="AG30" i="20" s="1"/>
  <c r="AG32" i="20"/>
  <c r="AG33" i="20" s="1"/>
  <c r="AG35" i="20"/>
  <c r="AG36" i="20" s="1"/>
  <c r="AG38" i="20"/>
  <c r="AG39" i="20" s="1"/>
  <c r="AG41" i="20"/>
  <c r="AG42" i="20" s="1"/>
  <c r="AG44" i="20"/>
  <c r="AG45" i="20" s="1"/>
  <c r="E27" i="31"/>
  <c r="E28" i="31"/>
  <c r="E29" i="31"/>
  <c r="E30" i="31"/>
  <c r="E31" i="31"/>
  <c r="E32" i="31"/>
  <c r="E33" i="31"/>
  <c r="E34" i="31"/>
  <c r="E35" i="31"/>
  <c r="E36" i="31"/>
  <c r="E37" i="31"/>
  <c r="E38" i="31"/>
  <c r="E26" i="31"/>
  <c r="P18" i="31"/>
  <c r="O18" i="31"/>
  <c r="N18" i="31"/>
  <c r="P17" i="31"/>
  <c r="O17" i="31"/>
  <c r="N17" i="31"/>
  <c r="P16" i="31"/>
  <c r="O16" i="31"/>
  <c r="N16" i="31"/>
  <c r="P15" i="31"/>
  <c r="O15" i="31"/>
  <c r="N15" i="31"/>
  <c r="P14" i="31"/>
  <c r="O14" i="31"/>
  <c r="N14" i="31"/>
  <c r="P13" i="31"/>
  <c r="O13" i="31"/>
  <c r="N13" i="31"/>
  <c r="P12" i="31"/>
  <c r="O12" i="31"/>
  <c r="N12" i="31"/>
  <c r="P11" i="31"/>
  <c r="O11" i="31"/>
  <c r="N11" i="31"/>
  <c r="P10" i="31"/>
  <c r="O10" i="31"/>
  <c r="N10" i="31"/>
  <c r="P9" i="31"/>
  <c r="O9" i="31"/>
  <c r="N9" i="31"/>
  <c r="P8" i="31"/>
  <c r="O8" i="31"/>
  <c r="N8" i="31"/>
  <c r="P7" i="31"/>
  <c r="O7" i="31"/>
  <c r="N7" i="31"/>
  <c r="P6" i="31"/>
  <c r="O6" i="31"/>
  <c r="N6" i="31"/>
  <c r="R5" i="31"/>
  <c r="P5" i="31"/>
  <c r="O5" i="31"/>
  <c r="N5" i="3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4" i="29"/>
  <c r="C8" i="26"/>
  <c r="C16" i="26"/>
  <c r="C14" i="26"/>
  <c r="C13" i="26"/>
  <c r="C17" i="26"/>
  <c r="C7" i="26"/>
  <c r="C15" i="26"/>
  <c r="C9" i="26"/>
  <c r="C5" i="26"/>
  <c r="C10" i="26"/>
  <c r="C12" i="26"/>
  <c r="C6" i="26"/>
  <c r="C11" i="26"/>
  <c r="R19" i="26"/>
  <c r="Q19" i="26"/>
  <c r="P19" i="26"/>
  <c r="R18" i="26"/>
  <c r="Q18" i="26"/>
  <c r="P18" i="26"/>
  <c r="R17" i="26"/>
  <c r="Q17" i="26"/>
  <c r="P17" i="26"/>
  <c r="R16" i="26"/>
  <c r="Q16" i="26"/>
  <c r="P16" i="26"/>
  <c r="R15" i="26"/>
  <c r="Q15" i="26"/>
  <c r="P15" i="26"/>
  <c r="R14" i="26"/>
  <c r="Q14" i="26"/>
  <c r="P14" i="26"/>
  <c r="R13" i="26"/>
  <c r="Q13" i="26"/>
  <c r="P13" i="26"/>
  <c r="R12" i="26"/>
  <c r="Q12" i="26"/>
  <c r="P12" i="26"/>
  <c r="R11" i="26"/>
  <c r="Q11" i="26"/>
  <c r="P11" i="26"/>
  <c r="R10" i="26"/>
  <c r="Q10" i="26"/>
  <c r="R9" i="26"/>
  <c r="Q9" i="26"/>
  <c r="P9" i="26"/>
  <c r="R8" i="26"/>
  <c r="Q8" i="26"/>
  <c r="P8" i="26"/>
  <c r="R7" i="26"/>
  <c r="Q7" i="26"/>
  <c r="P7" i="26"/>
  <c r="R6" i="26"/>
  <c r="Q6" i="26"/>
  <c r="P6" i="26"/>
  <c r="C15" i="24"/>
  <c r="C17" i="24"/>
  <c r="C7" i="9" l="1"/>
  <c r="B5" i="9"/>
  <c r="B6" i="9" s="1"/>
  <c r="B7" i="9" s="1"/>
  <c r="B8" i="9" s="1"/>
  <c r="B9" i="9" s="1"/>
  <c r="C9" i="9"/>
  <c r="C11" i="9"/>
  <c r="C13" i="9"/>
  <c r="B11" i="9"/>
  <c r="B12" i="9" s="1"/>
  <c r="B13" i="9" s="1"/>
  <c r="B14" i="9" s="1"/>
  <c r="B15" i="9" s="1"/>
  <c r="C15" i="9"/>
  <c r="C17" i="9"/>
  <c r="C19" i="9"/>
  <c r="B17" i="9"/>
  <c r="B18" i="9" s="1"/>
  <c r="B19" i="9" s="1"/>
  <c r="B20" i="9" s="1"/>
  <c r="B21" i="9" s="1"/>
  <c r="C21" i="9"/>
  <c r="C23" i="9"/>
  <c r="C25" i="9"/>
  <c r="B23" i="9"/>
  <c r="B24" i="9" s="1"/>
  <c r="B25" i="9" s="1"/>
  <c r="B26" i="9" s="1"/>
  <c r="B27" i="9" s="1"/>
  <c r="C27" i="9"/>
  <c r="C29" i="9"/>
  <c r="C31" i="9"/>
  <c r="B29" i="9"/>
  <c r="B30" i="9" s="1"/>
  <c r="B31" i="9" s="1"/>
  <c r="B32" i="9" s="1"/>
  <c r="B33" i="9" s="1"/>
  <c r="C33" i="9"/>
  <c r="C35" i="9"/>
  <c r="C37" i="9"/>
  <c r="B35" i="9"/>
  <c r="B36" i="9" s="1"/>
  <c r="B37" i="9" s="1"/>
  <c r="B38" i="9" s="1"/>
  <c r="B39" i="9" s="1"/>
  <c r="C39" i="9"/>
  <c r="C41" i="9"/>
  <c r="C43" i="9"/>
  <c r="B41" i="9"/>
  <c r="B42" i="9" s="1"/>
  <c r="B43" i="9" s="1"/>
  <c r="B44" i="9" s="1"/>
  <c r="B45" i="9" s="1"/>
  <c r="C45" i="9"/>
  <c r="C47" i="9"/>
  <c r="C49" i="9"/>
  <c r="B47" i="9"/>
  <c r="B48" i="9" s="1"/>
  <c r="B49" i="9" s="1"/>
  <c r="B50" i="9" s="1"/>
  <c r="B51" i="9" s="1"/>
  <c r="C51" i="9"/>
  <c r="C53" i="9"/>
  <c r="C55" i="9"/>
  <c r="B53" i="9"/>
  <c r="B54" i="9" s="1"/>
  <c r="B55" i="9" s="1"/>
  <c r="B56" i="9" s="1"/>
  <c r="B57" i="9" s="1"/>
  <c r="C57" i="9"/>
  <c r="C59" i="9"/>
  <c r="C61" i="9"/>
  <c r="B59" i="9"/>
  <c r="B60" i="9" s="1"/>
  <c r="B61" i="9" s="1"/>
  <c r="B62" i="9" s="1"/>
  <c r="B63" i="9" s="1"/>
  <c r="C63" i="9"/>
  <c r="C65" i="9"/>
  <c r="C67" i="9"/>
  <c r="B65" i="9"/>
  <c r="B66" i="9" s="1"/>
  <c r="B67" i="9" s="1"/>
  <c r="B68" i="9" s="1"/>
  <c r="B69" i="9" s="1"/>
  <c r="C69" i="9"/>
  <c r="C71" i="9"/>
  <c r="C73" i="9"/>
  <c r="B71" i="9"/>
  <c r="B72" i="9" s="1"/>
  <c r="B73" i="9" s="1"/>
  <c r="B74" i="9" s="1"/>
  <c r="B75" i="9" s="1"/>
  <c r="C75" i="9"/>
  <c r="C77" i="9"/>
  <c r="C79" i="9"/>
  <c r="B77" i="9"/>
  <c r="B78" i="9" s="1"/>
  <c r="B79" i="9" s="1"/>
  <c r="B80" i="9" s="1"/>
  <c r="B81" i="9" s="1"/>
  <c r="C81" i="9"/>
  <c r="C5" i="9"/>
  <c r="P6" i="24"/>
  <c r="S6" i="24" s="1"/>
  <c r="Q6" i="24"/>
  <c r="R6" i="24"/>
  <c r="P7" i="24"/>
  <c r="Q7" i="24"/>
  <c r="R7" i="24"/>
  <c r="P8" i="24"/>
  <c r="Q8" i="24"/>
  <c r="R8" i="24"/>
  <c r="I10" i="14"/>
  <c r="C11" i="14"/>
  <c r="D11" i="14"/>
  <c r="E11" i="14"/>
  <c r="D10" i="14"/>
  <c r="E10" i="14"/>
  <c r="C10" i="14"/>
  <c r="D6" i="14"/>
  <c r="E6" i="14"/>
  <c r="F6" i="14"/>
  <c r="G6" i="14"/>
  <c r="H6" i="14"/>
  <c r="I6" i="14"/>
  <c r="J6" i="14"/>
  <c r="K6" i="14"/>
  <c r="C6" i="14"/>
  <c r="F5" i="14"/>
  <c r="G5" i="14"/>
  <c r="H5" i="14"/>
  <c r="I5" i="14"/>
  <c r="J5" i="14"/>
  <c r="K5" i="14"/>
  <c r="D5" i="14"/>
  <c r="E5" i="14"/>
  <c r="C5" i="14"/>
  <c r="O5" i="13"/>
  <c r="P5" i="13"/>
  <c r="O6" i="13"/>
  <c r="P6" i="13"/>
  <c r="O7" i="13"/>
  <c r="P7" i="13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R5" i="13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Q6" i="2"/>
  <c r="X6" i="2" s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R5" i="2"/>
  <c r="S5" i="2"/>
  <c r="T5" i="2"/>
  <c r="U5" i="2"/>
  <c r="X5" i="2" s="1"/>
  <c r="V5" i="2"/>
  <c r="W5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C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D21" i="11"/>
  <c r="E21" i="11"/>
  <c r="E20" i="11"/>
  <c r="D20" i="11"/>
  <c r="S7" i="24" l="1"/>
  <c r="C14" i="24"/>
  <c r="S8" i="24"/>
  <c r="C8" i="24"/>
  <c r="X7" i="2"/>
  <c r="G21" i="11"/>
  <c r="G20" i="11"/>
  <c r="Q9" i="24" l="1"/>
  <c r="R9" i="24"/>
  <c r="Q10" i="24"/>
  <c r="R10" i="24"/>
  <c r="Q11" i="24"/>
  <c r="R11" i="24"/>
  <c r="Q12" i="24"/>
  <c r="R12" i="24"/>
  <c r="Q13" i="24"/>
  <c r="R13" i="24"/>
  <c r="Q14" i="24"/>
  <c r="R14" i="24"/>
  <c r="Q15" i="24"/>
  <c r="R15" i="24"/>
  <c r="Q16" i="24"/>
  <c r="R16" i="24"/>
  <c r="Q17" i="24"/>
  <c r="R17" i="24"/>
  <c r="Q18" i="24"/>
  <c r="R18" i="24"/>
  <c r="Q19" i="24"/>
  <c r="R19" i="24"/>
  <c r="P9" i="24" l="1"/>
  <c r="P10" i="24"/>
  <c r="P11" i="24"/>
  <c r="P12" i="24"/>
  <c r="P13" i="24"/>
  <c r="P14" i="24"/>
  <c r="P15" i="24"/>
  <c r="P16" i="24"/>
  <c r="P17" i="24"/>
  <c r="P18" i="24"/>
  <c r="P19" i="24"/>
  <c r="M22" i="13"/>
  <c r="F7" i="11"/>
  <c r="F8" i="11"/>
  <c r="F9" i="11"/>
  <c r="F10" i="11"/>
  <c r="F11" i="11"/>
  <c r="F12" i="11"/>
  <c r="F13" i="11"/>
  <c r="F14" i="11"/>
  <c r="F15" i="11"/>
  <c r="F16" i="11"/>
  <c r="F17" i="11"/>
  <c r="F18" i="11"/>
  <c r="F20" i="11"/>
  <c r="F5" i="11"/>
  <c r="F6" i="11"/>
  <c r="AE5" i="20"/>
  <c r="AE6" i="20"/>
  <c r="AE7" i="20"/>
  <c r="AE8" i="20"/>
  <c r="AE9" i="20"/>
  <c r="AE10" i="20"/>
  <c r="AE11" i="20"/>
  <c r="AE12" i="20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5" i="20"/>
  <c r="AE26" i="20"/>
  <c r="AE27" i="20"/>
  <c r="AE28" i="20"/>
  <c r="AE29" i="20"/>
  <c r="AE30" i="20"/>
  <c r="AE31" i="20"/>
  <c r="AE32" i="20"/>
  <c r="AE33" i="20"/>
  <c r="AE34" i="20"/>
  <c r="AE35" i="20"/>
  <c r="AE36" i="20"/>
  <c r="AE37" i="20"/>
  <c r="AE38" i="20"/>
  <c r="AE39" i="20"/>
  <c r="AE40" i="20"/>
  <c r="AE41" i="20"/>
  <c r="AE42" i="20"/>
  <c r="AE43" i="20"/>
  <c r="AE44" i="20"/>
  <c r="AE45" i="20"/>
  <c r="AE4" i="20"/>
  <c r="AD5" i="20"/>
  <c r="AD6" i="20"/>
  <c r="AD7" i="20"/>
  <c r="AD8" i="20"/>
  <c r="AD9" i="20"/>
  <c r="AD10" i="20"/>
  <c r="AD11" i="20"/>
  <c r="AD12" i="20"/>
  <c r="AD13" i="20"/>
  <c r="AD14" i="20"/>
  <c r="AD15" i="20"/>
  <c r="AD16" i="20"/>
  <c r="AD17" i="20"/>
  <c r="AD18" i="20"/>
  <c r="AD19" i="20"/>
  <c r="AD20" i="20"/>
  <c r="AD21" i="20"/>
  <c r="AD22" i="20"/>
  <c r="AD23" i="20"/>
  <c r="AD24" i="20"/>
  <c r="AD25" i="20"/>
  <c r="AD26" i="20"/>
  <c r="AD27" i="20"/>
  <c r="AD28" i="20"/>
  <c r="AD29" i="20"/>
  <c r="AD30" i="20"/>
  <c r="AD31" i="20"/>
  <c r="AD32" i="20"/>
  <c r="AD33" i="20"/>
  <c r="AD34" i="20"/>
  <c r="AD35" i="20"/>
  <c r="AD36" i="20"/>
  <c r="AD37" i="20"/>
  <c r="AD38" i="20"/>
  <c r="AD39" i="20"/>
  <c r="AD40" i="20"/>
  <c r="AD41" i="20"/>
  <c r="AD42" i="20"/>
  <c r="AD43" i="20"/>
  <c r="AD44" i="20"/>
  <c r="AD45" i="20"/>
  <c r="AD4" i="20"/>
  <c r="I11" i="14"/>
  <c r="L11" i="14" s="1"/>
  <c r="J11" i="14"/>
  <c r="M11" i="14" s="1"/>
  <c r="K11" i="14"/>
  <c r="N11" i="14" s="1"/>
  <c r="J10" i="14"/>
  <c r="M10" i="14" s="1"/>
  <c r="K10" i="14"/>
  <c r="N10" i="14" s="1"/>
  <c r="L10" i="14"/>
  <c r="C21" i="11"/>
  <c r="F21" i="11" s="1"/>
  <c r="C20" i="11"/>
  <c r="C13" i="24" l="1"/>
  <c r="S11" i="24"/>
  <c r="S10" i="24"/>
  <c r="C9" i="24"/>
  <c r="S17" i="24"/>
  <c r="C16" i="24"/>
  <c r="S9" i="24"/>
  <c r="C11" i="24"/>
  <c r="S16" i="24"/>
  <c r="C12" i="24"/>
  <c r="C6" i="24"/>
  <c r="S15" i="24"/>
  <c r="C5" i="24"/>
  <c r="S14" i="24"/>
  <c r="S13" i="24"/>
  <c r="C10" i="24"/>
  <c r="C7" i="24"/>
  <c r="S12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D7DD60-7B2D-4BEC-9F97-022781EB8582}" keepAlive="1" name="Consulta - Tabla4" description="Conexión a la consulta 'Tabla4' en el libro." type="5" refreshedVersion="0" background="1" saveData="1">
    <dbPr connection="Provider=Microsoft.Mashup.OleDb.1;Data Source=$Workbook$;Location=Tabla4;Extended Properties=&quot;&quot;" command="SELECT * FROM [Tabla4]"/>
  </connection>
  <connection id="2" xr16:uid="{0AC9D939-5600-4B74-987F-F9C7BF886ED1}" keepAlive="1" name="Query - Tabla2" description="Connection to the 'Tabla2' query in the workbook." type="5" refreshedVersion="8" background="1">
    <dbPr connection="Provider=Microsoft.Mashup.OleDb.1;Data Source=$Workbook$;Location=Tabla2;Extended Properties=&quot;&quot;" command="SELECT * FROM [Tabla2]"/>
  </connection>
</connections>
</file>

<file path=xl/sharedStrings.xml><?xml version="1.0" encoding="utf-8"?>
<sst xmlns="http://schemas.openxmlformats.org/spreadsheetml/2006/main" count="1739" uniqueCount="406">
  <si>
    <t>Índice de tablas y gráficos. Panamá</t>
  </si>
  <si>
    <t>Población total Censo, 2023</t>
  </si>
  <si>
    <t>G Población total Censo, 2023</t>
  </si>
  <si>
    <t>Estado Civil, Censo 2023</t>
  </si>
  <si>
    <t>Población 60 o mas, Censo 2023</t>
  </si>
  <si>
    <t>G Población 60 o mas, Censo 2023</t>
  </si>
  <si>
    <t>Población 65 o más, Índice de envejecimiento, Censo 2023</t>
  </si>
  <si>
    <t>G Índice de envejecimiento, Censo 2023</t>
  </si>
  <si>
    <t>G Poblacion de 65 o más, Censo 2023</t>
  </si>
  <si>
    <t>Población de 65 o más e Índice de envejecimiento agrupado, Censo 2023</t>
  </si>
  <si>
    <t>G Índice de envejecimiento agrupado 65 años, Censo 2023</t>
  </si>
  <si>
    <t>G Porcentaje de población de 65 o  más agrupado, Censo 2023</t>
  </si>
  <si>
    <t>Relación de dependencia hogar 65 o más, Censo 2023</t>
  </si>
  <si>
    <t>G Relación de dependencia por hogar 65 o más, Censo 2023</t>
  </si>
  <si>
    <t>Relación de dependencia vejez 65 o más, Censo 2023</t>
  </si>
  <si>
    <t>G Relacion de dependencia vejez 65 o más, Censo 2023</t>
  </si>
  <si>
    <t>Esperanza de vida al nacer y  los 60 años 2020</t>
  </si>
  <si>
    <t>Población de 60 o  más con dicapacidades, Censo 2023</t>
  </si>
  <si>
    <t>Población en Caja de Seguridad Social, 2018- 2022</t>
  </si>
  <si>
    <t>Pensión de invalidez por rango de edad, 2018-2022</t>
  </si>
  <si>
    <t>Promedio de hijos por madre de 10 años o más, por provincia o comarca. Censo 2023</t>
  </si>
  <si>
    <t xml:space="preserve">Razón de hijos nacidos vivos entre Mujeres por grupo etario quinquenal. Censo 2023 </t>
  </si>
  <si>
    <t xml:space="preserve">Razón de Niños menores de 5 años entre Mujeres en Edad Fértil (15-49). Censo 2023 </t>
  </si>
  <si>
    <t>Causa de Muerte en población de 60 o más (2020-2023) por población o comarca. Censo 2023</t>
  </si>
  <si>
    <t>Rangos de edad</t>
  </si>
  <si>
    <t>Ambos sexos</t>
  </si>
  <si>
    <t>Hombres</t>
  </si>
  <si>
    <t>Mujeres</t>
  </si>
  <si>
    <t>TOTAL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</si>
  <si>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</si>
  <si>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</si>
  <si>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</si>
  <si>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</si>
  <si>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</si>
  <si>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</si>
  <si>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</si>
  <si>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</si>
  <si>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</si>
  <si>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</si>
  <si>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</si>
  <si>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</si>
  <si>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</si>
  <si>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</si>
  <si>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</si>
  <si>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</si>
  <si>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</si>
  <si>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</si>
  <si>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</si>
  <si>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</si>
  <si>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100 y más</t>
  </si>
  <si>
    <t>Fuente: Elaboración propia con datos del Censo de Población y Vivienda 2023, INEC (2024)</t>
  </si>
  <si>
    <t>Panamá. Población total por Provincia o Comarca y tasa de crecimiento anual intercensalde la población. Censo 2023</t>
  </si>
  <si>
    <t>Provincia o Comarca</t>
  </si>
  <si>
    <t>Población</t>
  </si>
  <si>
    <t>Representatividad de la población de la provincia o comarca entre la población total</t>
  </si>
  <si>
    <t>Tasa de crecimiento anual de la población</t>
  </si>
  <si>
    <t>República de Panamá</t>
  </si>
  <si>
    <t>Bocas del Toro</t>
  </si>
  <si>
    <t>Coclé</t>
  </si>
  <si>
    <t>Colón (1)</t>
  </si>
  <si>
    <t>Chiriquí</t>
  </si>
  <si>
    <t>Darién</t>
  </si>
  <si>
    <t>Herrera</t>
  </si>
  <si>
    <t>Los Santos</t>
  </si>
  <si>
    <t>Panamá</t>
  </si>
  <si>
    <t>Panamá Oeste (2)</t>
  </si>
  <si>
    <t>Veraguas</t>
  </si>
  <si>
    <t>Comarca Kuna Yala</t>
  </si>
  <si>
    <t>Comarca Emberá</t>
  </si>
  <si>
    <t>Comarca Ngäbe Buglé</t>
  </si>
  <si>
    <t>Comarcas</t>
  </si>
  <si>
    <t>(1)  Para fines comparativos, se incluye la Comarca Kuna Yala hasta el Censo de 1970.</t>
  </si>
  <si>
    <t>(2)  Provincia creada mediante Ley No.119 del 30 de diciembre del 2013.</t>
  </si>
  <si>
    <t>.. Dato no aplicable al grupo o categoría.</t>
  </si>
  <si>
    <t>…  Información no disponible.</t>
  </si>
  <si>
    <t>Población De 60 Y Más Años De Edad En La República, Por Estado         
Conyugal, Según Provincia, Comarca Indígena, Sexo Y Grupos De Edad:        
Censo 2023</t>
  </si>
  <si>
    <t>Porcentaje de representación de estado civil respecto al total de la población de  60 años o más, 
Según Provincia o Comarca, Censo 2023</t>
  </si>
  <si>
    <t>Entidad</t>
  </si>
  <si>
    <t>Sexo</t>
  </si>
  <si>
    <t>Total</t>
  </si>
  <si>
    <t>Unido(a)</t>
  </si>
  <si>
    <t>Separado(a) de  Matriomonio</t>
  </si>
  <si>
    <t>Separado(a) de  Unión</t>
  </si>
  <si>
    <t>Casado(a)</t>
  </si>
  <si>
    <t>Viudo(a)</t>
  </si>
  <si>
    <t>Divorciado(a)</t>
  </si>
  <si>
    <t>Soltero(a)</t>
  </si>
  <si>
    <t>No declarado</t>
  </si>
  <si>
    <t>Provincia</t>
  </si>
  <si>
    <t>Ambos</t>
  </si>
  <si>
    <t xml:space="preserve">Hombres </t>
  </si>
  <si>
    <t>Bocas del toro</t>
  </si>
  <si>
    <t>Colón</t>
  </si>
  <si>
    <t xml:space="preserve">Panamá Oeste </t>
  </si>
  <si>
    <t>Kuna Yala</t>
  </si>
  <si>
    <t>Emberá</t>
  </si>
  <si>
    <t>Ngäbe Buglé</t>
  </si>
  <si>
    <t xml:space="preserve"> Panamá. Población de 60 y más por sexo y provincia o comarca,Censo 2023</t>
  </si>
  <si>
    <t>República</t>
  </si>
  <si>
    <t>Panamá Oeste</t>
  </si>
  <si>
    <t>Emberá-Wounaan</t>
  </si>
  <si>
    <t>Ngäbe-Buglé</t>
  </si>
  <si>
    <t>Panamá. Representación del grupo 60 y más respecto al total de la población por provincia o comarca, Censo 2023 (en porcentaje)</t>
  </si>
  <si>
    <t>Panamá. Población total, mayor de 60 y menor de 15 por Comarca o Provincia. Canso 2023</t>
  </si>
  <si>
    <t>Población total</t>
  </si>
  <si>
    <t>Población mayor de 60 años</t>
  </si>
  <si>
    <t>Población menor de 15 años</t>
  </si>
  <si>
    <t>Índice de envejecimiento</t>
  </si>
  <si>
    <t>Panamá Oeste (1)</t>
  </si>
  <si>
    <t>"la razón de personas mayores sobre el total de menores en una población, y se interpreta como el número de personas mayores por cada 100 menores de 15
años." CELADE, 2006, p. 28</t>
  </si>
  <si>
    <t>Provincia o comarca</t>
  </si>
  <si>
    <t>Indice de envejecimiento</t>
  </si>
  <si>
    <t>Panamá. Tasa de dependencia en la vejez por Provincia o Comarca. Censo 2023 (en porcentaje)</t>
  </si>
  <si>
    <t>Panamá. Población total, mayor de 60 y menor de 15 por Provincia o Comarca. Censo 2023 (en porcentaje)</t>
  </si>
  <si>
    <t>Porcentaje</t>
  </si>
  <si>
    <t>Población menor a 15</t>
  </si>
  <si>
    <t>Relación dependencia vejez 60 años</t>
  </si>
  <si>
    <t>cociente entre la población de 60 años y más y la de 15 a 59 años. CELADE, 2006, p. 29</t>
  </si>
  <si>
    <t>https://www.inec.gob.pa/redpan/sid/meta/META/Relaci_n_de_dependencia_en_el_hogar.htm</t>
  </si>
  <si>
    <t>Fuente: Elaboración propia con datos del Censo de Población y Vivienda 2023, INEC (2023)</t>
  </si>
  <si>
    <t>Panamá. Población total, mayor de 65 y menor de 15 por Comarca o Provincia. Censo 2023</t>
  </si>
  <si>
    <t>Población mayor de 65 años</t>
  </si>
  <si>
    <t>Cociente resultante de dividir la población mayor a 65 años de edad entre la población menor de 15 años, multiplicado por 100. Consultado en INEC, 2024. https://www.inec.gob.pa/redpan/sid/meta/META/_ndice_de_envejecimiento.htm</t>
  </si>
  <si>
    <t>Cociente resultante de dividir la población mayor a 65 años de edad entre la población menor de 15 años, multiplicado por 100. Consultado en INEC, 2024.</t>
  </si>
  <si>
    <t>https://www.inec.gob.pa/redpan/sid/meta/META/_ndice_de_envejecimiento.htm</t>
  </si>
  <si>
    <t>Provincias</t>
  </si>
  <si>
    <t>Índice de envejecimiento agrupado por comarca o provincia, Censo 2023 (en porcentaje)</t>
  </si>
  <si>
    <t>Participación del grupo de edad 65 o más respecto a la población total agrupado por comarca o provincia. Censo 2023 (en porcentaje)</t>
  </si>
  <si>
    <t>Panamá. Tasa de dependencia en el hogar por Provincia o Comarca. Censo 2023 (en porcentaje)</t>
  </si>
  <si>
    <t>Panamá. Población en el hogar, mayor de 65 y menor de 15 por Provincia o Comarca. Censo 2023</t>
  </si>
  <si>
    <t>Población 15-64 años</t>
  </si>
  <si>
    <t>Resultado de dividir la población menor de 15 años más la de 65 años y más de edad, entre la población de 15 a 64 años Consultado en INEC, 2024.</t>
  </si>
  <si>
    <t>Panamá. Población total, mayor de 65 y menor de 15 por Provincia o Comarca. Censo 2023</t>
  </si>
  <si>
    <t>Resultado de dividir la población de 65 años y más de edad, entre la población de 15 a 64 años Consultado en INEC, 2024.</t>
  </si>
  <si>
    <t>65+</t>
  </si>
  <si>
    <t>0-14</t>
  </si>
  <si>
    <t>15-64</t>
  </si>
  <si>
    <t>RD Total</t>
  </si>
  <si>
    <t xml:space="preserve">Panamá. Estimación de la esperanza de via al nacer y los 60 años para el año 2020 </t>
  </si>
  <si>
    <t>Año</t>
  </si>
  <si>
    <t>Expectativa de vida</t>
  </si>
  <si>
    <t>0</t>
  </si>
  <si>
    <t>78.67</t>
  </si>
  <si>
    <t>Etiquetas de fila</t>
  </si>
  <si>
    <t>Suma de Ambos</t>
  </si>
  <si>
    <t>60</t>
  </si>
  <si>
    <t>24.65</t>
  </si>
  <si>
    <t>75.78</t>
  </si>
  <si>
    <t>23.28</t>
  </si>
  <si>
    <t>81.71</t>
  </si>
  <si>
    <t>26.08</t>
  </si>
  <si>
    <t>74.61</t>
  </si>
  <si>
    <t>22.79</t>
  </si>
  <si>
    <t>72.95</t>
  </si>
  <si>
    <t>21.73</t>
  </si>
  <si>
    <t>76.36</t>
  </si>
  <si>
    <t>23.91</t>
  </si>
  <si>
    <t>78.08</t>
  </si>
  <si>
    <t>23.85</t>
  </si>
  <si>
    <t>75.41</t>
  </si>
  <si>
    <t>22.87</t>
  </si>
  <si>
    <t>80.88</t>
  </si>
  <si>
    <t>24.87</t>
  </si>
  <si>
    <t>76.35</t>
  </si>
  <si>
    <t>23.11</t>
  </si>
  <si>
    <t>73.21</t>
  </si>
  <si>
    <t>22.39</t>
  </si>
  <si>
    <t>79.65</t>
  </si>
  <si>
    <t>23.86</t>
  </si>
  <si>
    <t>79.27</t>
  </si>
  <si>
    <t>24.99</t>
  </si>
  <si>
    <t>75.82</t>
  </si>
  <si>
    <t>22.85</t>
  </si>
  <si>
    <t>82.89</t>
  </si>
  <si>
    <t>27.23</t>
  </si>
  <si>
    <t>75.38</t>
  </si>
  <si>
    <t>25.29</t>
  </si>
  <si>
    <t>72.48</t>
  </si>
  <si>
    <t>24.69</t>
  </si>
  <si>
    <t>78.43</t>
  </si>
  <si>
    <t>25.92</t>
  </si>
  <si>
    <t>79.28</t>
  </si>
  <si>
    <t>24.25</t>
  </si>
  <si>
    <t>76.10</t>
  </si>
  <si>
    <t>22.20</t>
  </si>
  <si>
    <t>82.62</t>
  </si>
  <si>
    <t>26.39</t>
  </si>
  <si>
    <t>79.58</t>
  </si>
  <si>
    <t>25.04</t>
  </si>
  <si>
    <t>75.96</t>
  </si>
  <si>
    <t>22.38</t>
  </si>
  <si>
    <t>83.39</t>
  </si>
  <si>
    <t>27.83</t>
  </si>
  <si>
    <t>80.38</t>
  </si>
  <si>
    <t>25.26</t>
  </si>
  <si>
    <t>77.72</t>
  </si>
  <si>
    <t>24.15</t>
  </si>
  <si>
    <t>83.18</t>
  </si>
  <si>
    <t>26.42</t>
  </si>
  <si>
    <t>78.06</t>
  </si>
  <si>
    <t>23.58</t>
  </si>
  <si>
    <t>75.56</t>
  </si>
  <si>
    <t>22.31</t>
  </si>
  <si>
    <t>80.69</t>
  </si>
  <si>
    <t>24.90</t>
  </si>
  <si>
    <t>73.19</t>
  </si>
  <si>
    <t>23.41</t>
  </si>
  <si>
    <t>70.08</t>
  </si>
  <si>
    <t>22.17</t>
  </si>
  <si>
    <t>76.46</t>
  </si>
  <si>
    <t>24.70</t>
  </si>
  <si>
    <t>72.00</t>
  </si>
  <si>
    <t>22.82</t>
  </si>
  <si>
    <t>69.80</t>
  </si>
  <si>
    <t>74.31</t>
  </si>
  <si>
    <t>23.50</t>
  </si>
  <si>
    <t>69.97</t>
  </si>
  <si>
    <t>22.21</t>
  </si>
  <si>
    <t>74.14</t>
  </si>
  <si>
    <t>23.47</t>
  </si>
  <si>
    <t>Nota: No hay estimaciones para la provincia de Panamá Oeste</t>
  </si>
  <si>
    <t>Fuente: Elaboración porpia con datos de INEC consultado en línea (27/04/2024)</t>
  </si>
  <si>
    <t>https://www.inec.gob.pa/publicaciones/Default3.aspx?ID_PUBLICACION=600&amp;ID_CATEGORIA=3&amp;ID_SUBCATEGORIA=10</t>
  </si>
  <si>
    <t>Nota: No hay proyecciones para la provincia de Panamá Oeste</t>
  </si>
  <si>
    <t>Fuente: Elabpración porpia con datos de INEC consultado en línea (27/04/2024)</t>
  </si>
  <si>
    <t>Panamá. Población total con discapacidades por comarca o provincia, República de Panamá. Censo 2023</t>
  </si>
  <si>
    <t xml:space="preserve">Panamá. Población de 60 años o más con alguna discapacidad por comarca o provincia, República de Panamá, Censo 2023 </t>
  </si>
  <si>
    <t>Panamá. Representación de la población con discapacidad respecto a segmento etario de población, Censo 2023 (en porcentaje)</t>
  </si>
  <si>
    <t>Total discapacitados</t>
  </si>
  <si>
    <t>Discapacidad física</t>
  </si>
  <si>
    <t>Discapacidad visual</t>
  </si>
  <si>
    <t>Discapacidad auditiva</t>
  </si>
  <si>
    <t>Discapacidad intelectual</t>
  </si>
  <si>
    <t>Discapacidad mental</t>
  </si>
  <si>
    <t>Discapacidad visceral</t>
  </si>
  <si>
    <t>Discapacidad múltiple</t>
  </si>
  <si>
    <t xml:space="preserve">Total </t>
  </si>
  <si>
    <t>60 o más</t>
  </si>
  <si>
    <t xml:space="preserve">Población Total </t>
  </si>
  <si>
    <t>Comarca  Kuna Yala</t>
  </si>
  <si>
    <t>Comarca Ngäbé Buglé</t>
  </si>
  <si>
    <t>Total República de Panamá</t>
  </si>
  <si>
    <t>Población de 60 años República de Panamá</t>
  </si>
  <si>
    <t xml:space="preserve">Población con discapacidad respecto a población total </t>
  </si>
  <si>
    <t>población con discapacidad respecto a población con 60 años o más</t>
  </si>
  <si>
    <t>Panamá. Población Protegida Por La Caja De Seguro Social En La República, Según Clase. Periodo 2018-22</t>
  </si>
  <si>
    <t xml:space="preserve"> TOTAL</t>
  </si>
  <si>
    <t>Asegurados cotizantes</t>
  </si>
  <si>
    <t>Cotizantes activos</t>
  </si>
  <si>
    <t>Pensionados (1)</t>
  </si>
  <si>
    <t>Dependientes</t>
  </si>
  <si>
    <t xml:space="preserve">Hijos </t>
  </si>
  <si>
    <t>Esposa o compañera</t>
  </si>
  <si>
    <t>Padre y/o madre</t>
  </si>
  <si>
    <t xml:space="preserve">Esposo inválido </t>
  </si>
  <si>
    <t>(1) Se refiere a los pensionados por vejez, invalidez, vejez anticipada, sobreviviente, riesgos profesionales y jubilados.</t>
  </si>
  <si>
    <t>Fuente: Departamento de Afiliación de las diferentes agencias de la Caja de Seguro Social.</t>
  </si>
  <si>
    <t>Panamá. Pensiones de Invalidez Aprobadas en la Comisión de Prestaciones Económicas, Según sexo y grupos de edad. Periodo 2018-22 (número de pensionados por invalidez)</t>
  </si>
  <si>
    <t>Grupos de edad</t>
  </si>
  <si>
    <t>20-29</t>
  </si>
  <si>
    <t>30-39</t>
  </si>
  <si>
    <t>40-49</t>
  </si>
  <si>
    <t>50-59</t>
  </si>
  <si>
    <t>60 y más</t>
  </si>
  <si>
    <t xml:space="preserve">NOTA: Para este quinquenio, el grupo de las mujeres de 60 y más no presenta información en pensionados por invalidez. </t>
  </si>
  <si>
    <t>Fuente: Dirección Ejecutiva Nacional de Prestaciones Económicas de la Caja de Seguro Social.</t>
  </si>
  <si>
    <t xml:space="preserve">Panamá. Razón de hijos nacidos vivos entre mujeres de 10 años o más. Censo 2023 </t>
  </si>
  <si>
    <t>Provincia, comarca indígena</t>
  </si>
  <si>
    <t>Promedio de hijos por mujeres de 10 años o más</t>
  </si>
  <si>
    <t>Panamá. Razón de hijos naciodos icios entre el total de mujeres en grupo etario quinquenal. Censo 2023</t>
  </si>
  <si>
    <t xml:space="preserve">Grupo etario quinquenal </t>
  </si>
  <si>
    <t xml:space="preserve">Razón hijos nacidos vivos  </t>
  </si>
  <si>
    <t>Edad Quinquenal</t>
  </si>
  <si>
    <t>Total mujeres</t>
  </si>
  <si>
    <t>Mujeres sin hijos</t>
  </si>
  <si>
    <t>Mujeres con hijos</t>
  </si>
  <si>
    <t xml:space="preserve">Total hijos </t>
  </si>
  <si>
    <t xml:space="preserve"> 10-14</t>
  </si>
  <si>
    <t xml:space="preserve"> 15-19</t>
  </si>
  <si>
    <t xml:space="preserve"> 20-24</t>
  </si>
  <si>
    <t xml:space="preserve"> 25-29</t>
  </si>
  <si>
    <t xml:space="preserve"> 30-34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</si>
  <si>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</si>
  <si>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</si>
  <si>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</si>
  <si>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</si>
  <si>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</si>
  <si>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</si>
  <si>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 65-69</t>
  </si>
  <si>
    <t xml:space="preserve"> 70-74</t>
  </si>
  <si>
    <t xml:space="preserve"> 75-79</t>
  </si>
  <si>
    <t xml:space="preserve"> 80-84</t>
  </si>
  <si>
    <t xml:space="preserve"> 85-89</t>
  </si>
  <si>
    <t xml:space="preserve"> 90-94</t>
  </si>
  <si>
    <t xml:space="preserve"> 95-99</t>
  </si>
  <si>
    <t xml:space="preserve"> 100 y más</t>
  </si>
  <si>
    <t xml:space="preserve"> No declarada</t>
  </si>
  <si>
    <t xml:space="preserve"> Total</t>
  </si>
  <si>
    <t xml:space="preserve">Panamá. Razón de Niños menores de 5 años entre Mujeres en Edad Fértil (15-49) por provincia o comarca Censo 2023 </t>
  </si>
  <si>
    <t>NOMBRE DE PROVINCIA</t>
  </si>
  <si>
    <t>Razón de Niños&lt;5 años/Mujeres en Edad Fértil (15-49)</t>
  </si>
  <si>
    <t>Bocas Del Toro</t>
  </si>
  <si>
    <t>Panamá. Población total y porcentaje analfabeta de 10 y más años de edad. Censo 2023</t>
  </si>
  <si>
    <t>Provincia y comarca indígena</t>
  </si>
  <si>
    <t>Número</t>
  </si>
  <si>
    <t>Panamá Población de 60 o más Que Falleció A Partir Del 2020 , Por Causa De Muerte, Según, Provincia o Comarca Indígena, Sexo. Censo 2023</t>
  </si>
  <si>
    <t>COVID-19</t>
  </si>
  <si>
    <t>Falleció por embarazo o parto</t>
  </si>
  <si>
    <t>Violencia (Homicidio/suicidio)</t>
  </si>
  <si>
    <t>Accidente</t>
  </si>
  <si>
    <t>Enfermedad</t>
  </si>
  <si>
    <t>Total general</t>
  </si>
  <si>
    <t>covid 19</t>
  </si>
  <si>
    <t>violencia</t>
  </si>
  <si>
    <t xml:space="preserve">accidente </t>
  </si>
  <si>
    <t>enfermedad</t>
  </si>
  <si>
    <t>https://www.inec.gob.pa/publicaciones/Default3.aspx?ID_PUBLICACION=1233&amp;ID_CATEGORIA=19&amp;ID_SUBCATEGORIA=71</t>
  </si>
  <si>
    <t>Provincia, comarca indígena, sexo y grupos de edad</t>
  </si>
  <si>
    <t>Panamá Población total Que Falleció A Partir Del 2020 , Por Causa De Muerte, Según, Provincia o Comarca Indígena, Sexo. Censo 2023</t>
  </si>
  <si>
    <t>Atenciones a adultos mayores</t>
  </si>
  <si>
    <t>Total de casos en el periodo</t>
  </si>
  <si>
    <t>Visitas Domiciliarias</t>
  </si>
  <si>
    <t>Giras Móviles a Casas Hogares</t>
  </si>
  <si>
    <t xml:space="preserve">Atención al Adulto mayor </t>
  </si>
  <si>
    <t>Apoyo Para Laboratorios</t>
  </si>
  <si>
    <t>Negligencia</t>
  </si>
  <si>
    <t xml:space="preserve">Problema Económico </t>
  </si>
  <si>
    <t xml:space="preserve">Adulto Mayor Abandonado </t>
  </si>
  <si>
    <t>Malos tratos</t>
  </si>
  <si>
    <t xml:space="preserve">Problema de Vivienda </t>
  </si>
  <si>
    <t xml:space="preserve">Ansiedad </t>
  </si>
  <si>
    <t>Depresión</t>
  </si>
  <si>
    <t xml:space="preserve">Solicitud de cupos para Instituciones </t>
  </si>
  <si>
    <t xml:space="preserve">Colocación familiar </t>
  </si>
  <si>
    <t>Compras de Medicamentos</t>
  </si>
  <si>
    <t xml:space="preserve">Retardo Mental </t>
  </si>
  <si>
    <t xml:space="preserve">Esquizofrenia </t>
  </si>
  <si>
    <t>Trastorno de Personalidad</t>
  </si>
  <si>
    <t>Miedo y Temores</t>
  </si>
  <si>
    <t>Trastorno Psiquiàtrico</t>
  </si>
  <si>
    <t>Ideación Suicidio</t>
  </si>
  <si>
    <t>Intento Autólico</t>
  </si>
  <si>
    <t>Panamá, Total de casos por tipo de atención a adultos mayores, MIDES- COAI, 2019- 2023</t>
  </si>
  <si>
    <t>Panamá, participación de grupos etarios de atención, MIDES- COAI, 2019- 2023</t>
  </si>
  <si>
    <t>Conglomerado</t>
  </si>
  <si>
    <t>b</t>
  </si>
  <si>
    <t>Grupos etarios de adultos mayores</t>
  </si>
  <si>
    <t>Edad 60-69</t>
  </si>
  <si>
    <t>Edad 70-79</t>
  </si>
  <si>
    <t>Edad 80-89</t>
  </si>
  <si>
    <t>Edad 90 y mas</t>
  </si>
  <si>
    <t>Panamá. Diferencia de años entre esperanza de vida y esperanza de vida saludable. 1990- 2019 (en años)</t>
  </si>
  <si>
    <t>Hombre</t>
  </si>
  <si>
    <t>Mujer</t>
  </si>
  <si>
    <t>Esperanza de vida saludable</t>
  </si>
  <si>
    <t>Esperanza de vida</t>
  </si>
  <si>
    <t>Fuente: consultado de PAHO en línea https://www.paho.org/es/datos-visualizaciones</t>
  </si>
  <si>
    <t>Panamá. Esperanza de vida saludable y esperanza de vida para ambos sexos a partir de los 60 años. 1990- 2019 (en años)</t>
  </si>
  <si>
    <t>Vitales</t>
  </si>
  <si>
    <t xml:space="preserve">Económicos </t>
  </si>
  <si>
    <t>Salud</t>
  </si>
  <si>
    <t>Población 15 a 60</t>
  </si>
  <si>
    <t xml:space="preserve"> COBERTURA Y CONCENTRACIÓN DE LA ATENCIÓN  DE CONTROL DE SALUD DE ADULTO, POR GRUPO DE EDAD, </t>
  </si>
  <si>
    <t xml:space="preserve"> SEGÚN REGIÓN DE SALUD Y COMARCA INDÍGENA EN INSTALACIONES DEL MINISTERIO DE SALUD: AÑO 2021 Preliminar</t>
  </si>
  <si>
    <t>Región de  Salud / Comarca</t>
  </si>
  <si>
    <t>Comarca Ngobe Buglé</t>
  </si>
  <si>
    <t>1/  Cálculo por cada 100 adultos de 20 años y más.</t>
  </si>
  <si>
    <t>2/  Cálculo por cada 100 adulto de 20-59 años.</t>
  </si>
  <si>
    <t>3/  Cálculo por cada 100 adulto de 60 y más años.</t>
  </si>
  <si>
    <t>Fuente Documental: Sistema de Información Estadística en Salud. SIES</t>
  </si>
  <si>
    <t>Fuente Institucional:  Departamento de Registros  y Estadística. MINSA.</t>
  </si>
  <si>
    <t xml:space="preserve">Colón </t>
  </si>
  <si>
    <t xml:space="preserve">Panamá Este </t>
  </si>
  <si>
    <t>Total   Consultas</t>
  </si>
  <si>
    <t>Total   Nuevas/Año</t>
  </si>
  <si>
    <t>Total   Concentración</t>
  </si>
  <si>
    <t>Total    % de Cobertura 1/</t>
  </si>
  <si>
    <t>20 - 59 Años Consultas</t>
  </si>
  <si>
    <t>20 - 59 Años Nuevas/Año</t>
  </si>
  <si>
    <t>20 - 59 Años Concentración</t>
  </si>
  <si>
    <t>20 - 59 Años  % de Cobertura  2/</t>
  </si>
  <si>
    <t>60 y Más Consultas</t>
  </si>
  <si>
    <t>60 y Más Nuevas/Año</t>
  </si>
  <si>
    <t>60 y Más Concentración</t>
  </si>
  <si>
    <t>60 y Más  % de Cobertura  3/</t>
  </si>
  <si>
    <t>Valores</t>
  </si>
  <si>
    <t>20-59 Años</t>
  </si>
  <si>
    <t>60 y Más Años</t>
  </si>
  <si>
    <t>Suma de 60 y Más  % de Cobertura  3/</t>
  </si>
  <si>
    <t>Histórico Esperanza de vida 1990- 2019</t>
  </si>
  <si>
    <t>Gráfico Histórico Esperanza de Vida 1990- 2019</t>
  </si>
  <si>
    <t>Gráfico Población de 60 o  más con dicapacidades, Censo 2023</t>
  </si>
  <si>
    <t>Gráfico Esperanza de vida al nacer y  los 60 años 2020</t>
  </si>
  <si>
    <t>Gráfico Pensión de invalidez por rango de edad, 2018- 2022</t>
  </si>
  <si>
    <t>Gráfico Población en Caja de Seguridad Social, 2018- 2022</t>
  </si>
  <si>
    <t>Gráfico Estado Civil, Censo 2023</t>
  </si>
  <si>
    <t>Gráfico Promedio de hijos por madre de 10 años o más por provincia o comarca. Censo 2023</t>
  </si>
  <si>
    <t>Gráfico Razón de hijos nacidos vivos entre Mujeres por grupo etario quinquenal. Censo 2023</t>
  </si>
  <si>
    <t xml:space="preserve">Gráfico Razón de Niños menores de 5 años entre Mujeres en Edad Fértil (15-49) por población o comarca. Censo 2023 </t>
  </si>
  <si>
    <t>Gráfico Causa de Muerte en población de 60 o más (2020-2023). Censo 2023</t>
  </si>
  <si>
    <t>Gráfico Cobertura y atención médica. 2021</t>
  </si>
  <si>
    <t>Cobertura y atención médica, 2021</t>
  </si>
  <si>
    <t>Tasa de analfabetismo entre población de 60 o más. 2023</t>
  </si>
  <si>
    <t>Gráfico tasa de analfabetismo entre población de 60 o más, 2023</t>
  </si>
  <si>
    <t>Clasificación de la Atención a Adultos Mayores, MIDES- COAI 2019- 2023</t>
  </si>
  <si>
    <t>Gráfico Clasificación de la atención a Adultos Mayores, MIDES- COAI 2019- 2023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</si>
</sst>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3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0"/>
      <color indexed="8"/>
      <name val="Arial"/>
      <family val="2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4472C4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25" fillId="7" borderId="11" applyNumberFormat="0" applyAlignment="0" applyProtection="0"/>
    <xf numFmtId="0" fontId="26" fillId="8" borderId="12" applyNumberFormat="0" applyAlignment="0" applyProtection="0"/>
    <xf numFmtId="0" fontId="27" fillId="8" borderId="11" applyNumberFormat="0" applyAlignment="0" applyProtection="0"/>
    <xf numFmtId="0" fontId="28" fillId="0" borderId="13" applyNumberFormat="0" applyFill="0" applyAlignment="0" applyProtection="0"/>
    <xf numFmtId="0" fontId="29" fillId="9" borderId="14" applyNumberFormat="0" applyAlignment="0" applyProtection="0"/>
    <xf numFmtId="0" fontId="30" fillId="0" borderId="0" applyNumberFormat="0" applyFill="0" applyBorder="0" applyAlignment="0" applyProtection="0"/>
    <xf numFmtId="0" fontId="2" fillId="10" borderId="15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16" applyNumberFormat="0" applyFill="0" applyAlignment="0" applyProtection="0"/>
    <xf numFmtId="0" fontId="6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</cellStyleXfs>
  <cellXfs count="114">
    <xf numFmtId="0" fontId="0" fillId="0" borderId="0" xfId="0"/>
    <xf numFmtId="3" fontId="0" fillId="0" borderId="0" xfId="0" applyNumberFormat="1"/>
    <xf numFmtId="3" fontId="4" fillId="2" borderId="0" xfId="0" applyNumberFormat="1" applyFont="1" applyFill="1" applyAlignment="1">
      <alignment horizontal="left"/>
    </xf>
    <xf numFmtId="0" fontId="3" fillId="0" borderId="0" xfId="0" applyFont="1"/>
    <xf numFmtId="164" fontId="0" fillId="0" borderId="0" xfId="0" applyNumberForma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0" fontId="4" fillId="0" borderId="0" xfId="2" applyFont="1"/>
    <xf numFmtId="0" fontId="4" fillId="0" borderId="0" xfId="0" applyFont="1"/>
    <xf numFmtId="2" fontId="0" fillId="0" borderId="0" xfId="0" applyNumberFormat="1" applyAlignment="1">
      <alignment vertical="top"/>
    </xf>
    <xf numFmtId="164" fontId="6" fillId="0" borderId="0" xfId="0" applyNumberFormat="1" applyFont="1" applyAlignment="1">
      <alignment vertical="top"/>
    </xf>
    <xf numFmtId="0" fontId="0" fillId="0" borderId="0" xfId="0" applyAlignment="1">
      <alignment horizontal="left" vertical="top" wrapText="1"/>
    </xf>
    <xf numFmtId="0" fontId="7" fillId="0" borderId="0" xfId="3"/>
    <xf numFmtId="2" fontId="0" fillId="0" borderId="0" xfId="0" applyNumberFormat="1" applyAlignment="1">
      <alignment vertical="top" wrapText="1"/>
    </xf>
    <xf numFmtId="165" fontId="0" fillId="0" borderId="0" xfId="0" applyNumberFormat="1" applyAlignment="1">
      <alignment vertical="top" wrapText="1"/>
    </xf>
    <xf numFmtId="165" fontId="0" fillId="0" borderId="0" xfId="0" applyNumberFormat="1" applyAlignment="1">
      <alignment horizontal="right" indent="2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3" fontId="0" fillId="0" borderId="3" xfId="0" applyNumberFormat="1" applyBorder="1" applyAlignment="1">
      <alignment vertical="top" wrapText="1"/>
    </xf>
    <xf numFmtId="0" fontId="0" fillId="0" borderId="3" xfId="0" applyBorder="1"/>
    <xf numFmtId="165" fontId="0" fillId="0" borderId="3" xfId="0" applyNumberFormat="1" applyBorder="1" applyAlignment="1">
      <alignment horizontal="right" indent="2"/>
    </xf>
    <xf numFmtId="165" fontId="0" fillId="0" borderId="3" xfId="0" applyNumberFormat="1" applyBorder="1" applyAlignment="1">
      <alignment vertical="top" wrapText="1"/>
    </xf>
    <xf numFmtId="164" fontId="0" fillId="0" borderId="3" xfId="0" applyNumberFormat="1" applyBorder="1" applyAlignment="1">
      <alignment vertical="top" wrapText="1"/>
    </xf>
    <xf numFmtId="3" fontId="0" fillId="0" borderId="1" xfId="0" applyNumberFormat="1" applyBorder="1" applyAlignment="1">
      <alignment vertical="top" wrapText="1"/>
    </xf>
    <xf numFmtId="165" fontId="0" fillId="0" borderId="1" xfId="0" applyNumberFormat="1" applyBorder="1" applyAlignment="1">
      <alignment vertical="top" wrapText="1"/>
    </xf>
    <xf numFmtId="165" fontId="0" fillId="0" borderId="1" xfId="0" applyNumberFormat="1" applyBorder="1" applyAlignment="1">
      <alignment horizontal="right" indent="2"/>
    </xf>
    <xf numFmtId="0" fontId="0" fillId="0" borderId="3" xfId="0" applyBorder="1" applyAlignment="1">
      <alignment vertical="top"/>
    </xf>
    <xf numFmtId="2" fontId="0" fillId="0" borderId="3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/>
    <xf numFmtId="3" fontId="0" fillId="0" borderId="3" xfId="0" applyNumberFormat="1" applyBorder="1"/>
    <xf numFmtId="4" fontId="0" fillId="0" borderId="0" xfId="0" applyNumberFormat="1"/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Continuous" vertical="top" wrapText="1"/>
    </xf>
    <xf numFmtId="0" fontId="0" fillId="0" borderId="0" xfId="0" applyAlignment="1">
      <alignment horizontal="centerContinuous" vertical="top"/>
    </xf>
    <xf numFmtId="0" fontId="3" fillId="0" borderId="0" xfId="0" applyFont="1" applyAlignment="1">
      <alignment horizontal="centerContinuous" vertical="top" wrapText="1"/>
    </xf>
    <xf numFmtId="0" fontId="0" fillId="0" borderId="0" xfId="0" applyAlignment="1">
      <alignment horizontal="centerContinuous" vertical="top" wrapText="1"/>
    </xf>
    <xf numFmtId="0" fontId="3" fillId="0" borderId="0" xfId="0" applyFont="1" applyAlignment="1">
      <alignment horizontal="centerContinuous" vertical="top"/>
    </xf>
    <xf numFmtId="3" fontId="0" fillId="0" borderId="0" xfId="0" applyNumberFormat="1" applyAlignment="1">
      <alignment vertical="top"/>
    </xf>
    <xf numFmtId="3" fontId="0" fillId="0" borderId="3" xfId="0" applyNumberForma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3" xfId="0" applyNumberFormat="1" applyBorder="1"/>
    <xf numFmtId="0" fontId="12" fillId="0" borderId="0" xfId="0" applyFont="1" applyAlignment="1">
      <alignment horizontal="left" vertical="top" wrapText="1"/>
    </xf>
    <xf numFmtId="3" fontId="12" fillId="0" borderId="0" xfId="0" applyNumberFormat="1" applyFont="1" applyAlignment="1">
      <alignment horizontal="right" vertical="top"/>
    </xf>
    <xf numFmtId="3" fontId="4" fillId="0" borderId="0" xfId="0" applyNumberFormat="1" applyFont="1" applyAlignment="1">
      <alignment horizontal="right"/>
    </xf>
    <xf numFmtId="0" fontId="12" fillId="0" borderId="2" xfId="0" applyFont="1" applyBorder="1" applyAlignment="1">
      <alignment horizontal="center" vertical="top" wrapText="1"/>
    </xf>
    <xf numFmtId="3" fontId="12" fillId="0" borderId="2" xfId="0" applyNumberFormat="1" applyFont="1" applyBorder="1" applyAlignment="1">
      <alignment horizontal="right" vertical="top"/>
    </xf>
    <xf numFmtId="0" fontId="12" fillId="0" borderId="3" xfId="0" applyFont="1" applyBorder="1" applyAlignment="1">
      <alignment horizontal="left" vertical="top" wrapText="1"/>
    </xf>
    <xf numFmtId="3" fontId="12" fillId="0" borderId="3" xfId="0" applyNumberFormat="1" applyFont="1" applyBorder="1" applyAlignment="1">
      <alignment horizontal="right" vertical="top"/>
    </xf>
    <xf numFmtId="0" fontId="12" fillId="0" borderId="1" xfId="0" applyFont="1" applyBorder="1" applyAlignment="1">
      <alignment horizontal="center" vertical="top" wrapText="1"/>
    </xf>
    <xf numFmtId="3" fontId="12" fillId="0" borderId="1" xfId="0" applyNumberFormat="1" applyFont="1" applyBorder="1" applyAlignment="1">
      <alignment horizontal="right" vertical="top"/>
    </xf>
    <xf numFmtId="0" fontId="13" fillId="0" borderId="0" xfId="0" applyFont="1" applyAlignment="1">
      <alignment horizontal="left" vertical="top" wrapText="1"/>
    </xf>
    <xf numFmtId="3" fontId="13" fillId="0" borderId="0" xfId="0" applyNumberFormat="1" applyFont="1" applyAlignment="1">
      <alignment horizontal="left" vertical="top" wrapText="1"/>
    </xf>
    <xf numFmtId="164" fontId="13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Continuous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centerContinuous" vertical="top" wrapText="1"/>
    </xf>
    <xf numFmtId="0" fontId="0" fillId="0" borderId="1" xfId="0" applyBorder="1"/>
    <xf numFmtId="3" fontId="0" fillId="0" borderId="1" xfId="0" applyNumberFormat="1" applyBorder="1"/>
    <xf numFmtId="165" fontId="0" fillId="0" borderId="0" xfId="0" applyNumberFormat="1"/>
    <xf numFmtId="165" fontId="0" fillId="0" borderId="3" xfId="0" applyNumberFormat="1" applyBorder="1"/>
    <xf numFmtId="0" fontId="3" fillId="0" borderId="2" xfId="0" applyFont="1" applyBorder="1" applyAlignment="1">
      <alignment vertical="top" wrapText="1"/>
    </xf>
    <xf numFmtId="0" fontId="6" fillId="0" borderId="0" xfId="0" applyFont="1" applyAlignment="1">
      <alignment vertical="top"/>
    </xf>
    <xf numFmtId="2" fontId="13" fillId="0" borderId="0" xfId="0" applyNumberFormat="1" applyFont="1" applyAlignment="1">
      <alignment horizontal="left" vertical="top" wrapText="1"/>
    </xf>
    <xf numFmtId="0" fontId="3" fillId="0" borderId="2" xfId="0" applyFont="1" applyBorder="1"/>
    <xf numFmtId="2" fontId="0" fillId="0" borderId="0" xfId="0" applyNumberFormat="1"/>
    <xf numFmtId="2" fontId="0" fillId="0" borderId="3" xfId="0" applyNumberFormat="1" applyBorder="1"/>
    <xf numFmtId="0" fontId="0" fillId="3" borderId="4" xfId="0" applyFill="1" applyBorder="1"/>
    <xf numFmtId="0" fontId="0" fillId="0" borderId="4" xfId="0" applyBorder="1"/>
    <xf numFmtId="164" fontId="6" fillId="0" borderId="0" xfId="0" applyNumberFormat="1" applyFont="1"/>
    <xf numFmtId="0" fontId="9" fillId="0" borderId="0" xfId="0" applyFont="1"/>
    <xf numFmtId="2" fontId="9" fillId="0" borderId="0" xfId="1" applyNumberFormat="1" applyFont="1" applyBorder="1"/>
    <xf numFmtId="0" fontId="9" fillId="0" borderId="3" xfId="0" applyFont="1" applyBorder="1"/>
    <xf numFmtId="2" fontId="9" fillId="0" borderId="3" xfId="1" applyNumberFormat="1" applyFont="1" applyBorder="1"/>
    <xf numFmtId="0" fontId="8" fillId="0" borderId="2" xfId="0" applyFont="1" applyBorder="1" applyAlignment="1">
      <alignment horizontal="left" vertical="top"/>
    </xf>
    <xf numFmtId="0" fontId="0" fillId="0" borderId="5" xfId="0" applyBorder="1" applyAlignment="1">
      <alignment vertical="top"/>
    </xf>
    <xf numFmtId="164" fontId="0" fillId="0" borderId="3" xfId="0" applyNumberFormat="1" applyBorder="1" applyAlignment="1">
      <alignment vertical="top"/>
    </xf>
    <xf numFmtId="166" fontId="0" fillId="0" borderId="0" xfId="0" applyNumberFormat="1"/>
    <xf numFmtId="166" fontId="0" fillId="0" borderId="3" xfId="0" applyNumberFormat="1" applyBorder="1"/>
    <xf numFmtId="0" fontId="16" fillId="0" borderId="0" xfId="0" applyFont="1"/>
    <xf numFmtId="0" fontId="17" fillId="0" borderId="0" xfId="0" applyFont="1"/>
    <xf numFmtId="0" fontId="3" fillId="3" borderId="6" xfId="0" applyFont="1" applyFill="1" applyBorder="1" applyAlignment="1">
      <alignment vertical="top"/>
    </xf>
    <xf numFmtId="0" fontId="0" fillId="0" borderId="0" xfId="0" applyAlignment="1">
      <alignment horizontal="left" vertical="top"/>
    </xf>
    <xf numFmtId="0" fontId="3" fillId="3" borderId="7" xfId="0" applyFont="1" applyFill="1" applyBorder="1" applyAlignment="1">
      <alignment horizontal="left" vertical="top"/>
    </xf>
    <xf numFmtId="3" fontId="3" fillId="3" borderId="7" xfId="0" applyNumberFormat="1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0" xfId="0" pivotButton="1" applyAlignment="1">
      <alignment vertical="top"/>
    </xf>
    <xf numFmtId="0" fontId="11" fillId="0" borderId="0" xfId="0" applyFont="1" applyAlignment="1">
      <alignment vertical="top"/>
    </xf>
    <xf numFmtId="0" fontId="7" fillId="0" borderId="0" xfId="3" applyAlignment="1">
      <alignment vertical="top" wrapText="1"/>
    </xf>
    <xf numFmtId="0" fontId="7" fillId="0" borderId="0" xfId="3" quotePrefix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vertical="top"/>
    </xf>
    <xf numFmtId="2" fontId="0" fillId="0" borderId="0" xfId="0" applyNumberFormat="1" applyAlignment="1">
      <alignment horizontal="centerContinuous" vertical="top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4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Hipervínculo" xfId="3" builtinId="8"/>
    <cellStyle name="Incorrecto" xfId="10" builtinId="27" customBuiltin="1"/>
    <cellStyle name="Neutral" xfId="11" builtinId="28" customBuiltin="1"/>
    <cellStyle name="Normal" xfId="0" builtinId="0"/>
    <cellStyle name="Normal_cifras preliminares boletín2 corregido" xfId="2" xr:uid="{CEE26A95-6DAA-4CD3-B659-FE4A6B348D0C}"/>
    <cellStyle name="Notas" xfId="18" builtinId="10" customBuiltin="1"/>
    <cellStyle name="Porcentaje" xfId="1" builtinId="5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otal" xfId="20" builtinId="25" customBuiltin="1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164" formatCode="0.000"/>
      <alignment vertical="top" textRotation="0" wrapText="0" indent="0" justifyLastLine="0" shrinkToFit="0" readingOrder="0"/>
    </dxf>
    <dxf>
      <numFmt numFmtId="164" formatCode="0.000"/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numFmt numFmtId="164" formatCode="0.000"/>
      <alignment vertical="top" textRotation="0" wrapText="0" indent="0" justifyLastLine="0" shrinkToFit="0" readingOrder="0"/>
    </dxf>
    <dxf>
      <numFmt numFmtId="164" formatCode="0.000"/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numFmt numFmtId="164" formatCode="0.000"/>
      <alignment vertical="top" textRotation="0" wrapText="0" indent="0" justifyLastLine="0" shrinkToFit="0" readingOrder="0"/>
    </dxf>
    <dxf>
      <numFmt numFmtId="164" formatCode="0.000"/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numFmt numFmtId="3" formatCode="#,##0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numFmt numFmtId="3" formatCode="#,##0"/>
    </dxf>
    <dxf>
      <alignment wrapText="0"/>
    </dxf>
    <dxf>
      <alignment wrapText="0"/>
    </dxf>
    <dxf>
      <alignment vertical="top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numFmt numFmtId="164" formatCode="0.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numFmt numFmtId="2" formatCode="0.00"/>
    </dxf>
    <dxf>
      <numFmt numFmtId="165" formatCode="0.0"/>
      <alignment horizontal="general" vertical="top" textRotation="0" wrapText="1" indent="0" justifyLastLine="0" shrinkToFit="0" readingOrder="0"/>
    </dxf>
    <dxf>
      <numFmt numFmtId="165" formatCode="0.0"/>
      <alignment horizontal="right" vertical="bottom" textRotation="0" wrapText="0" indent="2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E72D43"/>
      <color rgb="FFC6284E"/>
      <color rgb="FF66FFCC"/>
      <color rgb="FFFFFF99"/>
      <color rgb="FFFFFF66"/>
      <color rgb="FFFF9966"/>
      <color rgb="FFFFFF00"/>
      <color rgb="FFFFCC66"/>
      <color rgb="FFFF9900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55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pivotCacheDefinition" Target="pivotCache/pivotCacheDefinition2.xml"/><Relationship Id="rId58" Type="http://schemas.openxmlformats.org/officeDocument/2006/relationships/connections" Target="connections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microsoft.com/office/2007/relationships/slicerCache" Target="slicerCaches/slicerCach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pivotCacheDefinition" Target="pivotCache/pivotCacheDefinition3.xml"/><Relationship Id="rId6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pivotCacheDefinition" Target="pivotCache/pivotCacheDefinition1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88036256173264E-2"/>
          <c:y val="6.4379528985507251E-2"/>
          <c:w val="0.89407454420842236"/>
          <c:h val="0.82014631832705698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'Pirámide población'!$D$3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'Pirámide población'!$B$4:$B$25</c15:sqref>
                  </c15:fullRef>
                </c:ext>
              </c:extLst>
              <c:f>'Pirámide población'!$B$5:$B$25</c:f>
              <c:strCache>
                <c:ptCount val="21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95 - 99</c:v>
                </c:pt>
                <c:pt idx="20">
                  <c:v>100 y más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'Pirámide población'!$D$4:$D$25</c15:sqref>
                  </c15:fullRef>
                </c:ext>
              </c:extLst>
              <c:f>'Pirámide población'!$D$5:$D$25</c:f>
              <c:numCache>
                <c:formatCode>#,##0</c:formatCode>
                <c:ptCount val="21"/>
                <c:pt idx="0">
                  <c:v>163758</c:v>
                </c:pt>
                <c:pt idx="1">
                  <c:v>182268</c:v>
                </c:pt>
                <c:pt idx="2">
                  <c:v>180606</c:v>
                </c:pt>
                <c:pt idx="3">
                  <c:v>167952</c:v>
                </c:pt>
                <c:pt idx="4">
                  <c:v>163615</c:v>
                </c:pt>
                <c:pt idx="5">
                  <c:v>153725</c:v>
                </c:pt>
                <c:pt idx="6">
                  <c:v>144061</c:v>
                </c:pt>
                <c:pt idx="7">
                  <c:v>136703</c:v>
                </c:pt>
                <c:pt idx="8">
                  <c:v>127429</c:v>
                </c:pt>
                <c:pt idx="9">
                  <c:v>117375</c:v>
                </c:pt>
                <c:pt idx="10">
                  <c:v>113065</c:v>
                </c:pt>
                <c:pt idx="11">
                  <c:v>96534</c:v>
                </c:pt>
                <c:pt idx="12">
                  <c:v>80642</c:v>
                </c:pt>
                <c:pt idx="13">
                  <c:v>62494</c:v>
                </c:pt>
                <c:pt idx="14">
                  <c:v>48885</c:v>
                </c:pt>
                <c:pt idx="15">
                  <c:v>35320</c:v>
                </c:pt>
                <c:pt idx="16">
                  <c:v>21573</c:v>
                </c:pt>
                <c:pt idx="17">
                  <c:v>11817</c:v>
                </c:pt>
                <c:pt idx="18">
                  <c:v>4991</c:v>
                </c:pt>
                <c:pt idx="19">
                  <c:v>1412</c:v>
                </c:pt>
                <c:pt idx="20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A-40AC-9A1A-485446D290FC}"/>
            </c:ext>
          </c:extLst>
        </c:ser>
        <c:ser>
          <c:idx val="3"/>
          <c:order val="3"/>
          <c:tx>
            <c:strRef>
              <c:f>'Pirámide población'!$F$3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'Pirámide población'!$B$4:$B$25</c15:sqref>
                  </c15:fullRef>
                </c:ext>
              </c:extLst>
              <c:f>'Pirámide población'!$B$5:$B$25</c:f>
              <c:strCache>
                <c:ptCount val="21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95 - 99</c:v>
                </c:pt>
                <c:pt idx="20">
                  <c:v>100 y más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'Pirámide población'!$F$4:$F$25</c15:sqref>
                  </c15:fullRef>
                </c:ext>
              </c:extLst>
              <c:f>'Pirámide población'!$F$5:$F$25</c:f>
              <c:numCache>
                <c:formatCode>#,##0</c:formatCode>
                <c:ptCount val="21"/>
                <c:pt idx="0">
                  <c:v>-158691</c:v>
                </c:pt>
                <c:pt idx="1">
                  <c:v>-175612</c:v>
                </c:pt>
                <c:pt idx="2">
                  <c:v>-172041</c:v>
                </c:pt>
                <c:pt idx="3">
                  <c:v>-160343</c:v>
                </c:pt>
                <c:pt idx="4">
                  <c:v>-160729</c:v>
                </c:pt>
                <c:pt idx="5">
                  <c:v>-157190</c:v>
                </c:pt>
                <c:pt idx="6">
                  <c:v>-150936</c:v>
                </c:pt>
                <c:pt idx="7">
                  <c:v>-142704</c:v>
                </c:pt>
                <c:pt idx="8">
                  <c:v>-133726</c:v>
                </c:pt>
                <c:pt idx="9">
                  <c:v>-122557</c:v>
                </c:pt>
                <c:pt idx="10">
                  <c:v>-117509</c:v>
                </c:pt>
                <c:pt idx="11">
                  <c:v>-101675</c:v>
                </c:pt>
                <c:pt idx="12">
                  <c:v>-84770</c:v>
                </c:pt>
                <c:pt idx="13">
                  <c:v>-66836</c:v>
                </c:pt>
                <c:pt idx="14">
                  <c:v>-52712</c:v>
                </c:pt>
                <c:pt idx="15">
                  <c:v>-39143</c:v>
                </c:pt>
                <c:pt idx="16">
                  <c:v>-25935</c:v>
                </c:pt>
                <c:pt idx="17">
                  <c:v>-15889</c:v>
                </c:pt>
                <c:pt idx="18">
                  <c:v>-7584</c:v>
                </c:pt>
                <c:pt idx="19">
                  <c:v>-2673</c:v>
                </c:pt>
                <c:pt idx="20">
                  <c:v>-663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A-40AC-9A1A-485446D290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818998064"/>
        <c:axId val="818989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'Pirámide población'!$C$3</c15:sqref>
                        </c15:formulaRef>
                      </c:ext>
                    </c:extLst>
                    <c:strCache>
                      <c:ptCount val="1"/>
                      <c:pt idx="0">
                        <c:v>Ambos sexos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'Pirámide población'!$B$4:$B$25</c15:sqref>
                        </c15:fullRef>
                        <c15:formulaRef>
                          <c15:sqref>'Pirámide población'!$B$5:$B$25</c15:sqref>
                        </c15:formulaRef>
                      </c:ext>
                    </c:extLst>
                    <c:strCache>
                      <c:ptCount val="21"/>
                      <c:pt idx="0">
                        <c:v>0 - 4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70 - 74</c:v>
                      </c:pt>
                      <c:pt idx="15">
                        <c:v>75 - 79</c:v>
                      </c:pt>
                      <c:pt idx="16">
                        <c:v>80 - 84</c:v>
                      </c:pt>
                      <c:pt idx="17">
                        <c:v>85 - 89</c:v>
                      </c:pt>
                      <c:pt idx="18">
                        <c:v>90 - 94</c:v>
                      </c:pt>
                      <c:pt idx="19">
                        <c:v>95 - 99</c:v>
                      </c:pt>
                      <c:pt idx="20">
                        <c:v>100 y más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'Pirámide población'!$C$4:$C$25</c15:sqref>
                        </c15:fullRef>
                        <c15:formulaRef>
                          <c15:sqref>'Pirámide población'!$C$5:$C$25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322449</c:v>
                      </c:pt>
                      <c:pt idx="1">
                        <c:v>357880</c:v>
                      </c:pt>
                      <c:pt idx="2">
                        <c:v>352647</c:v>
                      </c:pt>
                      <c:pt idx="3">
                        <c:v>328295</c:v>
                      </c:pt>
                      <c:pt idx="4">
                        <c:v>324344</c:v>
                      </c:pt>
                      <c:pt idx="5">
                        <c:v>310915</c:v>
                      </c:pt>
                      <c:pt idx="6">
                        <c:v>294997</c:v>
                      </c:pt>
                      <c:pt idx="7">
                        <c:v>279407</c:v>
                      </c:pt>
                      <c:pt idx="8">
                        <c:v>261155</c:v>
                      </c:pt>
                      <c:pt idx="9">
                        <c:v>239932</c:v>
                      </c:pt>
                      <c:pt idx="10">
                        <c:v>230574</c:v>
                      </c:pt>
                      <c:pt idx="11">
                        <c:v>198209</c:v>
                      </c:pt>
                      <c:pt idx="12">
                        <c:v>165412</c:v>
                      </c:pt>
                      <c:pt idx="13">
                        <c:v>129330</c:v>
                      </c:pt>
                      <c:pt idx="14">
                        <c:v>101597</c:v>
                      </c:pt>
                      <c:pt idx="15">
                        <c:v>74463</c:v>
                      </c:pt>
                      <c:pt idx="16">
                        <c:v>47508</c:v>
                      </c:pt>
                      <c:pt idx="17">
                        <c:v>27706</c:v>
                      </c:pt>
                      <c:pt idx="18">
                        <c:v>12575</c:v>
                      </c:pt>
                      <c:pt idx="19">
                        <c:v>4085</c:v>
                      </c:pt>
                      <c:pt idx="20">
                        <c:v>965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2EA-40AC-9A1A-485446D290F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'Pirámide población'!$E$3</c15:sqref>
                        </c15:formulaRef>
                      </c:ext>
                    </c:extLst>
                    <c:strCache>
                      <c:ptCount val="1"/>
                      <c:pt idx="0">
                        <c:v>Mujeres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'Pirámide población'!$B$4:$B$25</c15:sqref>
                        </c15:fullRef>
                        <c15:formulaRef>
                          <c15:sqref>'Pirámide población'!$B$5:$B$25</c15:sqref>
                        </c15:formulaRef>
                      </c:ext>
                    </c:extLst>
                    <c:strCache>
                      <c:ptCount val="21"/>
                      <c:pt idx="0">
                        <c:v>0 - 4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70 - 74</c:v>
                      </c:pt>
                      <c:pt idx="15">
                        <c:v>75 - 79</c:v>
                      </c:pt>
                      <c:pt idx="16">
                        <c:v>80 - 84</c:v>
                      </c:pt>
                      <c:pt idx="17">
                        <c:v>85 - 89</c:v>
                      </c:pt>
                      <c:pt idx="18">
                        <c:v>90 - 94</c:v>
                      </c:pt>
                      <c:pt idx="19">
                        <c:v>95 - 99</c:v>
                      </c:pt>
                      <c:pt idx="20">
                        <c:v>100 y más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'Pirámide población'!$E$4:$E$25</c15:sqref>
                        </c15:fullRef>
                        <c15:formulaRef>
                          <c15:sqref>'Pirámide población'!$E$5:$E$25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158691</c:v>
                      </c:pt>
                      <c:pt idx="1">
                        <c:v>175612</c:v>
                      </c:pt>
                      <c:pt idx="2">
                        <c:v>172041</c:v>
                      </c:pt>
                      <c:pt idx="3">
                        <c:v>160343</c:v>
                      </c:pt>
                      <c:pt idx="4">
                        <c:v>160729</c:v>
                      </c:pt>
                      <c:pt idx="5">
                        <c:v>157190</c:v>
                      </c:pt>
                      <c:pt idx="6">
                        <c:v>150936</c:v>
                      </c:pt>
                      <c:pt idx="7">
                        <c:v>142704</c:v>
                      </c:pt>
                      <c:pt idx="8">
                        <c:v>133726</c:v>
                      </c:pt>
                      <c:pt idx="9">
                        <c:v>122557</c:v>
                      </c:pt>
                      <c:pt idx="10">
                        <c:v>117509</c:v>
                      </c:pt>
                      <c:pt idx="11">
                        <c:v>101675</c:v>
                      </c:pt>
                      <c:pt idx="12">
                        <c:v>84770</c:v>
                      </c:pt>
                      <c:pt idx="13">
                        <c:v>66836</c:v>
                      </c:pt>
                      <c:pt idx="14">
                        <c:v>52712</c:v>
                      </c:pt>
                      <c:pt idx="15">
                        <c:v>39143</c:v>
                      </c:pt>
                      <c:pt idx="16">
                        <c:v>25935</c:v>
                      </c:pt>
                      <c:pt idx="17">
                        <c:v>15889</c:v>
                      </c:pt>
                      <c:pt idx="18">
                        <c:v>7584</c:v>
                      </c:pt>
                      <c:pt idx="19">
                        <c:v>2673</c:v>
                      </c:pt>
                      <c:pt idx="20">
                        <c:v>663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EA-40AC-9A1A-485446D290FC}"/>
                  </c:ext>
                </c:extLst>
              </c15:ser>
            </c15:filteredBarSeries>
          </c:ext>
        </c:extLst>
      </c:barChart>
      <c:catAx>
        <c:axId val="8189980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8989424"/>
        <c:crosses val="autoZero"/>
        <c:auto val="0"/>
        <c:lblAlgn val="ctr"/>
        <c:lblOffset val="100"/>
        <c:noMultiLvlLbl val="0"/>
      </c:catAx>
      <c:valAx>
        <c:axId val="818989424"/>
        <c:scaling>
          <c:orientation val="minMax"/>
          <c:min val="-25000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899806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088607028434385"/>
          <c:y val="0.19511513266724012"/>
          <c:w val="0.12936281458077059"/>
          <c:h val="3.5965724872626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Panamá. Representación del grupo poblacional de 60 y más respecto al total de la población por provincia o comarca, Censo 2023 (en porcentaje)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'Población 60'!$V$10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6284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'Población 60'!$U$11:$U$24</c:f>
              <c:strCache>
                <c:ptCount val="13"/>
                <c:pt idx="0">
                  <c:v>Los Santos</c:v>
                </c:pt>
                <c:pt idx="1">
                  <c:v>Herrera</c:v>
                </c:pt>
                <c:pt idx="2">
                  <c:v>Veraguas</c:v>
                </c:pt>
                <c:pt idx="3">
                  <c:v>Chiriquí</c:v>
                </c:pt>
                <c:pt idx="4">
                  <c:v>Coclé</c:v>
                </c:pt>
                <c:pt idx="5">
                  <c:v>Panamá</c:v>
                </c:pt>
                <c:pt idx="6">
                  <c:v>Kuna Yala</c:v>
                </c:pt>
                <c:pt idx="7">
                  <c:v>Panamá Oeste</c:v>
                </c:pt>
                <c:pt idx="8">
                  <c:v>Colón</c:v>
                </c:pt>
                <c:pt idx="9">
                  <c:v>Darién</c:v>
                </c:pt>
                <c:pt idx="10">
                  <c:v>Emberá-Wounaan</c:v>
                </c:pt>
                <c:pt idx="11">
                  <c:v>Bocas del Toro</c:v>
                </c:pt>
                <c:pt idx="12">
                  <c:v>Ngäbe-Buglé</c:v>
                </c:pt>
              </c:strCache>
            </c:strRef>
          </c:cat>
          <c:val>
            <c:numRef>
              <c:f>'Población 60'!$V$11:$V$24</c:f>
              <c:numCache>
                <c:formatCode>0.00</c:formatCode>
                <c:ptCount val="13"/>
                <c:pt idx="0">
                  <c:v>24.256088395994556</c:v>
                </c:pt>
                <c:pt idx="1">
                  <c:v>20.661746033046342</c:v>
                </c:pt>
                <c:pt idx="2">
                  <c:v>16.867789877247478</c:v>
                </c:pt>
                <c:pt idx="3">
                  <c:v>16.240439339292802</c:v>
                </c:pt>
                <c:pt idx="4">
                  <c:v>16.119941550114813</c:v>
                </c:pt>
                <c:pt idx="5">
                  <c:v>14.092006321310107</c:v>
                </c:pt>
                <c:pt idx="6">
                  <c:v>12.446901549225387</c:v>
                </c:pt>
                <c:pt idx="7">
                  <c:v>12.187894410745566</c:v>
                </c:pt>
                <c:pt idx="8">
                  <c:v>11.430152222332563</c:v>
                </c:pt>
                <c:pt idx="9">
                  <c:v>10.784548723149259</c:v>
                </c:pt>
                <c:pt idx="10">
                  <c:v>9.3057128985272701</c:v>
                </c:pt>
                <c:pt idx="11">
                  <c:v>7.3353932725400055</c:v>
                </c:pt>
                <c:pt idx="12">
                  <c:v>6.3847343505403522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A-4835-A476-1E885BEF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1565267055"/>
        <c:axId val="1565267535"/>
      </c:barChart>
      <c:lineChart>
        <c:grouping val="standard"/>
        <c:varyColors val="0"/>
        <c:ser>
          <c:idx val="1"/>
          <c:order val="1"/>
          <c:tx>
            <c:strRef>
              <c:f>'Población 60'!$W$10</c:f>
              <c:strCache>
                <c:ptCount val="1"/>
                <c:pt idx="0">
                  <c:v>República de Panamá</c:v>
                </c:pt>
              </c:strCache>
            </c:strRef>
          </c:tx>
          <c:spPr>
            <a:ln w="158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'Población 60'!$U$11:$U$24</c:f>
              <c:strCache>
                <c:ptCount val="13"/>
                <c:pt idx="0">
                  <c:v>Los Santos</c:v>
                </c:pt>
                <c:pt idx="1">
                  <c:v>Herrera</c:v>
                </c:pt>
                <c:pt idx="2">
                  <c:v>Veraguas</c:v>
                </c:pt>
                <c:pt idx="3">
                  <c:v>Chiriquí</c:v>
                </c:pt>
                <c:pt idx="4">
                  <c:v>Coclé</c:v>
                </c:pt>
                <c:pt idx="5">
                  <c:v>Panamá</c:v>
                </c:pt>
                <c:pt idx="6">
                  <c:v>Kuna Yala</c:v>
                </c:pt>
                <c:pt idx="7">
                  <c:v>Panamá Oeste</c:v>
                </c:pt>
                <c:pt idx="8">
                  <c:v>Colón</c:v>
                </c:pt>
                <c:pt idx="9">
                  <c:v>Darién</c:v>
                </c:pt>
                <c:pt idx="10">
                  <c:v>Emberá-Wounaan</c:v>
                </c:pt>
                <c:pt idx="11">
                  <c:v>Bocas del Toro</c:v>
                </c:pt>
                <c:pt idx="12">
                  <c:v>Ngäbe-Buglé</c:v>
                </c:pt>
              </c:strCache>
            </c:strRef>
          </c:cat>
          <c:val>
            <c:numRef>
              <c:f>'Población 60'!$W$11:$W$24</c:f>
              <c:numCache>
                <c:formatCode>General</c:formatCode>
                <c:ptCount val="13"/>
                <c:pt idx="0">
                  <c:v>13.87</c:v>
                </c:pt>
                <c:pt idx="1">
                  <c:v>13.87</c:v>
                </c:pt>
                <c:pt idx="2">
                  <c:v>13.87</c:v>
                </c:pt>
                <c:pt idx="3">
                  <c:v>13.87</c:v>
                </c:pt>
                <c:pt idx="4">
                  <c:v>13.87</c:v>
                </c:pt>
                <c:pt idx="5">
                  <c:v>13.87</c:v>
                </c:pt>
                <c:pt idx="6">
                  <c:v>13.87</c:v>
                </c:pt>
                <c:pt idx="7">
                  <c:v>13.87</c:v>
                </c:pt>
                <c:pt idx="8">
                  <c:v>13.87</c:v>
                </c:pt>
                <c:pt idx="9">
                  <c:v>13.87</c:v>
                </c:pt>
                <c:pt idx="10">
                  <c:v>13.87</c:v>
                </c:pt>
                <c:pt idx="11">
                  <c:v>13.87</c:v>
                </c:pt>
                <c:pt idx="12">
                  <c:v>13.87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A-4835-A476-1E885BEF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267055"/>
        <c:axId val="1565267535"/>
      </c:lineChart>
      <c:catAx>
        <c:axId val="156526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5267535"/>
        <c:crosses val="autoZero"/>
        <c:auto val="1"/>
        <c:lblAlgn val="ctr"/>
        <c:lblOffset val="100"/>
        <c:noMultiLvlLbl val="0"/>
      </c:catAx>
      <c:valAx>
        <c:axId val="156526753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526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Panamá. Indice de envejecimiento por provincia o comarca. Censo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'Pob 60, total e IE '!$E$25</c:f>
              <c:strCache>
                <c:ptCount val="1"/>
                <c:pt idx="0">
                  <c:v>Indice de envejecimiento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'Pob 60, total e IE '!$D$26:$D$38</c:f>
              <c:strCache>
                <c:ptCount val="13"/>
                <c:pt idx="0">
                  <c:v>Los Santos</c:v>
                </c:pt>
                <c:pt idx="1">
                  <c:v>Herrera</c:v>
                </c:pt>
                <c:pt idx="2">
                  <c:v>Veraguas</c:v>
                </c:pt>
                <c:pt idx="3">
                  <c:v>Coclé</c:v>
                </c:pt>
                <c:pt idx="4">
                  <c:v>Chiriquí</c:v>
                </c:pt>
                <c:pt idx="5">
                  <c:v>Panamá</c:v>
                </c:pt>
                <c:pt idx="6">
                  <c:v>Panamá Oeste (1)</c:v>
                </c:pt>
                <c:pt idx="7">
                  <c:v>Colón</c:v>
                </c:pt>
                <c:pt idx="8">
                  <c:v>Comarca Kuna Yala</c:v>
                </c:pt>
                <c:pt idx="9">
                  <c:v>Darién</c:v>
                </c:pt>
                <c:pt idx="10">
                  <c:v>Comarca Emberá</c:v>
                </c:pt>
                <c:pt idx="11">
                  <c:v>Bocas del Toro</c:v>
                </c:pt>
                <c:pt idx="12">
                  <c:v>Comarca Ngäbe Buglé</c:v>
                </c:pt>
              </c:strCache>
            </c:strRef>
          </c:cat>
          <c:val>
            <c:numRef>
              <c:f>'Pob 60, total e IE '!$E$26:$E$38</c:f>
              <c:numCache>
                <c:formatCode>0.00</c:formatCode>
                <c:ptCount val="13"/>
                <c:pt idx="0">
                  <c:v>139.86882173811196</c:v>
                </c:pt>
                <c:pt idx="1">
                  <c:v>107.88775772093422</c:v>
                </c:pt>
                <c:pt idx="2">
                  <c:v>68.995323791979587</c:v>
                </c:pt>
                <c:pt idx="3">
                  <c:v>67.899761336515525</c:v>
                </c:pt>
                <c:pt idx="4">
                  <c:v>67.811272923886932</c:v>
                </c:pt>
                <c:pt idx="5">
                  <c:v>63.491939295114754</c:v>
                </c:pt>
                <c:pt idx="6">
                  <c:v>49.529067273439395</c:v>
                </c:pt>
                <c:pt idx="7">
                  <c:v>41.004631278945489</c:v>
                </c:pt>
                <c:pt idx="8">
                  <c:v>31.992614001284519</c:v>
                </c:pt>
                <c:pt idx="9">
                  <c:v>32.683281180151994</c:v>
                </c:pt>
                <c:pt idx="10">
                  <c:v>22.954091816367264</c:v>
                </c:pt>
                <c:pt idx="11">
                  <c:v>19.104321371323891</c:v>
                </c:pt>
                <c:pt idx="12">
                  <c:v>13.95375198367717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1-4303-A3E6-FCA51BDF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645704"/>
        <c:axId val="800644984"/>
      </c:lineChart>
      <c:catAx>
        <c:axId val="80064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0644984"/>
        <c:crosses val="autoZero"/>
        <c:auto val="1"/>
        <c:lblAlgn val="ctr"/>
        <c:lblOffset val="100"/>
        <c:noMultiLvlLbl val="0"/>
      </c:catAx>
      <c:valAx>
        <c:axId val="80064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064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 de dependencia de</a:t>
            </a:r>
            <a:r>
              <a:rPr lang="en-US" baseline="0"/>
              <a:t> la vejez (60 años o más) por provincia o comarca. Censo 2023 (en porcentaje)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'Relación dependencia vejez 60'!$S$5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'Relación dependencia vejez 60'!$F$6:$F$19</c15:sqref>
                  </c15:fullRef>
                </c:ext>
              </c:extLst>
              <c:f>('Relación dependencia vejez 60'!$F$6:$F$12,'Relación dependencia vejez 60'!$F$14:$F$19)</c:f>
              <c:strCache>
                <c:ptCount val="13"/>
                <c:pt idx="0">
                  <c:v>Comarca Ngäbe Buglé</c:v>
                </c:pt>
                <c:pt idx="1">
                  <c:v>Bocas del Toro</c:v>
                </c:pt>
                <c:pt idx="2">
                  <c:v>Comarca Emberá</c:v>
                </c:pt>
                <c:pt idx="3">
                  <c:v>Colón</c:v>
                </c:pt>
                <c:pt idx="4">
                  <c:v>Darién</c:v>
                </c:pt>
                <c:pt idx="5">
                  <c:v>Panamá Oeste (1)</c:v>
                </c:pt>
                <c:pt idx="6">
                  <c:v>Panamá</c:v>
                </c:pt>
                <c:pt idx="7">
                  <c:v>Comarca Kuna Yala</c:v>
                </c:pt>
                <c:pt idx="8">
                  <c:v>Coclé</c:v>
                </c:pt>
                <c:pt idx="9">
                  <c:v>Chiriquí</c:v>
                </c:pt>
                <c:pt idx="10">
                  <c:v>Veraguas</c:v>
                </c:pt>
                <c:pt idx="11">
                  <c:v>Herrera</c:v>
                </c:pt>
                <c:pt idx="12">
                  <c:v>Los Santos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'Relación dependencia vejez 60'!$S$6:$S$19</c15:sqref>
                  </c15:fullRef>
                </c:ext>
              </c:extLst>
              <c:f>('Relación dependencia vejez 60'!$S$6:$S$12,'Relación dependencia vejez 60'!$S$14:$S$19)</c:f>
              <c:numCache>
                <c:formatCode>#,##0.000</c:formatCode>
                <c:ptCount val="13"/>
                <c:pt idx="0">
                  <c:v>13.340755263494941</c:v>
                </c:pt>
                <c:pt idx="1">
                  <c:v>13.516954056243492</c:v>
                </c:pt>
                <c:pt idx="2">
                  <c:v>18.554372378186514</c:v>
                </c:pt>
                <c:pt idx="3">
                  <c:v>18.832246453030411</c:v>
                </c:pt>
                <c:pt idx="4">
                  <c:v>19.183338799606428</c:v>
                </c:pt>
                <c:pt idx="5">
                  <c:v>19.283255798192407</c:v>
                </c:pt>
                <c:pt idx="6">
                  <c:v>22.11793104425767</c:v>
                </c:pt>
                <c:pt idx="7">
                  <c:v>25.585874799357946</c:v>
                </c:pt>
                <c:pt idx="8">
                  <c:v>26.804353754989712</c:v>
                </c:pt>
                <c:pt idx="9">
                  <c:v>27.153342703408718</c:v>
                </c:pt>
                <c:pt idx="10">
                  <c:v>28.743186603435721</c:v>
                </c:pt>
                <c:pt idx="11">
                  <c:v>34.329191109417323</c:v>
                </c:pt>
                <c:pt idx="12">
                  <c:v>41.53305742009529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D-4BF3-8BA2-608254F0C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384014928"/>
        <c:axId val="1384038928"/>
      </c:barChart>
      <c:catAx>
        <c:axId val="138401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4038928"/>
        <c:crosses val="autoZero"/>
        <c:auto val="1"/>
        <c:lblAlgn val="ctr"/>
        <c:lblOffset val="100"/>
        <c:noMultiLvlLbl val="0"/>
      </c:catAx>
      <c:valAx>
        <c:axId val="138403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401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Panamá: Indice de envejecimiento 65 años</a:t>
            </a:r>
            <a:r>
              <a:rPr lang="en-US" baseline="0"/>
              <a:t> o más</a:t>
            </a:r>
            <a:r>
              <a:rPr lang="en-US"/>
              <a:t> por provincias o comarcas. Censo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'Pob 65, total e IE'!$D$26:$D$38</c:f>
              <c:strCache>
                <c:ptCount val="13"/>
                <c:pt idx="0">
                  <c:v>Los Santos</c:v>
                </c:pt>
                <c:pt idx="1">
                  <c:v>Herrera</c:v>
                </c:pt>
                <c:pt idx="2">
                  <c:v>Veraguas</c:v>
                </c:pt>
                <c:pt idx="3">
                  <c:v>Coclé</c:v>
                </c:pt>
                <c:pt idx="4">
                  <c:v>Chiriquí</c:v>
                </c:pt>
                <c:pt idx="5">
                  <c:v>Panamá</c:v>
                </c:pt>
                <c:pt idx="6">
                  <c:v>Panamá Oeste (1)</c:v>
                </c:pt>
                <c:pt idx="7">
                  <c:v>Colón</c:v>
                </c:pt>
                <c:pt idx="8">
                  <c:v>Comarca Kuna Yala</c:v>
                </c:pt>
                <c:pt idx="9">
                  <c:v>Darién</c:v>
                </c:pt>
                <c:pt idx="10">
                  <c:v>Comarca Emberá</c:v>
                </c:pt>
                <c:pt idx="11">
                  <c:v>Bocas del Toro</c:v>
                </c:pt>
                <c:pt idx="12">
                  <c:v>Comarca Ngäbe Buglé</c:v>
                </c:pt>
              </c:strCache>
            </c:strRef>
          </c:cat>
          <c:val>
            <c:numRef>
              <c:f>'Pob 65, total e IE'!$E$26:$E$38</c:f>
              <c:numCache>
                <c:formatCode>0.00</c:formatCode>
                <c:ptCount val="13"/>
                <c:pt idx="0">
                  <c:v>105.545795268213</c:v>
                </c:pt>
                <c:pt idx="1">
                  <c:v>79.566258875866197</c:v>
                </c:pt>
                <c:pt idx="2">
                  <c:v>50.572323776234782</c:v>
                </c:pt>
                <c:pt idx="3">
                  <c:v>49.532093958045472</c:v>
                </c:pt>
                <c:pt idx="4">
                  <c:v>48.576924099664062</c:v>
                </c:pt>
                <c:pt idx="5">
                  <c:v>44.529330574968782</c:v>
                </c:pt>
                <c:pt idx="6">
                  <c:v>33.586984227639242</c:v>
                </c:pt>
                <c:pt idx="7">
                  <c:v>27.93017456359102</c:v>
                </c:pt>
                <c:pt idx="8">
                  <c:v>23.105330764290301</c:v>
                </c:pt>
                <c:pt idx="9">
                  <c:v>22.725748770675011</c:v>
                </c:pt>
                <c:pt idx="10">
                  <c:v>16.487025948103792</c:v>
                </c:pt>
                <c:pt idx="11">
                  <c:v>12.794007000556118</c:v>
                </c:pt>
                <c:pt idx="12">
                  <c:v>9.5711135384678805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4-460C-8291-16A496F48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881480"/>
        <c:axId val="2099883528"/>
      </c:lineChart>
      <c:catAx>
        <c:axId val="209988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9883528"/>
        <c:crosses val="autoZero"/>
        <c:auto val="1"/>
        <c:lblAlgn val="ctr"/>
        <c:lblOffset val="100"/>
        <c:noMultiLvlLbl val="0"/>
      </c:catAx>
      <c:valAx>
        <c:axId val="209988352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988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 b="1"/>
              <a:t>Panamá. Población total</a:t>
            </a:r>
            <a:r>
              <a:rPr lang="es-MX" sz="1100" b="1" baseline="0"/>
              <a:t> y</a:t>
            </a:r>
            <a:r>
              <a:rPr lang="es-MX" sz="1100" b="1"/>
              <a:t> mayores de 65 por Comarca o Provincia .</a:t>
            </a:r>
            <a:r>
              <a:rPr lang="es-MX" sz="1100" b="1" baseline="0"/>
              <a:t> Censo </a:t>
            </a:r>
            <a:r>
              <a:rPr lang="es-MX" sz="1100" b="1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'Pob 65, total e IE'!$C$3</c:f>
              <c:strCache>
                <c:ptCount val="1"/>
                <c:pt idx="0">
                  <c:v>Población total</c:v>
                </c:pt>
              </c:strCache>
            </c:strRef>
          </c:tx>
          <c:spPr>
            <a:ln w="28575" cap="rnd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'Pob 65, total e IE'!$B$5:$B$18</c15:sqref>
                  </c15:fullRef>
                </c:ext>
              </c:extLst>
              <c:f>'Pob 65, total e IE'!$B$6:$B$18</c:f>
              <c:strCache>
                <c:ptCount val="13"/>
                <c:pt idx="0">
                  <c:v>Bocas del Toro</c:v>
                </c:pt>
                <c:pt idx="1">
                  <c:v>Coclé</c:v>
                </c:pt>
                <c:pt idx="2">
                  <c:v>Colón</c:v>
                </c:pt>
                <c:pt idx="3">
                  <c:v>Chiriquí</c:v>
                </c:pt>
                <c:pt idx="4">
                  <c:v>Darién</c:v>
                </c:pt>
                <c:pt idx="5">
                  <c:v>Herrera</c:v>
                </c:pt>
                <c:pt idx="6">
                  <c:v>Los Santos</c:v>
                </c:pt>
                <c:pt idx="7">
                  <c:v>Panamá</c:v>
                </c:pt>
                <c:pt idx="8">
                  <c:v>Panamá Oeste (1)</c:v>
                </c:pt>
                <c:pt idx="9">
                  <c:v>Veraguas</c:v>
                </c:pt>
                <c:pt idx="10">
                  <c:v>Comarca Kuna Yala</c:v>
                </c:pt>
                <c:pt idx="11">
                  <c:v>Comarca Emberá</c:v>
                </c:pt>
                <c:pt idx="12">
                  <c:v>Comarca Ngäbe Buglé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'Pob 65, total e IE'!$C$5:$C$18</c15:sqref>
                  </c15:fullRef>
                </c:ext>
              </c:extLst>
              <c:f>'Pob 65, total e IE'!$C$6:$C$18</c:f>
              <c:numCache>
                <c:formatCode>#,##0</c:formatCode>
                <c:ptCount val="13"/>
                <c:pt idx="0">
                  <c:v>159228</c:v>
                </c:pt>
                <c:pt idx="1">
                  <c:v>268264</c:v>
                </c:pt>
                <c:pt idx="2">
                  <c:v>281956</c:v>
                </c:pt>
                <c:pt idx="3">
                  <c:v>471071</c:v>
                </c:pt>
                <c:pt idx="4">
                  <c:v>54235</c:v>
                </c:pt>
                <c:pt idx="5">
                  <c:v>122071</c:v>
                </c:pt>
                <c:pt idx="6">
                  <c:v>98466</c:v>
                </c:pt>
                <c:pt idx="7">
                  <c:v>1439575</c:v>
                </c:pt>
                <c:pt idx="8">
                  <c:v>653665</c:v>
                </c:pt>
                <c:pt idx="9">
                  <c:v>259791</c:v>
                </c:pt>
                <c:pt idx="10">
                  <c:v>32016</c:v>
                </c:pt>
                <c:pt idx="11">
                  <c:v>12358</c:v>
                </c:pt>
                <c:pt idx="12">
                  <c:v>212084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3-4083-AA0C-DD2A75D3D3DA}"/>
            </c:ext>
          </c:extLst>
        </c:ser>
        <c:ser>
          <c:idx val="3"/>
          <c:order val="3"/>
          <c:tx>
            <c:strRef>
              <c:f>'Pob 65, total e IE'!$F$3</c:f>
              <c:strCache>
                <c:ptCount val="1"/>
                <c:pt idx="0">
                  <c:v>Población mayor de 65 años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'Pob 65, total e IE'!$B$5:$B$18</c15:sqref>
                  </c15:fullRef>
                </c:ext>
              </c:extLst>
              <c:f>'Pob 65, total e IE'!$B$6:$B$18</c:f>
              <c:strCache>
                <c:ptCount val="13"/>
                <c:pt idx="0">
                  <c:v>Bocas del Toro</c:v>
                </c:pt>
                <c:pt idx="1">
                  <c:v>Coclé</c:v>
                </c:pt>
                <c:pt idx="2">
                  <c:v>Colón</c:v>
                </c:pt>
                <c:pt idx="3">
                  <c:v>Chiriquí</c:v>
                </c:pt>
                <c:pt idx="4">
                  <c:v>Darién</c:v>
                </c:pt>
                <c:pt idx="5">
                  <c:v>Herrera</c:v>
                </c:pt>
                <c:pt idx="6">
                  <c:v>Los Santos</c:v>
                </c:pt>
                <c:pt idx="7">
                  <c:v>Panamá</c:v>
                </c:pt>
                <c:pt idx="8">
                  <c:v>Panamá Oeste (1)</c:v>
                </c:pt>
                <c:pt idx="9">
                  <c:v>Veraguas</c:v>
                </c:pt>
                <c:pt idx="10">
                  <c:v>Comarca Kuna Yala</c:v>
                </c:pt>
                <c:pt idx="11">
                  <c:v>Comarca Emberá</c:v>
                </c:pt>
                <c:pt idx="12">
                  <c:v>Comarca Ngäbe Buglé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'Pob 65, total e IE'!$F$5:$F$18</c15:sqref>
                  </c15:fullRef>
                </c:ext>
              </c:extLst>
              <c:f>'Pob 65, total e IE'!$F$6:$F$18</c:f>
              <c:numCache>
                <c:formatCode>#,##0</c:formatCode>
                <c:ptCount val="13"/>
                <c:pt idx="0">
                  <c:v>7822</c:v>
                </c:pt>
                <c:pt idx="1">
                  <c:v>31546</c:v>
                </c:pt>
                <c:pt idx="2">
                  <c:v>21952</c:v>
                </c:pt>
                <c:pt idx="3">
                  <c:v>54804</c:v>
                </c:pt>
                <c:pt idx="4">
                  <c:v>4067</c:v>
                </c:pt>
                <c:pt idx="5">
                  <c:v>18601</c:v>
                </c:pt>
                <c:pt idx="6">
                  <c:v>18023</c:v>
                </c:pt>
                <c:pt idx="7">
                  <c:v>142277</c:v>
                </c:pt>
                <c:pt idx="8">
                  <c:v>54025</c:v>
                </c:pt>
                <c:pt idx="9">
                  <c:v>32120</c:v>
                </c:pt>
                <c:pt idx="10">
                  <c:v>2878</c:v>
                </c:pt>
                <c:pt idx="11">
                  <c:v>826</c:v>
                </c:pt>
                <c:pt idx="12">
                  <c:v>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3-4083-AA0C-DD2A75D3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625120"/>
        <c:axId val="7146270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'Pob 65, total e IE'!$D$3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'Pob 65, total e IE'!$B$5:$B$18</c15:sqref>
                        </c15:fullRef>
                        <c15:formulaRef>
                          <c15:sqref>'Pob 65, total e IE'!$B$6:$B$18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Kuna Yala</c:v>
                      </c:pt>
                      <c:pt idx="11">
                        <c:v>Comarca Emberá</c:v>
                      </c:pt>
                      <c:pt idx="12">
                        <c:v>Comarca Ngäbe Buglé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'Pob 65, total e IE'!$D$5:$D$18</c15:sqref>
                        </c15:fullRef>
                        <c15:formulaRef>
                          <c15:sqref>'Pob 65, total e IE'!$D$6:$D$18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79938</c:v>
                      </c:pt>
                      <c:pt idx="1">
                        <c:v>136127</c:v>
                      </c:pt>
                      <c:pt idx="2">
                        <c:v>139873</c:v>
                      </c:pt>
                      <c:pt idx="3">
                        <c:v>235212</c:v>
                      </c:pt>
                      <c:pt idx="4">
                        <c:v>28538</c:v>
                      </c:pt>
                      <c:pt idx="5">
                        <c:v>60914</c:v>
                      </c:pt>
                      <c:pt idx="6">
                        <c:v>49499</c:v>
                      </c:pt>
                      <c:pt idx="7">
                        <c:v>704358</c:v>
                      </c:pt>
                      <c:pt idx="8">
                        <c:v>322729</c:v>
                      </c:pt>
                      <c:pt idx="9">
                        <c:v>133287</c:v>
                      </c:pt>
                      <c:pt idx="10">
                        <c:v>15308</c:v>
                      </c:pt>
                      <c:pt idx="11">
                        <c:v>6528</c:v>
                      </c:pt>
                      <c:pt idx="12">
                        <c:v>102507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E53-4083-AA0C-DD2A75D3D3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 65, total e IE'!$E$3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'Pob 65, total e IE'!$B$5:$B$18</c15:sqref>
                        </c15:fullRef>
                        <c15:formulaRef>
                          <c15:sqref>'Pob 65, total e IE'!$B$6:$B$18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Kuna Yala</c:v>
                      </c:pt>
                      <c:pt idx="11">
                        <c:v>Comarca Emberá</c:v>
                      </c:pt>
                      <c:pt idx="12">
                        <c:v>Comarca Ngäbe Buglé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'Pob 65, total e IE'!$E$5:$E$18</c15:sqref>
                        </c15:fullRef>
                        <c15:formulaRef>
                          <c15:sqref>'Pob 65, total e IE'!$E$6:$E$18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79290</c:v>
                      </c:pt>
                      <c:pt idx="1">
                        <c:v>132137</c:v>
                      </c:pt>
                      <c:pt idx="2">
                        <c:v>142083</c:v>
                      </c:pt>
                      <c:pt idx="3">
                        <c:v>235859</c:v>
                      </c:pt>
                      <c:pt idx="4">
                        <c:v>25697</c:v>
                      </c:pt>
                      <c:pt idx="5">
                        <c:v>61157</c:v>
                      </c:pt>
                      <c:pt idx="6">
                        <c:v>48967</c:v>
                      </c:pt>
                      <c:pt idx="7">
                        <c:v>735217</c:v>
                      </c:pt>
                      <c:pt idx="8">
                        <c:v>330936</c:v>
                      </c:pt>
                      <c:pt idx="9">
                        <c:v>126504</c:v>
                      </c:pt>
                      <c:pt idx="10">
                        <c:v>16708</c:v>
                      </c:pt>
                      <c:pt idx="11">
                        <c:v>5830</c:v>
                      </c:pt>
                      <c:pt idx="12">
                        <c:v>109577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53-4083-AA0C-DD2A75D3D3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 65, total e IE'!$G$3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'Pob 65, total e IE'!$B$5:$B$18</c15:sqref>
                        </c15:fullRef>
                        <c15:formulaRef>
                          <c15:sqref>'Pob 65, total e IE'!$B$6:$B$18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Kuna Yala</c:v>
                      </c:pt>
                      <c:pt idx="11">
                        <c:v>Comarca Emberá</c:v>
                      </c:pt>
                      <c:pt idx="12">
                        <c:v>Comarca Ngäbe Buglé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'Pob 65, total e IE'!$G$5:$G$18</c15:sqref>
                        </c15:fullRef>
                        <c15:formulaRef>
                          <c15:sqref>'Pob 65, total e IE'!$G$6:$G$18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4466</c:v>
                      </c:pt>
                      <c:pt idx="1">
                        <c:v>15853</c:v>
                      </c:pt>
                      <c:pt idx="2">
                        <c:v>10346</c:v>
                      </c:pt>
                      <c:pt idx="3">
                        <c:v>26420</c:v>
                      </c:pt>
                      <c:pt idx="4">
                        <c:v>2481</c:v>
                      </c:pt>
                      <c:pt idx="5">
                        <c:v>9072</c:v>
                      </c:pt>
                      <c:pt idx="6">
                        <c:v>8859</c:v>
                      </c:pt>
                      <c:pt idx="7">
                        <c:v>60916</c:v>
                      </c:pt>
                      <c:pt idx="8">
                        <c:v>25137</c:v>
                      </c:pt>
                      <c:pt idx="9">
                        <c:v>16619</c:v>
                      </c:pt>
                      <c:pt idx="10">
                        <c:v>1322</c:v>
                      </c:pt>
                      <c:pt idx="11">
                        <c:v>467</c:v>
                      </c:pt>
                      <c:pt idx="12">
                        <c:v>4836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E53-4083-AA0C-DD2A75D3D3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 65, total e IE'!$H$3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'Pob 65, total e IE'!$B$5:$B$18</c15:sqref>
                        </c15:fullRef>
                        <c15:formulaRef>
                          <c15:sqref>'Pob 65, total e IE'!$B$6:$B$18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Kuna Yala</c:v>
                      </c:pt>
                      <c:pt idx="11">
                        <c:v>Comarca Emberá</c:v>
                      </c:pt>
                      <c:pt idx="12">
                        <c:v>Comarca Ngäbe Buglé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'Pob 65, total e IE'!$H$5:$H$18</c15:sqref>
                        </c15:fullRef>
                        <c15:formulaRef>
                          <c15:sqref>'Pob 65, total e IE'!$H$6:$H$18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3356</c:v>
                      </c:pt>
                      <c:pt idx="1">
                        <c:v>15693</c:v>
                      </c:pt>
                      <c:pt idx="2">
                        <c:v>11606</c:v>
                      </c:pt>
                      <c:pt idx="3">
                        <c:v>28384</c:v>
                      </c:pt>
                      <c:pt idx="4">
                        <c:v>1586</c:v>
                      </c:pt>
                      <c:pt idx="5">
                        <c:v>9529</c:v>
                      </c:pt>
                      <c:pt idx="6">
                        <c:v>9164</c:v>
                      </c:pt>
                      <c:pt idx="7">
                        <c:v>81361</c:v>
                      </c:pt>
                      <c:pt idx="8">
                        <c:v>28888</c:v>
                      </c:pt>
                      <c:pt idx="9">
                        <c:v>15501</c:v>
                      </c:pt>
                      <c:pt idx="10">
                        <c:v>1556</c:v>
                      </c:pt>
                      <c:pt idx="11">
                        <c:v>359</c:v>
                      </c:pt>
                      <c:pt idx="12">
                        <c:v>4452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E53-4083-AA0C-DD2A75D3D3DA}"/>
                  </c:ext>
                </c:extLst>
              </c15:ser>
            </c15:filteredLineSeries>
          </c:ext>
        </c:extLst>
      </c:lineChart>
      <c:catAx>
        <c:axId val="7146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4627040"/>
        <c:crosses val="autoZero"/>
        <c:auto val="1"/>
        <c:lblAlgn val="ctr"/>
        <c:lblOffset val="100"/>
        <c:noMultiLvlLbl val="0"/>
      </c:catAx>
      <c:valAx>
        <c:axId val="7146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462512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MX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Panamá Total de hombres y mayores de 65 por Comarca o Provincia. Censo 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MX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'Pob 65, total e IE'!$D$3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F9ED5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'Pob 65, total e IE'!$B$5:$B$18</c15:sqref>
                  </c15:fullRef>
                </c:ext>
              </c:extLst>
              <c:f>'Pob 65, total e IE'!$B$6:$B$18</c:f>
              <c:strCache>
                <c:ptCount val="13"/>
                <c:pt idx="0">
                  <c:v>Bocas del Toro</c:v>
                </c:pt>
                <c:pt idx="1">
                  <c:v>Coclé</c:v>
                </c:pt>
                <c:pt idx="2">
                  <c:v>Colón</c:v>
                </c:pt>
                <c:pt idx="3">
                  <c:v>Chiriquí</c:v>
                </c:pt>
                <c:pt idx="4">
                  <c:v>Darién</c:v>
                </c:pt>
                <c:pt idx="5">
                  <c:v>Herrera</c:v>
                </c:pt>
                <c:pt idx="6">
                  <c:v>Los Santos</c:v>
                </c:pt>
                <c:pt idx="7">
                  <c:v>Panamá</c:v>
                </c:pt>
                <c:pt idx="8">
                  <c:v>Panamá Oeste (1)</c:v>
                </c:pt>
                <c:pt idx="9">
                  <c:v>Veraguas</c:v>
                </c:pt>
                <c:pt idx="10">
                  <c:v>Comarca Kuna Yala</c:v>
                </c:pt>
                <c:pt idx="11">
                  <c:v>Comarca Emberá</c:v>
                </c:pt>
                <c:pt idx="12">
                  <c:v>Comarca Ngäbe Buglé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'Pob 65, total e IE'!$D$5:$D$18</c15:sqref>
                  </c15:fullRef>
                </c:ext>
              </c:extLst>
              <c:f>'Pob 65, total e IE'!$D$6:$D$18</c:f>
              <c:numCache>
                <c:formatCode>#,##0</c:formatCode>
                <c:ptCount val="13"/>
                <c:pt idx="0">
                  <c:v>79938</c:v>
                </c:pt>
                <c:pt idx="1">
                  <c:v>136127</c:v>
                </c:pt>
                <c:pt idx="2">
                  <c:v>139873</c:v>
                </c:pt>
                <c:pt idx="3">
                  <c:v>235212</c:v>
                </c:pt>
                <c:pt idx="4">
                  <c:v>28538</c:v>
                </c:pt>
                <c:pt idx="5">
                  <c:v>60914</c:v>
                </c:pt>
                <c:pt idx="6">
                  <c:v>49499</c:v>
                </c:pt>
                <c:pt idx="7">
                  <c:v>704358</c:v>
                </c:pt>
                <c:pt idx="8">
                  <c:v>322729</c:v>
                </c:pt>
                <c:pt idx="9">
                  <c:v>133287</c:v>
                </c:pt>
                <c:pt idx="10">
                  <c:v>15308</c:v>
                </c:pt>
                <c:pt idx="11">
                  <c:v>6528</c:v>
                </c:pt>
                <c:pt idx="12">
                  <c:v>102507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B-401F-BB5B-0B6090742687}"/>
            </c:ext>
          </c:extLst>
        </c:ser>
        <c:ser>
          <c:idx val="4"/>
          <c:order val="4"/>
          <c:tx>
            <c:strRef>
              <c:f>'Pob 65, total e IE'!$G$3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'Pob 65, total e IE'!$B$5:$B$18</c15:sqref>
                  </c15:fullRef>
                </c:ext>
              </c:extLst>
              <c:f>'Pob 65, total e IE'!$B$6:$B$18</c:f>
              <c:strCache>
                <c:ptCount val="13"/>
                <c:pt idx="0">
                  <c:v>Bocas del Toro</c:v>
                </c:pt>
                <c:pt idx="1">
                  <c:v>Coclé</c:v>
                </c:pt>
                <c:pt idx="2">
                  <c:v>Colón</c:v>
                </c:pt>
                <c:pt idx="3">
                  <c:v>Chiriquí</c:v>
                </c:pt>
                <c:pt idx="4">
                  <c:v>Darién</c:v>
                </c:pt>
                <c:pt idx="5">
                  <c:v>Herrera</c:v>
                </c:pt>
                <c:pt idx="6">
                  <c:v>Los Santos</c:v>
                </c:pt>
                <c:pt idx="7">
                  <c:v>Panamá</c:v>
                </c:pt>
                <c:pt idx="8">
                  <c:v>Panamá Oeste (1)</c:v>
                </c:pt>
                <c:pt idx="9">
                  <c:v>Veraguas</c:v>
                </c:pt>
                <c:pt idx="10">
                  <c:v>Comarca Kuna Yala</c:v>
                </c:pt>
                <c:pt idx="11">
                  <c:v>Comarca Emberá</c:v>
                </c:pt>
                <c:pt idx="12">
                  <c:v>Comarca Ngäbe Buglé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'Pob 65, total e IE'!$G$5:$G$18</c15:sqref>
                  </c15:fullRef>
                </c:ext>
              </c:extLst>
              <c:f>'Pob 65, total e IE'!$G$6:$G$18</c:f>
              <c:numCache>
                <c:formatCode>#,##0</c:formatCode>
                <c:ptCount val="13"/>
                <c:pt idx="0">
                  <c:v>4466</c:v>
                </c:pt>
                <c:pt idx="1">
                  <c:v>15853</c:v>
                </c:pt>
                <c:pt idx="2">
                  <c:v>10346</c:v>
                </c:pt>
                <c:pt idx="3">
                  <c:v>26420</c:v>
                </c:pt>
                <c:pt idx="4">
                  <c:v>2481</c:v>
                </c:pt>
                <c:pt idx="5">
                  <c:v>9072</c:v>
                </c:pt>
                <c:pt idx="6">
                  <c:v>8859</c:v>
                </c:pt>
                <c:pt idx="7">
                  <c:v>60916</c:v>
                </c:pt>
                <c:pt idx="8">
                  <c:v>25137</c:v>
                </c:pt>
                <c:pt idx="9">
                  <c:v>16619</c:v>
                </c:pt>
                <c:pt idx="10">
                  <c:v>1322</c:v>
                </c:pt>
                <c:pt idx="11">
                  <c:v>467</c:v>
                </c:pt>
                <c:pt idx="12">
                  <c:v>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B-401F-BB5B-0B6090742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625120"/>
        <c:axId val="714627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'Pob 65, total e IE'!$C$3</c15:sqref>
                        </c15:formulaRef>
                      </c:ext>
                    </c:extLst>
                    <c:strCache>
                      <c:ptCount val="1"/>
                      <c:pt idx="0">
                        <c:v>Población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'Pob 65, total e IE'!$B$5:$B$18</c15:sqref>
                        </c15:fullRef>
                        <c15:formulaRef>
                          <c15:sqref>'Pob 65, total e IE'!$B$6:$B$18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Kuna Yala</c:v>
                      </c:pt>
                      <c:pt idx="11">
                        <c:v>Comarca Emberá</c:v>
                      </c:pt>
                      <c:pt idx="12">
                        <c:v>Comarca Ngäbe Buglé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'Pob 65, total e IE'!$C$5:$C$18</c15:sqref>
                        </c15:fullRef>
                        <c15:formulaRef>
                          <c15:sqref>'Pob 65, total e IE'!$C$6:$C$18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159228</c:v>
                      </c:pt>
                      <c:pt idx="1">
                        <c:v>268264</c:v>
                      </c:pt>
                      <c:pt idx="2">
                        <c:v>281956</c:v>
                      </c:pt>
                      <c:pt idx="3">
                        <c:v>471071</c:v>
                      </c:pt>
                      <c:pt idx="4">
                        <c:v>54235</c:v>
                      </c:pt>
                      <c:pt idx="5">
                        <c:v>122071</c:v>
                      </c:pt>
                      <c:pt idx="6">
                        <c:v>98466</c:v>
                      </c:pt>
                      <c:pt idx="7">
                        <c:v>1439575</c:v>
                      </c:pt>
                      <c:pt idx="8">
                        <c:v>653665</c:v>
                      </c:pt>
                      <c:pt idx="9">
                        <c:v>259791</c:v>
                      </c:pt>
                      <c:pt idx="10">
                        <c:v>32016</c:v>
                      </c:pt>
                      <c:pt idx="11">
                        <c:v>12358</c:v>
                      </c:pt>
                      <c:pt idx="12">
                        <c:v>212084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FB-401F-BB5B-0B60907426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 65, total e IE'!$E$3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'Pob 65, total e IE'!$B$5:$B$18</c15:sqref>
                        </c15:fullRef>
                        <c15:formulaRef>
                          <c15:sqref>'Pob 65, total e IE'!$B$6:$B$18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Kuna Yala</c:v>
                      </c:pt>
                      <c:pt idx="11">
                        <c:v>Comarca Emberá</c:v>
                      </c:pt>
                      <c:pt idx="12">
                        <c:v>Comarca Ngäbe Buglé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'Pob 65, total e IE'!$E$5:$E$18</c15:sqref>
                        </c15:fullRef>
                        <c15:formulaRef>
                          <c15:sqref>'Pob 65, total e IE'!$E$6:$E$18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79290</c:v>
                      </c:pt>
                      <c:pt idx="1">
                        <c:v>132137</c:v>
                      </c:pt>
                      <c:pt idx="2">
                        <c:v>142083</c:v>
                      </c:pt>
                      <c:pt idx="3">
                        <c:v>235859</c:v>
                      </c:pt>
                      <c:pt idx="4">
                        <c:v>25697</c:v>
                      </c:pt>
                      <c:pt idx="5">
                        <c:v>61157</c:v>
                      </c:pt>
                      <c:pt idx="6">
                        <c:v>48967</c:v>
                      </c:pt>
                      <c:pt idx="7">
                        <c:v>735217</c:v>
                      </c:pt>
                      <c:pt idx="8">
                        <c:v>330936</c:v>
                      </c:pt>
                      <c:pt idx="9">
                        <c:v>126504</c:v>
                      </c:pt>
                      <c:pt idx="10">
                        <c:v>16708</c:v>
                      </c:pt>
                      <c:pt idx="11">
                        <c:v>5830</c:v>
                      </c:pt>
                      <c:pt idx="12">
                        <c:v>109577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FB-401F-BB5B-0B60907426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 65, total e IE'!$F$3</c15:sqref>
                        </c15:formulaRef>
                      </c:ext>
                    </c:extLst>
                    <c:strCache>
                      <c:ptCount val="1"/>
                      <c:pt idx="0">
                        <c:v>Población mayor de 65 años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'Pob 65, total e IE'!$B$5:$B$18</c15:sqref>
                        </c15:fullRef>
                        <c15:formulaRef>
                          <c15:sqref>'Pob 65, total e IE'!$B$6:$B$18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Kuna Yala</c:v>
                      </c:pt>
                      <c:pt idx="11">
                        <c:v>Comarca Emberá</c:v>
                      </c:pt>
                      <c:pt idx="12">
                        <c:v>Comarca Ngäbe Buglé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'Pob 65, total e IE'!$F$5:$F$18</c15:sqref>
                        </c15:fullRef>
                        <c15:formulaRef>
                          <c15:sqref>'Pob 65, total e IE'!$F$6:$F$18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7822</c:v>
                      </c:pt>
                      <c:pt idx="1">
                        <c:v>31546</c:v>
                      </c:pt>
                      <c:pt idx="2">
                        <c:v>21952</c:v>
                      </c:pt>
                      <c:pt idx="3">
                        <c:v>54804</c:v>
                      </c:pt>
                      <c:pt idx="4">
                        <c:v>4067</c:v>
                      </c:pt>
                      <c:pt idx="5">
                        <c:v>18601</c:v>
                      </c:pt>
                      <c:pt idx="6">
                        <c:v>18023</c:v>
                      </c:pt>
                      <c:pt idx="7">
                        <c:v>142277</c:v>
                      </c:pt>
                      <c:pt idx="8">
                        <c:v>54025</c:v>
                      </c:pt>
                      <c:pt idx="9">
                        <c:v>32120</c:v>
                      </c:pt>
                      <c:pt idx="10">
                        <c:v>2878</c:v>
                      </c:pt>
                      <c:pt idx="11">
                        <c:v>826</c:v>
                      </c:pt>
                      <c:pt idx="12">
                        <c:v>9288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FB-401F-BB5B-0B609074268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 65, total e IE'!$H$3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'Pob 65, total e IE'!$B$5:$B$18</c15:sqref>
                        </c15:fullRef>
                        <c15:formulaRef>
                          <c15:sqref>'Pob 65, total e IE'!$B$6:$B$18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Kuna Yala</c:v>
                      </c:pt>
                      <c:pt idx="11">
                        <c:v>Comarca Emberá</c:v>
                      </c:pt>
                      <c:pt idx="12">
                        <c:v>Comarca Ngäbe Buglé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'Pob 65, total e IE'!$H$5:$H$18</c15:sqref>
                        </c15:fullRef>
                        <c15:formulaRef>
                          <c15:sqref>'Pob 65, total e IE'!$H$6:$H$18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3356</c:v>
                      </c:pt>
                      <c:pt idx="1">
                        <c:v>15693</c:v>
                      </c:pt>
                      <c:pt idx="2">
                        <c:v>11606</c:v>
                      </c:pt>
                      <c:pt idx="3">
                        <c:v>28384</c:v>
                      </c:pt>
                      <c:pt idx="4">
                        <c:v>1586</c:v>
                      </c:pt>
                      <c:pt idx="5">
                        <c:v>9529</c:v>
                      </c:pt>
                      <c:pt idx="6">
                        <c:v>9164</c:v>
                      </c:pt>
                      <c:pt idx="7">
                        <c:v>81361</c:v>
                      </c:pt>
                      <c:pt idx="8">
                        <c:v>28888</c:v>
                      </c:pt>
                      <c:pt idx="9">
                        <c:v>15501</c:v>
                      </c:pt>
                      <c:pt idx="10">
                        <c:v>1556</c:v>
                      </c:pt>
                      <c:pt idx="11">
                        <c:v>359</c:v>
                      </c:pt>
                      <c:pt idx="12">
                        <c:v>4452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FB-401F-BB5B-0B6090742687}"/>
                  </c:ext>
                </c:extLst>
              </c15:ser>
            </c15:filteredLineSeries>
          </c:ext>
        </c:extLst>
      </c:lineChart>
      <c:catAx>
        <c:axId val="7146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4627040"/>
        <c:crosses val="autoZero"/>
        <c:auto val="1"/>
        <c:lblAlgn val="ctr"/>
        <c:lblOffset val="100"/>
        <c:noMultiLvlLbl val="0"/>
      </c:catAx>
      <c:valAx>
        <c:axId val="7146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462512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MX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Panamá. Total de mujeres y mayores de 65 por Comarca o Provincia. Censo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MX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'Pob 65, total e IE'!$E$3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A02B93">
                  <a:lumMod val="40000"/>
                  <a:lumOff val="6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'Pob 65, total e IE'!$B$5:$B$18</c15:sqref>
                  </c15:fullRef>
                </c:ext>
              </c:extLst>
              <c:f>'Pob 65, total e IE'!$B$6:$B$18</c:f>
              <c:strCache>
                <c:ptCount val="13"/>
                <c:pt idx="0">
                  <c:v>Bocas del Toro</c:v>
                </c:pt>
                <c:pt idx="1">
                  <c:v>Coclé</c:v>
                </c:pt>
                <c:pt idx="2">
                  <c:v>Colón</c:v>
                </c:pt>
                <c:pt idx="3">
                  <c:v>Chiriquí</c:v>
                </c:pt>
                <c:pt idx="4">
                  <c:v>Darién</c:v>
                </c:pt>
                <c:pt idx="5">
                  <c:v>Herrera</c:v>
                </c:pt>
                <c:pt idx="6">
                  <c:v>Los Santos</c:v>
                </c:pt>
                <c:pt idx="7">
                  <c:v>Panamá</c:v>
                </c:pt>
                <c:pt idx="8">
                  <c:v>Panamá Oeste (1)</c:v>
                </c:pt>
                <c:pt idx="9">
                  <c:v>Veraguas</c:v>
                </c:pt>
                <c:pt idx="10">
                  <c:v>Comarca Kuna Yala</c:v>
                </c:pt>
                <c:pt idx="11">
                  <c:v>Comarca Emberá</c:v>
                </c:pt>
                <c:pt idx="12">
                  <c:v>Comarca Ngäbe Buglé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'Pob 65, total e IE'!$E$5:$E$18</c15:sqref>
                  </c15:fullRef>
                </c:ext>
              </c:extLst>
              <c:f>'Pob 65, total e IE'!$E$6:$E$18</c:f>
              <c:numCache>
                <c:formatCode>#,##0</c:formatCode>
                <c:ptCount val="13"/>
                <c:pt idx="0">
                  <c:v>79290</c:v>
                </c:pt>
                <c:pt idx="1">
                  <c:v>132137</c:v>
                </c:pt>
                <c:pt idx="2">
                  <c:v>142083</c:v>
                </c:pt>
                <c:pt idx="3">
                  <c:v>235859</c:v>
                </c:pt>
                <c:pt idx="4">
                  <c:v>25697</c:v>
                </c:pt>
                <c:pt idx="5">
                  <c:v>61157</c:v>
                </c:pt>
                <c:pt idx="6">
                  <c:v>48967</c:v>
                </c:pt>
                <c:pt idx="7">
                  <c:v>735217</c:v>
                </c:pt>
                <c:pt idx="8">
                  <c:v>330936</c:v>
                </c:pt>
                <c:pt idx="9">
                  <c:v>126504</c:v>
                </c:pt>
                <c:pt idx="10">
                  <c:v>16708</c:v>
                </c:pt>
                <c:pt idx="11">
                  <c:v>5830</c:v>
                </c:pt>
                <c:pt idx="12">
                  <c:v>109577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5-4F8E-AD50-F8005F4535D6}"/>
            </c:ext>
          </c:extLst>
        </c:ser>
        <c:ser>
          <c:idx val="5"/>
          <c:order val="5"/>
          <c:tx>
            <c:strRef>
              <c:f>'Pob 65, total e IE'!$H$3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A02B93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'Pob 65, total e IE'!$B$5:$B$18</c15:sqref>
                  </c15:fullRef>
                </c:ext>
              </c:extLst>
              <c:f>'Pob 65, total e IE'!$B$6:$B$18</c:f>
              <c:strCache>
                <c:ptCount val="13"/>
                <c:pt idx="0">
                  <c:v>Bocas del Toro</c:v>
                </c:pt>
                <c:pt idx="1">
                  <c:v>Coclé</c:v>
                </c:pt>
                <c:pt idx="2">
                  <c:v>Colón</c:v>
                </c:pt>
                <c:pt idx="3">
                  <c:v>Chiriquí</c:v>
                </c:pt>
                <c:pt idx="4">
                  <c:v>Darién</c:v>
                </c:pt>
                <c:pt idx="5">
                  <c:v>Herrera</c:v>
                </c:pt>
                <c:pt idx="6">
                  <c:v>Los Santos</c:v>
                </c:pt>
                <c:pt idx="7">
                  <c:v>Panamá</c:v>
                </c:pt>
                <c:pt idx="8">
                  <c:v>Panamá Oeste (1)</c:v>
                </c:pt>
                <c:pt idx="9">
                  <c:v>Veraguas</c:v>
                </c:pt>
                <c:pt idx="10">
                  <c:v>Comarca Kuna Yala</c:v>
                </c:pt>
                <c:pt idx="11">
                  <c:v>Comarca Emberá</c:v>
                </c:pt>
                <c:pt idx="12">
                  <c:v>Comarca Ngäbe Buglé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'Pob 65, total e IE'!$H$5:$H$18</c15:sqref>
                  </c15:fullRef>
                </c:ext>
              </c:extLst>
              <c:f>'Pob 65, total e IE'!$H$6:$H$18</c:f>
              <c:numCache>
                <c:formatCode>#,##0</c:formatCode>
                <c:ptCount val="13"/>
                <c:pt idx="0">
                  <c:v>3356</c:v>
                </c:pt>
                <c:pt idx="1">
                  <c:v>15693</c:v>
                </c:pt>
                <c:pt idx="2">
                  <c:v>11606</c:v>
                </c:pt>
                <c:pt idx="3">
                  <c:v>28384</c:v>
                </c:pt>
                <c:pt idx="4">
                  <c:v>1586</c:v>
                </c:pt>
                <c:pt idx="5">
                  <c:v>9529</c:v>
                </c:pt>
                <c:pt idx="6">
                  <c:v>9164</c:v>
                </c:pt>
                <c:pt idx="7">
                  <c:v>81361</c:v>
                </c:pt>
                <c:pt idx="8">
                  <c:v>28888</c:v>
                </c:pt>
                <c:pt idx="9">
                  <c:v>15501</c:v>
                </c:pt>
                <c:pt idx="10">
                  <c:v>1556</c:v>
                </c:pt>
                <c:pt idx="11">
                  <c:v>359</c:v>
                </c:pt>
                <c:pt idx="12">
                  <c:v>4452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5-4F8E-AD50-F8005F453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625120"/>
        <c:axId val="714627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'Pob 65, total e IE'!$C$3</c15:sqref>
                        </c15:formulaRef>
                      </c:ext>
                    </c:extLst>
                    <c:strCache>
                      <c:ptCount val="1"/>
                      <c:pt idx="0">
                        <c:v>Población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'Pob 65, total e IE'!$B$5:$B$18</c15:sqref>
                        </c15:fullRef>
                        <c15:formulaRef>
                          <c15:sqref>'Pob 65, total e IE'!$B$6:$B$18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Kuna Yala</c:v>
                      </c:pt>
                      <c:pt idx="11">
                        <c:v>Comarca Emberá</c:v>
                      </c:pt>
                      <c:pt idx="12">
                        <c:v>Comarca Ngäbe Buglé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'Pob 65, total e IE'!$C$5:$C$18</c15:sqref>
                        </c15:fullRef>
                        <c15:formulaRef>
                          <c15:sqref>'Pob 65, total e IE'!$C$6:$C$18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159228</c:v>
                      </c:pt>
                      <c:pt idx="1">
                        <c:v>268264</c:v>
                      </c:pt>
                      <c:pt idx="2">
                        <c:v>281956</c:v>
                      </c:pt>
                      <c:pt idx="3">
                        <c:v>471071</c:v>
                      </c:pt>
                      <c:pt idx="4">
                        <c:v>54235</c:v>
                      </c:pt>
                      <c:pt idx="5">
                        <c:v>122071</c:v>
                      </c:pt>
                      <c:pt idx="6">
                        <c:v>98466</c:v>
                      </c:pt>
                      <c:pt idx="7">
                        <c:v>1439575</c:v>
                      </c:pt>
                      <c:pt idx="8">
                        <c:v>653665</c:v>
                      </c:pt>
                      <c:pt idx="9">
                        <c:v>259791</c:v>
                      </c:pt>
                      <c:pt idx="10">
                        <c:v>32016</c:v>
                      </c:pt>
                      <c:pt idx="11">
                        <c:v>12358</c:v>
                      </c:pt>
                      <c:pt idx="12">
                        <c:v>212084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A55-4F8E-AD50-F8005F4535D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 65, total e IE'!$D$3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'Pob 65, total e IE'!$B$5:$B$18</c15:sqref>
                        </c15:fullRef>
                        <c15:formulaRef>
                          <c15:sqref>'Pob 65, total e IE'!$B$6:$B$18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Kuna Yala</c:v>
                      </c:pt>
                      <c:pt idx="11">
                        <c:v>Comarca Emberá</c:v>
                      </c:pt>
                      <c:pt idx="12">
                        <c:v>Comarca Ngäbe Buglé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'Pob 65, total e IE'!$D$5:$D$18</c15:sqref>
                        </c15:fullRef>
                        <c15:formulaRef>
                          <c15:sqref>'Pob 65, total e IE'!$D$6:$D$18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79938</c:v>
                      </c:pt>
                      <c:pt idx="1">
                        <c:v>136127</c:v>
                      </c:pt>
                      <c:pt idx="2">
                        <c:v>139873</c:v>
                      </c:pt>
                      <c:pt idx="3">
                        <c:v>235212</c:v>
                      </c:pt>
                      <c:pt idx="4">
                        <c:v>28538</c:v>
                      </c:pt>
                      <c:pt idx="5">
                        <c:v>60914</c:v>
                      </c:pt>
                      <c:pt idx="6">
                        <c:v>49499</c:v>
                      </c:pt>
                      <c:pt idx="7">
                        <c:v>704358</c:v>
                      </c:pt>
                      <c:pt idx="8">
                        <c:v>322729</c:v>
                      </c:pt>
                      <c:pt idx="9">
                        <c:v>133287</c:v>
                      </c:pt>
                      <c:pt idx="10">
                        <c:v>15308</c:v>
                      </c:pt>
                      <c:pt idx="11">
                        <c:v>6528</c:v>
                      </c:pt>
                      <c:pt idx="12">
                        <c:v>102507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55-4F8E-AD50-F8005F4535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 65, total e IE'!$F$3</c15:sqref>
                        </c15:formulaRef>
                      </c:ext>
                    </c:extLst>
                    <c:strCache>
                      <c:ptCount val="1"/>
                      <c:pt idx="0">
                        <c:v>Población mayor de 65 años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'Pob 65, total e IE'!$B$5:$B$18</c15:sqref>
                        </c15:fullRef>
                        <c15:formulaRef>
                          <c15:sqref>'Pob 65, total e IE'!$B$6:$B$18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Kuna Yala</c:v>
                      </c:pt>
                      <c:pt idx="11">
                        <c:v>Comarca Emberá</c:v>
                      </c:pt>
                      <c:pt idx="12">
                        <c:v>Comarca Ngäbe Buglé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'Pob 65, total e IE'!$F$5:$F$18</c15:sqref>
                        </c15:fullRef>
                        <c15:formulaRef>
                          <c15:sqref>'Pob 65, total e IE'!$F$6:$F$18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7822</c:v>
                      </c:pt>
                      <c:pt idx="1">
                        <c:v>31546</c:v>
                      </c:pt>
                      <c:pt idx="2">
                        <c:v>21952</c:v>
                      </c:pt>
                      <c:pt idx="3">
                        <c:v>54804</c:v>
                      </c:pt>
                      <c:pt idx="4">
                        <c:v>4067</c:v>
                      </c:pt>
                      <c:pt idx="5">
                        <c:v>18601</c:v>
                      </c:pt>
                      <c:pt idx="6">
                        <c:v>18023</c:v>
                      </c:pt>
                      <c:pt idx="7">
                        <c:v>142277</c:v>
                      </c:pt>
                      <c:pt idx="8">
                        <c:v>54025</c:v>
                      </c:pt>
                      <c:pt idx="9">
                        <c:v>32120</c:v>
                      </c:pt>
                      <c:pt idx="10">
                        <c:v>2878</c:v>
                      </c:pt>
                      <c:pt idx="11">
                        <c:v>826</c:v>
                      </c:pt>
                      <c:pt idx="12">
                        <c:v>9288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55-4F8E-AD50-F8005F4535D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 65, total e IE'!$G$3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'Pob 65, total e IE'!$B$5:$B$18</c15:sqref>
                        </c15:fullRef>
                        <c15:formulaRef>
                          <c15:sqref>'Pob 65, total e IE'!$B$6:$B$18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Kuna Yala</c:v>
                      </c:pt>
                      <c:pt idx="11">
                        <c:v>Comarca Emberá</c:v>
                      </c:pt>
                      <c:pt idx="12">
                        <c:v>Comarca Ngäbe Buglé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'Pob 65, total e IE'!$G$5:$G$18</c15:sqref>
                        </c15:fullRef>
                        <c15:formulaRef>
                          <c15:sqref>'Pob 65, total e IE'!$G$6:$G$18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4466</c:v>
                      </c:pt>
                      <c:pt idx="1">
                        <c:v>15853</c:v>
                      </c:pt>
                      <c:pt idx="2">
                        <c:v>10346</c:v>
                      </c:pt>
                      <c:pt idx="3">
                        <c:v>26420</c:v>
                      </c:pt>
                      <c:pt idx="4">
                        <c:v>2481</c:v>
                      </c:pt>
                      <c:pt idx="5">
                        <c:v>9072</c:v>
                      </c:pt>
                      <c:pt idx="6">
                        <c:v>8859</c:v>
                      </c:pt>
                      <c:pt idx="7">
                        <c:v>60916</c:v>
                      </c:pt>
                      <c:pt idx="8">
                        <c:v>25137</c:v>
                      </c:pt>
                      <c:pt idx="9">
                        <c:v>16619</c:v>
                      </c:pt>
                      <c:pt idx="10">
                        <c:v>1322</c:v>
                      </c:pt>
                      <c:pt idx="11">
                        <c:v>467</c:v>
                      </c:pt>
                      <c:pt idx="12">
                        <c:v>4836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55-4F8E-AD50-F8005F4535D6}"/>
                  </c:ext>
                </c:extLst>
              </c15:ser>
            </c15:filteredLineSeries>
          </c:ext>
        </c:extLst>
      </c:lineChart>
      <c:catAx>
        <c:axId val="7146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4627040"/>
        <c:crosses val="autoZero"/>
        <c:auto val="1"/>
        <c:lblAlgn val="ctr"/>
        <c:lblOffset val="100"/>
        <c:noMultiLvlLbl val="0"/>
      </c:catAx>
      <c:valAx>
        <c:axId val="7146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462512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 b="1"/>
              <a:t>Panamá.</a:t>
            </a:r>
            <a:r>
              <a:rPr lang="es-MX" sz="1100" b="1" baseline="0"/>
              <a:t> </a:t>
            </a:r>
            <a:r>
              <a:rPr lang="es-MX" sz="1100" b="1"/>
              <a:t>Índice de envejecimiento 65</a:t>
            </a:r>
            <a:r>
              <a:rPr lang="es-MX" sz="1100" b="1" baseline="0"/>
              <a:t> o más</a:t>
            </a:r>
            <a:r>
              <a:rPr lang="es-MX" sz="1100" b="1"/>
              <a:t> agrupado</a:t>
            </a:r>
            <a:r>
              <a:rPr lang="es-MX" sz="1100" b="1" baseline="0"/>
              <a:t> por comarca o provincia</a:t>
            </a:r>
            <a:r>
              <a:rPr lang="es-MX" sz="1100" b="1"/>
              <a:t>.    </a:t>
            </a:r>
          </a:p>
          <a:p>
            <a:pPr>
              <a:defRPr/>
            </a:pPr>
            <a:r>
              <a:rPr lang="es-MX" sz="1100" b="1"/>
              <a:t>Censo 2023 </a:t>
            </a:r>
            <a:r>
              <a:rPr lang="es-MX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(en porcentaje)</a:t>
            </a:r>
            <a:endParaRPr lang="es-MX" sz="1100" b="1"/>
          </a:p>
        </c:rich>
      </c:tx>
      <c:layout>
        <c:manualLayout>
          <c:xMode val="edge"/>
          <c:yMode val="edge"/>
          <c:x val="0.2366989747818736"/>
          <c:y val="1.764640542674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31282829783498334"/>
          <c:y val="0.18570864389135336"/>
          <c:w val="0.42708181804693945"/>
          <c:h val="0.72297878187928954"/>
        </c:manualLayout>
      </c:layout>
      <c:radarChart>
        <c:radarStyle val="marker"/>
        <c:varyColors val="0"/>
        <c:ser>
          <c:idx val="0"/>
          <c:order val="0"/>
          <c:tx>
            <c:strRef>
              <c:f>'Pob 65 IE agrupado'!$B$10</c:f>
              <c:strCache>
                <c:ptCount val="1"/>
                <c:pt idx="0">
                  <c:v>Provincias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5323041738136078"/>
                  <c:y val="0.126108374384236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4E-4F26-A94D-32065BF3E786}"/>
                </c:ext>
              </c:extLst>
            </c:dLbl>
            <c:dLbl>
              <c:idx val="1"/>
              <c:layout>
                <c:manualLayout>
                  <c:x val="8.4619782732990118E-2"/>
                  <c:y val="-0.13004926108374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4E-4F26-A94D-32065BF3E786}"/>
                </c:ext>
              </c:extLst>
            </c:dLbl>
            <c:dLbl>
              <c:idx val="2"/>
              <c:layout>
                <c:manualLayout>
                  <c:x val="8.0603797161618917E-2"/>
                  <c:y val="0.104041057407660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833375352886011E-2"/>
                      <c:h val="4.77220548881658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94E-4F26-A94D-32065BF3E78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'Pob 65 IE agrupado'!$C$9:$E$9</c:f>
              <c:strCache>
                <c:ptCount val="3"/>
                <c:pt idx="0">
                  <c:v>Ambos</c:v>
                </c:pt>
                <c:pt idx="1">
                  <c:v>Hombres </c:v>
                </c:pt>
                <c:pt idx="2">
                  <c:v>Mujeres</c:v>
                </c:pt>
              </c:strCache>
            </c:strRef>
          </c:cat>
          <c:val>
            <c:numRef>
              <c:f>'Pob 65 IE agrupado'!$C$10:$E$10</c:f>
              <c:numCache>
                <c:formatCode>0.00</c:formatCode>
                <c:ptCount val="3"/>
                <c:pt idx="0">
                  <c:v>41.943431888753878</c:v>
                </c:pt>
                <c:pt idx="1">
                  <c:v>38.456891841125646</c:v>
                </c:pt>
                <c:pt idx="2">
                  <c:v>45.57350235125741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E-4F26-A94D-32065BF3E786}"/>
            </c:ext>
          </c:extLst>
        </c:ser>
        <c:ser>
          <c:idx val="1"/>
          <c:order val="1"/>
          <c:tx>
            <c:strRef>
              <c:f>'Pob 65 IE agrupado'!$B$11</c:f>
              <c:strCache>
                <c:ptCount val="1"/>
                <c:pt idx="0">
                  <c:v>Comarcas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'Pob 65 IE agrupado'!$C$9:$E$9</c:f>
              <c:strCache>
                <c:ptCount val="3"/>
                <c:pt idx="0">
                  <c:v>Ambos</c:v>
                </c:pt>
                <c:pt idx="1">
                  <c:v>Hombres </c:v>
                </c:pt>
                <c:pt idx="2">
                  <c:v>Mujeres</c:v>
                </c:pt>
              </c:strCache>
            </c:strRef>
          </c:cat>
          <c:val>
            <c:numRef>
              <c:f>'Pob 65 IE agrupado'!$C$11:$E$11</c:f>
              <c:numCache>
                <c:formatCode>0.00</c:formatCode>
                <c:ptCount val="3"/>
                <c:pt idx="0">
                  <c:v>11.345932161945017</c:v>
                </c:pt>
                <c:pt idx="1">
                  <c:v>11.395692858125773</c:v>
                </c:pt>
                <c:pt idx="2">
                  <c:v>11.294614347548428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4E-4F26-A94D-32065BF3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136160"/>
        <c:axId val="675133760"/>
      </c:radarChart>
      <c:catAx>
        <c:axId val="6751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133760"/>
        <c:crosses val="autoZero"/>
        <c:auto val="1"/>
        <c:lblAlgn val="ctr"/>
        <c:lblOffset val="100"/>
        <c:noMultiLvlLbl val="0"/>
      </c:catAx>
      <c:valAx>
        <c:axId val="675133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6751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902402978712352"/>
          <c:y val="0.89496769435261847"/>
          <c:w val="0.26586386213611157"/>
          <c:h val="5.325604794371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Panamá. Población mayor</a:t>
            </a:r>
            <a:r>
              <a:rPr lang="en-US" sz="1200" b="1" baseline="0"/>
              <a:t> de 65 años respecto al total en p</a:t>
            </a:r>
            <a:r>
              <a:rPr lang="en-US" sz="1200" b="1"/>
              <a:t>rovincias. Censo 2023 (en porcentaje)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'Pob 65 IE agrupado'!$H$10</c:f>
              <c:strCache>
                <c:ptCount val="1"/>
                <c:pt idx="0">
                  <c:v>Provincias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EF-4782-99EC-A105201F0566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EF-4782-99EC-A105201F0566}"/>
              </c:ext>
            </c:extLst>
          </c:dPt>
          <c:dLbls>
            <c:dLbl>
              <c:idx val="0"/>
              <c:layout>
                <c:manualLayout>
                  <c:x val="5.839129483814523E-2"/>
                  <c:y val="5.89712744240303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EF-4782-99EC-A105201F0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('Pob 65 IE agrupado'!$I$9,'Pob 65 IE agrupado'!$L$9)</c:f>
              <c:strCache>
                <c:ptCount val="1"/>
                <c:pt idx="0">
                  <c:v>Ambos</c:v>
                </c:pt>
              </c:strCache>
            </c:strRef>
          </c:cat>
          <c:val>
            <c:numRef>
              <c:f>('Pob 65 IE agrupado'!$I$10,'Pob 65 IE agrupado'!$L$10)</c:f>
              <c:numCache>
                <c:formatCode>0.000</c:formatCode>
                <c:ptCount val="2"/>
                <c:pt idx="0" formatCode="0.00">
                  <c:v>10.115662488623599</c:v>
                </c:pt>
                <c:pt idx="1">
                  <c:v>89.884337511376401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EF-4782-99EC-A105201F0566}"/>
            </c:ext>
          </c:extLst>
        </c:ser>
        <c:ser>
          <c:idx val="1"/>
          <c:order val="1"/>
          <c:tx>
            <c:strRef>
              <c:f>'Pob 65 IE agrupado'!$H$11</c:f>
              <c:strCache>
                <c:ptCount val="1"/>
                <c:pt idx="0">
                  <c:v>Comarcas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9EF-4782-99EC-A105201F05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9EF-4782-99EC-A105201F0566}"/>
              </c:ext>
            </c:extLst>
          </c:dPt>
          <c:cat>
            <c:strRef>
              <c:f>('Pob 65 IE agrupado'!$I$9,'Pob 65 IE agrupado'!$L$9)</c:f>
              <c:strCache>
                <c:ptCount val="1"/>
                <c:pt idx="0">
                  <c:v>Ambos</c:v>
                </c:pt>
              </c:strCache>
            </c:strRef>
          </c:cat>
          <c:val>
            <c:numRef>
              <c:f>('Pob 65 IE agrupado'!$I$11,'Pob 65 IE agrupado'!$L$11)</c:f>
              <c:numCache>
                <c:formatCode>0.000</c:formatCode>
                <c:ptCount val="2"/>
                <c:pt idx="0" formatCode="0.00">
                  <c:v>5.0659367225822551</c:v>
                </c:pt>
                <c:pt idx="1">
                  <c:v>94.934063277417749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EF-4782-99EC-A105201F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Panamá. Población mayor de 65 años respecto al total en comarcas. Censo 2023 (en porcentaje)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'Pob 65 IE agrupado'!$H$11</c:f>
              <c:strCache>
                <c:ptCount val="1"/>
                <c:pt idx="0">
                  <c:v>Comarcas</c:v>
                </c:pt>
              </c:strCache>
            </c:strRef>
          </c:tx>
          <c:spPr>
            <a:noFill/>
            <a:ln>
              <a:solidFill>
                <a:schemeClr val="accent6">
                  <a:lumMod val="75000"/>
                </a:schemeClr>
              </a:solidFill>
            </a:ln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25-4237-8994-983EC251AB7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25-4237-8994-983EC251AB7E}"/>
              </c:ext>
            </c:extLst>
          </c:dPt>
          <c:dLbls>
            <c:dLbl>
              <c:idx val="0"/>
              <c:layout>
                <c:manualLayout>
                  <c:x val="9.9614720034995621E-2"/>
                  <c:y val="1.0445829687955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25-4237-8994-983EC251AB7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25-4237-8994-983EC251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('Pob 65 IE agrupado'!$I$11,'Pob 65 IE agrupado'!$L$11)</c:f>
              <c:numCache>
                <c:formatCode>0.000</c:formatCode>
                <c:ptCount val="2"/>
                <c:pt idx="0" formatCode="0.00">
                  <c:v>5.0659367225822551</c:v>
                </c:pt>
                <c:pt idx="1">
                  <c:v>94.934063277417749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25-4237-8994-983EC251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Panamá. Pirámide de población indígena. Censo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Hombres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'[1]Cuadro 20'!$B$10:$B$30</c:f>
              <c:strCache>
                <c:ptCount val="21"/>
                <c:pt idx="0">
                  <c:v>0-4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95 - 99</c:v>
                </c:pt>
                <c:pt idx="20">
                  <c:v>100 y más</c:v>
                </c:pt>
              </c:strCache>
            </c:strRef>
          </c:cat>
          <c:val>
            <c:numRef>
              <c:f>'[1]Cuadro 20'!$G$10:$G$30</c:f>
              <c:numCache>
                <c:formatCode>General</c:formatCode>
                <c:ptCount val="21"/>
                <c:pt idx="0">
                  <c:v>48353</c:v>
                </c:pt>
                <c:pt idx="1">
                  <c:v>46179</c:v>
                </c:pt>
                <c:pt idx="2">
                  <c:v>42553</c:v>
                </c:pt>
                <c:pt idx="3">
                  <c:v>36324</c:v>
                </c:pt>
                <c:pt idx="4">
                  <c:v>31079</c:v>
                </c:pt>
                <c:pt idx="5">
                  <c:v>24969</c:v>
                </c:pt>
                <c:pt idx="6">
                  <c:v>21037</c:v>
                </c:pt>
                <c:pt idx="7">
                  <c:v>18310</c:v>
                </c:pt>
                <c:pt idx="8">
                  <c:v>16185</c:v>
                </c:pt>
                <c:pt idx="9">
                  <c:v>13752</c:v>
                </c:pt>
                <c:pt idx="10">
                  <c:v>11907</c:v>
                </c:pt>
                <c:pt idx="11">
                  <c:v>9364</c:v>
                </c:pt>
                <c:pt idx="12">
                  <c:v>7824</c:v>
                </c:pt>
                <c:pt idx="13">
                  <c:v>5787</c:v>
                </c:pt>
                <c:pt idx="14">
                  <c:v>4868</c:v>
                </c:pt>
                <c:pt idx="15">
                  <c:v>3594</c:v>
                </c:pt>
                <c:pt idx="16">
                  <c:v>1940</c:v>
                </c:pt>
                <c:pt idx="17">
                  <c:v>1052</c:v>
                </c:pt>
                <c:pt idx="18">
                  <c:v>376</c:v>
                </c:pt>
                <c:pt idx="19">
                  <c:v>92</c:v>
                </c:pt>
                <c:pt idx="2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1-4297-9900-76F10F4DDD60}"/>
            </c:ext>
          </c:extLst>
        </c:ser>
        <c:ser>
          <c:idx val="1"/>
          <c:order val="1"/>
          <c:tx>
            <c:v>Mujeres</c:v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'[1]Cuadro 20'!$B$10:$B$30</c:f>
              <c:strCache>
                <c:ptCount val="21"/>
                <c:pt idx="0">
                  <c:v>0-4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95 - 99</c:v>
                </c:pt>
                <c:pt idx="20">
                  <c:v>100 y más</c:v>
                </c:pt>
              </c:strCache>
            </c:strRef>
          </c:cat>
          <c:val>
            <c:numRef>
              <c:f>'[1]Cuadro 20'!$I$10:$I$30</c:f>
              <c:numCache>
                <c:formatCode>General</c:formatCode>
                <c:ptCount val="21"/>
                <c:pt idx="0">
                  <c:v>-47033</c:v>
                </c:pt>
                <c:pt idx="1">
                  <c:v>-45393</c:v>
                </c:pt>
                <c:pt idx="2">
                  <c:v>-41006</c:v>
                </c:pt>
                <c:pt idx="3">
                  <c:v>-35985</c:v>
                </c:pt>
                <c:pt idx="4">
                  <c:v>-31980</c:v>
                </c:pt>
                <c:pt idx="5">
                  <c:v>-27143</c:v>
                </c:pt>
                <c:pt idx="6">
                  <c:v>-23383</c:v>
                </c:pt>
                <c:pt idx="7">
                  <c:v>-20251</c:v>
                </c:pt>
                <c:pt idx="8">
                  <c:v>-17393</c:v>
                </c:pt>
                <c:pt idx="9">
                  <c:v>-14540</c:v>
                </c:pt>
                <c:pt idx="10">
                  <c:v>-12680</c:v>
                </c:pt>
                <c:pt idx="11">
                  <c:v>-9803</c:v>
                </c:pt>
                <c:pt idx="12">
                  <c:v>-8213</c:v>
                </c:pt>
                <c:pt idx="13">
                  <c:v>-6076</c:v>
                </c:pt>
                <c:pt idx="14">
                  <c:v>-4650</c:v>
                </c:pt>
                <c:pt idx="15">
                  <c:v>-2889</c:v>
                </c:pt>
                <c:pt idx="16">
                  <c:v>-1895</c:v>
                </c:pt>
                <c:pt idx="17">
                  <c:v>-1185</c:v>
                </c:pt>
                <c:pt idx="18">
                  <c:v>-518</c:v>
                </c:pt>
                <c:pt idx="19">
                  <c:v>-187</c:v>
                </c:pt>
                <c:pt idx="20">
                  <c:v>-64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1-4297-9900-76F10F4DD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1255749520"/>
        <c:axId val="1255739440"/>
      </c:barChart>
      <c:catAx>
        <c:axId val="125574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5739440"/>
        <c:crosses val="autoZero"/>
        <c:auto val="1"/>
        <c:lblAlgn val="ctr"/>
        <c:lblOffset val="100"/>
        <c:noMultiLvlLbl val="0"/>
      </c:catAx>
      <c:valAx>
        <c:axId val="12557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57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37478638081443"/>
          <c:y val="0.25966314956738656"/>
          <c:w val="5.9290067012387364E-2"/>
          <c:h val="7.250611170015895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4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Panamá.</a:t>
            </a:r>
            <a:r>
              <a:rPr lang="en-US" sz="1100" b="1" baseline="0"/>
              <a:t> </a:t>
            </a:r>
            <a:r>
              <a:rPr lang="en-US" sz="1100" b="1"/>
              <a:t>Tasa de dependencia en el hogar por provincia o comarca. </a:t>
            </a:r>
          </a:p>
          <a:p>
            <a:pPr>
              <a:defRPr/>
            </a:pPr>
            <a:r>
              <a:rPr lang="en-US" sz="1100" b="1"/>
              <a:t>Censo 2023 (en porcentaje)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'Relación dependencia hogar 65'!$C$4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'Relación dependencia hogar 65'!$B$5:$B$17</c:f>
              <c:strCache>
                <c:ptCount val="13"/>
                <c:pt idx="0">
                  <c:v>Panamá</c:v>
                </c:pt>
                <c:pt idx="1">
                  <c:v>Panamá Oeste (1)</c:v>
                </c:pt>
                <c:pt idx="2">
                  <c:v>Herrera</c:v>
                </c:pt>
                <c:pt idx="3">
                  <c:v>Coclé</c:v>
                </c:pt>
                <c:pt idx="4">
                  <c:v>Chiriquí</c:v>
                </c:pt>
                <c:pt idx="5">
                  <c:v>Los Santos</c:v>
                </c:pt>
                <c:pt idx="6">
                  <c:v>Colón</c:v>
                </c:pt>
                <c:pt idx="7">
                  <c:v>Veraguas</c:v>
                </c:pt>
                <c:pt idx="8">
                  <c:v>Darién</c:v>
                </c:pt>
                <c:pt idx="9">
                  <c:v>Bocas del Toro</c:v>
                </c:pt>
                <c:pt idx="10">
                  <c:v>Comarca Emberá</c:v>
                </c:pt>
                <c:pt idx="11">
                  <c:v>Comarca Kuna Yala</c:v>
                </c:pt>
                <c:pt idx="12">
                  <c:v>Comarca Ngäbe Buglé</c:v>
                </c:pt>
              </c:strCache>
            </c:strRef>
          </c:cat>
          <c:val>
            <c:numRef>
              <c:f>'Relación dependencia hogar 65'!$C$5:$C$17</c:f>
              <c:numCache>
                <c:formatCode>#,##0.00</c:formatCode>
                <c:ptCount val="13"/>
                <c:pt idx="0">
                  <c:v>47.228173882806544</c:v>
                </c:pt>
                <c:pt idx="1">
                  <c:v>48.970233984899345</c:v>
                </c:pt>
                <c:pt idx="2">
                  <c:v>52.413474504320035</c:v>
                </c:pt>
                <c:pt idx="3">
                  <c:v>55.039010576200667</c:v>
                </c:pt>
                <c:pt idx="4">
                  <c:v>55.23944794495268</c:v>
                </c:pt>
                <c:pt idx="5">
                  <c:v>55.390029510628558</c:v>
                </c:pt>
                <c:pt idx="6">
                  <c:v>55.426442053272183</c:v>
                </c:pt>
                <c:pt idx="7">
                  <c:v>58.256679540442747</c:v>
                </c:pt>
                <c:pt idx="8">
                  <c:v>68.055899851264257</c:v>
                </c:pt>
                <c:pt idx="9">
                  <c:v>76.394735675987064</c:v>
                </c:pt>
                <c:pt idx="10">
                  <c:v>89.481754063170797</c:v>
                </c:pt>
                <c:pt idx="11">
                  <c:v>91.91943412060904</c:v>
                </c:pt>
                <c:pt idx="12">
                  <c:v>100.54466024925772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C-497A-AFA1-95EAB4C5A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0"/>
        <c:axId val="1880226639"/>
        <c:axId val="1880227599"/>
      </c:barChart>
      <c:catAx>
        <c:axId val="188022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0227599"/>
        <c:crosses val="autoZero"/>
        <c:auto val="1"/>
        <c:lblAlgn val="ctr"/>
        <c:lblOffset val="100"/>
        <c:noMultiLvlLbl val="0"/>
      </c:catAx>
      <c:valAx>
        <c:axId val="1880227599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022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Panamá. Tasa de dependencia en la vejez por Provincia o Comarca. Censo 2023 (en porcentaje)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'Relación dependencia vejez 65'!$C$4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'Relación dependencia vejez 65'!$B$5:$B$17</c:f>
              <c:strCache>
                <c:ptCount val="13"/>
                <c:pt idx="0">
                  <c:v>Bocas del Toro</c:v>
                </c:pt>
                <c:pt idx="1">
                  <c:v>Comarca Ngäbe Buglé</c:v>
                </c:pt>
                <c:pt idx="2">
                  <c:v>Colón</c:v>
                </c:pt>
                <c:pt idx="3">
                  <c:v>Panamá Oeste (1)</c:v>
                </c:pt>
                <c:pt idx="4">
                  <c:v>Darién</c:v>
                </c:pt>
                <c:pt idx="5">
                  <c:v>Comarca Emberá</c:v>
                </c:pt>
                <c:pt idx="6">
                  <c:v>Panamá</c:v>
                </c:pt>
                <c:pt idx="7">
                  <c:v>Comarca Kuna Yala</c:v>
                </c:pt>
                <c:pt idx="8">
                  <c:v>Chiriquí</c:v>
                </c:pt>
                <c:pt idx="9">
                  <c:v>Coclé</c:v>
                </c:pt>
                <c:pt idx="10">
                  <c:v>Veraguas</c:v>
                </c:pt>
                <c:pt idx="11">
                  <c:v>Herrera</c:v>
                </c:pt>
                <c:pt idx="12">
                  <c:v>Los Santos</c:v>
                </c:pt>
              </c:strCache>
            </c:strRef>
          </c:cat>
          <c:val>
            <c:numRef>
              <c:f>'Relación dependencia vejez 65'!$C$5:$C$17</c:f>
              <c:numCache>
                <c:formatCode>#,##0.00</c:formatCode>
                <c:ptCount val="13"/>
                <c:pt idx="0">
                  <c:v>8.6653077502547973</c:v>
                </c:pt>
                <c:pt idx="1">
                  <c:v>8.7826465192805951</c:v>
                </c:pt>
                <c:pt idx="2">
                  <c:v>12.100899629564298</c:v>
                </c:pt>
                <c:pt idx="3">
                  <c:v>12.312295887089238</c:v>
                </c:pt>
                <c:pt idx="4">
                  <c:v>12.602255825483391</c:v>
                </c:pt>
                <c:pt idx="5">
                  <c:v>12.664826740263724</c:v>
                </c:pt>
                <c:pt idx="6">
                  <c:v>14.550949339578741</c:v>
                </c:pt>
                <c:pt idx="7">
                  <c:v>17.252128042201175</c:v>
                </c:pt>
                <c:pt idx="8">
                  <c:v>18.060425509477739</c:v>
                </c:pt>
                <c:pt idx="9">
                  <c:v>18.231520545570131</c:v>
                </c:pt>
                <c:pt idx="10">
                  <c:v>19.566515186588532</c:v>
                </c:pt>
                <c:pt idx="11">
                  <c:v>23.224541776956499</c:v>
                </c:pt>
                <c:pt idx="12">
                  <c:v>28.442249120204522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D-45EA-8059-7837F1B3D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2725423"/>
        <c:axId val="1522724463"/>
      </c:barChart>
      <c:catAx>
        <c:axId val="152272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2724463"/>
        <c:crosses val="autoZero"/>
        <c:auto val="1"/>
        <c:lblAlgn val="ctr"/>
        <c:lblOffset val="100"/>
        <c:noMultiLvlLbl val="0"/>
      </c:catAx>
      <c:valAx>
        <c:axId val="152272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27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[Estadísticas Panamá.xlsx]Esperanza de vida 2020!TablaDinámica6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Panamá. Estimación en la Expectativa de vida al nacer por Provincia</a:t>
            </a:r>
            <a:r>
              <a:rPr lang="en-US" baseline="0"/>
              <a:t> o Comarca.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'Esperanza de vida 2020'!$I$4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'Esperanza de vida 2020'!$H$5:$H$17</c:f>
              <c:strCache>
                <c:ptCount val="13"/>
                <c:pt idx="0">
                  <c:v>Panamá</c:v>
                </c:pt>
                <c:pt idx="1">
                  <c:v>Los Santos</c:v>
                </c:pt>
                <c:pt idx="2">
                  <c:v>Herrera</c:v>
                </c:pt>
                <c:pt idx="3">
                  <c:v>Chiriquí</c:v>
                </c:pt>
                <c:pt idx="4">
                  <c:v>República de Panamá</c:v>
                </c:pt>
                <c:pt idx="5">
                  <c:v>Coclé</c:v>
                </c:pt>
                <c:pt idx="6">
                  <c:v>Veraguas</c:v>
                </c:pt>
                <c:pt idx="7">
                  <c:v>Colón</c:v>
                </c:pt>
                <c:pt idx="8">
                  <c:v>Darién</c:v>
                </c:pt>
                <c:pt idx="9">
                  <c:v>Bocas del Toro</c:v>
                </c:pt>
                <c:pt idx="10">
                  <c:v>Kuna Yala</c:v>
                </c:pt>
                <c:pt idx="11">
                  <c:v>Emberá</c:v>
                </c:pt>
                <c:pt idx="12">
                  <c:v>Ngäbe Buglé</c:v>
                </c:pt>
              </c:strCache>
            </c:strRef>
          </c:cat>
          <c:val>
            <c:numRef>
              <c:f>'Esperanza de vida 2020'!$I$5:$I$17</c:f>
              <c:numCache>
                <c:formatCode>General</c:formatCode>
                <c:ptCount val="13"/>
                <c:pt idx="0">
                  <c:v>80.38</c:v>
                </c:pt>
                <c:pt idx="1">
                  <c:v>79.58</c:v>
                </c:pt>
                <c:pt idx="2">
                  <c:v>79.28</c:v>
                </c:pt>
                <c:pt idx="3">
                  <c:v>79.27</c:v>
                </c:pt>
                <c:pt idx="4">
                  <c:v>78.67</c:v>
                </c:pt>
                <c:pt idx="5">
                  <c:v>78.08</c:v>
                </c:pt>
                <c:pt idx="6">
                  <c:v>78.06</c:v>
                </c:pt>
                <c:pt idx="7">
                  <c:v>76.349999999999994</c:v>
                </c:pt>
                <c:pt idx="8">
                  <c:v>75.38</c:v>
                </c:pt>
                <c:pt idx="9">
                  <c:v>74.61</c:v>
                </c:pt>
                <c:pt idx="10">
                  <c:v>73.19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1-45D4-B6B3-9B432129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895268223"/>
        <c:axId val="1895272063"/>
      </c:barChart>
      <c:catAx>
        <c:axId val="18952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5272063"/>
        <c:crosses val="autoZero"/>
        <c:auto val="1"/>
        <c:lblAlgn val="ctr"/>
        <c:lblOffset val="100"/>
        <c:noMultiLvlLbl val="0"/>
      </c:catAx>
      <c:valAx>
        <c:axId val="189527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52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[Estadísticas Panamá.xlsx]Esperanza de vida 2020!TablaDinámica8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Panamá. Estimación en la expectativa de vida a los 60 años por Provincia o Comarca.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'Esperanza de vida 2020'!$M$4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'Esperanza de vida 2020'!$L$5:$L$17</c:f>
              <c:strCache>
                <c:ptCount val="13"/>
                <c:pt idx="0">
                  <c:v>Darién</c:v>
                </c:pt>
                <c:pt idx="1">
                  <c:v>Panamá</c:v>
                </c:pt>
                <c:pt idx="2">
                  <c:v>Los Santos</c:v>
                </c:pt>
                <c:pt idx="3">
                  <c:v>Chiriquí</c:v>
                </c:pt>
                <c:pt idx="4">
                  <c:v>República de Panamá</c:v>
                </c:pt>
                <c:pt idx="5">
                  <c:v>Herrera</c:v>
                </c:pt>
                <c:pt idx="6">
                  <c:v>Coclé</c:v>
                </c:pt>
                <c:pt idx="7">
                  <c:v>Veraguas</c:v>
                </c:pt>
                <c:pt idx="8">
                  <c:v>Kuna Yala</c:v>
                </c:pt>
                <c:pt idx="9">
                  <c:v>Colón</c:v>
                </c:pt>
                <c:pt idx="10">
                  <c:v>Emberá</c:v>
                </c:pt>
                <c:pt idx="11">
                  <c:v>Ngäbe Buglé</c:v>
                </c:pt>
                <c:pt idx="12">
                  <c:v>Bocas del Toro</c:v>
                </c:pt>
              </c:strCache>
            </c:strRef>
          </c:cat>
          <c:val>
            <c:numRef>
              <c:f>'Esperanza de vida 2020'!$M$5:$M$17</c:f>
              <c:numCache>
                <c:formatCode>General</c:formatCode>
                <c:ptCount val="13"/>
                <c:pt idx="0">
                  <c:v>25.29</c:v>
                </c:pt>
                <c:pt idx="1">
                  <c:v>25.26</c:v>
                </c:pt>
                <c:pt idx="2">
                  <c:v>25.04</c:v>
                </c:pt>
                <c:pt idx="3">
                  <c:v>24.99</c:v>
                </c:pt>
                <c:pt idx="4">
                  <c:v>24.65</c:v>
                </c:pt>
                <c:pt idx="5">
                  <c:v>24.25</c:v>
                </c:pt>
                <c:pt idx="6">
                  <c:v>23.85</c:v>
                </c:pt>
                <c:pt idx="7">
                  <c:v>23.58</c:v>
                </c:pt>
                <c:pt idx="8">
                  <c:v>23.41</c:v>
                </c:pt>
                <c:pt idx="9">
                  <c:v>23.11</c:v>
                </c:pt>
                <c:pt idx="10">
                  <c:v>22.82</c:v>
                </c:pt>
                <c:pt idx="11">
                  <c:v>22.82</c:v>
                </c:pt>
                <c:pt idx="12">
                  <c:v>22.79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E-46ED-8C5C-39F15A8F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854303136"/>
        <c:axId val="1854299776"/>
      </c:barChart>
      <c:catAx>
        <c:axId val="18543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4299776"/>
        <c:crosses val="autoZero"/>
        <c:auto val="1"/>
        <c:lblAlgn val="ctr"/>
        <c:lblOffset val="100"/>
        <c:noMultiLvlLbl val="0"/>
      </c:catAx>
      <c:valAx>
        <c:axId val="185429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43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[Estadísticas Panamá.xlsx]G Rep pob disc!TablaDinámica15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Panamá. Representación de la población con discapacidad respecto a segmento etario de población. Censo 2023 (en porcentaje)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0364194125416"/>
          <c:y val="0.13221083455344071"/>
          <c:w val="0.70506649447481484"/>
          <c:h val="0.811375627826902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 Rep pob disc'!$B$3</c:f>
              <c:strCache>
                <c:ptCount val="1"/>
                <c:pt idx="0">
                  <c:v>Población con discapacidad respecto a población total 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 Rep pob disc'!$A$4:$A$17</c:f>
              <c:strCache>
                <c:ptCount val="14"/>
                <c:pt idx="0">
                  <c:v>Veraguas</c:v>
                </c:pt>
                <c:pt idx="1">
                  <c:v>República de Panamá</c:v>
                </c:pt>
                <c:pt idx="2">
                  <c:v>Panamá Oeste (1)</c:v>
                </c:pt>
                <c:pt idx="3">
                  <c:v>Panamá</c:v>
                </c:pt>
                <c:pt idx="4">
                  <c:v>Los Santos</c:v>
                </c:pt>
                <c:pt idx="5">
                  <c:v>Herrera</c:v>
                </c:pt>
                <c:pt idx="6">
                  <c:v>Darién</c:v>
                </c:pt>
                <c:pt idx="7">
                  <c:v>Comarca Ngäbé Buglé</c:v>
                </c:pt>
                <c:pt idx="8">
                  <c:v>Comarca Emberá</c:v>
                </c:pt>
                <c:pt idx="9">
                  <c:v>Comarca  Kuna Yala</c:v>
                </c:pt>
                <c:pt idx="10">
                  <c:v>Colón</c:v>
                </c:pt>
                <c:pt idx="11">
                  <c:v>Coclé</c:v>
                </c:pt>
                <c:pt idx="12">
                  <c:v>Chiriquí</c:v>
                </c:pt>
                <c:pt idx="13">
                  <c:v>Bocas del Toro</c:v>
                </c:pt>
              </c:strCache>
            </c:strRef>
          </c:cat>
          <c:val>
            <c:numRef>
              <c:f>'G Rep pob disc'!$B$4:$B$17</c:f>
              <c:numCache>
                <c:formatCode>General</c:formatCode>
                <c:ptCount val="14"/>
                <c:pt idx="0">
                  <c:v>4.5914309357199663</c:v>
                </c:pt>
                <c:pt idx="1">
                  <c:v>3.9903804255354469</c:v>
                </c:pt>
                <c:pt idx="2">
                  <c:v>4.5424617242931591</c:v>
                </c:pt>
                <c:pt idx="3">
                  <c:v>3.607658688766413</c:v>
                </c:pt>
                <c:pt idx="4">
                  <c:v>6.962045185797554</c:v>
                </c:pt>
                <c:pt idx="5">
                  <c:v>6.2187090487550822</c:v>
                </c:pt>
                <c:pt idx="6">
                  <c:v>3.0441322257546233</c:v>
                </c:pt>
                <c:pt idx="7">
                  <c:v>1.6115801124156341</c:v>
                </c:pt>
                <c:pt idx="8">
                  <c:v>2.2593764121102575</c:v>
                </c:pt>
                <c:pt idx="9">
                  <c:v>1.0138344001651869</c:v>
                </c:pt>
                <c:pt idx="10">
                  <c:v>3.5960596016641935</c:v>
                </c:pt>
                <c:pt idx="11">
                  <c:v>4.8495132624810218</c:v>
                </c:pt>
                <c:pt idx="12">
                  <c:v>5.02465965816981</c:v>
                </c:pt>
                <c:pt idx="13">
                  <c:v>2.7679396990358986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D-4C2A-8AD4-48746AEDF7E4}"/>
            </c:ext>
          </c:extLst>
        </c:ser>
        <c:ser>
          <c:idx val="1"/>
          <c:order val="1"/>
          <c:tx>
            <c:strRef>
              <c:f>'G Rep pob disc'!$C$3</c:f>
              <c:strCache>
                <c:ptCount val="1"/>
                <c:pt idx="0">
                  <c:v>población con discapacidad respecto a población con 60 años o más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 Rep pob disc'!$A$4:$A$17</c:f>
              <c:strCache>
                <c:ptCount val="14"/>
                <c:pt idx="0">
                  <c:v>Veraguas</c:v>
                </c:pt>
                <c:pt idx="1">
                  <c:v>República de Panamá</c:v>
                </c:pt>
                <c:pt idx="2">
                  <c:v>Panamá Oeste (1)</c:v>
                </c:pt>
                <c:pt idx="3">
                  <c:v>Panamá</c:v>
                </c:pt>
                <c:pt idx="4">
                  <c:v>Los Santos</c:v>
                </c:pt>
                <c:pt idx="5">
                  <c:v>Herrera</c:v>
                </c:pt>
                <c:pt idx="6">
                  <c:v>Darién</c:v>
                </c:pt>
                <c:pt idx="7">
                  <c:v>Comarca Ngäbé Buglé</c:v>
                </c:pt>
                <c:pt idx="8">
                  <c:v>Comarca Emberá</c:v>
                </c:pt>
                <c:pt idx="9">
                  <c:v>Comarca  Kuna Yala</c:v>
                </c:pt>
                <c:pt idx="10">
                  <c:v>Colón</c:v>
                </c:pt>
                <c:pt idx="11">
                  <c:v>Coclé</c:v>
                </c:pt>
                <c:pt idx="12">
                  <c:v>Chiriquí</c:v>
                </c:pt>
                <c:pt idx="13">
                  <c:v>Bocas del Toro</c:v>
                </c:pt>
              </c:strCache>
            </c:strRef>
          </c:cat>
          <c:val>
            <c:numRef>
              <c:f>'G Rep pob disc'!$C$4:$C$17</c:f>
              <c:numCache>
                <c:formatCode>General</c:formatCode>
                <c:ptCount val="14"/>
                <c:pt idx="0">
                  <c:v>11.421464594600762</c:v>
                </c:pt>
                <c:pt idx="1">
                  <c:v>13.111005054635841</c:v>
                </c:pt>
                <c:pt idx="2">
                  <c:v>14.078425465682582</c:v>
                </c:pt>
                <c:pt idx="3">
                  <c:v>12.961328962610603</c:v>
                </c:pt>
                <c:pt idx="4">
                  <c:v>14.917936694021103</c:v>
                </c:pt>
                <c:pt idx="5">
                  <c:v>14.796606137499008</c:v>
                </c:pt>
                <c:pt idx="6">
                  <c:v>8.9075055565053844</c:v>
                </c:pt>
                <c:pt idx="7">
                  <c:v>9.9771065652462898</c:v>
                </c:pt>
                <c:pt idx="8">
                  <c:v>3.1304347826086958</c:v>
                </c:pt>
                <c:pt idx="9">
                  <c:v>5.4956085319949812</c:v>
                </c:pt>
                <c:pt idx="10">
                  <c:v>12.88010425716768</c:v>
                </c:pt>
                <c:pt idx="11">
                  <c:v>14.140690037924337</c:v>
                </c:pt>
                <c:pt idx="12">
                  <c:v>13.40191362543135</c:v>
                </c:pt>
                <c:pt idx="13">
                  <c:v>12.508561643835616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ED-4C2A-8AD4-48746AED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2945856"/>
        <c:axId val="802949096"/>
      </c:barChart>
      <c:catAx>
        <c:axId val="80294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2949096"/>
        <c:crosses val="autoZero"/>
        <c:auto val="1"/>
        <c:lblAlgn val="ctr"/>
        <c:lblOffset val="100"/>
        <c:noMultiLvlLbl val="0"/>
      </c:catAx>
      <c:valAx>
        <c:axId val="80294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layout>
            <c:manualLayout>
              <c:xMode val="edge"/>
              <c:yMode val="edge"/>
              <c:x val="0.87425684947276328"/>
              <c:y val="0.9372481684981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29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96716652456656"/>
          <c:y val="0.4166416880905992"/>
          <c:w val="0.30653644610213199"/>
          <c:h val="7.726702431426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Panamá.</a:t>
            </a:r>
            <a:r>
              <a:rPr lang="en-US" sz="1100" b="1" baseline="0"/>
              <a:t> </a:t>
            </a:r>
            <a:r>
              <a:rPr lang="en-US" sz="1100" b="1"/>
              <a:t>Población  con discapacidades por comarca o provincia.</a:t>
            </a:r>
            <a:r>
              <a:rPr lang="en-US" sz="1100" b="1" baseline="0"/>
              <a:t> Censo </a:t>
            </a:r>
            <a:r>
              <a:rPr lang="en-US" sz="1100" b="1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'Pob Discapacidad'!$E$3</c:f>
              <c:strCache>
                <c:ptCount val="1"/>
                <c:pt idx="0">
                  <c:v>Discapacidad física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('Pob Discapacidad'!$D$7,'Pob Discapacidad'!$D$10,'Pob Discapacidad'!$D$13,'Pob Discapacidad'!$D$16,'Pob Discapacidad'!$D$19,'Pob Discapacidad'!$D$22,'Pob Discapacidad'!$D$25,'Pob Discapacidad'!$D$28,'Pob Discapacidad'!$D$31,'Pob Discapacidad'!$D$34,'Pob </c:f>
              <c:numCache>
                <c:formatCode>#,##0</c:formatCode>
                <c:ptCount val="13"/>
                <c:pt idx="0">
                  <c:v>1500</c:v>
                </c:pt>
                <c:pt idx="1">
                  <c:v>4148</c:v>
                </c:pt>
                <c:pt idx="2">
                  <c:v>3857</c:v>
                </c:pt>
                <c:pt idx="3">
                  <c:v>8579</c:v>
                </c:pt>
                <c:pt idx="4">
                  <c:v>587</c:v>
                </c:pt>
                <c:pt idx="5">
                  <c:v>2624</c:v>
                </c:pt>
                <c:pt idx="6">
                  <c:v>2510</c:v>
                </c:pt>
                <c:pt idx="7">
                  <c:v>23483</c:v>
                </c:pt>
                <c:pt idx="8">
                  <c:v>10325</c:v>
                </c:pt>
                <c:pt idx="9">
                  <c:v>3822</c:v>
                </c:pt>
                <c:pt idx="10">
                  <c:v>170</c:v>
                </c:pt>
                <c:pt idx="11">
                  <c:v>118</c:v>
                </c:pt>
                <c:pt idx="12">
                  <c:v>997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('Pob Discapacidad'!$B$7,'Pob Discapacidad'!$B$10,'Pob Discapacidad'!$B$13,'Pob Discapacidad'!$B$16,'Pob Discapacidad'!$B$19,'Pob Discapacidad'!$B$22,'Pob Discapacidad'!$B$25,'Pob Discapacidad'!$B$28,'Pob Discapacidad'!$B$31,'Pob Discapacidad'!$B$34,'Pob 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 Kuna Yala</c:v>
                      </c:pt>
                      <c:pt idx="11">
                        <c:v>Comarca Emberá</c:v>
                      </c:pt>
                      <c:pt idx="12">
                        <c:v>Comarca Ngäbé Buglé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E7B-4A12-BAC8-BFDCA06881A9}"/>
            </c:ext>
          </c:extLst>
        </c:ser>
        <c:ser>
          <c:idx val="2"/>
          <c:order val="2"/>
          <c:tx>
            <c:strRef>
              <c:f>'Pob Discapacidad'!$F$3</c:f>
              <c:strCache>
                <c:ptCount val="1"/>
                <c:pt idx="0">
                  <c:v>Discapacidad visual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('Pob Discapacidad'!$E$7,'Pob Discapacidad'!$E$10,'Pob Discapacidad'!$E$13,'Pob Discapacidad'!$E$16,'Pob Discapacidad'!$E$19,'Pob Discapacidad'!$E$22,'Pob Discapacidad'!$E$25,'Pob Discapacidad'!$E$28,'Pob Discapacidad'!$E$31,'Pob Discapacidad'!$E$34,'Pob </c:f>
              <c:numCache>
                <c:formatCode>#,##0</c:formatCode>
                <c:ptCount val="13"/>
                <c:pt idx="0">
                  <c:v>903</c:v>
                </c:pt>
                <c:pt idx="1">
                  <c:v>1808</c:v>
                </c:pt>
                <c:pt idx="2">
                  <c:v>1569</c:v>
                </c:pt>
                <c:pt idx="3">
                  <c:v>3703</c:v>
                </c:pt>
                <c:pt idx="4">
                  <c:v>316</c:v>
                </c:pt>
                <c:pt idx="5">
                  <c:v>1064</c:v>
                </c:pt>
                <c:pt idx="6">
                  <c:v>1039</c:v>
                </c:pt>
                <c:pt idx="7">
                  <c:v>7512</c:v>
                </c:pt>
                <c:pt idx="8">
                  <c:v>3680</c:v>
                </c:pt>
                <c:pt idx="9">
                  <c:v>1820</c:v>
                </c:pt>
                <c:pt idx="10">
                  <c:v>119</c:v>
                </c:pt>
                <c:pt idx="11">
                  <c:v>52</c:v>
                </c:pt>
                <c:pt idx="12">
                  <c:v>993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('Pob Discapacidad'!$B$7,'Pob Discapacidad'!$B$10,'Pob Discapacidad'!$B$13,'Pob Discapacidad'!$B$16,'Pob Discapacidad'!$B$19,'Pob Discapacidad'!$B$22,'Pob Discapacidad'!$B$25,'Pob Discapacidad'!$B$28,'Pob Discapacidad'!$B$31,'Pob Discapacidad'!$B$34,'Pob 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 Kuna Yala</c:v>
                      </c:pt>
                      <c:pt idx="11">
                        <c:v>Comarca Emberá</c:v>
                      </c:pt>
                      <c:pt idx="12">
                        <c:v>Comarca Ngäbé Buglé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BE7B-4A12-BAC8-BFDCA06881A9}"/>
            </c:ext>
          </c:extLst>
        </c:ser>
        <c:ser>
          <c:idx val="3"/>
          <c:order val="3"/>
          <c:tx>
            <c:strRef>
              <c:f>'Pob Discapacidad'!$G$3</c:f>
              <c:strCache>
                <c:ptCount val="1"/>
                <c:pt idx="0">
                  <c:v>Discapacidad auditiva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('Pob Discapacidad'!$F$7,'Pob Discapacidad'!$F$10,'Pob Discapacidad'!$F$13,'Pob Discapacidad'!$F$16,'Pob Discapacidad'!$F$19,'Pob Discapacidad'!$F$22,'Pob Discapacidad'!$F$25,'Pob Discapacidad'!$F$28,'Pob Discapacidad'!$F$31,'Pob Discapacidad'!$F$34,'Pob </c:f>
              <c:numCache>
                <c:formatCode>#,##0</c:formatCode>
                <c:ptCount val="13"/>
                <c:pt idx="0">
                  <c:v>281</c:v>
                </c:pt>
                <c:pt idx="1">
                  <c:v>838</c:v>
                </c:pt>
                <c:pt idx="2">
                  <c:v>617</c:v>
                </c:pt>
                <c:pt idx="3">
                  <c:v>1519</c:v>
                </c:pt>
                <c:pt idx="4">
                  <c:v>131</c:v>
                </c:pt>
                <c:pt idx="5">
                  <c:v>600</c:v>
                </c:pt>
                <c:pt idx="6">
                  <c:v>449</c:v>
                </c:pt>
                <c:pt idx="7">
                  <c:v>3853</c:v>
                </c:pt>
                <c:pt idx="8">
                  <c:v>1764</c:v>
                </c:pt>
                <c:pt idx="9">
                  <c:v>844</c:v>
                </c:pt>
                <c:pt idx="10">
                  <c:v>40</c:v>
                </c:pt>
                <c:pt idx="11">
                  <c:v>22</c:v>
                </c:pt>
                <c:pt idx="12">
                  <c:v>365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('Pob Discapacidad'!$B$7,'Pob Discapacidad'!$B$10,'Pob Discapacidad'!$B$13,'Pob Discapacidad'!$B$16,'Pob Discapacidad'!$B$19,'Pob Discapacidad'!$B$22,'Pob Discapacidad'!$B$25,'Pob Discapacidad'!$B$28,'Pob Discapacidad'!$B$31,'Pob Discapacidad'!$B$34,'Pob 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 Kuna Yala</c:v>
                      </c:pt>
                      <c:pt idx="11">
                        <c:v>Comarca Emberá</c:v>
                      </c:pt>
                      <c:pt idx="12">
                        <c:v>Comarca Ngäbé Buglé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BE7B-4A12-BAC8-BFDCA06881A9}"/>
            </c:ext>
          </c:extLst>
        </c:ser>
        <c:ser>
          <c:idx val="4"/>
          <c:order val="4"/>
          <c:tx>
            <c:strRef>
              <c:f>'Pob Discapacidad'!$H$3</c:f>
              <c:strCache>
                <c:ptCount val="1"/>
                <c:pt idx="0">
                  <c:v>Discapacidad intelectual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('Pob Discapacidad'!$G$7,'Pob Discapacidad'!$G$10,'Pob Discapacidad'!$G$13,'Pob Discapacidad'!$G$16,'Pob Discapacidad'!$G$19,'Pob Discapacidad'!$G$22,'Pob Discapacidad'!$G$25,'Pob Discapacidad'!$G$28,'Pob Discapacidad'!$G$31,'Pob Discapacidad'!$G$34,'Pob </c:f>
              <c:numCache>
                <c:formatCode>#,##0</c:formatCode>
                <c:ptCount val="13"/>
                <c:pt idx="0">
                  <c:v>749</c:v>
                </c:pt>
                <c:pt idx="1">
                  <c:v>1439</c:v>
                </c:pt>
                <c:pt idx="2">
                  <c:v>1262</c:v>
                </c:pt>
                <c:pt idx="3">
                  <c:v>2854</c:v>
                </c:pt>
                <c:pt idx="4">
                  <c:v>227</c:v>
                </c:pt>
                <c:pt idx="5">
                  <c:v>721</c:v>
                </c:pt>
                <c:pt idx="6">
                  <c:v>588</c:v>
                </c:pt>
                <c:pt idx="7">
                  <c:v>7158</c:v>
                </c:pt>
                <c:pt idx="8">
                  <c:v>3841</c:v>
                </c:pt>
                <c:pt idx="9">
                  <c:v>1586</c:v>
                </c:pt>
                <c:pt idx="10">
                  <c:v>47</c:v>
                </c:pt>
                <c:pt idx="11">
                  <c:v>30</c:v>
                </c:pt>
                <c:pt idx="12">
                  <c:v>196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('Pob Discapacidad'!$B$7,'Pob Discapacidad'!$B$10,'Pob Discapacidad'!$B$13,'Pob Discapacidad'!$B$16,'Pob Discapacidad'!$B$19,'Pob Discapacidad'!$B$22,'Pob Discapacidad'!$B$25,'Pob Discapacidad'!$B$28,'Pob Discapacidad'!$B$31,'Pob Discapacidad'!$B$34,'Pob 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 Kuna Yala</c:v>
                      </c:pt>
                      <c:pt idx="11">
                        <c:v>Comarca Emberá</c:v>
                      </c:pt>
                      <c:pt idx="12">
                        <c:v>Comarca Ngäbé Buglé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BE7B-4A12-BAC8-BFDCA06881A9}"/>
            </c:ext>
          </c:extLst>
        </c:ser>
        <c:ser>
          <c:idx val="5"/>
          <c:order val="5"/>
          <c:tx>
            <c:strRef>
              <c:f>'Pob Discapacidad'!$I$3</c:f>
              <c:strCache>
                <c:ptCount val="1"/>
                <c:pt idx="0">
                  <c:v>Discapacidad 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('Pob Discapacidad'!$H$7,'Pob Discapacidad'!$H$10,'Pob Discapacidad'!$H$13,'Pob Discapacidad'!$H$16,'Pob Discapacidad'!$H$19,'Pob Discapacidad'!$H$22,'Pob Discapacidad'!$H$25,'Pob Discapacidad'!$H$28,'Pob Discapacidad'!$H$31,'Pob Discapacidad'!$H$34,'Pob </c:f>
              <c:numCache>
                <c:formatCode>#,##0</c:formatCode>
                <c:ptCount val="13"/>
                <c:pt idx="0">
                  <c:v>667</c:v>
                </c:pt>
                <c:pt idx="1">
                  <c:v>1460</c:v>
                </c:pt>
                <c:pt idx="2">
                  <c:v>1309</c:v>
                </c:pt>
                <c:pt idx="3">
                  <c:v>2834</c:v>
                </c:pt>
                <c:pt idx="4">
                  <c:v>259</c:v>
                </c:pt>
                <c:pt idx="5">
                  <c:v>879</c:v>
                </c:pt>
                <c:pt idx="6">
                  <c:v>898</c:v>
                </c:pt>
                <c:pt idx="7">
                  <c:v>7513</c:v>
                </c:pt>
                <c:pt idx="8">
                  <c:v>3304</c:v>
                </c:pt>
                <c:pt idx="9">
                  <c:v>1414</c:v>
                </c:pt>
                <c:pt idx="10">
                  <c:v>56</c:v>
                </c:pt>
                <c:pt idx="11">
                  <c:v>42</c:v>
                </c:pt>
                <c:pt idx="12">
                  <c:v>429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('Pob Discapacidad'!$B$7,'Pob Discapacidad'!$B$10,'Pob Discapacidad'!$B$13,'Pob Discapacidad'!$B$16,'Pob Discapacidad'!$B$19,'Pob Discapacidad'!$B$22,'Pob Discapacidad'!$B$25,'Pob Discapacidad'!$B$28,'Pob Discapacidad'!$B$31,'Pob Discapacidad'!$B$34,'Pob 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 Kuna Yala</c:v>
                      </c:pt>
                      <c:pt idx="11">
                        <c:v>Comarca Emberá</c:v>
                      </c:pt>
                      <c:pt idx="12">
                        <c:v>Comarca Ngäbé Buglé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BE7B-4A12-BAC8-BFDCA06881A9}"/>
            </c:ext>
          </c:extLst>
        </c:ser>
        <c:ser>
          <c:idx val="6"/>
          <c:order val="6"/>
          <c:tx>
            <c:strRef>
              <c:f>'Pob Discapacidad'!$J$3</c:f>
              <c:strCache>
                <c:ptCount val="1"/>
                <c:pt idx="0">
                  <c:v>Discapacidad visceral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('Pob Discapacidad'!$I$7,'Pob Discapacidad'!$I$10,'Pob Discapacidad'!$I$13,'Pob Discapacidad'!$I$16,'Pob Discapacidad'!$I$19,'Pob Discapacidad'!$I$22,'Pob Discapacidad'!$I$25,'Pob Discapacidad'!$I$28,'Pob Discapacidad'!$I$31,'Pob Discapacidad'!$I$34,'Pob </c:f>
              <c:numCache>
                <c:formatCode>#,##0</c:formatCode>
                <c:ptCount val="13"/>
                <c:pt idx="0">
                  <c:v>493</c:v>
                </c:pt>
                <c:pt idx="1">
                  <c:v>1886</c:v>
                </c:pt>
                <c:pt idx="2">
                  <c:v>1137</c:v>
                </c:pt>
                <c:pt idx="3">
                  <c:v>1762</c:v>
                </c:pt>
                <c:pt idx="4">
                  <c:v>71</c:v>
                </c:pt>
                <c:pt idx="5">
                  <c:v>786</c:v>
                </c:pt>
                <c:pt idx="6">
                  <c:v>348</c:v>
                </c:pt>
                <c:pt idx="7">
                  <c:v>4805</c:v>
                </c:pt>
                <c:pt idx="8">
                  <c:v>2429</c:v>
                </c:pt>
                <c:pt idx="9">
                  <c:v>698</c:v>
                </c:pt>
                <c:pt idx="10">
                  <c:v>6</c:v>
                </c:pt>
                <c:pt idx="11">
                  <c:v>9</c:v>
                </c:pt>
                <c:pt idx="12">
                  <c:v>79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('Pob Discapacidad'!$B$7,'Pob Discapacidad'!$B$10,'Pob Discapacidad'!$B$13,'Pob Discapacidad'!$B$16,'Pob Discapacidad'!$B$19,'Pob Discapacidad'!$B$22,'Pob Discapacidad'!$B$25,'Pob Discapacidad'!$B$28,'Pob Discapacidad'!$B$31,'Pob Discapacidad'!$B$34,'Pob 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 Kuna Yala</c:v>
                      </c:pt>
                      <c:pt idx="11">
                        <c:v>Comarca Emberá</c:v>
                      </c:pt>
                      <c:pt idx="12">
                        <c:v>Comarca Ngäbé Buglé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BE7B-4A12-BAC8-BFDCA06881A9}"/>
            </c:ext>
          </c:extLst>
        </c:ser>
        <c:ser>
          <c:idx val="7"/>
          <c:order val="7"/>
          <c:tx>
            <c:strRef>
              <c:f>'Pob Discapacidad'!$K$3</c:f>
              <c:strCache>
                <c:ptCount val="1"/>
                <c:pt idx="0">
                  <c:v>Discapacidad múltiple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('Pob Discapacidad'!$J$7,'Pob Discapacidad'!$J$10,'Pob Discapacidad'!$J$13,'Pob Discapacidad'!$J$16,'Pob Discapacidad'!$J$19,'Pob Discapacidad'!$J$22,'Pob Discapacidad'!$J$25,'Pob Discapacidad'!$J$28,'Pob Discapacidad'!$J$31,'Pob Discapacidad'!$J$34,'Pob </c:f>
              <c:numCache>
                <c:formatCode>#,##0</c:formatCode>
                <c:ptCount val="13"/>
                <c:pt idx="0">
                  <c:v>526</c:v>
                </c:pt>
                <c:pt idx="1">
                  <c:v>1453</c:v>
                </c:pt>
                <c:pt idx="2">
                  <c:v>1131</c:v>
                </c:pt>
                <c:pt idx="3">
                  <c:v>2212</c:v>
                </c:pt>
                <c:pt idx="4">
                  <c:v>190</c:v>
                </c:pt>
                <c:pt idx="5">
                  <c:v>729</c:v>
                </c:pt>
                <c:pt idx="6">
                  <c:v>821</c:v>
                </c:pt>
                <c:pt idx="7">
                  <c:v>6133</c:v>
                </c:pt>
                <c:pt idx="8">
                  <c:v>3012</c:v>
                </c:pt>
                <c:pt idx="9">
                  <c:v>1246</c:v>
                </c:pt>
                <c:pt idx="10">
                  <c:v>53</c:v>
                </c:pt>
                <c:pt idx="11">
                  <c:v>27</c:v>
                </c:pt>
                <c:pt idx="12">
                  <c:v>654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('Pob Discapacidad'!$B$7,'Pob Discapacidad'!$B$10,'Pob Discapacidad'!$B$13,'Pob Discapacidad'!$B$16,'Pob Discapacidad'!$B$19,'Pob Discapacidad'!$B$22,'Pob Discapacidad'!$B$25,'Pob Discapacidad'!$B$28,'Pob Discapacidad'!$B$31,'Pob Discapacidad'!$B$34,'Pob 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(1)</c:v>
                      </c:pt>
                      <c:pt idx="9">
                        <c:v>Veraguas</c:v>
                      </c:pt>
                      <c:pt idx="10">
                        <c:v>Comarca  Kuna Yala</c:v>
                      </c:pt>
                      <c:pt idx="11">
                        <c:v>Comarca Emberá</c:v>
                      </c:pt>
                      <c:pt idx="12">
                        <c:v>Comarca Ngäbé Buglé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BE7B-4A12-BAC8-BFDCA0688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979944"/>
        <c:axId val="646809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'Pob Discapacidad'!$D$3</c15:sqref>
                        </c15:formulaRef>
                      </c:ext>
                    </c:extLst>
                    <c:strCache>
                      <c:ptCount val="1"/>
                      <c:pt idx="0">
                        <c:v>Total discapacitados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('Pob Discapacidad'!$C$7,'Pob Discapacidad'!$C$10,'Pob Discapacidad'!$C$13,'Pob Discapacidad'!$C$16,'Pob Discapacidad'!$C$19,'Pob Discapacidad'!$C$22,'Pob Discapacidad'!$C$25,'Pob Discapacidad'!$C$28,'Pob Discapacidad'!$C$31,'Pob Discapacidad'!$C$34,'Pob 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5119</c:v>
                      </c:pt>
                      <c:pt idx="1">
                        <c:v>13032</c:v>
                      </c:pt>
                      <c:pt idx="2">
                        <c:v>10882</c:v>
                      </c:pt>
                      <c:pt idx="3">
                        <c:v>23463</c:v>
                      </c:pt>
                      <c:pt idx="4">
                        <c:v>1781</c:v>
                      </c:pt>
                      <c:pt idx="5">
                        <c:v>7403</c:v>
                      </c:pt>
                      <c:pt idx="6">
                        <c:v>6653</c:v>
                      </c:pt>
                      <c:pt idx="7">
                        <c:v>60457</c:v>
                      </c:pt>
                      <c:pt idx="8">
                        <c:v>28355</c:v>
                      </c:pt>
                      <c:pt idx="9">
                        <c:v>11430</c:v>
                      </c:pt>
                      <c:pt idx="10">
                        <c:v>491</c:v>
                      </c:pt>
                      <c:pt idx="11">
                        <c:v>300</c:v>
                      </c:pt>
                      <c:pt idx="12">
                        <c:v>3713</c:v>
                      </c:pt>
                    </c:numCache>
                  </c:numRef>
                </c:val>
                <c:extLst>
                  <c:ext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('Pob Discapacidad'!$B$7,'Pob Discapacidad'!$B$10,'Pob Discapacidad'!$B$13,'Pob Discapacidad'!$B$16,'Pob Discapacidad'!$B$19,'Pob Discapacidad'!$B$22,'Pob Discapacidad'!$B$25,'Pob Discapacidad'!$B$28,'Pob Discapacidad'!$B$31,'Pob Discapacidad'!$B$34,'Pob </c15:sqref>
                              </c15:formulaRef>
                            </c:ext>
                          </c:extLst>
                          <c:strCache>
                            <c:ptCount val="13"/>
                            <c:pt idx="0">
                              <c:v>Bocas del Toro</c:v>
                            </c:pt>
                            <c:pt idx="1">
                              <c:v>Coclé</c:v>
                            </c:pt>
                            <c:pt idx="2">
                              <c:v>Colón</c:v>
                            </c:pt>
                            <c:pt idx="3">
                              <c:v>Chiriquí</c:v>
                            </c:pt>
                            <c:pt idx="4">
                              <c:v>Darién</c:v>
                            </c:pt>
                            <c:pt idx="5">
                              <c:v>Herrera</c:v>
                            </c:pt>
                            <c:pt idx="6">
                              <c:v>Los Santos</c:v>
                            </c:pt>
                            <c:pt idx="7">
                              <c:v>Panamá</c:v>
                            </c:pt>
                            <c:pt idx="8">
                              <c:v>Panamá Oeste (1)</c:v>
                            </c:pt>
                            <c:pt idx="9">
                              <c:v>Veraguas</c:v>
                            </c:pt>
                            <c:pt idx="10">
                              <c:v>Comarca  Kuna Yala</c:v>
                            </c:pt>
                            <c:pt idx="11">
                              <c:v>Comarca Emberá</c:v>
                            </c:pt>
                            <c:pt idx="12">
                              <c:v>Comarca Ngäbé Buglé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7-BE7B-4A12-BAC8-BFDCA06881A9}"/>
                  </c:ext>
                </c:extLst>
              </c15:ser>
            </c15:filteredBarSeries>
          </c:ext>
        </c:extLst>
      </c:barChart>
      <c:catAx>
        <c:axId val="65397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6809144"/>
        <c:crosses val="autoZero"/>
        <c:auto val="1"/>
        <c:lblAlgn val="ctr"/>
        <c:lblOffset val="100"/>
        <c:noMultiLvlLbl val="0"/>
      </c:catAx>
      <c:valAx>
        <c:axId val="6468091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397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Panamá.</a:t>
            </a:r>
            <a:r>
              <a:rPr lang="en-US" sz="1100" b="1" baseline="0"/>
              <a:t> Población de 60 o más </a:t>
            </a:r>
          </a:p>
          <a:p>
            <a:pPr>
              <a:defRPr/>
            </a:pPr>
            <a:r>
              <a:rPr lang="en-US" sz="1100" b="1" baseline="0"/>
              <a:t>agrupada por tipo de discapcidad. Censo 2023</a:t>
            </a:r>
          </a:p>
        </c:rich>
      </c:tx>
      <c:layout>
        <c:manualLayout>
          <c:xMode val="edge"/>
          <c:yMode val="edge"/>
          <c:x val="0"/>
          <c:y val="0.27754415475189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33230723518050809"/>
          <c:y val="7.9946093786216157E-2"/>
          <c:w val="0.38821581736245231"/>
          <c:h val="0.86524130867157156"/>
        </c:manualLayout>
      </c:layout>
      <c:radarChart>
        <c:radarStyle val="marker"/>
        <c:varyColors val="0"/>
        <c:ser>
          <c:idx val="1"/>
          <c:order val="0"/>
          <c:tx>
            <c:strRef>
              <c:f>'Pob Discapacidad'!$D$55</c:f>
              <c:strCache>
                <c:ptCount val="1"/>
                <c:pt idx="0">
                  <c:v>Población de 60 años República de Panamá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477987421383647E-2"/>
                  <c:y val="0.134566862910008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0B-4026-B332-7EEAC87F9FB2}"/>
                </c:ext>
              </c:extLst>
            </c:dLbl>
            <c:dLbl>
              <c:idx val="1"/>
              <c:layout>
                <c:manualLayout>
                  <c:x val="-2.6415094339622643E-2"/>
                  <c:y val="1.1213905242500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0B-4026-B332-7EEAC87F9FB2}"/>
                </c:ext>
              </c:extLst>
            </c:dLbl>
            <c:dLbl>
              <c:idx val="2"/>
              <c:layout>
                <c:manualLayout>
                  <c:x val="-4.40251572327044E-2"/>
                  <c:y val="-6.7283431455004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0B-4026-B332-7EEAC87F9FB2}"/>
                </c:ext>
              </c:extLst>
            </c:dLbl>
            <c:dLbl>
              <c:idx val="4"/>
              <c:layout>
                <c:manualLayout>
                  <c:x val="1.1320754716981039E-2"/>
                  <c:y val="-2.80347631062518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0B-4026-B332-7EEAC87F9FB2}"/>
                </c:ext>
              </c:extLst>
            </c:dLbl>
            <c:dLbl>
              <c:idx val="5"/>
              <c:layout>
                <c:manualLayout>
                  <c:x val="1.3836477987421292E-2"/>
                  <c:y val="-1.962433417437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0B-4026-B332-7EEAC87F9FB2}"/>
                </c:ext>
              </c:extLst>
            </c:dLbl>
            <c:dLbl>
              <c:idx val="6"/>
              <c:layout>
                <c:manualLayout>
                  <c:x val="3.6477987421383647E-2"/>
                  <c:y val="1.4017381553125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0B-4026-B332-7EEAC87F9FB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'Pob Discapacidad'!$E$53:$K$53</c:f>
              <c:strCache>
                <c:ptCount val="7"/>
                <c:pt idx="0">
                  <c:v>Discapacidad física</c:v>
                </c:pt>
                <c:pt idx="1">
                  <c:v>Discapacidad visual</c:v>
                </c:pt>
                <c:pt idx="2">
                  <c:v>Discapacidad auditiva</c:v>
                </c:pt>
                <c:pt idx="3">
                  <c:v>Discapacidad intelectual</c:v>
                </c:pt>
                <c:pt idx="4">
                  <c:v>Discapacidad mental</c:v>
                </c:pt>
                <c:pt idx="5">
                  <c:v>Discapacidad visceral</c:v>
                </c:pt>
                <c:pt idx="6">
                  <c:v>Discapacidad múltiple</c:v>
                </c:pt>
              </c:strCache>
            </c:strRef>
          </c:cat>
          <c:val>
            <c:numRef>
              <c:f>'Pob Discapacidad'!$E$55:$K$55</c:f>
              <c:numCache>
                <c:formatCode>General</c:formatCode>
                <c:ptCount val="7"/>
                <c:pt idx="0">
                  <c:v>34207</c:v>
                </c:pt>
                <c:pt idx="1">
                  <c:v>11986</c:v>
                </c:pt>
                <c:pt idx="2">
                  <c:v>5213</c:v>
                </c:pt>
                <c:pt idx="3">
                  <c:v>1224</c:v>
                </c:pt>
                <c:pt idx="4">
                  <c:v>5741</c:v>
                </c:pt>
                <c:pt idx="5">
                  <c:v>6578</c:v>
                </c:pt>
                <c:pt idx="6">
                  <c:v>8950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0B-4026-B332-7EEAC87F9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220336"/>
        <c:axId val="764221416"/>
      </c:radarChart>
      <c:catAx>
        <c:axId val="7642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4221416"/>
        <c:crosses val="autoZero"/>
        <c:auto val="1"/>
        <c:lblAlgn val="ctr"/>
        <c:lblOffset val="100"/>
        <c:noMultiLvlLbl val="0"/>
      </c:catAx>
      <c:valAx>
        <c:axId val="764221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42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96087753181782"/>
          <c:y val="0.4305927696800726"/>
          <c:w val="0.23430327341157828"/>
          <c:h val="4.7308993861049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Panamá. Población Protegida Por La Caja De Seguro Social, Según Clase.</a:t>
            </a:r>
            <a:r>
              <a:rPr lang="en-US" baseline="0"/>
              <a:t> Periodo</a:t>
            </a:r>
            <a:r>
              <a:rPr lang="en-US"/>
              <a:t> 2018-22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'Población CSS'!$B$6</c:f>
              <c:strCache>
                <c:ptCount val="1"/>
                <c:pt idx="0">
                  <c:v>Asegurados cotizantes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'Población CSS'!$C$4:$G$4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'Población CSS'!$C$6:$G$6</c:f>
              <c:numCache>
                <c:formatCode>#,##0</c:formatCode>
                <c:ptCount val="5"/>
                <c:pt idx="0">
                  <c:v>1580461</c:v>
                </c:pt>
                <c:pt idx="1">
                  <c:v>1603146</c:v>
                </c:pt>
                <c:pt idx="2">
                  <c:v>1341621</c:v>
                </c:pt>
                <c:pt idx="3">
                  <c:v>1442285</c:v>
                </c:pt>
                <c:pt idx="4">
                  <c:v>1623310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E-46C2-BF1D-C8343D081382}"/>
            </c:ext>
          </c:extLst>
        </c:ser>
        <c:ser>
          <c:idx val="4"/>
          <c:order val="4"/>
          <c:tx>
            <c:strRef>
              <c:f>'Población CSS'!$B$9</c:f>
              <c:strCache>
                <c:ptCount val="1"/>
                <c:pt idx="0">
                  <c:v>Dependientes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'Población CSS'!$C$4:$G$4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'Población CSS'!$C$9:$G$9</c:f>
              <c:numCache>
                <c:formatCode>#,##0</c:formatCode>
                <c:ptCount val="5"/>
                <c:pt idx="0">
                  <c:v>1621925</c:v>
                </c:pt>
                <c:pt idx="1">
                  <c:v>1649425</c:v>
                </c:pt>
                <c:pt idx="2">
                  <c:v>1340643</c:v>
                </c:pt>
                <c:pt idx="3">
                  <c:v>1454707</c:v>
                </c:pt>
                <c:pt idx="4">
                  <c:v>1664754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E-46C2-BF1D-C8343D081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0742616"/>
        <c:axId val="880740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'Población CSS'!$B$5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'Población CSS'!$C$5:$G$5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3202386</c:v>
                      </c:pt>
                      <c:pt idx="1">
                        <c:v>3252571</c:v>
                      </c:pt>
                      <c:pt idx="2">
                        <c:v>2682264</c:v>
                      </c:pt>
                      <c:pt idx="3">
                        <c:v>2896992</c:v>
                      </c:pt>
                      <c:pt idx="4">
                        <c:v>3288064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8DE-46C2-BF1D-C8343D08138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CSS'!$B$7</c15:sqref>
                        </c15:formulaRef>
                      </c:ext>
                    </c:extLst>
                    <c:strCache>
                      <c:ptCount val="1"/>
                      <c:pt idx="0">
                        <c:v>Cotizantes activos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CSS'!$C$7:$G$7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1289241</c:v>
                      </c:pt>
                      <c:pt idx="1">
                        <c:v>1307830</c:v>
                      </c:pt>
                      <c:pt idx="2">
                        <c:v>1042126</c:v>
                      </c:pt>
                      <c:pt idx="3">
                        <c:v>1137055</c:v>
                      </c:pt>
                      <c:pt idx="4">
                        <c:v>1315048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DE-46C2-BF1D-C8343D08138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CSS'!$B$8</c15:sqref>
                        </c15:formulaRef>
                      </c:ext>
                    </c:extLst>
                    <c:strCache>
                      <c:ptCount val="1"/>
                      <c:pt idx="0">
                        <c:v>Pensionados (1)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CSS'!$C$8:$G$8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291220</c:v>
                      </c:pt>
                      <c:pt idx="1">
                        <c:v>295316</c:v>
                      </c:pt>
                      <c:pt idx="2">
                        <c:v>299495</c:v>
                      </c:pt>
                      <c:pt idx="3">
                        <c:v>305230</c:v>
                      </c:pt>
                      <c:pt idx="4">
                        <c:v>308262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DE-46C2-BF1D-C8343D08138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CSS'!$B$10</c15:sqref>
                        </c15:formulaRef>
                      </c:ext>
                    </c:extLst>
                    <c:strCache>
                      <c:ptCount val="1"/>
                      <c:pt idx="0">
                        <c:v>Hijos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CSS'!$C$10:$G$10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1200234</c:v>
                      </c:pt>
                      <c:pt idx="1">
                        <c:v>1220513</c:v>
                      </c:pt>
                      <c:pt idx="2">
                        <c:v>992025</c:v>
                      </c:pt>
                      <c:pt idx="3">
                        <c:v>1076483</c:v>
                      </c:pt>
                      <c:pt idx="4">
                        <c:v>1231747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DE-46C2-BF1D-C8343D08138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CSS'!$B$11</c15:sqref>
                        </c15:formulaRef>
                      </c:ext>
                    </c:extLst>
                    <c:strCache>
                      <c:ptCount val="1"/>
                      <c:pt idx="0">
                        <c:v>Esposa o compañera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CSS'!$C$11:$G$11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259504</c:v>
                      </c:pt>
                      <c:pt idx="1">
                        <c:v>263847</c:v>
                      </c:pt>
                      <c:pt idx="2">
                        <c:v>214451</c:v>
                      </c:pt>
                      <c:pt idx="3">
                        <c:v>232753</c:v>
                      </c:pt>
                      <c:pt idx="4">
                        <c:v>266360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DE-46C2-BF1D-C8343D08138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CSS'!$B$12</c15:sqref>
                        </c15:formulaRef>
                      </c:ext>
                    </c:extLst>
                    <c:strCache>
                      <c:ptCount val="1"/>
                      <c:pt idx="0">
                        <c:v>Padre y/o madre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CSS'!$C$12:$G$12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162009</c:v>
                      </c:pt>
                      <c:pt idx="1">
                        <c:v>164881</c:v>
                      </c:pt>
                      <c:pt idx="2">
                        <c:v>134014</c:v>
                      </c:pt>
                      <c:pt idx="3">
                        <c:v>145304</c:v>
                      </c:pt>
                      <c:pt idx="4">
                        <c:v>166475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DE-46C2-BF1D-C8343D08138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CSS'!$B$13</c15:sqref>
                        </c15:formulaRef>
                      </c:ext>
                    </c:extLst>
                    <c:strCache>
                      <c:ptCount val="1"/>
                      <c:pt idx="0">
                        <c:v>Esposo inválido 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CSS'!$C$13:$G$13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178</c:v>
                      </c:pt>
                      <c:pt idx="1">
                        <c:v>184</c:v>
                      </c:pt>
                      <c:pt idx="2">
                        <c:v>153</c:v>
                      </c:pt>
                      <c:pt idx="3">
                        <c:v>167</c:v>
                      </c:pt>
                      <c:pt idx="4">
                        <c:v>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DE-46C2-BF1D-C8343D081382}"/>
                  </c:ext>
                </c:extLst>
              </c15:ser>
            </c15:filteredBarSeries>
          </c:ext>
        </c:extLst>
      </c:barChart>
      <c:catAx>
        <c:axId val="88074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0740096"/>
        <c:crosses val="autoZero"/>
        <c:auto val="1"/>
        <c:lblAlgn val="ctr"/>
        <c:lblOffset val="100"/>
        <c:noMultiLvlLbl val="0"/>
      </c:catAx>
      <c:valAx>
        <c:axId val="8807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074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Panamá. Composición de Asegurados cotizantes de La Caja De Seguro Social (2018-22)</a:t>
            </a:r>
            <a:r>
              <a:rPr lang="en-US" baseline="0"/>
              <a:t> (n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úmero de beneficiados)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'Población CSS'!$B$7</c:f>
              <c:strCache>
                <c:ptCount val="1"/>
                <c:pt idx="0">
                  <c:v>Cotizantes activos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'Población CSS'!$C$4:$G$4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'Población CSS'!$C$7:$G$7</c:f>
              <c:numCache>
                <c:formatCode>#,##0</c:formatCode>
                <c:ptCount val="5"/>
                <c:pt idx="0">
                  <c:v>1289241</c:v>
                </c:pt>
                <c:pt idx="1">
                  <c:v>1307830</c:v>
                </c:pt>
                <c:pt idx="2">
                  <c:v>1042126</c:v>
                </c:pt>
                <c:pt idx="3">
                  <c:v>1137055</c:v>
                </c:pt>
                <c:pt idx="4">
                  <c:v>1315048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C-403F-A2C0-FCC13AF55383}"/>
            </c:ext>
          </c:extLst>
        </c:ser>
        <c:ser>
          <c:idx val="3"/>
          <c:order val="3"/>
          <c:tx>
            <c:strRef>
              <c:f>'Población CSS'!$B$8</c:f>
              <c:strCache>
                <c:ptCount val="1"/>
                <c:pt idx="0">
                  <c:v>Pensionados (1)</c:v>
                </c:pt>
              </c:strCache>
            </c:strRef>
          </c:tx>
          <c:spPr>
            <a:solidFill>
              <a:srgbClr val="9966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'Población CSS'!$C$4:$G$4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'Población CSS'!$C$8:$G$8</c:f>
              <c:numCache>
                <c:formatCode>#,##0</c:formatCode>
                <c:ptCount val="5"/>
                <c:pt idx="0">
                  <c:v>291220</c:v>
                </c:pt>
                <c:pt idx="1">
                  <c:v>295316</c:v>
                </c:pt>
                <c:pt idx="2">
                  <c:v>299495</c:v>
                </c:pt>
                <c:pt idx="3">
                  <c:v>305230</c:v>
                </c:pt>
                <c:pt idx="4">
                  <c:v>308262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C-403F-A2C0-FCC13AF5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415304"/>
        <c:axId val="728416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'Población CSS'!$B$5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'Población CSS'!$C$5:$G$5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3202386</c:v>
                      </c:pt>
                      <c:pt idx="1">
                        <c:v>3252571</c:v>
                      </c:pt>
                      <c:pt idx="2">
                        <c:v>2682264</c:v>
                      </c:pt>
                      <c:pt idx="3">
                        <c:v>2896992</c:v>
                      </c:pt>
                      <c:pt idx="4">
                        <c:v>3288064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C7C-403F-A2C0-FCC13AF5538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CSS'!$B$6</c15:sqref>
                        </c15:formulaRef>
                      </c:ext>
                    </c:extLst>
                    <c:strCache>
                      <c:ptCount val="1"/>
                      <c:pt idx="0">
                        <c:v>Asegurados cotizantes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CSS'!$C$6:$G$6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1580461</c:v>
                      </c:pt>
                      <c:pt idx="1">
                        <c:v>1603146</c:v>
                      </c:pt>
                      <c:pt idx="2">
                        <c:v>1341621</c:v>
                      </c:pt>
                      <c:pt idx="3">
                        <c:v>1442285</c:v>
                      </c:pt>
                      <c:pt idx="4">
                        <c:v>1623310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7C-403F-A2C0-FCC13AF5538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CSS'!$B$9</c15:sqref>
                        </c15:formulaRef>
                      </c:ext>
                    </c:extLst>
                    <c:strCache>
                      <c:ptCount val="1"/>
                      <c:pt idx="0">
                        <c:v>Dependientes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CSS'!$C$9:$G$9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1621925</c:v>
                      </c:pt>
                      <c:pt idx="1">
                        <c:v>1649425</c:v>
                      </c:pt>
                      <c:pt idx="2">
                        <c:v>1340643</c:v>
                      </c:pt>
                      <c:pt idx="3">
                        <c:v>1454707</c:v>
                      </c:pt>
                      <c:pt idx="4">
                        <c:v>1664754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7C-403F-A2C0-FCC13AF5538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CSS'!$B$10</c15:sqref>
                        </c15:formulaRef>
                      </c:ext>
                    </c:extLst>
                    <c:strCache>
                      <c:ptCount val="1"/>
                      <c:pt idx="0">
                        <c:v>Hijos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CSS'!$C$10:$G$10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1200234</c:v>
                      </c:pt>
                      <c:pt idx="1">
                        <c:v>1220513</c:v>
                      </c:pt>
                      <c:pt idx="2">
                        <c:v>992025</c:v>
                      </c:pt>
                      <c:pt idx="3">
                        <c:v>1076483</c:v>
                      </c:pt>
                      <c:pt idx="4">
                        <c:v>1231747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7C-403F-A2C0-FCC13AF5538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CSS'!$B$11</c15:sqref>
                        </c15:formulaRef>
                      </c:ext>
                    </c:extLst>
                    <c:strCache>
                      <c:ptCount val="1"/>
                      <c:pt idx="0">
                        <c:v>Esposa o compañera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CSS'!$C$11:$G$11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259504</c:v>
                      </c:pt>
                      <c:pt idx="1">
                        <c:v>263847</c:v>
                      </c:pt>
                      <c:pt idx="2">
                        <c:v>214451</c:v>
                      </c:pt>
                      <c:pt idx="3">
                        <c:v>232753</c:v>
                      </c:pt>
                      <c:pt idx="4">
                        <c:v>266360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7C-403F-A2C0-FCC13AF5538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CSS'!$B$12</c15:sqref>
                        </c15:formulaRef>
                      </c:ext>
                    </c:extLst>
                    <c:strCache>
                      <c:ptCount val="1"/>
                      <c:pt idx="0">
                        <c:v>Padre y/o madre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CSS'!$C$12:$G$12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162009</c:v>
                      </c:pt>
                      <c:pt idx="1">
                        <c:v>164881</c:v>
                      </c:pt>
                      <c:pt idx="2">
                        <c:v>134014</c:v>
                      </c:pt>
                      <c:pt idx="3">
                        <c:v>145304</c:v>
                      </c:pt>
                      <c:pt idx="4">
                        <c:v>166475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7C-403F-A2C0-FCC13AF5538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CSS'!$B$13</c15:sqref>
                        </c15:formulaRef>
                      </c:ext>
                    </c:extLst>
                    <c:strCache>
                      <c:ptCount val="1"/>
                      <c:pt idx="0">
                        <c:v>Esposo inválido 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CSS'!$C$13:$G$13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178</c:v>
                      </c:pt>
                      <c:pt idx="1">
                        <c:v>184</c:v>
                      </c:pt>
                      <c:pt idx="2">
                        <c:v>153</c:v>
                      </c:pt>
                      <c:pt idx="3">
                        <c:v>167</c:v>
                      </c:pt>
                      <c:pt idx="4">
                        <c:v>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C7C-403F-A2C0-FCC13AF55383}"/>
                  </c:ext>
                </c:extLst>
              </c15:ser>
            </c15:filteredBarSeries>
          </c:ext>
        </c:extLst>
      </c:barChart>
      <c:catAx>
        <c:axId val="72841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8416384"/>
        <c:crosses val="autoZero"/>
        <c:auto val="1"/>
        <c:lblAlgn val="ctr"/>
        <c:lblOffset val="100"/>
        <c:noMultiLvlLbl val="0"/>
      </c:catAx>
      <c:valAx>
        <c:axId val="7284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841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Panamá Composición de dependientes de La Caja De Seguro Social</a:t>
            </a:r>
            <a:r>
              <a:rPr lang="en-US" baseline="0"/>
              <a:t> </a:t>
            </a:r>
            <a:r>
              <a:rPr lang="en-US"/>
              <a:t>(2018-22) (número</a:t>
            </a:r>
            <a:r>
              <a:rPr lang="en-US" baseline="0"/>
              <a:t> de beneficiados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5"/>
          <c:tx>
            <c:strRef>
              <c:f>'Población CSS'!$B$10</c:f>
              <c:strCache>
                <c:ptCount val="1"/>
                <c:pt idx="0">
                  <c:v>Hijos </c:v>
                </c:pt>
              </c:strCache>
              <c:extLst xmlns:c15="http://schemas.microsoft.com/office/drawing/2012/chart"/>
            </c:strRef>
          </c:tx>
          <c:spPr>
            <a:solidFill>
              <a:srgbClr val="FFCC6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'Población CSS'!$C$4:$G$4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'Población CSS'!$C$10:$G$10</c:f>
              <c:numCache>
                <c:formatCode>#,##0</c:formatCode>
                <c:ptCount val="5"/>
                <c:pt idx="0">
                  <c:v>1200234</c:v>
                </c:pt>
                <c:pt idx="1">
                  <c:v>1220513</c:v>
                </c:pt>
                <c:pt idx="2">
                  <c:v>992025</c:v>
                </c:pt>
                <c:pt idx="3">
                  <c:v>1076483</c:v>
                </c:pt>
                <c:pt idx="4">
                  <c:v>1231747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9506-4A95-9A4C-62D1BE4BE013}"/>
            </c:ext>
          </c:extLst>
        </c:ser>
        <c:ser>
          <c:idx val="6"/>
          <c:order val="6"/>
          <c:tx>
            <c:strRef>
              <c:f>'Población CSS'!$B$11</c:f>
              <c:strCache>
                <c:ptCount val="1"/>
                <c:pt idx="0">
                  <c:v>Esposa o compañera</c:v>
                </c:pt>
              </c:strCache>
              <c:extLst xmlns:c15="http://schemas.microsoft.com/office/drawing/2012/chart"/>
            </c:strRef>
          </c:tx>
          <c:spPr>
            <a:solidFill>
              <a:srgbClr val="FF996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'Población CSS'!$C$4:$G$4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'Población CSS'!$C$11:$G$11</c:f>
              <c:numCache>
                <c:formatCode>#,##0</c:formatCode>
                <c:ptCount val="5"/>
                <c:pt idx="0">
                  <c:v>259504</c:v>
                </c:pt>
                <c:pt idx="1">
                  <c:v>263847</c:v>
                </c:pt>
                <c:pt idx="2">
                  <c:v>214451</c:v>
                </c:pt>
                <c:pt idx="3">
                  <c:v>232753</c:v>
                </c:pt>
                <c:pt idx="4">
                  <c:v>266360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9506-4A95-9A4C-62D1BE4BE013}"/>
            </c:ext>
          </c:extLst>
        </c:ser>
        <c:ser>
          <c:idx val="7"/>
          <c:order val="7"/>
          <c:tx>
            <c:strRef>
              <c:f>'Población CSS'!$B$12</c:f>
              <c:strCache>
                <c:ptCount val="1"/>
                <c:pt idx="0">
                  <c:v>Padre y/o madre</c:v>
                </c:pt>
              </c:strCache>
              <c:extLst xmlns:c15="http://schemas.microsoft.com/office/drawing/2012/chart"/>
            </c:strRef>
          </c:tx>
          <c:spPr>
            <a:solidFill>
              <a:srgbClr val="FF99CC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'Población CSS'!$C$4:$G$4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'Población CSS'!$C$12:$G$12</c:f>
              <c:numCache>
                <c:formatCode>#,##0</c:formatCode>
                <c:ptCount val="5"/>
                <c:pt idx="0">
                  <c:v>162009</c:v>
                </c:pt>
                <c:pt idx="1">
                  <c:v>164881</c:v>
                </c:pt>
                <c:pt idx="2">
                  <c:v>134014</c:v>
                </c:pt>
                <c:pt idx="3">
                  <c:v>145304</c:v>
                </c:pt>
                <c:pt idx="4">
                  <c:v>166475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9506-4A95-9A4C-62D1BE4BE013}"/>
            </c:ext>
          </c:extLst>
        </c:ser>
        <c:ser>
          <c:idx val="8"/>
          <c:order val="8"/>
          <c:tx>
            <c:strRef>
              <c:f>'Población CSS'!$B$13</c:f>
              <c:strCache>
                <c:ptCount val="1"/>
                <c:pt idx="0">
                  <c:v>Esposo inválido </c:v>
                </c:pt>
              </c:strCache>
              <c:extLst xmlns:c15="http://schemas.microsoft.com/office/drawing/2012/chart"/>
            </c:strRef>
          </c:tx>
          <c:spPr>
            <a:solidFill>
              <a:srgbClr val="CC00CC"/>
            </a:solidFill>
            <a:ln>
              <a:noFill/>
            </a:ln>
            <a:effectLst/>
          </c:spPr>
          <c:invertIfNegative val="0"/>
          <c:cat>
            <c:numRef>
              <c:f>'Población CSS'!$C$4:$G$4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'Población CSS'!$C$13:$G$13</c:f>
              <c:numCache>
                <c:formatCode>#,##0</c:formatCode>
                <c:ptCount val="5"/>
                <c:pt idx="0">
                  <c:v>178</c:v>
                </c:pt>
                <c:pt idx="1">
                  <c:v>184</c:v>
                </c:pt>
                <c:pt idx="2">
                  <c:v>153</c:v>
                </c:pt>
                <c:pt idx="3">
                  <c:v>167</c:v>
                </c:pt>
                <c:pt idx="4">
                  <c:v>172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9506-4A95-9A4C-62D1BE4B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415304"/>
        <c:axId val="728416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'Población CSS'!$B$5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'Población CSS'!$C$5:$G$5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3202386</c:v>
                      </c:pt>
                      <c:pt idx="1">
                        <c:v>3252571</c:v>
                      </c:pt>
                      <c:pt idx="2">
                        <c:v>2682264</c:v>
                      </c:pt>
                      <c:pt idx="3">
                        <c:v>2896992</c:v>
                      </c:pt>
                      <c:pt idx="4">
                        <c:v>3288064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506-4A95-9A4C-62D1BE4BE01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CSS'!$B$6</c15:sqref>
                        </c15:formulaRef>
                      </c:ext>
                    </c:extLst>
                    <c:strCache>
                      <c:ptCount val="1"/>
                      <c:pt idx="0">
                        <c:v>Asegurados cotizantes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CSS'!$C$6:$G$6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1580461</c:v>
                      </c:pt>
                      <c:pt idx="1">
                        <c:v>1603146</c:v>
                      </c:pt>
                      <c:pt idx="2">
                        <c:v>1341621</c:v>
                      </c:pt>
                      <c:pt idx="3">
                        <c:v>1442285</c:v>
                      </c:pt>
                      <c:pt idx="4">
                        <c:v>1623310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06-4A95-9A4C-62D1BE4BE01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CSS'!$B$7</c15:sqref>
                        </c15:formulaRef>
                      </c:ext>
                    </c:extLst>
                    <c:strCache>
                      <c:ptCount val="1"/>
                      <c:pt idx="0">
                        <c:v>Cotizantes activos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CSS'!$C$7:$G$7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1289241</c:v>
                      </c:pt>
                      <c:pt idx="1">
                        <c:v>1307830</c:v>
                      </c:pt>
                      <c:pt idx="2">
                        <c:v>1042126</c:v>
                      </c:pt>
                      <c:pt idx="3">
                        <c:v>1137055</c:v>
                      </c:pt>
                      <c:pt idx="4">
                        <c:v>1315048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06-4A95-9A4C-62D1BE4BE01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CSS'!$B$8</c15:sqref>
                        </c15:formulaRef>
                      </c:ext>
                    </c:extLst>
                    <c:strCache>
                      <c:ptCount val="1"/>
                      <c:pt idx="0">
                        <c:v>Pensionados (1)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CSS'!$C$8:$G$8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291220</c:v>
                      </c:pt>
                      <c:pt idx="1">
                        <c:v>295316</c:v>
                      </c:pt>
                      <c:pt idx="2">
                        <c:v>299495</c:v>
                      </c:pt>
                      <c:pt idx="3">
                        <c:v>305230</c:v>
                      </c:pt>
                      <c:pt idx="4">
                        <c:v>308262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06-4A95-9A4C-62D1BE4BE01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CSS'!$B$9</c15:sqref>
                        </c15:formulaRef>
                      </c:ext>
                    </c:extLst>
                    <c:strCache>
                      <c:ptCount val="1"/>
                      <c:pt idx="0">
                        <c:v>Dependientes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'Población CSS'!$C$9:$G$9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1621925</c:v>
                      </c:pt>
                      <c:pt idx="1">
                        <c:v>1649425</c:v>
                      </c:pt>
                      <c:pt idx="2">
                        <c:v>1340643</c:v>
                      </c:pt>
                      <c:pt idx="3">
                        <c:v>1454707</c:v>
                      </c:pt>
                      <c:pt idx="4">
                        <c:v>1664754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06-4A95-9A4C-62D1BE4BE013}"/>
                  </c:ext>
                </c:extLst>
              </c15:ser>
            </c15:filteredBarSeries>
          </c:ext>
        </c:extLst>
      </c:barChart>
      <c:catAx>
        <c:axId val="72841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8416384"/>
        <c:crosses val="autoZero"/>
        <c:auto val="1"/>
        <c:lblAlgn val="ctr"/>
        <c:lblOffset val="100"/>
        <c:noMultiLvlLbl val="0"/>
      </c:catAx>
      <c:valAx>
        <c:axId val="7284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841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Panamá. Población total y tasa</a:t>
            </a:r>
            <a:r>
              <a:rPr lang="es-MX" baseline="0"/>
              <a:t> de crecimiento </a:t>
            </a:r>
            <a:r>
              <a:rPr lang="es-MX"/>
              <a:t>por Provincia o Comarca. Censo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'Población total Censo'!$C$4</c:f>
              <c:strCache>
                <c:ptCount val="1"/>
                <c:pt idx="0">
                  <c:v>Población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'Población total Censo'!$B$5:$B$21</c15:sqref>
                  </c15:fullRef>
                </c:ext>
              </c:extLst>
              <c:f>'Población total Censo'!$B$6:$B$18</c:f>
              <c:strCache>
                <c:ptCount val="13"/>
                <c:pt idx="0">
                  <c:v>Bocas del Toro</c:v>
                </c:pt>
                <c:pt idx="1">
                  <c:v>Coclé</c:v>
                </c:pt>
                <c:pt idx="2">
                  <c:v>Colón (1)</c:v>
                </c:pt>
                <c:pt idx="3">
                  <c:v>Chiriquí</c:v>
                </c:pt>
                <c:pt idx="4">
                  <c:v>Darién</c:v>
                </c:pt>
                <c:pt idx="5">
                  <c:v>Herrera</c:v>
                </c:pt>
                <c:pt idx="6">
                  <c:v>Los Santos</c:v>
                </c:pt>
                <c:pt idx="7">
                  <c:v>Panamá</c:v>
                </c:pt>
                <c:pt idx="8">
                  <c:v>Panamá Oeste (2)</c:v>
                </c:pt>
                <c:pt idx="9">
                  <c:v>Veraguas</c:v>
                </c:pt>
                <c:pt idx="10">
                  <c:v>Comarca Kuna Yala</c:v>
                </c:pt>
                <c:pt idx="11">
                  <c:v>Comarca Emberá</c:v>
                </c:pt>
                <c:pt idx="12">
                  <c:v>Comarca Ngäbe Buglé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'Población total Censo'!$C$5:$C$21</c15:sqref>
                  </c15:fullRef>
                </c:ext>
              </c:extLst>
              <c:f>'Población total Censo'!$C$6:$C$18</c:f>
              <c:numCache>
                <c:formatCode>#,##0</c:formatCode>
                <c:ptCount val="13"/>
                <c:pt idx="0">
                  <c:v>159228</c:v>
                </c:pt>
                <c:pt idx="1">
                  <c:v>268264</c:v>
                </c:pt>
                <c:pt idx="2">
                  <c:v>281956</c:v>
                </c:pt>
                <c:pt idx="3">
                  <c:v>471071</c:v>
                </c:pt>
                <c:pt idx="4">
                  <c:v>54235</c:v>
                </c:pt>
                <c:pt idx="5">
                  <c:v>122071</c:v>
                </c:pt>
                <c:pt idx="6">
                  <c:v>98466</c:v>
                </c:pt>
                <c:pt idx="7">
                  <c:v>1439575</c:v>
                </c:pt>
                <c:pt idx="8">
                  <c:v>653665</c:v>
                </c:pt>
                <c:pt idx="9">
                  <c:v>259791</c:v>
                </c:pt>
                <c:pt idx="10">
                  <c:v>32016</c:v>
                </c:pt>
                <c:pt idx="11">
                  <c:v>12358</c:v>
                </c:pt>
                <c:pt idx="12">
                  <c:v>212084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0-41B5-A7EA-508BA1201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6584336"/>
        <c:axId val="646584816"/>
      </c:barChart>
      <c:lineChart>
        <c:grouping val="standard"/>
        <c:varyColors val="0"/>
        <c:ser>
          <c:idx val="4"/>
          <c:order val="4"/>
          <c:tx>
            <c:strRef>
              <c:f>'Población total Censo'!$G$4</c:f>
              <c:strCache>
                <c:ptCount val="1"/>
                <c:pt idx="0">
                  <c:v>Tasa de crecimiento anual de la población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'Población total Censo'!$B$5:$B$21</c15:sqref>
                  </c15:fullRef>
                </c:ext>
              </c:extLst>
              <c:f>'Población total Censo'!$B$6:$B$18</c:f>
              <c:strCache>
                <c:ptCount val="13"/>
                <c:pt idx="0">
                  <c:v>Bocas del Toro</c:v>
                </c:pt>
                <c:pt idx="1">
                  <c:v>Coclé</c:v>
                </c:pt>
                <c:pt idx="2">
                  <c:v>Colón (1)</c:v>
                </c:pt>
                <c:pt idx="3">
                  <c:v>Chiriquí</c:v>
                </c:pt>
                <c:pt idx="4">
                  <c:v>Darién</c:v>
                </c:pt>
                <c:pt idx="5">
                  <c:v>Herrera</c:v>
                </c:pt>
                <c:pt idx="6">
                  <c:v>Los Santos</c:v>
                </c:pt>
                <c:pt idx="7">
                  <c:v>Panamá</c:v>
                </c:pt>
                <c:pt idx="8">
                  <c:v>Panamá Oeste (2)</c:v>
                </c:pt>
                <c:pt idx="9">
                  <c:v>Veraguas</c:v>
                </c:pt>
                <c:pt idx="10">
                  <c:v>Comarca Kuna Yala</c:v>
                </c:pt>
                <c:pt idx="11">
                  <c:v>Comarca Emberá</c:v>
                </c:pt>
                <c:pt idx="12">
                  <c:v>Comarca Ngäbe Buglé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'Población total Censo'!$G$5:$G$21</c15:sqref>
                  </c15:fullRef>
                </c:ext>
              </c:extLst>
              <c:f>'Población total Censo'!$G$6:$G$18</c:f>
              <c:numCache>
                <c:formatCode>0.0</c:formatCode>
                <c:ptCount val="13"/>
                <c:pt idx="0">
                  <c:v>1.9057916097158456</c:v>
                </c:pt>
                <c:pt idx="1">
                  <c:v>1.0982571263451035</c:v>
                </c:pt>
                <c:pt idx="2">
                  <c:v>1.2201431049003952</c:v>
                </c:pt>
                <c:pt idx="3">
                  <c:v>0.97283789044959601</c:v>
                </c:pt>
                <c:pt idx="4">
                  <c:v>0.90930765903189936</c:v>
                </c:pt>
                <c:pt idx="5">
                  <c:v>0.83141065727778685</c:v>
                </c:pt>
                <c:pt idx="6">
                  <c:v>0.75088655048554109</c:v>
                </c:pt>
                <c:pt idx="7">
                  <c:v>1.6</c:v>
                </c:pt>
                <c:pt idx="8">
                  <c:v>0</c:v>
                </c:pt>
                <c:pt idx="9">
                  <c:v>1.0747809942029729</c:v>
                </c:pt>
                <c:pt idx="10">
                  <c:v>-0.26554281685123859</c:v>
                </c:pt>
                <c:pt idx="11">
                  <c:v>1.6903132699635393</c:v>
                </c:pt>
                <c:pt idx="12">
                  <c:v>2.4237533375018216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C-49DA-AE30-0D6EA1BD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891728"/>
        <c:axId val="64789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'Población total Censo'!$D$4</c15:sqref>
                        </c15:formulaRef>
                      </c:ext>
                    </c:extLst>
                    <c:strCache>
                      <c:ptCount val="1"/>
                      <c:pt idx="0">
                        <c:v>Hombres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'Población total Censo'!$B$5:$B$21</c15:sqref>
                        </c15:fullRef>
                        <c15:formulaRef>
                          <c15:sqref>'Población total Censo'!$B$6:$B$18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 (1)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(2)</c:v>
                      </c:pt>
                      <c:pt idx="9">
                        <c:v>Veraguas</c:v>
                      </c:pt>
                      <c:pt idx="10">
                        <c:v>Comarca Kuna Yala</c:v>
                      </c:pt>
                      <c:pt idx="11">
                        <c:v>Comarca Emberá</c:v>
                      </c:pt>
                      <c:pt idx="12">
                        <c:v>Comarca Ngäbe Buglé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'Población total Censo'!$D$5:$D$21</c15:sqref>
                        </c15:fullRef>
                        <c15:formulaRef>
                          <c15:sqref>'Población total Censo'!$D$6:$D$18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79938</c:v>
                      </c:pt>
                      <c:pt idx="1">
                        <c:v>136127</c:v>
                      </c:pt>
                      <c:pt idx="2">
                        <c:v>139873</c:v>
                      </c:pt>
                      <c:pt idx="3">
                        <c:v>235212</c:v>
                      </c:pt>
                      <c:pt idx="4">
                        <c:v>28538</c:v>
                      </c:pt>
                      <c:pt idx="5">
                        <c:v>60914</c:v>
                      </c:pt>
                      <c:pt idx="6">
                        <c:v>49499</c:v>
                      </c:pt>
                      <c:pt idx="7">
                        <c:v>704358</c:v>
                      </c:pt>
                      <c:pt idx="8">
                        <c:v>322729</c:v>
                      </c:pt>
                      <c:pt idx="9">
                        <c:v>133287</c:v>
                      </c:pt>
                      <c:pt idx="10">
                        <c:v>15308</c:v>
                      </c:pt>
                      <c:pt idx="11">
                        <c:v>6528</c:v>
                      </c:pt>
                      <c:pt idx="12">
                        <c:v>102507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680-41B5-A7EA-508BA1201F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'Población total Censo'!$E$4</c15:sqref>
                        </c15:formulaRef>
                      </c:ext>
                    </c:extLst>
                    <c:strCache>
                      <c:ptCount val="1"/>
                      <c:pt idx="0">
                        <c:v>Mujeres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'Población total Censo'!$B$5:$B$21</c15:sqref>
                        </c15:fullRef>
                        <c15:formulaRef>
                          <c15:sqref>'Población total Censo'!$B$6:$B$18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 (1)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(2)</c:v>
                      </c:pt>
                      <c:pt idx="9">
                        <c:v>Veraguas</c:v>
                      </c:pt>
                      <c:pt idx="10">
                        <c:v>Comarca Kuna Yala</c:v>
                      </c:pt>
                      <c:pt idx="11">
                        <c:v>Comarca Emberá</c:v>
                      </c:pt>
                      <c:pt idx="12">
                        <c:v>Comarca Ngäbe Buglé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'Población total Censo'!$E$5:$E$21</c15:sqref>
                        </c15:fullRef>
                        <c15:formulaRef>
                          <c15:sqref>'Población total Censo'!$E$6:$E$18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79290</c:v>
                      </c:pt>
                      <c:pt idx="1">
                        <c:v>132137</c:v>
                      </c:pt>
                      <c:pt idx="2">
                        <c:v>142083</c:v>
                      </c:pt>
                      <c:pt idx="3">
                        <c:v>235859</c:v>
                      </c:pt>
                      <c:pt idx="4">
                        <c:v>25697</c:v>
                      </c:pt>
                      <c:pt idx="5">
                        <c:v>61157</c:v>
                      </c:pt>
                      <c:pt idx="6">
                        <c:v>48967</c:v>
                      </c:pt>
                      <c:pt idx="7">
                        <c:v>735217</c:v>
                      </c:pt>
                      <c:pt idx="8">
                        <c:v>330936</c:v>
                      </c:pt>
                      <c:pt idx="9">
                        <c:v>126504</c:v>
                      </c:pt>
                      <c:pt idx="10">
                        <c:v>16708</c:v>
                      </c:pt>
                      <c:pt idx="11">
                        <c:v>5830</c:v>
                      </c:pt>
                      <c:pt idx="12">
                        <c:v>109577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DA-4075-A506-BFAD1257951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'Población total Censo'!$F$4</c15:sqref>
                        </c15:formulaRef>
                      </c:ext>
                    </c:extLst>
                    <c:strCache>
                      <c:ptCount val="1"/>
                      <c:pt idx="0">
                        <c:v>Representatividad de la población de la provincia o comarca entre la población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'Población total Censo'!$B$5:$B$21</c15:sqref>
                        </c15:fullRef>
                        <c15:formulaRef>
                          <c15:sqref>'Población total Censo'!$B$6:$B$18</c15:sqref>
                        </c15:formulaRef>
                      </c:ext>
                    </c:extLst>
                    <c:strCache>
                      <c:ptCount val="13"/>
                      <c:pt idx="0">
                        <c:v>Bocas del Toro</c:v>
                      </c:pt>
                      <c:pt idx="1">
                        <c:v>Coclé</c:v>
                      </c:pt>
                      <c:pt idx="2">
                        <c:v>Colón (1)</c:v>
                      </c:pt>
                      <c:pt idx="3">
                        <c:v>Chiriquí</c:v>
                      </c:pt>
                      <c:pt idx="4">
                        <c:v>Darién</c:v>
                      </c:pt>
                      <c:pt idx="5">
                        <c:v>Herrera</c:v>
                      </c:pt>
                      <c:pt idx="6">
                        <c:v>Los Santos</c:v>
                      </c:pt>
                      <c:pt idx="7">
                        <c:v>Panamá</c:v>
                      </c:pt>
                      <c:pt idx="8">
                        <c:v>Panamá Oeste (2)</c:v>
                      </c:pt>
                      <c:pt idx="9">
                        <c:v>Veraguas</c:v>
                      </c:pt>
                      <c:pt idx="10">
                        <c:v>Comarca Kuna Yala</c:v>
                      </c:pt>
                      <c:pt idx="11">
                        <c:v>Comarca Emberá</c:v>
                      </c:pt>
                      <c:pt idx="12">
                        <c:v>Comarca Ngäbe Buglé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'Población total Censo'!$F$5:$F$21</c15:sqref>
                        </c15:fullRef>
                        <c15:formulaRef>
                          <c15:sqref>'Población total Censo'!$F$6:$F$18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3.9172599747095784</c:v>
                      </c:pt>
                      <c:pt idx="1">
                        <c:v>6.599717573890838</c:v>
                      </c:pt>
                      <c:pt idx="2">
                        <c:v>6.9365623723793171</c:v>
                      </c:pt>
                      <c:pt idx="3">
                        <c:v>11.589089692431079</c:v>
                      </c:pt>
                      <c:pt idx="4">
                        <c:v>1.3342665531713893</c:v>
                      </c:pt>
                      <c:pt idx="5">
                        <c:v>3.0031391612830216</c:v>
                      </c:pt>
                      <c:pt idx="6">
                        <c:v>2.422418925501503</c:v>
                      </c:pt>
                      <c:pt idx="7">
                        <c:v>35.415815862113078</c:v>
                      </c:pt>
                      <c:pt idx="8">
                        <c:v>16.081190125910872</c:v>
                      </c:pt>
                      <c:pt idx="9">
                        <c:v>6.3912684081303297</c:v>
                      </c:pt>
                      <c:pt idx="10">
                        <c:v>0.78764410373993177</c:v>
                      </c:pt>
                      <c:pt idx="11">
                        <c:v>0.30402629416598193</c:v>
                      </c:pt>
                      <c:pt idx="12">
                        <c:v>5.2176009525730791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C5C-49DA-AE30-0D6EA1BDD719}"/>
                  </c:ext>
                </c:extLst>
              </c15:ser>
            </c15:filteredLineSeries>
          </c:ext>
        </c:extLst>
      </c:lineChart>
      <c:catAx>
        <c:axId val="6465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6584816"/>
        <c:crosses val="autoZero"/>
        <c:auto val="1"/>
        <c:lblAlgn val="ctr"/>
        <c:lblOffset val="100"/>
        <c:noMultiLvlLbl val="0"/>
      </c:catAx>
      <c:valAx>
        <c:axId val="6465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6584336"/>
        <c:crosses val="autoZero"/>
        <c:crossBetween val="between"/>
      </c:valAx>
      <c:valAx>
        <c:axId val="6478912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7891728"/>
        <c:crosses val="max"/>
        <c:crossBetween val="between"/>
      </c:valAx>
      <c:catAx>
        <c:axId val="64789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789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Panamá.</a:t>
            </a:r>
            <a:r>
              <a:rPr lang="en-US" sz="1200" b="1" baseline="0"/>
              <a:t> P</a:t>
            </a:r>
            <a:r>
              <a:rPr lang="en-US" sz="1200" b="1"/>
              <a:t>ensiones De Invalidez Aprobadas En La Comisión De Prestaciones Económicas por Rango de Edad</a:t>
            </a:r>
            <a:r>
              <a:rPr lang="en-US" sz="1200" b="1" baseline="0"/>
              <a:t>. Periodo 2018- 2022</a:t>
            </a:r>
            <a:r>
              <a:rPr lang="en-US" sz="1200" b="1"/>
              <a:t> </a:t>
            </a:r>
          </a:p>
        </c:rich>
      </c:tx>
      <c:layout>
        <c:manualLayout>
          <c:xMode val="edge"/>
          <c:yMode val="edge"/>
          <c:x val="0.13588290840415487"/>
          <c:y val="3.8895371450797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7254801365126807E-2"/>
          <c:y val="0.21819871132911667"/>
          <c:w val="0.90677730439502424"/>
          <c:h val="0.59512929736241982"/>
        </c:manualLayout>
      </c:layout>
      <c:barChart>
        <c:barDir val="bar"/>
        <c:grouping val="percentStacked"/>
        <c:varyColors val="0"/>
        <c:ser>
          <c:idx val="1"/>
          <c:order val="1"/>
          <c:tx>
            <c:strRef>
              <c:f>'Pensión invalidez '!$C$7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'Pensión invalidez '!$D$5:$H$5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'Pensión invalidez '!$D$7:$H$7</c:f>
              <c:numCache>
                <c:formatCode>General</c:formatCode>
                <c:ptCount val="5"/>
                <c:pt idx="0">
                  <c:v>22</c:v>
                </c:pt>
                <c:pt idx="1">
                  <c:v>27</c:v>
                </c:pt>
                <c:pt idx="2">
                  <c:v>28</c:v>
                </c:pt>
                <c:pt idx="3">
                  <c:v>32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3-4E8D-9D25-738F2ADA0FA0}"/>
            </c:ext>
          </c:extLst>
        </c:ser>
        <c:ser>
          <c:idx val="2"/>
          <c:order val="2"/>
          <c:tx>
            <c:strRef>
              <c:f>'Pensión invalidez '!$C$8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'Pensión invalidez '!$D$5:$H$5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'Pensión invalidez '!$D$8:$H$8</c:f>
              <c:numCache>
                <c:formatCode>General</c:formatCode>
                <c:ptCount val="5"/>
                <c:pt idx="0">
                  <c:v>120</c:v>
                </c:pt>
                <c:pt idx="1">
                  <c:v>128</c:v>
                </c:pt>
                <c:pt idx="2">
                  <c:v>133</c:v>
                </c:pt>
                <c:pt idx="3">
                  <c:v>142</c:v>
                </c:pt>
                <c:pt idx="4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3-4E8D-9D25-738F2ADA0FA0}"/>
            </c:ext>
          </c:extLst>
        </c:ser>
        <c:ser>
          <c:idx val="3"/>
          <c:order val="3"/>
          <c:tx>
            <c:strRef>
              <c:f>'Pensión invalidez '!$C$9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'Pensión invalidez '!$D$5:$H$5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'Pensión invalidez '!$D$9:$H$9</c:f>
              <c:numCache>
                <c:formatCode>General</c:formatCode>
                <c:ptCount val="5"/>
                <c:pt idx="0">
                  <c:v>267</c:v>
                </c:pt>
                <c:pt idx="1">
                  <c:v>286</c:v>
                </c:pt>
                <c:pt idx="2">
                  <c:v>298</c:v>
                </c:pt>
                <c:pt idx="3">
                  <c:v>312</c:v>
                </c:pt>
                <c:pt idx="4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3-4E8D-9D25-738F2ADA0FA0}"/>
            </c:ext>
          </c:extLst>
        </c:ser>
        <c:ser>
          <c:idx val="4"/>
          <c:order val="4"/>
          <c:tx>
            <c:strRef>
              <c:f>'Pensión invalidez '!$C$10</c:f>
              <c:strCache>
                <c:ptCount val="1"/>
                <c:pt idx="0">
                  <c:v>50-59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'Pensión invalidez '!$D$5:$H$5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'Pensión invalidez '!$D$10:$H$10</c:f>
              <c:numCache>
                <c:formatCode>General</c:formatCode>
                <c:ptCount val="5"/>
                <c:pt idx="0">
                  <c:v>382</c:v>
                </c:pt>
                <c:pt idx="1">
                  <c:v>393</c:v>
                </c:pt>
                <c:pt idx="2">
                  <c:v>411</c:v>
                </c:pt>
                <c:pt idx="3">
                  <c:v>416</c:v>
                </c:pt>
                <c:pt idx="4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13-4E8D-9D25-738F2ADA0FA0}"/>
            </c:ext>
          </c:extLst>
        </c:ser>
        <c:ser>
          <c:idx val="5"/>
          <c:order val="5"/>
          <c:tx>
            <c:strRef>
              <c:f>'Pensión invalidez '!$C$11</c:f>
              <c:strCache>
                <c:ptCount val="1"/>
                <c:pt idx="0">
                  <c:v>60 y más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'Pensión invalidez '!$D$5:$H$5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'Pensión invalidez '!$D$11:$H$11</c:f>
              <c:numCache>
                <c:formatCode>General</c:formatCode>
                <c:ptCount val="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25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13-4E8D-9D25-738F2ADA0F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6676936"/>
        <c:axId val="826675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'Pensión invalidez '!$B$6</c15:sqref>
                        </c15:formulaRef>
                      </c:ext>
                    </c:extLst>
                    <c:strCache>
                      <c:ptCount val="1"/>
                      <c:pt idx="0">
                        <c:v>Ambos sexos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'Pensión invalidez '!$D$5:$H$5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'Pensión invalidez '!$D$6:$H$6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815</c:v>
                      </c:pt>
                      <c:pt idx="1">
                        <c:v>859</c:v>
                      </c:pt>
                      <c:pt idx="2">
                        <c:v>896</c:v>
                      </c:pt>
                      <c:pt idx="3">
                        <c:v>927</c:v>
                      </c:pt>
                      <c:pt idx="4">
                        <c:v>948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A13-4E8D-9D25-738F2ADA0FA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'!$B$12</c15:sqref>
                        </c15:formulaRef>
                      </c:ext>
                    </c:extLst>
                    <c:strCache>
                      <c:ptCount val="1"/>
                      <c:pt idx="0">
                        <c:v>Hombres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'!$D$5:$H$5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'!$D$12:$H$12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613</c:v>
                      </c:pt>
                      <c:pt idx="1">
                        <c:v>637</c:v>
                      </c:pt>
                      <c:pt idx="2">
                        <c:v>670</c:v>
                      </c:pt>
                      <c:pt idx="3">
                        <c:v>696</c:v>
                      </c:pt>
                      <c:pt idx="4">
                        <c:v>706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13-4E8D-9D25-738F2ADA0FA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'!$C$13</c15:sqref>
                        </c15:formulaRef>
                      </c:ext>
                    </c:extLst>
                    <c:strCache>
                      <c:ptCount val="1"/>
                      <c:pt idx="0">
                        <c:v>20-29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'!$D$5:$H$5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'!$D$13:$H$13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23</c:v>
                      </c:pt>
                      <c:pt idx="4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A13-4E8D-9D25-738F2ADA0FA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'!$C$14</c15:sqref>
                        </c15:formulaRef>
                      </c:ext>
                    </c:extLst>
                    <c:strCache>
                      <c:ptCount val="1"/>
                      <c:pt idx="0">
                        <c:v>30-39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'!$D$5:$H$5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'!$D$14:$H$14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85</c:v>
                      </c:pt>
                      <c:pt idx="1">
                        <c:v>89</c:v>
                      </c:pt>
                      <c:pt idx="2">
                        <c:v>93</c:v>
                      </c:pt>
                      <c:pt idx="3">
                        <c:v>101</c:v>
                      </c:pt>
                      <c:pt idx="4">
                        <c:v>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A13-4E8D-9D25-738F2ADA0FA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'!$C$15</c15:sqref>
                        </c15:formulaRef>
                      </c:ext>
                    </c:extLst>
                    <c:strCache>
                      <c:ptCount val="1"/>
                      <c:pt idx="0">
                        <c:v>40-49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'!$D$5:$H$5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'!$D$15:$H$15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181</c:v>
                      </c:pt>
                      <c:pt idx="1">
                        <c:v>191</c:v>
                      </c:pt>
                      <c:pt idx="2">
                        <c:v>201</c:v>
                      </c:pt>
                      <c:pt idx="3">
                        <c:v>213</c:v>
                      </c:pt>
                      <c:pt idx="4">
                        <c:v>221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A13-4E8D-9D25-738F2ADA0FA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'!$C$16</c15:sqref>
                        </c15:formulaRef>
                      </c:ext>
                    </c:extLst>
                    <c:strCache>
                      <c:ptCount val="1"/>
                      <c:pt idx="0">
                        <c:v>50-59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'!$D$5:$H$5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'!$D$16:$H$16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308</c:v>
                      </c:pt>
                      <c:pt idx="1">
                        <c:v>313</c:v>
                      </c:pt>
                      <c:pt idx="2">
                        <c:v>330</c:v>
                      </c:pt>
                      <c:pt idx="3">
                        <c:v>334</c:v>
                      </c:pt>
                      <c:pt idx="4">
                        <c:v>342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A13-4E8D-9D25-738F2ADA0FA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'!$C$17</c15:sqref>
                        </c15:formulaRef>
                      </c:ext>
                    </c:extLst>
                    <c:strCache>
                      <c:ptCount val="1"/>
                      <c:pt idx="0">
                        <c:v>60 y más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'!$D$5:$H$5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'!$D$17:$H$17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25</c:v>
                      </c:pt>
                      <c:pt idx="4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A13-4E8D-9D25-738F2ADA0FA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'!$B$18</c15:sqref>
                        </c15:formulaRef>
                      </c:ext>
                    </c:extLst>
                    <c:strCache>
                      <c:ptCount val="1"/>
                      <c:pt idx="0">
                        <c:v>Mujeres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'!$D$5:$H$5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'!$D$18:$H$18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</c:v>
                      </c:pt>
                      <c:pt idx="1">
                        <c:v>222</c:v>
                      </c:pt>
                      <c:pt idx="2">
                        <c:v>226</c:v>
                      </c:pt>
                      <c:pt idx="3">
                        <c:v>231</c:v>
                      </c:pt>
                      <c:pt idx="4">
                        <c:v>242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A13-4E8D-9D25-738F2ADA0FA0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'!$C$19</c15:sqref>
                        </c15:formulaRef>
                      </c:ext>
                    </c:extLst>
                    <c:strCache>
                      <c:ptCount val="1"/>
                      <c:pt idx="0">
                        <c:v>20-29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'!$D$5:$H$5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'!$D$19:$H$19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A13-4E8D-9D25-738F2ADA0FA0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'!$C$20</c15:sqref>
                        </c15:formulaRef>
                      </c:ext>
                    </c:extLst>
                    <c:strCache>
                      <c:ptCount val="1"/>
                      <c:pt idx="0">
                        <c:v>30-39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'!$D$5:$H$5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'!$D$20:$H$20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</c:v>
                      </c:pt>
                      <c:pt idx="1">
                        <c:v>39</c:v>
                      </c:pt>
                      <c:pt idx="2">
                        <c:v>40</c:v>
                      </c:pt>
                      <c:pt idx="3">
                        <c:v>41</c:v>
                      </c:pt>
                      <c:pt idx="4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A13-4E8D-9D25-738F2ADA0FA0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'!$C$21</c15:sqref>
                        </c15:formulaRef>
                      </c:ext>
                    </c:extLst>
                    <c:strCache>
                      <c:ptCount val="1"/>
                      <c:pt idx="0">
                        <c:v>40-49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'!$D$5:$H$5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'!$D$21:$H$21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86</c:v>
                      </c:pt>
                      <c:pt idx="1">
                        <c:v>95</c:v>
                      </c:pt>
                      <c:pt idx="2">
                        <c:v>97</c:v>
                      </c:pt>
                      <c:pt idx="3">
                        <c:v>99</c:v>
                      </c:pt>
                      <c:pt idx="4">
                        <c:v>108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A13-4E8D-9D25-738F2ADA0FA0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'!$C$22</c15:sqref>
                        </c15:formulaRef>
                      </c:ext>
                    </c:extLst>
                    <c:strCache>
                      <c:ptCount val="1"/>
                      <c:pt idx="0">
                        <c:v>50-59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'!$D$5:$H$5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'Pensión invalidez '!$D$22:$H$22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74</c:v>
                      </c:pt>
                      <c:pt idx="1">
                        <c:v>80</c:v>
                      </c:pt>
                      <c:pt idx="2">
                        <c:v>81</c:v>
                      </c:pt>
                      <c:pt idx="3">
                        <c:v>82</c:v>
                      </c:pt>
                      <c:pt idx="4">
                        <c:v>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A13-4E8D-9D25-738F2ADA0FA0}"/>
                  </c:ext>
                </c:extLst>
              </c15:ser>
            </c15:filteredBarSeries>
          </c:ext>
        </c:extLst>
      </c:barChart>
      <c:catAx>
        <c:axId val="826676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6675136"/>
        <c:crosses val="autoZero"/>
        <c:auto val="1"/>
        <c:lblAlgn val="ctr"/>
        <c:lblOffset val="100"/>
        <c:noMultiLvlLbl val="0"/>
      </c:catAx>
      <c:valAx>
        <c:axId val="8266751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667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Panamá. Razón de hijos nacidos vivos entre mujeres de 10 años o más. Censo 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Provincia o comarca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'Promedio de hijos'!$B$6:$B$18</c15:sqref>
                  </c15:fullRef>
                </c:ext>
              </c:extLst>
              <c:f>('Promedio de hijos'!$B$6:$B$13,'Promedio de hijos'!$B$15:$B$18)</c:f>
              <c:strCache>
                <c:ptCount val="12"/>
                <c:pt idx="0">
                  <c:v>Comarca Emberá</c:v>
                </c:pt>
                <c:pt idx="1">
                  <c:v>Comarca Kuna Yala</c:v>
                </c:pt>
                <c:pt idx="2">
                  <c:v>Bocas del Toro</c:v>
                </c:pt>
                <c:pt idx="3">
                  <c:v>Darién</c:v>
                </c:pt>
                <c:pt idx="4">
                  <c:v>Veraguas</c:v>
                </c:pt>
                <c:pt idx="5">
                  <c:v>Coclé</c:v>
                </c:pt>
                <c:pt idx="6">
                  <c:v>Colón</c:v>
                </c:pt>
                <c:pt idx="7">
                  <c:v>Chiriquí</c:v>
                </c:pt>
                <c:pt idx="8">
                  <c:v>Herrera</c:v>
                </c:pt>
                <c:pt idx="9">
                  <c:v>Panamá Oeste</c:v>
                </c:pt>
                <c:pt idx="10">
                  <c:v>Los Santos</c:v>
                </c:pt>
                <c:pt idx="11">
                  <c:v>Panamá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'Promedio de hijos'!$C$6:$C$18</c15:sqref>
                  </c15:fullRef>
                </c:ext>
              </c:extLst>
              <c:f>('Promedio de hijos'!$C$6:$C$13,'Promedio de hijos'!$C$15:$C$18)</c:f>
              <c:numCache>
                <c:formatCode>0.00</c:formatCode>
                <c:ptCount val="12"/>
                <c:pt idx="0">
                  <c:v>4.6553084648493623</c:v>
                </c:pt>
                <c:pt idx="1">
                  <c:v>4.0431241015812285</c:v>
                </c:pt>
                <c:pt idx="2">
                  <c:v>3.9593719436440908</c:v>
                </c:pt>
                <c:pt idx="3">
                  <c:v>3.9558039680189809</c:v>
                </c:pt>
                <c:pt idx="4">
                  <c:v>3.4454185046624581</c:v>
                </c:pt>
                <c:pt idx="5">
                  <c:v>3.2817515329245563</c:v>
                </c:pt>
                <c:pt idx="6">
                  <c:v>3.1246206887645736</c:v>
                </c:pt>
                <c:pt idx="7">
                  <c:v>3.0943780360925253</c:v>
                </c:pt>
                <c:pt idx="8">
                  <c:v>2.7624307928686997</c:v>
                </c:pt>
                <c:pt idx="9">
                  <c:v>2.7403237195154548</c:v>
                </c:pt>
                <c:pt idx="10">
                  <c:v>2.6534813189649391</c:v>
                </c:pt>
                <c:pt idx="11">
                  <c:v>2.6417772473599666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A-42D9-B1D5-B0A049CF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571640"/>
        <c:axId val="994575600"/>
      </c:barChart>
      <c:lineChart>
        <c:grouping val="standard"/>
        <c:varyColors val="0"/>
        <c:ser>
          <c:idx val="1"/>
          <c:order val="1"/>
          <c:tx>
            <c:v>Promedio Nacional</c:v>
          </c:tx>
          <c:spPr>
            <a:ln w="127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'Promedio de hijos'!$B$6:$B$18</c15:sqref>
                  </c15:fullRef>
                </c:ext>
              </c:extLst>
              <c:f>('Promedio de hijos'!$B$6:$B$13,'Promedio de hijos'!$B$15:$B$18)</c:f>
              <c:strCache>
                <c:ptCount val="12"/>
                <c:pt idx="0">
                  <c:v>Comarca Emberá</c:v>
                </c:pt>
                <c:pt idx="1">
                  <c:v>Comarca Kuna Yala</c:v>
                </c:pt>
                <c:pt idx="2">
                  <c:v>Bocas del Toro</c:v>
                </c:pt>
                <c:pt idx="3">
                  <c:v>Darién</c:v>
                </c:pt>
                <c:pt idx="4">
                  <c:v>Veraguas</c:v>
                </c:pt>
                <c:pt idx="5">
                  <c:v>Coclé</c:v>
                </c:pt>
                <c:pt idx="6">
                  <c:v>Colón</c:v>
                </c:pt>
                <c:pt idx="7">
                  <c:v>Chiriquí</c:v>
                </c:pt>
                <c:pt idx="8">
                  <c:v>Herrera</c:v>
                </c:pt>
                <c:pt idx="9">
                  <c:v>Panamá Oeste</c:v>
                </c:pt>
                <c:pt idx="10">
                  <c:v>Los Santos</c:v>
                </c:pt>
                <c:pt idx="11">
                  <c:v>Panamá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'Promedio de hijos'!$D$6:$D$18</c15:sqref>
                  </c15:fullRef>
                </c:ext>
              </c:extLst>
              <c:f>('Promedio de hijos'!$D$6:$D$13,'Promedio de hijos'!$D$15:$D$18)</c:f>
              <c:numCache>
                <c:formatCode>General</c:formatCode>
                <c:ptCount val="12"/>
                <c:pt idx="0">
                  <c:v>3.0129999999999999</c:v>
                </c:pt>
                <c:pt idx="1">
                  <c:v>3.0129999999999999</c:v>
                </c:pt>
                <c:pt idx="2">
                  <c:v>3.0129999999999999</c:v>
                </c:pt>
                <c:pt idx="3">
                  <c:v>3.0129999999999999</c:v>
                </c:pt>
                <c:pt idx="4">
                  <c:v>3.0129999999999999</c:v>
                </c:pt>
                <c:pt idx="5">
                  <c:v>3.0129999999999999</c:v>
                </c:pt>
                <c:pt idx="6">
                  <c:v>3.0129999999999999</c:v>
                </c:pt>
                <c:pt idx="7">
                  <c:v>3.0129999999999999</c:v>
                </c:pt>
                <c:pt idx="8">
                  <c:v>3.0129999999999999</c:v>
                </c:pt>
                <c:pt idx="9">
                  <c:v>3.0129999999999999</c:v>
                </c:pt>
                <c:pt idx="10">
                  <c:v>3.0129999999999999</c:v>
                </c:pt>
                <c:pt idx="11">
                  <c:v>3.0129999999999999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A-42D9-B1D5-B0A049CF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571640"/>
        <c:axId val="994575600"/>
      </c:lineChart>
      <c:catAx>
        <c:axId val="9945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4575600"/>
        <c:crosses val="autoZero"/>
        <c:auto val="1"/>
        <c:lblAlgn val="ctr"/>
        <c:lblOffset val="100"/>
        <c:noMultiLvlLbl val="0"/>
      </c:catAx>
      <c:valAx>
        <c:axId val="9945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45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90808808161336"/>
          <c:y val="0.10660371840706535"/>
          <c:w val="0.31747859891361024"/>
          <c:h val="3.91715833570942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Panamá. Razón hijos nacidos vivos entre</a:t>
            </a:r>
            <a:r>
              <a:rPr lang="en-US" baseline="0"/>
              <a:t> total de mujeres en grupo etario quinquenal. Censo 2023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'hnv x gq'!$C$4</c:f>
              <c:strCache>
                <c:ptCount val="1"/>
                <c:pt idx="0">
                  <c:v>Razón hijos nacidos vivos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'hnv x gq'!$B$5:$B$24</c15:sqref>
                  </c15:fullRef>
                </c:ext>
              </c:extLst>
              <c:f>'hnv x gq'!$B$5:$B$23</c:f>
              <c:strCache>
                <c:ptCount val="19"/>
                <c:pt idx="0">
                  <c:v> 10-14</c:v>
                </c:pt>
                <c:pt idx="1">
                  <c:v> 15-19</c:v>
                </c:pt>
                <c:pt idx="2">
                  <c:v> 20-24</c:v>
                </c:pt>
                <c:pt idx="3">
                  <c:v> 25-29</c:v>
                </c:pt>
                <c:pt idx="4">
                  <c:v> 30-34</c:v>
                </c:pt>
                <c:pt idx="5">
                  <c:v> 35-39</c:v>
                </c:pt>
                <c:pt idx="6">
                  <c:v> 40-44</c:v>
                </c:pt>
                <c:pt idx="7">
                  <c:v> 45-49</c:v>
                </c:pt>
                <c:pt idx="8">
                  <c:v> 50-54</c:v>
                </c:pt>
                <c:pt idx="9">
                  <c:v> 55-59</c:v>
                </c:pt>
                <c:pt idx="10">
                  <c:v> 60-64</c:v>
                </c:pt>
                <c:pt idx="11">
                  <c:v> 65-69</c:v>
                </c:pt>
                <c:pt idx="12">
                  <c:v> 70-74</c:v>
                </c:pt>
                <c:pt idx="13">
                  <c:v> 75-79</c:v>
                </c:pt>
                <c:pt idx="14">
                  <c:v> 80-84</c:v>
                </c:pt>
                <c:pt idx="15">
                  <c:v> 85-89</c:v>
                </c:pt>
                <c:pt idx="16">
                  <c:v> 90-94</c:v>
                </c:pt>
                <c:pt idx="17">
                  <c:v> 95-99</c:v>
                </c:pt>
                <c:pt idx="18">
                  <c:v> 100 y más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'hnv x gq'!$C$5:$C$24</c15:sqref>
                  </c15:fullRef>
                </c:ext>
              </c:extLst>
              <c:f>'hnv x gq'!$C$5:$C$23</c:f>
              <c:numCache>
                <c:formatCode>0.000</c:formatCode>
                <c:ptCount val="19"/>
                <c:pt idx="0">
                  <c:v>1.3427031928435664E-3</c:v>
                </c:pt>
                <c:pt idx="1">
                  <c:v>0.10947157032112409</c:v>
                </c:pt>
                <c:pt idx="2">
                  <c:v>0.64333132166566087</c:v>
                </c:pt>
                <c:pt idx="3">
                  <c:v>1.3378077485845155</c:v>
                </c:pt>
                <c:pt idx="4">
                  <c:v>1.9091270472253141</c:v>
                </c:pt>
                <c:pt idx="5">
                  <c:v>2.3433750981051689</c:v>
                </c:pt>
                <c:pt idx="6">
                  <c:v>2.6074361006834872</c:v>
                </c:pt>
                <c:pt idx="7">
                  <c:v>2.7361962189022253</c:v>
                </c:pt>
                <c:pt idx="8">
                  <c:v>2.8395867550570593</c:v>
                </c:pt>
                <c:pt idx="9">
                  <c:v>2.9864765183181707</c:v>
                </c:pt>
                <c:pt idx="10">
                  <c:v>3.217600566238056</c:v>
                </c:pt>
                <c:pt idx="11">
                  <c:v>3.4041983362259858</c:v>
                </c:pt>
                <c:pt idx="12">
                  <c:v>3.7427720443162849</c:v>
                </c:pt>
                <c:pt idx="13">
                  <c:v>4.1822037145849835</c:v>
                </c:pt>
                <c:pt idx="14">
                  <c:v>4.8042028147291305</c:v>
                </c:pt>
                <c:pt idx="15">
                  <c:v>5.2740260557618477</c:v>
                </c:pt>
                <c:pt idx="16">
                  <c:v>5.4073048523206753</c:v>
                </c:pt>
                <c:pt idx="17">
                  <c:v>5.1429105873550318</c:v>
                </c:pt>
                <c:pt idx="18">
                  <c:v>5.5037707390648567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8-4880-9D2B-1A3932C47C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1561580271"/>
        <c:axId val="1561581711"/>
      </c:barChart>
      <c:catAx>
        <c:axId val="156158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1581711"/>
        <c:crosses val="autoZero"/>
        <c:auto val="1"/>
        <c:lblAlgn val="ctr"/>
        <c:lblOffset val="100"/>
        <c:noMultiLvlLbl val="0"/>
      </c:catAx>
      <c:valAx>
        <c:axId val="156158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158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Panamá Razón de Niños</a:t>
            </a:r>
            <a:r>
              <a:rPr lang="en-US" baseline="0"/>
              <a:t> menores de </a:t>
            </a:r>
            <a:r>
              <a:rPr lang="en-US"/>
              <a:t>5 años</a:t>
            </a:r>
            <a:r>
              <a:rPr lang="en-US" baseline="0"/>
              <a:t> entre </a:t>
            </a:r>
            <a:r>
              <a:rPr lang="en-US"/>
              <a:t>Mujeres en Edad Fértil (15-49) or provincia o comarca. Censo 2023 </a:t>
            </a:r>
          </a:p>
        </c:rich>
      </c:tx>
      <c:layout>
        <c:manualLayout>
          <c:xMode val="edge"/>
          <c:yMode val="edge"/>
          <c:x val="0.16342119624725826"/>
          <c:y val="2.4573875454955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'niños entre mujeres'!$C$3</c:f>
              <c:strCache>
                <c:ptCount val="1"/>
                <c:pt idx="0">
                  <c:v>Razón de Niños&lt;5 años/Mujeres en Edad Fértil (15-49)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'niños entre mujeres'!$B$4:$B$16</c:f>
              <c:strCache>
                <c:ptCount val="13"/>
                <c:pt idx="0">
                  <c:v>Los Santos</c:v>
                </c:pt>
                <c:pt idx="1">
                  <c:v>Herrera</c:v>
                </c:pt>
                <c:pt idx="2">
                  <c:v>Panamá</c:v>
                </c:pt>
                <c:pt idx="3">
                  <c:v>Panamá Oeste</c:v>
                </c:pt>
                <c:pt idx="4">
                  <c:v>Coclé</c:v>
                </c:pt>
                <c:pt idx="5">
                  <c:v>Chiriquí</c:v>
                </c:pt>
                <c:pt idx="6">
                  <c:v>Veraguas</c:v>
                </c:pt>
                <c:pt idx="7">
                  <c:v>Colón</c:v>
                </c:pt>
                <c:pt idx="8">
                  <c:v>Darién</c:v>
                </c:pt>
                <c:pt idx="9">
                  <c:v>Bocas Del Toro</c:v>
                </c:pt>
                <c:pt idx="10">
                  <c:v>Comarca Kuna Yala</c:v>
                </c:pt>
                <c:pt idx="11">
                  <c:v>Comarca Ngäbe Buglé</c:v>
                </c:pt>
                <c:pt idx="12">
                  <c:v>Comarca Emberá</c:v>
                </c:pt>
              </c:strCache>
            </c:strRef>
          </c:cat>
          <c:val>
            <c:numRef>
              <c:f>'niños entre mujeres'!$C$4:$C$16</c:f>
              <c:numCache>
                <c:formatCode>General</c:formatCode>
                <c:ptCount val="13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0.32</c:v>
                </c:pt>
                <c:pt idx="6">
                  <c:v>0.32</c:v>
                </c:pt>
                <c:pt idx="7">
                  <c:v>0.33</c:v>
                </c:pt>
                <c:pt idx="8">
                  <c:v>0.48</c:v>
                </c:pt>
                <c:pt idx="9">
                  <c:v>0.54</c:v>
                </c:pt>
                <c:pt idx="10">
                  <c:v>0.57999999999999996</c:v>
                </c:pt>
                <c:pt idx="11">
                  <c:v>0.67</c:v>
                </c:pt>
                <c:pt idx="12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E-4DA7-B269-70CC8F52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241879632"/>
        <c:axId val="1241880112"/>
      </c:barChart>
      <c:catAx>
        <c:axId val="124187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1880112"/>
        <c:crosses val="autoZero"/>
        <c:auto val="1"/>
        <c:lblAlgn val="ctr"/>
        <c:lblOffset val="100"/>
        <c:noMultiLvlLbl val="0"/>
      </c:catAx>
      <c:valAx>
        <c:axId val="12418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187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Panamá. Población analfabeta de 10 y más años de edad. Censo 2023 (en porcentaje)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Porcentaje por provicia o comarca</c:v>
          </c:tx>
          <c:spPr>
            <a:solidFill>
              <a:srgbClr val="E72D4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Analfabetismo!$B$4:$B$18</c15:sqref>
                  </c15:fullRef>
                </c:ext>
              </c:extLst>
              <c:f>(Analfabetismo!$B$4:$B$8,Analfabetismo!$B$10:$B$18)</c:f>
              <c:strCache>
                <c:ptCount val="14"/>
                <c:pt idx="0">
                  <c:v>Provincia y comarca indígena</c:v>
                </c:pt>
                <c:pt idx="1">
                  <c:v>Panamá</c:v>
                </c:pt>
                <c:pt idx="2">
                  <c:v>Panamá Oeste</c:v>
                </c:pt>
                <c:pt idx="3">
                  <c:v>Colón</c:v>
                </c:pt>
                <c:pt idx="4">
                  <c:v>Coclé</c:v>
                </c:pt>
                <c:pt idx="5">
                  <c:v>Chiriquí</c:v>
                </c:pt>
                <c:pt idx="6">
                  <c:v>Los Santos</c:v>
                </c:pt>
                <c:pt idx="7">
                  <c:v>Herrera</c:v>
                </c:pt>
                <c:pt idx="8">
                  <c:v>Veraguas</c:v>
                </c:pt>
                <c:pt idx="9">
                  <c:v>Bocas del Toro</c:v>
                </c:pt>
                <c:pt idx="10">
                  <c:v>Darién</c:v>
                </c:pt>
                <c:pt idx="11">
                  <c:v>Comarca Emberá</c:v>
                </c:pt>
                <c:pt idx="12">
                  <c:v>Comarca Ngäbe Buglé</c:v>
                </c:pt>
                <c:pt idx="13">
                  <c:v>Comarca Kuna Yala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Analfabetismo!$D$4:$D$18</c15:sqref>
                  </c15:fullRef>
                </c:ext>
              </c:extLst>
              <c:f>(Analfabetismo!$D$4:$D$8,Analfabetismo!$D$10:$D$18)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1.4332108484734847</c:v>
                </c:pt>
                <c:pt idx="2">
                  <c:v>1.5673454785724326</c:v>
                </c:pt>
                <c:pt idx="3">
                  <c:v>1.8997576530059266</c:v>
                </c:pt>
                <c:pt idx="4">
                  <c:v>2.5181186540680014</c:v>
                </c:pt>
                <c:pt idx="5">
                  <c:v>4.0272464732298108</c:v>
                </c:pt>
                <c:pt idx="6">
                  <c:v>4.1894478640120125</c:v>
                </c:pt>
                <c:pt idx="7">
                  <c:v>4.2326950846726552</c:v>
                </c:pt>
                <c:pt idx="8">
                  <c:v>6.9351948188855834</c:v>
                </c:pt>
                <c:pt idx="9">
                  <c:v>8.2411306408442293</c:v>
                </c:pt>
                <c:pt idx="10">
                  <c:v>9.8287345385347287</c:v>
                </c:pt>
                <c:pt idx="11">
                  <c:v>13.850786216125794</c:v>
                </c:pt>
                <c:pt idx="12">
                  <c:v>19.397177695574737</c:v>
                </c:pt>
                <c:pt idx="13">
                  <c:v>19.848491260738925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9-4449-B46E-8AB77E2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376385808"/>
        <c:axId val="376382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Analfabetismo!$B$4:$B$18</c15:sqref>
                        </c15:fullRef>
                        <c15:formulaRef>
                          <c15:sqref>(Analfabetismo!$B$4:$B$8,Analfabetismo!$B$10:$B$18)</c15:sqref>
                        </c15:formulaRef>
                      </c:ext>
                    </c:extLst>
                    <c:strCache>
                      <c:ptCount val="14"/>
                      <c:pt idx="0">
                        <c:v>Provincia y comarca indígena</c:v>
                      </c:pt>
                      <c:pt idx="1">
                        <c:v>Panamá</c:v>
                      </c:pt>
                      <c:pt idx="2">
                        <c:v>Panamá Oeste</c:v>
                      </c:pt>
                      <c:pt idx="3">
                        <c:v>Colón</c:v>
                      </c:pt>
                      <c:pt idx="4">
                        <c:v>Coclé</c:v>
                      </c:pt>
                      <c:pt idx="5">
                        <c:v>Chiriquí</c:v>
                      </c:pt>
                      <c:pt idx="6">
                        <c:v>Los Santos</c:v>
                      </c:pt>
                      <c:pt idx="7">
                        <c:v>Herrera</c:v>
                      </c:pt>
                      <c:pt idx="8">
                        <c:v>Veraguas</c:v>
                      </c:pt>
                      <c:pt idx="9">
                        <c:v>Bocas del Toro</c:v>
                      </c:pt>
                      <c:pt idx="10">
                        <c:v>Darién</c:v>
                      </c:pt>
                      <c:pt idx="11">
                        <c:v>Comarca Emberá</c:v>
                      </c:pt>
                      <c:pt idx="12">
                        <c:v>Comarca Ngäbe Buglé</c:v>
                      </c:pt>
                      <c:pt idx="13">
                        <c:v>Comarca Kuna Yala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Analfabetismo!$C$4:$C$18</c15:sqref>
                        </c15:fullRef>
                        <c15:formulaRef>
                          <c15:sqref>(Analfabetismo!$C$4:$C$8,Analfabetismo!$C$10:$C$18)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 formatCode="General">
                        <c:v>0</c:v>
                      </c:pt>
                      <c:pt idx="1">
                        <c:v>17657</c:v>
                      </c:pt>
                      <c:pt idx="2">
                        <c:v>8587</c:v>
                      </c:pt>
                      <c:pt idx="3">
                        <c:v>4382</c:v>
                      </c:pt>
                      <c:pt idx="4">
                        <c:v>5719</c:v>
                      </c:pt>
                      <c:pt idx="5">
                        <c:v>15981</c:v>
                      </c:pt>
                      <c:pt idx="6">
                        <c:v>3655</c:v>
                      </c:pt>
                      <c:pt idx="7">
                        <c:v>4514</c:v>
                      </c:pt>
                      <c:pt idx="8">
                        <c:v>15131</c:v>
                      </c:pt>
                      <c:pt idx="9">
                        <c:v>9668</c:v>
                      </c:pt>
                      <c:pt idx="10">
                        <c:v>4132</c:v>
                      </c:pt>
                      <c:pt idx="11">
                        <c:v>1242</c:v>
                      </c:pt>
                      <c:pt idx="12">
                        <c:v>28316</c:v>
                      </c:pt>
                      <c:pt idx="13">
                        <c:v>4690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1C9-4449-B46E-8AB77E23576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v>Porcentaje nacional</c:v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C9-4449-B46E-8AB77E2357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C9-4449-B46E-8AB77E2357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C9-4449-B46E-8AB77E2357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C9-4449-B46E-8AB77E2357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C9-4449-B46E-8AB77E2357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C9-4449-B46E-8AB77E23576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C9-4449-B46E-8AB77E23576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C9-4449-B46E-8AB77E23576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C9-4449-B46E-8AB77E23576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C9-4449-B46E-8AB77E23576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C9-4449-B46E-8AB77E23576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C9-4449-B46E-8AB77E235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Analfabetismo!$B$4:$B$18</c15:sqref>
                  </c15:fullRef>
                </c:ext>
              </c:extLst>
              <c:f>(Analfabetismo!$B$4:$B$8,Analfabetismo!$B$10:$B$18)</c:f>
              <c:strCache>
                <c:ptCount val="14"/>
                <c:pt idx="0">
                  <c:v>Provincia y comarca indígena</c:v>
                </c:pt>
                <c:pt idx="1">
                  <c:v>Panamá</c:v>
                </c:pt>
                <c:pt idx="2">
                  <c:v>Panamá Oeste</c:v>
                </c:pt>
                <c:pt idx="3">
                  <c:v>Colón</c:v>
                </c:pt>
                <c:pt idx="4">
                  <c:v>Coclé</c:v>
                </c:pt>
                <c:pt idx="5">
                  <c:v>Chiriquí</c:v>
                </c:pt>
                <c:pt idx="6">
                  <c:v>Los Santos</c:v>
                </c:pt>
                <c:pt idx="7">
                  <c:v>Herrera</c:v>
                </c:pt>
                <c:pt idx="8">
                  <c:v>Veraguas</c:v>
                </c:pt>
                <c:pt idx="9">
                  <c:v>Bocas del Toro</c:v>
                </c:pt>
                <c:pt idx="10">
                  <c:v>Darién</c:v>
                </c:pt>
                <c:pt idx="11">
                  <c:v>Comarca Emberá</c:v>
                </c:pt>
                <c:pt idx="12">
                  <c:v>Comarca Ngäbe Buglé</c:v>
                </c:pt>
                <c:pt idx="13">
                  <c:v>Comarca Kuna Yala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Analfabetismo!$E$4:$E$18</c15:sqref>
                  </c15:fullRef>
                </c:ext>
              </c:extLst>
              <c:f>(Analfabetismo!$E$4:$E$8,Analfabetismo!$E$10:$E$18)</c:f>
              <c:numCache>
                <c:formatCode>0.000</c:formatCode>
                <c:ptCount val="14"/>
                <c:pt idx="1">
                  <c:v>3.65</c:v>
                </c:pt>
                <c:pt idx="2">
                  <c:v>3.65</c:v>
                </c:pt>
                <c:pt idx="3">
                  <c:v>3.65</c:v>
                </c:pt>
                <c:pt idx="4">
                  <c:v>3.65</c:v>
                </c:pt>
                <c:pt idx="5">
                  <c:v>3.65</c:v>
                </c:pt>
                <c:pt idx="6">
                  <c:v>3.65</c:v>
                </c:pt>
                <c:pt idx="7">
                  <c:v>3.65</c:v>
                </c:pt>
                <c:pt idx="8">
                  <c:v>3.65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9-4449-B46E-8AB77E2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85808"/>
        <c:axId val="376382448"/>
      </c:lineChart>
      <c:catAx>
        <c:axId val="3763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6382448"/>
        <c:crosses val="autoZero"/>
        <c:auto val="1"/>
        <c:lblAlgn val="ctr"/>
        <c:lblOffset val="100"/>
        <c:noMultiLvlLbl val="0"/>
      </c:catAx>
      <c:valAx>
        <c:axId val="37638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63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Panamá. Población de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60 años o más</a:t>
            </a:r>
            <a:r>
              <a:rPr lang="en-US" sz="1400" b="0" i="0" u="none" strike="noStrike" baseline="0">
                <a:effectLst/>
              </a:rPr>
              <a:t> fallecida, Por Causa De Muerte, Según, Provincia o Comarca Indígena, 2020-2023 . Censo 2023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'Causa de muerte'!$E$3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('Causa de muerte'!$E$7,'Causa de muerte'!$E$10,'Causa de muerte'!$E$13,'Causa de muerte'!$E$16,'Causa de muerte'!$E$19,'Causa de muerte'!$E$22,'Causa de muerte'!$E$25,'Causa de muerte'!$E$28,'Causa de muerte'!$E$31,'Causa de muerte'!$E$34,'Causa de muert</c:f>
              <c:numCache>
                <c:formatCode>General</c:formatCode>
                <c:ptCount val="13"/>
                <c:pt idx="0">
                  <c:v>117</c:v>
                </c:pt>
                <c:pt idx="1">
                  <c:v>225</c:v>
                </c:pt>
                <c:pt idx="2">
                  <c:v>298</c:v>
                </c:pt>
                <c:pt idx="3">
                  <c:v>659</c:v>
                </c:pt>
                <c:pt idx="4">
                  <c:v>58</c:v>
                </c:pt>
                <c:pt idx="5">
                  <c:v>137</c:v>
                </c:pt>
                <c:pt idx="6">
                  <c:v>89</c:v>
                </c:pt>
                <c:pt idx="7">
                  <c:v>2306</c:v>
                </c:pt>
                <c:pt idx="8">
                  <c:v>899</c:v>
                </c:pt>
                <c:pt idx="9">
                  <c:v>247</c:v>
                </c:pt>
                <c:pt idx="10">
                  <c:v>44</c:v>
                </c:pt>
                <c:pt idx="11">
                  <c:v>15</c:v>
                </c:pt>
                <c:pt idx="12">
                  <c:v>26</c:v>
                </c:pt>
              </c:numCache>
              <c:extLst/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('Causa de muerte'!$B$7:$C$7,'Causa de muerte'!$B$10:$C$10,'Causa de muerte'!$B$13:$C$13,'Causa de muerte'!$B$16:$C$16,'Causa de muerte'!$B$19:$C$19,'Causa de muerte'!$B$22:$C$22,'Causa de muerte'!$B$25:$C$25,'Causa de muerte'!$B$28:$C$28,'Causa de muerte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Ambos sexos</c:v>
                        </c:pt>
                        <c:pt idx="1">
                          <c:v>Ambos sexos</c:v>
                        </c:pt>
                        <c:pt idx="2">
                          <c:v>Ambos sexos</c:v>
                        </c:pt>
                        <c:pt idx="3">
                          <c:v>Ambos sexos</c:v>
                        </c:pt>
                        <c:pt idx="4">
                          <c:v>Ambos sexos</c:v>
                        </c:pt>
                        <c:pt idx="5">
                          <c:v>Ambos sexos</c:v>
                        </c:pt>
                        <c:pt idx="6">
                          <c:v>Ambos sexos</c:v>
                        </c:pt>
                        <c:pt idx="7">
                          <c:v>Ambos sexos</c:v>
                        </c:pt>
                        <c:pt idx="8">
                          <c:v>Ambos sexos</c:v>
                        </c:pt>
                        <c:pt idx="9">
                          <c:v>Ambos sexos</c:v>
                        </c:pt>
                        <c:pt idx="10">
                          <c:v>Ambos sexos</c:v>
                        </c:pt>
                        <c:pt idx="11">
                          <c:v>Ambos sexos</c:v>
                        </c:pt>
                        <c:pt idx="12">
                          <c:v>Ambos sexos</c:v>
                        </c:pt>
                      </c:lvl>
                      <c:lvl>
                        <c:pt idx="0">
                          <c:v>Bocas del Toro</c:v>
                        </c:pt>
                        <c:pt idx="1">
                          <c:v>Coclé</c:v>
                        </c:pt>
                        <c:pt idx="2">
                          <c:v>Colón</c:v>
                        </c:pt>
                        <c:pt idx="3">
                          <c:v>Chiriquí</c:v>
                        </c:pt>
                        <c:pt idx="4">
                          <c:v>Darién</c:v>
                        </c:pt>
                        <c:pt idx="5">
                          <c:v>Herrera</c:v>
                        </c:pt>
                        <c:pt idx="6">
                          <c:v>Los Santos</c:v>
                        </c:pt>
                        <c:pt idx="7">
                          <c:v>Panamá</c:v>
                        </c:pt>
                        <c:pt idx="8">
                          <c:v>Panamá Oeste (1)</c:v>
                        </c:pt>
                        <c:pt idx="9">
                          <c:v>Veraguas</c:v>
                        </c:pt>
                        <c:pt idx="10">
                          <c:v>Comarca Kuna Yala</c:v>
                        </c:pt>
                        <c:pt idx="11">
                          <c:v>Comarca Emberá</c:v>
                        </c:pt>
                        <c:pt idx="12">
                          <c:v>Comarca Ngäbe Buglé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7C5-486E-9F04-55824118F50F}"/>
            </c:ext>
          </c:extLst>
        </c:ser>
        <c:ser>
          <c:idx val="1"/>
          <c:order val="1"/>
          <c:tx>
            <c:strRef>
              <c:f>'Causa de muerte'!$F$3</c:f>
              <c:strCache>
                <c:ptCount val="1"/>
                <c:pt idx="0">
                  <c:v>Falleció por embarazo o parto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('Causa de muerte'!$F$7,'Causa de muerte'!$F$10,'Causa de muerte'!$F$13,'Causa de muerte'!$F$16,'Causa de muerte'!$F$19,'Causa de muerte'!$F$22,'Causa de muerte'!$F$25,'Causa de muerte'!$F$28,'Causa de muerte'!$F$31,'Causa de muerte'!$F$34,'Causa de muert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  <c:extLst/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('Causa de muerte'!$B$7:$C$7,'Causa de muerte'!$B$10:$C$10,'Causa de muerte'!$B$13:$C$13,'Causa de muerte'!$B$16:$C$16,'Causa de muerte'!$B$19:$C$19,'Causa de muerte'!$B$22:$C$22,'Causa de muerte'!$B$25:$C$25,'Causa de muerte'!$B$28:$C$28,'Causa de muerte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Ambos sexos</c:v>
                        </c:pt>
                        <c:pt idx="1">
                          <c:v>Ambos sexos</c:v>
                        </c:pt>
                        <c:pt idx="2">
                          <c:v>Ambos sexos</c:v>
                        </c:pt>
                        <c:pt idx="3">
                          <c:v>Ambos sexos</c:v>
                        </c:pt>
                        <c:pt idx="4">
                          <c:v>Ambos sexos</c:v>
                        </c:pt>
                        <c:pt idx="5">
                          <c:v>Ambos sexos</c:v>
                        </c:pt>
                        <c:pt idx="6">
                          <c:v>Ambos sexos</c:v>
                        </c:pt>
                        <c:pt idx="7">
                          <c:v>Ambos sexos</c:v>
                        </c:pt>
                        <c:pt idx="8">
                          <c:v>Ambos sexos</c:v>
                        </c:pt>
                        <c:pt idx="9">
                          <c:v>Ambos sexos</c:v>
                        </c:pt>
                        <c:pt idx="10">
                          <c:v>Ambos sexos</c:v>
                        </c:pt>
                        <c:pt idx="11">
                          <c:v>Ambos sexos</c:v>
                        </c:pt>
                        <c:pt idx="12">
                          <c:v>Ambos sexos</c:v>
                        </c:pt>
                      </c:lvl>
                      <c:lvl>
                        <c:pt idx="0">
                          <c:v>Bocas del Toro</c:v>
                        </c:pt>
                        <c:pt idx="1">
                          <c:v>Coclé</c:v>
                        </c:pt>
                        <c:pt idx="2">
                          <c:v>Colón</c:v>
                        </c:pt>
                        <c:pt idx="3">
                          <c:v>Chiriquí</c:v>
                        </c:pt>
                        <c:pt idx="4">
                          <c:v>Darién</c:v>
                        </c:pt>
                        <c:pt idx="5">
                          <c:v>Herrera</c:v>
                        </c:pt>
                        <c:pt idx="6">
                          <c:v>Los Santos</c:v>
                        </c:pt>
                        <c:pt idx="7">
                          <c:v>Panamá</c:v>
                        </c:pt>
                        <c:pt idx="8">
                          <c:v>Panamá Oeste (1)</c:v>
                        </c:pt>
                        <c:pt idx="9">
                          <c:v>Veraguas</c:v>
                        </c:pt>
                        <c:pt idx="10">
                          <c:v>Comarca Kuna Yala</c:v>
                        </c:pt>
                        <c:pt idx="11">
                          <c:v>Comarca Emberá</c:v>
                        </c:pt>
                        <c:pt idx="12">
                          <c:v>Comarca Ngäbe Buglé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7C5-486E-9F04-55824118F50F}"/>
            </c:ext>
          </c:extLst>
        </c:ser>
        <c:ser>
          <c:idx val="2"/>
          <c:order val="2"/>
          <c:tx>
            <c:strRef>
              <c:f>'Causa de muerte'!$G$3</c:f>
              <c:strCache>
                <c:ptCount val="1"/>
                <c:pt idx="0">
                  <c:v>Violencia (Homicidio/suicidio)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('Causa de muerte'!$G$7,'Causa de muerte'!$G$10,'Causa de muerte'!$G$13,'Causa de muerte'!$G$16,'Causa de muerte'!$G$19,'Causa de muerte'!$G$22,'Causa de muerte'!$G$25,'Causa de muerte'!$G$28,'Causa de muerte'!$G$31,'Causa de muerte'!$G$34,'Causa de muert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40</c:v>
                </c:pt>
                <c:pt idx="8">
                  <c:v>11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  <c:extLst/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('Causa de muerte'!$B$7:$C$7,'Causa de muerte'!$B$10:$C$10,'Causa de muerte'!$B$13:$C$13,'Causa de muerte'!$B$16:$C$16,'Causa de muerte'!$B$19:$C$19,'Causa de muerte'!$B$22:$C$22,'Causa de muerte'!$B$25:$C$25,'Causa de muerte'!$B$28:$C$28,'Causa de muerte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Ambos sexos</c:v>
                        </c:pt>
                        <c:pt idx="1">
                          <c:v>Ambos sexos</c:v>
                        </c:pt>
                        <c:pt idx="2">
                          <c:v>Ambos sexos</c:v>
                        </c:pt>
                        <c:pt idx="3">
                          <c:v>Ambos sexos</c:v>
                        </c:pt>
                        <c:pt idx="4">
                          <c:v>Ambos sexos</c:v>
                        </c:pt>
                        <c:pt idx="5">
                          <c:v>Ambos sexos</c:v>
                        </c:pt>
                        <c:pt idx="6">
                          <c:v>Ambos sexos</c:v>
                        </c:pt>
                        <c:pt idx="7">
                          <c:v>Ambos sexos</c:v>
                        </c:pt>
                        <c:pt idx="8">
                          <c:v>Ambos sexos</c:v>
                        </c:pt>
                        <c:pt idx="9">
                          <c:v>Ambos sexos</c:v>
                        </c:pt>
                        <c:pt idx="10">
                          <c:v>Ambos sexos</c:v>
                        </c:pt>
                        <c:pt idx="11">
                          <c:v>Ambos sexos</c:v>
                        </c:pt>
                        <c:pt idx="12">
                          <c:v>Ambos sexos</c:v>
                        </c:pt>
                      </c:lvl>
                      <c:lvl>
                        <c:pt idx="0">
                          <c:v>Bocas del Toro</c:v>
                        </c:pt>
                        <c:pt idx="1">
                          <c:v>Coclé</c:v>
                        </c:pt>
                        <c:pt idx="2">
                          <c:v>Colón</c:v>
                        </c:pt>
                        <c:pt idx="3">
                          <c:v>Chiriquí</c:v>
                        </c:pt>
                        <c:pt idx="4">
                          <c:v>Darién</c:v>
                        </c:pt>
                        <c:pt idx="5">
                          <c:v>Herrera</c:v>
                        </c:pt>
                        <c:pt idx="6">
                          <c:v>Los Santos</c:v>
                        </c:pt>
                        <c:pt idx="7">
                          <c:v>Panamá</c:v>
                        </c:pt>
                        <c:pt idx="8">
                          <c:v>Panamá Oeste (1)</c:v>
                        </c:pt>
                        <c:pt idx="9">
                          <c:v>Veraguas</c:v>
                        </c:pt>
                        <c:pt idx="10">
                          <c:v>Comarca Kuna Yala</c:v>
                        </c:pt>
                        <c:pt idx="11">
                          <c:v>Comarca Emberá</c:v>
                        </c:pt>
                        <c:pt idx="12">
                          <c:v>Comarca Ngäbe Buglé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7C5-486E-9F04-55824118F50F}"/>
            </c:ext>
          </c:extLst>
        </c:ser>
        <c:ser>
          <c:idx val="3"/>
          <c:order val="3"/>
          <c:tx>
            <c:strRef>
              <c:f>'Causa de muerte'!$H$3</c:f>
              <c:strCache>
                <c:ptCount val="1"/>
                <c:pt idx="0">
                  <c:v>Accidente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('Causa de muerte'!$H$7,'Causa de muerte'!$H$10,'Causa de muerte'!$H$13,'Causa de muerte'!$H$16,'Causa de muerte'!$H$19,'Causa de muerte'!$H$22,'Causa de muerte'!$H$25,'Causa de muerte'!$H$28,'Causa de muerte'!$H$31,'Causa de muerte'!$H$34,'Causa de muert</c:f>
              <c:numCache>
                <c:formatCode>General</c:formatCode>
                <c:ptCount val="13"/>
                <c:pt idx="0">
                  <c:v>12</c:v>
                </c:pt>
                <c:pt idx="1">
                  <c:v>40</c:v>
                </c:pt>
                <c:pt idx="2">
                  <c:v>54</c:v>
                </c:pt>
                <c:pt idx="3">
                  <c:v>97</c:v>
                </c:pt>
                <c:pt idx="4">
                  <c:v>11</c:v>
                </c:pt>
                <c:pt idx="5">
                  <c:v>23</c:v>
                </c:pt>
                <c:pt idx="6">
                  <c:v>21</c:v>
                </c:pt>
                <c:pt idx="7">
                  <c:v>243</c:v>
                </c:pt>
                <c:pt idx="8">
                  <c:v>107</c:v>
                </c:pt>
                <c:pt idx="9">
                  <c:v>54</c:v>
                </c:pt>
                <c:pt idx="10">
                  <c:v>5</c:v>
                </c:pt>
                <c:pt idx="11">
                  <c:v>2</c:v>
                </c:pt>
                <c:pt idx="12">
                  <c:v>15</c:v>
                </c:pt>
              </c:numCache>
              <c:extLst/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('Causa de muerte'!$B$7:$C$7,'Causa de muerte'!$B$10:$C$10,'Causa de muerte'!$B$13:$C$13,'Causa de muerte'!$B$16:$C$16,'Causa de muerte'!$B$19:$C$19,'Causa de muerte'!$B$22:$C$22,'Causa de muerte'!$B$25:$C$25,'Causa de muerte'!$B$28:$C$28,'Causa de muerte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Ambos sexos</c:v>
                        </c:pt>
                        <c:pt idx="1">
                          <c:v>Ambos sexos</c:v>
                        </c:pt>
                        <c:pt idx="2">
                          <c:v>Ambos sexos</c:v>
                        </c:pt>
                        <c:pt idx="3">
                          <c:v>Ambos sexos</c:v>
                        </c:pt>
                        <c:pt idx="4">
                          <c:v>Ambos sexos</c:v>
                        </c:pt>
                        <c:pt idx="5">
                          <c:v>Ambos sexos</c:v>
                        </c:pt>
                        <c:pt idx="6">
                          <c:v>Ambos sexos</c:v>
                        </c:pt>
                        <c:pt idx="7">
                          <c:v>Ambos sexos</c:v>
                        </c:pt>
                        <c:pt idx="8">
                          <c:v>Ambos sexos</c:v>
                        </c:pt>
                        <c:pt idx="9">
                          <c:v>Ambos sexos</c:v>
                        </c:pt>
                        <c:pt idx="10">
                          <c:v>Ambos sexos</c:v>
                        </c:pt>
                        <c:pt idx="11">
                          <c:v>Ambos sexos</c:v>
                        </c:pt>
                        <c:pt idx="12">
                          <c:v>Ambos sexos</c:v>
                        </c:pt>
                      </c:lvl>
                      <c:lvl>
                        <c:pt idx="0">
                          <c:v>Bocas del Toro</c:v>
                        </c:pt>
                        <c:pt idx="1">
                          <c:v>Coclé</c:v>
                        </c:pt>
                        <c:pt idx="2">
                          <c:v>Colón</c:v>
                        </c:pt>
                        <c:pt idx="3">
                          <c:v>Chiriquí</c:v>
                        </c:pt>
                        <c:pt idx="4">
                          <c:v>Darién</c:v>
                        </c:pt>
                        <c:pt idx="5">
                          <c:v>Herrera</c:v>
                        </c:pt>
                        <c:pt idx="6">
                          <c:v>Los Santos</c:v>
                        </c:pt>
                        <c:pt idx="7">
                          <c:v>Panamá</c:v>
                        </c:pt>
                        <c:pt idx="8">
                          <c:v>Panamá Oeste (1)</c:v>
                        </c:pt>
                        <c:pt idx="9">
                          <c:v>Veraguas</c:v>
                        </c:pt>
                        <c:pt idx="10">
                          <c:v>Comarca Kuna Yala</c:v>
                        </c:pt>
                        <c:pt idx="11">
                          <c:v>Comarca Emberá</c:v>
                        </c:pt>
                        <c:pt idx="12">
                          <c:v>Comarca Ngäbe Buglé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7C5-486E-9F04-55824118F50F}"/>
            </c:ext>
          </c:extLst>
        </c:ser>
        <c:ser>
          <c:idx val="4"/>
          <c:order val="4"/>
          <c:tx>
            <c:strRef>
              <c:f>'Causa de muerte'!$I$3</c:f>
              <c:strCache>
                <c:ptCount val="1"/>
                <c:pt idx="0">
                  <c:v>Enfermedad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('Causa de muerte'!$I$7,'Causa de muerte'!$I$10,'Causa de muerte'!$I$13,'Causa de muerte'!$I$16,'Causa de muerte'!$I$19,'Causa de muerte'!$I$22,'Causa de muerte'!$I$25,'Causa de muerte'!$I$28,'Causa de muerte'!$I$31,'Causa de muerte'!$I$34,'Causa de muert</c:f>
              <c:numCache>
                <c:formatCode>General</c:formatCode>
                <c:ptCount val="13"/>
                <c:pt idx="0">
                  <c:v>625</c:v>
                </c:pt>
                <c:pt idx="1">
                  <c:v>2663</c:v>
                </c:pt>
                <c:pt idx="2">
                  <c:v>1775</c:v>
                </c:pt>
                <c:pt idx="3">
                  <c:v>4380</c:v>
                </c:pt>
                <c:pt idx="4">
                  <c:v>250</c:v>
                </c:pt>
                <c:pt idx="5">
                  <c:v>1423</c:v>
                </c:pt>
                <c:pt idx="6">
                  <c:v>1205</c:v>
                </c:pt>
                <c:pt idx="7">
                  <c:v>11394</c:v>
                </c:pt>
                <c:pt idx="8">
                  <c:v>4917</c:v>
                </c:pt>
                <c:pt idx="9">
                  <c:v>2461</c:v>
                </c:pt>
                <c:pt idx="10">
                  <c:v>355</c:v>
                </c:pt>
                <c:pt idx="11">
                  <c:v>68</c:v>
                </c:pt>
                <c:pt idx="12">
                  <c:v>613</c:v>
                </c:pt>
              </c:numCache>
              <c:extLst/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('Causa de muerte'!$B$7:$C$7,'Causa de muerte'!$B$10:$C$10,'Causa de muerte'!$B$13:$C$13,'Causa de muerte'!$B$16:$C$16,'Causa de muerte'!$B$19:$C$19,'Causa de muerte'!$B$22:$C$22,'Causa de muerte'!$B$25:$C$25,'Causa de muerte'!$B$28:$C$28,'Causa de muerte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Ambos sexos</c:v>
                        </c:pt>
                        <c:pt idx="1">
                          <c:v>Ambos sexos</c:v>
                        </c:pt>
                        <c:pt idx="2">
                          <c:v>Ambos sexos</c:v>
                        </c:pt>
                        <c:pt idx="3">
                          <c:v>Ambos sexos</c:v>
                        </c:pt>
                        <c:pt idx="4">
                          <c:v>Ambos sexos</c:v>
                        </c:pt>
                        <c:pt idx="5">
                          <c:v>Ambos sexos</c:v>
                        </c:pt>
                        <c:pt idx="6">
                          <c:v>Ambos sexos</c:v>
                        </c:pt>
                        <c:pt idx="7">
                          <c:v>Ambos sexos</c:v>
                        </c:pt>
                        <c:pt idx="8">
                          <c:v>Ambos sexos</c:v>
                        </c:pt>
                        <c:pt idx="9">
                          <c:v>Ambos sexos</c:v>
                        </c:pt>
                        <c:pt idx="10">
                          <c:v>Ambos sexos</c:v>
                        </c:pt>
                        <c:pt idx="11">
                          <c:v>Ambos sexos</c:v>
                        </c:pt>
                        <c:pt idx="12">
                          <c:v>Ambos sexos</c:v>
                        </c:pt>
                      </c:lvl>
                      <c:lvl>
                        <c:pt idx="0">
                          <c:v>Bocas del Toro</c:v>
                        </c:pt>
                        <c:pt idx="1">
                          <c:v>Coclé</c:v>
                        </c:pt>
                        <c:pt idx="2">
                          <c:v>Colón</c:v>
                        </c:pt>
                        <c:pt idx="3">
                          <c:v>Chiriquí</c:v>
                        </c:pt>
                        <c:pt idx="4">
                          <c:v>Darién</c:v>
                        </c:pt>
                        <c:pt idx="5">
                          <c:v>Herrera</c:v>
                        </c:pt>
                        <c:pt idx="6">
                          <c:v>Los Santos</c:v>
                        </c:pt>
                        <c:pt idx="7">
                          <c:v>Panamá</c:v>
                        </c:pt>
                        <c:pt idx="8">
                          <c:v>Panamá Oeste (1)</c:v>
                        </c:pt>
                        <c:pt idx="9">
                          <c:v>Veraguas</c:v>
                        </c:pt>
                        <c:pt idx="10">
                          <c:v>Comarca Kuna Yala</c:v>
                        </c:pt>
                        <c:pt idx="11">
                          <c:v>Comarca Emberá</c:v>
                        </c:pt>
                        <c:pt idx="12">
                          <c:v>Comarca Ngäbe Buglé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7C5-486E-9F04-55824118F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15872"/>
        <c:axId val="519416952"/>
      </c:lineChart>
      <c:catAx>
        <c:axId val="5194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416952"/>
        <c:crosses val="autoZero"/>
        <c:auto val="1"/>
        <c:lblAlgn val="ctr"/>
        <c:lblOffset val="100"/>
        <c:noMultiLvlLbl val="0"/>
      </c:catAx>
      <c:valAx>
        <c:axId val="51941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4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Panamá. Número de casos por categoría de atención a adultos mayores,</a:t>
            </a:r>
            <a:r>
              <a:rPr lang="en-US" baseline="0"/>
              <a:t> MIDES- COAI, 2019- 2023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[2]Hoja1!$C$12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[2]Hoja1!$B$13:$B$31</c:f>
              <c:strCache>
                <c:ptCount val="19"/>
                <c:pt idx="0">
                  <c:v>Intento Autólico</c:v>
                </c:pt>
                <c:pt idx="1">
                  <c:v>Ideación Suicidio</c:v>
                </c:pt>
                <c:pt idx="2">
                  <c:v>Trastorno Psiquiàtrico</c:v>
                </c:pt>
                <c:pt idx="3">
                  <c:v>Miedo y Temores</c:v>
                </c:pt>
                <c:pt idx="4">
                  <c:v>Trastorno de Personalidad</c:v>
                </c:pt>
                <c:pt idx="5">
                  <c:v>Esquizofrenia </c:v>
                </c:pt>
                <c:pt idx="6">
                  <c:v>Retardo Mental </c:v>
                </c:pt>
                <c:pt idx="7">
                  <c:v>Compras de Medicamentos</c:v>
                </c:pt>
                <c:pt idx="8">
                  <c:v>Colocación familiar </c:v>
                </c:pt>
                <c:pt idx="9">
                  <c:v>Solicitud de cupos para Instituciones </c:v>
                </c:pt>
                <c:pt idx="10">
                  <c:v>Depresión</c:v>
                </c:pt>
                <c:pt idx="11">
                  <c:v>Ansiedad </c:v>
                </c:pt>
                <c:pt idx="12">
                  <c:v>Problema de Vivienda </c:v>
                </c:pt>
                <c:pt idx="13">
                  <c:v>Malos tratos</c:v>
                </c:pt>
                <c:pt idx="14">
                  <c:v>Adulto Mayor Abandonado </c:v>
                </c:pt>
                <c:pt idx="15">
                  <c:v>Problema Económico </c:v>
                </c:pt>
                <c:pt idx="16">
                  <c:v>Negligencia</c:v>
                </c:pt>
                <c:pt idx="17">
                  <c:v>Apoyo Para Laboratorios</c:v>
                </c:pt>
                <c:pt idx="18">
                  <c:v>Atención al Adulto mayor </c:v>
                </c:pt>
              </c:strCache>
            </c:strRef>
          </c:cat>
          <c:val>
            <c:numRef>
              <c:f>[2]Hoja1!$C$13:$C$31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2</c:v>
                </c:pt>
                <c:pt idx="14">
                  <c:v>0</c:v>
                </c:pt>
                <c:pt idx="15">
                  <c:v>113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2-444F-99B6-646FADBF19CC}"/>
            </c:ext>
          </c:extLst>
        </c:ser>
        <c:ser>
          <c:idx val="1"/>
          <c:order val="1"/>
          <c:tx>
            <c:strRef>
              <c:f>[2]Hoja1!$D$12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[2]Hoja1!$B$13:$B$31</c:f>
              <c:strCache>
                <c:ptCount val="19"/>
                <c:pt idx="0">
                  <c:v>Intento Autólico</c:v>
                </c:pt>
                <c:pt idx="1">
                  <c:v>Ideación Suicidio</c:v>
                </c:pt>
                <c:pt idx="2">
                  <c:v>Trastorno Psiquiàtrico</c:v>
                </c:pt>
                <c:pt idx="3">
                  <c:v>Miedo y Temores</c:v>
                </c:pt>
                <c:pt idx="4">
                  <c:v>Trastorno de Personalidad</c:v>
                </c:pt>
                <c:pt idx="5">
                  <c:v>Esquizofrenia </c:v>
                </c:pt>
                <c:pt idx="6">
                  <c:v>Retardo Mental </c:v>
                </c:pt>
                <c:pt idx="7">
                  <c:v>Compras de Medicamentos</c:v>
                </c:pt>
                <c:pt idx="8">
                  <c:v>Colocación familiar </c:v>
                </c:pt>
                <c:pt idx="9">
                  <c:v>Solicitud de cupos para Instituciones </c:v>
                </c:pt>
                <c:pt idx="10">
                  <c:v>Depresión</c:v>
                </c:pt>
                <c:pt idx="11">
                  <c:v>Ansiedad </c:v>
                </c:pt>
                <c:pt idx="12">
                  <c:v>Problema de Vivienda </c:v>
                </c:pt>
                <c:pt idx="13">
                  <c:v>Malos tratos</c:v>
                </c:pt>
                <c:pt idx="14">
                  <c:v>Adulto Mayor Abandonado </c:v>
                </c:pt>
                <c:pt idx="15">
                  <c:v>Problema Económico </c:v>
                </c:pt>
                <c:pt idx="16">
                  <c:v>Negligencia</c:v>
                </c:pt>
                <c:pt idx="17">
                  <c:v>Apoyo Para Laboratorios</c:v>
                </c:pt>
                <c:pt idx="18">
                  <c:v>Atención al Adulto mayor </c:v>
                </c:pt>
              </c:strCache>
            </c:strRef>
          </c:cat>
          <c:val>
            <c:numRef>
              <c:f>[2]Hoja1!$D$13:$D$31</c:f>
              <c:numCache>
                <c:formatCode>General</c:formatCode>
                <c:ptCount val="19"/>
                <c:pt idx="0">
                  <c:v>27</c:v>
                </c:pt>
                <c:pt idx="1">
                  <c:v>39</c:v>
                </c:pt>
                <c:pt idx="2">
                  <c:v>33</c:v>
                </c:pt>
                <c:pt idx="3">
                  <c:v>38</c:v>
                </c:pt>
                <c:pt idx="4">
                  <c:v>33</c:v>
                </c:pt>
                <c:pt idx="5">
                  <c:v>57</c:v>
                </c:pt>
                <c:pt idx="6">
                  <c:v>59</c:v>
                </c:pt>
                <c:pt idx="7">
                  <c:v>110</c:v>
                </c:pt>
                <c:pt idx="8">
                  <c:v>92</c:v>
                </c:pt>
                <c:pt idx="9">
                  <c:v>131</c:v>
                </c:pt>
                <c:pt idx="10">
                  <c:v>139</c:v>
                </c:pt>
                <c:pt idx="11">
                  <c:v>175</c:v>
                </c:pt>
                <c:pt idx="12">
                  <c:v>141</c:v>
                </c:pt>
                <c:pt idx="13">
                  <c:v>143</c:v>
                </c:pt>
                <c:pt idx="14">
                  <c:v>222</c:v>
                </c:pt>
                <c:pt idx="15">
                  <c:v>161</c:v>
                </c:pt>
                <c:pt idx="16">
                  <c:v>231</c:v>
                </c:pt>
                <c:pt idx="17">
                  <c:v>484</c:v>
                </c:pt>
                <c:pt idx="18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2-444F-99B6-646FADBF19CC}"/>
            </c:ext>
          </c:extLst>
        </c:ser>
        <c:ser>
          <c:idx val="2"/>
          <c:order val="2"/>
          <c:tx>
            <c:strRef>
              <c:f>[2]Hoja1!$E$12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[2]Hoja1!$B$13:$B$31</c:f>
              <c:strCache>
                <c:ptCount val="19"/>
                <c:pt idx="0">
                  <c:v>Intento Autólico</c:v>
                </c:pt>
                <c:pt idx="1">
                  <c:v>Ideación Suicidio</c:v>
                </c:pt>
                <c:pt idx="2">
                  <c:v>Trastorno Psiquiàtrico</c:v>
                </c:pt>
                <c:pt idx="3">
                  <c:v>Miedo y Temores</c:v>
                </c:pt>
                <c:pt idx="4">
                  <c:v>Trastorno de Personalidad</c:v>
                </c:pt>
                <c:pt idx="5">
                  <c:v>Esquizofrenia </c:v>
                </c:pt>
                <c:pt idx="6">
                  <c:v>Retardo Mental </c:v>
                </c:pt>
                <c:pt idx="7">
                  <c:v>Compras de Medicamentos</c:v>
                </c:pt>
                <c:pt idx="8">
                  <c:v>Colocación familiar </c:v>
                </c:pt>
                <c:pt idx="9">
                  <c:v>Solicitud de cupos para Instituciones </c:v>
                </c:pt>
                <c:pt idx="10">
                  <c:v>Depresión</c:v>
                </c:pt>
                <c:pt idx="11">
                  <c:v>Ansiedad </c:v>
                </c:pt>
                <c:pt idx="12">
                  <c:v>Problema de Vivienda </c:v>
                </c:pt>
                <c:pt idx="13">
                  <c:v>Malos tratos</c:v>
                </c:pt>
                <c:pt idx="14">
                  <c:v>Adulto Mayor Abandonado </c:v>
                </c:pt>
                <c:pt idx="15">
                  <c:v>Problema Económico </c:v>
                </c:pt>
                <c:pt idx="16">
                  <c:v>Negligencia</c:v>
                </c:pt>
                <c:pt idx="17">
                  <c:v>Apoyo Para Laboratorios</c:v>
                </c:pt>
                <c:pt idx="18">
                  <c:v>Atención al Adulto mayor </c:v>
                </c:pt>
              </c:strCache>
            </c:strRef>
          </c:cat>
          <c:val>
            <c:numRef>
              <c:f>[2]Hoja1!$E$13:$E$31</c:f>
              <c:numCache>
                <c:formatCode>General</c:formatCode>
                <c:ptCount val="19"/>
                <c:pt idx="0">
                  <c:v>14</c:v>
                </c:pt>
                <c:pt idx="1">
                  <c:v>20</c:v>
                </c:pt>
                <c:pt idx="2">
                  <c:v>36</c:v>
                </c:pt>
                <c:pt idx="3">
                  <c:v>40</c:v>
                </c:pt>
                <c:pt idx="4">
                  <c:v>45</c:v>
                </c:pt>
                <c:pt idx="5">
                  <c:v>39</c:v>
                </c:pt>
                <c:pt idx="6">
                  <c:v>64</c:v>
                </c:pt>
                <c:pt idx="7">
                  <c:v>50</c:v>
                </c:pt>
                <c:pt idx="8">
                  <c:v>75</c:v>
                </c:pt>
                <c:pt idx="9">
                  <c:v>92</c:v>
                </c:pt>
                <c:pt idx="10">
                  <c:v>110</c:v>
                </c:pt>
                <c:pt idx="11">
                  <c:v>109</c:v>
                </c:pt>
                <c:pt idx="12">
                  <c:v>156</c:v>
                </c:pt>
                <c:pt idx="13">
                  <c:v>201</c:v>
                </c:pt>
                <c:pt idx="14">
                  <c:v>149</c:v>
                </c:pt>
                <c:pt idx="15">
                  <c:v>78</c:v>
                </c:pt>
                <c:pt idx="16">
                  <c:v>237</c:v>
                </c:pt>
                <c:pt idx="17">
                  <c:v>16</c:v>
                </c:pt>
                <c:pt idx="18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2-444F-99B6-646FADBF19CC}"/>
            </c:ext>
          </c:extLst>
        </c:ser>
        <c:ser>
          <c:idx val="3"/>
          <c:order val="3"/>
          <c:tx>
            <c:strRef>
              <c:f>[2]Hoja1!$F$12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[2]Hoja1!$B$13:$B$31</c:f>
              <c:strCache>
                <c:ptCount val="19"/>
                <c:pt idx="0">
                  <c:v>Intento Autólico</c:v>
                </c:pt>
                <c:pt idx="1">
                  <c:v>Ideación Suicidio</c:v>
                </c:pt>
                <c:pt idx="2">
                  <c:v>Trastorno Psiquiàtrico</c:v>
                </c:pt>
                <c:pt idx="3">
                  <c:v>Miedo y Temores</c:v>
                </c:pt>
                <c:pt idx="4">
                  <c:v>Trastorno de Personalidad</c:v>
                </c:pt>
                <c:pt idx="5">
                  <c:v>Esquizofrenia </c:v>
                </c:pt>
                <c:pt idx="6">
                  <c:v>Retardo Mental </c:v>
                </c:pt>
                <c:pt idx="7">
                  <c:v>Compras de Medicamentos</c:v>
                </c:pt>
                <c:pt idx="8">
                  <c:v>Colocación familiar </c:v>
                </c:pt>
                <c:pt idx="9">
                  <c:v>Solicitud de cupos para Instituciones </c:v>
                </c:pt>
                <c:pt idx="10">
                  <c:v>Depresión</c:v>
                </c:pt>
                <c:pt idx="11">
                  <c:v>Ansiedad </c:v>
                </c:pt>
                <c:pt idx="12">
                  <c:v>Problema de Vivienda </c:v>
                </c:pt>
                <c:pt idx="13">
                  <c:v>Malos tratos</c:v>
                </c:pt>
                <c:pt idx="14">
                  <c:v>Adulto Mayor Abandonado </c:v>
                </c:pt>
                <c:pt idx="15">
                  <c:v>Problema Económico </c:v>
                </c:pt>
                <c:pt idx="16">
                  <c:v>Negligencia</c:v>
                </c:pt>
                <c:pt idx="17">
                  <c:v>Apoyo Para Laboratorios</c:v>
                </c:pt>
                <c:pt idx="18">
                  <c:v>Atención al Adulto mayor </c:v>
                </c:pt>
              </c:strCache>
            </c:strRef>
          </c:cat>
          <c:val>
            <c:numRef>
              <c:f>[2]Hoja1!$F$13:$F$31</c:f>
              <c:numCache>
                <c:formatCode>General</c:formatCode>
                <c:ptCount val="19"/>
                <c:pt idx="0">
                  <c:v>27</c:v>
                </c:pt>
                <c:pt idx="1">
                  <c:v>39</c:v>
                </c:pt>
                <c:pt idx="2">
                  <c:v>33</c:v>
                </c:pt>
                <c:pt idx="3">
                  <c:v>38</c:v>
                </c:pt>
                <c:pt idx="4">
                  <c:v>33</c:v>
                </c:pt>
                <c:pt idx="5">
                  <c:v>57</c:v>
                </c:pt>
                <c:pt idx="6">
                  <c:v>59</c:v>
                </c:pt>
                <c:pt idx="7">
                  <c:v>110</c:v>
                </c:pt>
                <c:pt idx="8">
                  <c:v>143</c:v>
                </c:pt>
                <c:pt idx="9">
                  <c:v>207</c:v>
                </c:pt>
                <c:pt idx="10">
                  <c:v>139</c:v>
                </c:pt>
                <c:pt idx="11">
                  <c:v>175</c:v>
                </c:pt>
                <c:pt idx="12">
                  <c:v>141</c:v>
                </c:pt>
                <c:pt idx="13">
                  <c:v>291</c:v>
                </c:pt>
                <c:pt idx="14">
                  <c:v>341</c:v>
                </c:pt>
                <c:pt idx="15">
                  <c:v>461</c:v>
                </c:pt>
                <c:pt idx="16">
                  <c:v>231</c:v>
                </c:pt>
                <c:pt idx="17">
                  <c:v>484</c:v>
                </c:pt>
                <c:pt idx="18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22-444F-99B6-646FADBF19CC}"/>
            </c:ext>
          </c:extLst>
        </c:ser>
        <c:ser>
          <c:idx val="4"/>
          <c:order val="4"/>
          <c:tx>
            <c:strRef>
              <c:f>[2]Hoja1!$G$12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CE97F3"/>
            </a:solidFill>
            <a:ln>
              <a:noFill/>
            </a:ln>
            <a:effectLst/>
          </c:spPr>
          <c:invertIfNegative val="0"/>
          <c:cat>
            <c:strRef>
              <c:f>[2]Hoja1!$B$13:$B$31</c:f>
              <c:strCache>
                <c:ptCount val="19"/>
                <c:pt idx="0">
                  <c:v>Intento Autólico</c:v>
                </c:pt>
                <c:pt idx="1">
                  <c:v>Ideación Suicidio</c:v>
                </c:pt>
                <c:pt idx="2">
                  <c:v>Trastorno Psiquiàtrico</c:v>
                </c:pt>
                <c:pt idx="3">
                  <c:v>Miedo y Temores</c:v>
                </c:pt>
                <c:pt idx="4">
                  <c:v>Trastorno de Personalidad</c:v>
                </c:pt>
                <c:pt idx="5">
                  <c:v>Esquizofrenia </c:v>
                </c:pt>
                <c:pt idx="6">
                  <c:v>Retardo Mental </c:v>
                </c:pt>
                <c:pt idx="7">
                  <c:v>Compras de Medicamentos</c:v>
                </c:pt>
                <c:pt idx="8">
                  <c:v>Colocación familiar </c:v>
                </c:pt>
                <c:pt idx="9">
                  <c:v>Solicitud de cupos para Instituciones </c:v>
                </c:pt>
                <c:pt idx="10">
                  <c:v>Depresión</c:v>
                </c:pt>
                <c:pt idx="11">
                  <c:v>Ansiedad </c:v>
                </c:pt>
                <c:pt idx="12">
                  <c:v>Problema de Vivienda </c:v>
                </c:pt>
                <c:pt idx="13">
                  <c:v>Malos tratos</c:v>
                </c:pt>
                <c:pt idx="14">
                  <c:v>Adulto Mayor Abandonado </c:v>
                </c:pt>
                <c:pt idx="15">
                  <c:v>Problema Económico </c:v>
                </c:pt>
                <c:pt idx="16">
                  <c:v>Negligencia</c:v>
                </c:pt>
                <c:pt idx="17">
                  <c:v>Apoyo Para Laboratorios</c:v>
                </c:pt>
                <c:pt idx="18">
                  <c:v>Atención al Adulto mayor </c:v>
                </c:pt>
              </c:strCache>
            </c:strRef>
          </c:cat>
          <c:val>
            <c:numRef>
              <c:f>[2]Hoja1!$G$13:$G$31</c:f>
              <c:numCache>
                <c:formatCode>General</c:formatCode>
                <c:ptCount val="19"/>
                <c:pt idx="0">
                  <c:v>10</c:v>
                </c:pt>
                <c:pt idx="1">
                  <c:v>17</c:v>
                </c:pt>
                <c:pt idx="2">
                  <c:v>30</c:v>
                </c:pt>
                <c:pt idx="3">
                  <c:v>31</c:v>
                </c:pt>
                <c:pt idx="4">
                  <c:v>39</c:v>
                </c:pt>
                <c:pt idx="5">
                  <c:v>22</c:v>
                </c:pt>
                <c:pt idx="6">
                  <c:v>44</c:v>
                </c:pt>
                <c:pt idx="7">
                  <c:v>31</c:v>
                </c:pt>
                <c:pt idx="8">
                  <c:v>28</c:v>
                </c:pt>
                <c:pt idx="9">
                  <c:v>7</c:v>
                </c:pt>
                <c:pt idx="10">
                  <c:v>81</c:v>
                </c:pt>
                <c:pt idx="11">
                  <c:v>79</c:v>
                </c:pt>
                <c:pt idx="12">
                  <c:v>211</c:v>
                </c:pt>
                <c:pt idx="13">
                  <c:v>88</c:v>
                </c:pt>
                <c:pt idx="14">
                  <c:v>161</c:v>
                </c:pt>
                <c:pt idx="15">
                  <c:v>80</c:v>
                </c:pt>
                <c:pt idx="16">
                  <c:v>238</c:v>
                </c:pt>
                <c:pt idx="17">
                  <c:v>14</c:v>
                </c:pt>
                <c:pt idx="18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22-444F-99B6-646FADBF1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919744"/>
        <c:axId val="525918664"/>
      </c:barChart>
      <c:catAx>
        <c:axId val="52591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5918664"/>
        <c:crosses val="autoZero"/>
        <c:auto val="1"/>
        <c:lblAlgn val="ctr"/>
        <c:lblOffset val="100"/>
        <c:noMultiLvlLbl val="0"/>
      </c:catAx>
      <c:valAx>
        <c:axId val="52591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59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Panamá, participación de grupos etarios de atención, MIDES- COAI, 2019- 2023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tx2">
                <a:lumMod val="40000"/>
                <a:lumOff val="60000"/>
              </a:schemeClr>
            </a:solidFill>
          </a:ln>
          <a:effectLst/>
        </c:spPr>
      </c:pivotFmt>
      <c:pivotFmt>
        <c:idx val="2"/>
        <c:spPr>
          <a:solidFill>
            <a:srgbClr val="CE97F3"/>
          </a:solidFill>
          <a:ln w="19050">
            <a:solidFill>
              <a:schemeClr val="accent3"/>
            </a:solidFill>
          </a:ln>
          <a:effectLst/>
        </c:spPr>
      </c:pivotFmt>
      <c:pivotFmt>
        <c:idx val="3"/>
        <c:spPr>
          <a:solidFill>
            <a:srgbClr val="93DDE5"/>
          </a:solidFill>
          <a:ln w="19050">
            <a:solidFill>
              <a:schemeClr val="accent3"/>
            </a:solidFill>
          </a:ln>
          <a:effectLst/>
        </c:spPr>
      </c:pivotFmt>
      <c:pivotFmt>
        <c:idx val="4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accent3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tx2">
                <a:lumMod val="40000"/>
                <a:lumOff val="60000"/>
              </a:schemeClr>
            </a:solidFill>
          </a:ln>
          <a:effectLst/>
        </c:spPr>
      </c:pivotFmt>
      <c:pivotFmt>
        <c:idx val="7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accent3"/>
            </a:solidFill>
          </a:ln>
          <a:effectLst/>
        </c:spPr>
      </c:pivotFmt>
      <c:pivotFmt>
        <c:idx val="8"/>
        <c:spPr>
          <a:solidFill>
            <a:srgbClr val="CE97F3"/>
          </a:solidFill>
          <a:ln w="19050">
            <a:solidFill>
              <a:schemeClr val="accent3"/>
            </a:solidFill>
          </a:ln>
          <a:effectLst/>
        </c:spPr>
      </c:pivotFmt>
      <c:pivotFmt>
        <c:idx val="9"/>
        <c:spPr>
          <a:solidFill>
            <a:srgbClr val="93DDE5"/>
          </a:solidFill>
          <a:ln w="19050">
            <a:solidFill>
              <a:schemeClr val="accent3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A-44C9-A28D-42D7E5546002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A-44C9-A28D-42D7E5546002}"/>
              </c:ext>
            </c:extLst>
          </c:dPt>
          <c:dPt>
            <c:idx val="2"/>
            <c:bubble3D val="0"/>
            <c:spPr>
              <a:solidFill>
                <a:srgbClr val="CE97F3"/>
              </a:solidFill>
              <a:ln w="19050"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8A-44C9-A28D-42D7E5546002}"/>
              </c:ext>
            </c:extLst>
          </c:dPt>
          <c:dPt>
            <c:idx val="3"/>
            <c:bubble3D val="0"/>
            <c:spPr>
              <a:solidFill>
                <a:srgbClr val="93DDE5"/>
              </a:solidFill>
              <a:ln w="19050"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8A-44C9-A28D-42D7E5546002}"/>
              </c:ext>
            </c:extLst>
          </c:dPt>
          <c:cat>
            <c:strLit>
              <c:ptCount val="4"/>
              <c:pt idx="0">
                <c:v>Edad 60-69</c:v>
              </c:pt>
              <c:pt idx="1">
                <c:v>Edad 70-79</c:v>
              </c:pt>
              <c:pt idx="2">
                <c:v>Edad 80-89</c:v>
              </c:pt>
              <c:pt idx="3">
                <c:v>Edad 90 y mas</c:v>
              </c:pt>
            </c:strLit>
          </c:cat>
          <c:val>
            <c:numLit>
              <c:formatCode>General</c:formatCode>
              <c:ptCount val="4"/>
              <c:pt idx="0">
                <c:v>7427</c:v>
              </c:pt>
              <c:pt idx="1">
                <c:v>3204</c:v>
              </c:pt>
              <c:pt idx="2">
                <c:v>1174</c:v>
              </c:pt>
              <c:pt idx="3">
                <c:v>627</c:v>
              </c:pt>
            </c:numLit>
          </c:val>
          <c:extLst>
            <c:ext xmlns:c16="http://schemas.microsoft.com/office/drawing/2014/chart" uri="{C3380CC4-5D6E-409C-BE32-E72D297353CC}">
              <c16:uniqueId val="{00000008-478A-44C9-A28D-42D7E5546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Panamá. Diferencia de años entre esperanza de vida y esperanza de vida saludable. 1990- 2019 (en años)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'E_vida_90-19 '!$C$4</c:f>
              <c:strCache>
                <c:ptCount val="1"/>
                <c:pt idx="0">
                  <c:v>Ambos sexos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'E_vida_90-19 '!$B$5:$B$34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'E_vida_90-19 '!$C$5:$C$34</c:f>
              <c:numCache>
                <c:formatCode>0.00</c:formatCode>
                <c:ptCount val="30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5.3</c:v>
                </c:pt>
                <c:pt idx="4">
                  <c:v>5.4</c:v>
                </c:pt>
                <c:pt idx="5">
                  <c:v>5.4</c:v>
                </c:pt>
                <c:pt idx="6">
                  <c:v>5.5</c:v>
                </c:pt>
                <c:pt idx="7">
                  <c:v>5.4</c:v>
                </c:pt>
                <c:pt idx="8">
                  <c:v>5.4</c:v>
                </c:pt>
                <c:pt idx="9">
                  <c:v>5.5</c:v>
                </c:pt>
                <c:pt idx="10">
                  <c:v>5.7</c:v>
                </c:pt>
                <c:pt idx="11">
                  <c:v>5.7</c:v>
                </c:pt>
                <c:pt idx="12">
                  <c:v>5.7</c:v>
                </c:pt>
                <c:pt idx="13">
                  <c:v>5.7</c:v>
                </c:pt>
                <c:pt idx="14">
                  <c:v>5.7</c:v>
                </c:pt>
                <c:pt idx="15">
                  <c:v>5.7</c:v>
                </c:pt>
                <c:pt idx="16">
                  <c:v>5.7</c:v>
                </c:pt>
                <c:pt idx="17">
                  <c:v>5.8</c:v>
                </c:pt>
                <c:pt idx="18">
                  <c:v>5.8</c:v>
                </c:pt>
                <c:pt idx="19">
                  <c:v>5.8</c:v>
                </c:pt>
                <c:pt idx="20">
                  <c:v>5.8</c:v>
                </c:pt>
                <c:pt idx="21">
                  <c:v>5.9</c:v>
                </c:pt>
                <c:pt idx="22">
                  <c:v>5.9</c:v>
                </c:pt>
                <c:pt idx="23">
                  <c:v>5.9</c:v>
                </c:pt>
                <c:pt idx="24">
                  <c:v>5.9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6.1</c:v>
                </c:pt>
                <c:pt idx="29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5-4D99-94BD-5B02BAF712CA}"/>
            </c:ext>
          </c:extLst>
        </c:ser>
        <c:ser>
          <c:idx val="2"/>
          <c:order val="2"/>
          <c:tx>
            <c:strRef>
              <c:f>'E_vida_90-19 '!$D$4</c:f>
              <c:strCache>
                <c:ptCount val="1"/>
                <c:pt idx="0">
                  <c:v>Hombre</c:v>
                </c:pt>
              </c:strCache>
            </c:strRef>
          </c:tx>
          <c:spPr>
            <a:ln w="222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'E_vida_90-19 '!$B$5:$B$34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'E_vida_90-19 '!$D$5:$D$34</c:f>
              <c:numCache>
                <c:formatCode>0.00</c:formatCode>
                <c:ptCount val="30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4.7</c:v>
                </c:pt>
                <c:pt idx="4">
                  <c:v>4.8</c:v>
                </c:pt>
                <c:pt idx="5">
                  <c:v>4.7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5.2</c:v>
                </c:pt>
                <c:pt idx="15">
                  <c:v>5.2</c:v>
                </c:pt>
                <c:pt idx="16">
                  <c:v>5.2</c:v>
                </c:pt>
                <c:pt idx="17">
                  <c:v>5.3</c:v>
                </c:pt>
                <c:pt idx="18">
                  <c:v>5.3</c:v>
                </c:pt>
                <c:pt idx="19">
                  <c:v>5.3</c:v>
                </c:pt>
                <c:pt idx="20">
                  <c:v>5.3</c:v>
                </c:pt>
                <c:pt idx="21">
                  <c:v>5.3</c:v>
                </c:pt>
                <c:pt idx="22">
                  <c:v>5.3</c:v>
                </c:pt>
                <c:pt idx="23">
                  <c:v>5.4</c:v>
                </c:pt>
                <c:pt idx="24">
                  <c:v>5.4</c:v>
                </c:pt>
                <c:pt idx="25">
                  <c:v>5.5</c:v>
                </c:pt>
                <c:pt idx="26">
                  <c:v>5.5</c:v>
                </c:pt>
                <c:pt idx="27">
                  <c:v>5.4</c:v>
                </c:pt>
                <c:pt idx="28">
                  <c:v>5.5</c:v>
                </c:pt>
                <c:pt idx="29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5-4D99-94BD-5B02BAF712CA}"/>
            </c:ext>
          </c:extLst>
        </c:ser>
        <c:ser>
          <c:idx val="3"/>
          <c:order val="3"/>
          <c:tx>
            <c:strRef>
              <c:f>'E_vida_90-19 '!$E$4</c:f>
              <c:strCache>
                <c:ptCount val="1"/>
                <c:pt idx="0">
                  <c:v>Mujer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'E_vida_90-19 '!$B$5:$B$34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'E_vida_90-19 '!$E$5:$E$34</c:f>
              <c:numCache>
                <c:formatCode>0.00</c:formatCode>
                <c:ptCount val="30"/>
                <c:pt idx="0">
                  <c:v>5.9</c:v>
                </c:pt>
                <c:pt idx="1">
                  <c:v>6.1</c:v>
                </c:pt>
                <c:pt idx="2">
                  <c:v>6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6.2</c:v>
                </c:pt>
                <c:pt idx="7">
                  <c:v>6</c:v>
                </c:pt>
                <c:pt idx="8">
                  <c:v>6</c:v>
                </c:pt>
                <c:pt idx="9">
                  <c:v>6.2</c:v>
                </c:pt>
                <c:pt idx="10">
                  <c:v>6.3</c:v>
                </c:pt>
                <c:pt idx="11">
                  <c:v>6.4</c:v>
                </c:pt>
                <c:pt idx="12">
                  <c:v>6.3</c:v>
                </c:pt>
                <c:pt idx="13">
                  <c:v>6.3</c:v>
                </c:pt>
                <c:pt idx="14">
                  <c:v>6.2</c:v>
                </c:pt>
                <c:pt idx="15">
                  <c:v>6.2</c:v>
                </c:pt>
                <c:pt idx="16">
                  <c:v>6.3</c:v>
                </c:pt>
                <c:pt idx="17">
                  <c:v>6.4</c:v>
                </c:pt>
                <c:pt idx="18">
                  <c:v>6.4</c:v>
                </c:pt>
                <c:pt idx="19">
                  <c:v>6.4</c:v>
                </c:pt>
                <c:pt idx="20">
                  <c:v>6.4</c:v>
                </c:pt>
                <c:pt idx="21">
                  <c:v>6.5</c:v>
                </c:pt>
                <c:pt idx="22">
                  <c:v>6.5</c:v>
                </c:pt>
                <c:pt idx="23">
                  <c:v>6.4</c:v>
                </c:pt>
                <c:pt idx="24">
                  <c:v>6.5</c:v>
                </c:pt>
                <c:pt idx="25">
                  <c:v>6.5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5-4D99-94BD-5B02BAF7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621064"/>
        <c:axId val="785624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'E_vida_90-19 '!$B$4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'E_vida_90-19 '!$B$5:$B$34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'E_vida_90-19 '!$B$5:$B$34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F85-4D99-94BD-5B02BAF712CA}"/>
                  </c:ext>
                </c:extLst>
              </c15:ser>
            </c15:filteredLineSeries>
          </c:ext>
        </c:extLst>
      </c:lineChart>
      <c:catAx>
        <c:axId val="78562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5624664"/>
        <c:crosses val="autoZero"/>
        <c:auto val="1"/>
        <c:lblAlgn val="ctr"/>
        <c:lblOffset val="100"/>
        <c:noMultiLvlLbl val="0"/>
      </c:catAx>
      <c:valAx>
        <c:axId val="785624664"/>
        <c:scaling>
          <c:orientation val="minMax"/>
          <c:min val="3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562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Panamá. Esperanza de vida saludable y esperanza de vida para ambos sexos a partir de los 60 años. 1990- 2019 (en años)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'E_vida_90-19 '!$H$4</c:f>
              <c:strCache>
                <c:ptCount val="1"/>
                <c:pt idx="0">
                  <c:v>Esperanza de vida saludable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'E_vida_90-19 '!$G$5:$G$34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'E_vida_90-19 '!$H$5:$H$34</c:f>
              <c:numCache>
                <c:formatCode>0.00</c:formatCode>
                <c:ptCount val="30"/>
                <c:pt idx="0">
                  <c:v>17.53</c:v>
                </c:pt>
                <c:pt idx="1">
                  <c:v>17.690000000000001</c:v>
                </c:pt>
                <c:pt idx="2">
                  <c:v>17.61</c:v>
                </c:pt>
                <c:pt idx="3">
                  <c:v>17.46</c:v>
                </c:pt>
                <c:pt idx="4">
                  <c:v>17.68</c:v>
                </c:pt>
                <c:pt idx="5">
                  <c:v>17.670000000000002</c:v>
                </c:pt>
                <c:pt idx="6">
                  <c:v>17.88</c:v>
                </c:pt>
                <c:pt idx="7">
                  <c:v>17.68</c:v>
                </c:pt>
                <c:pt idx="8">
                  <c:v>17.73</c:v>
                </c:pt>
                <c:pt idx="9">
                  <c:v>17.91</c:v>
                </c:pt>
                <c:pt idx="10">
                  <c:v>18.3</c:v>
                </c:pt>
                <c:pt idx="11">
                  <c:v>18.37</c:v>
                </c:pt>
                <c:pt idx="12">
                  <c:v>18.329999999999998</c:v>
                </c:pt>
                <c:pt idx="13">
                  <c:v>18.239999999999998</c:v>
                </c:pt>
                <c:pt idx="14">
                  <c:v>18.309999999999999</c:v>
                </c:pt>
                <c:pt idx="15">
                  <c:v>18.28</c:v>
                </c:pt>
                <c:pt idx="16">
                  <c:v>18.37</c:v>
                </c:pt>
                <c:pt idx="17">
                  <c:v>18.63</c:v>
                </c:pt>
                <c:pt idx="18">
                  <c:v>18.64</c:v>
                </c:pt>
                <c:pt idx="19">
                  <c:v>18.64</c:v>
                </c:pt>
                <c:pt idx="20">
                  <c:v>18.62</c:v>
                </c:pt>
                <c:pt idx="21">
                  <c:v>18.690000000000001</c:v>
                </c:pt>
                <c:pt idx="22">
                  <c:v>18.68</c:v>
                </c:pt>
                <c:pt idx="23">
                  <c:v>18.66</c:v>
                </c:pt>
                <c:pt idx="24">
                  <c:v>18.7</c:v>
                </c:pt>
                <c:pt idx="25">
                  <c:v>18.78</c:v>
                </c:pt>
                <c:pt idx="26">
                  <c:v>18.829999999999998</c:v>
                </c:pt>
                <c:pt idx="27">
                  <c:v>18.87</c:v>
                </c:pt>
                <c:pt idx="28">
                  <c:v>19</c:v>
                </c:pt>
                <c:pt idx="29">
                  <c:v>19.05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6-4E7B-BC0F-BD415D7046D4}"/>
            </c:ext>
          </c:extLst>
        </c:ser>
        <c:ser>
          <c:idx val="1"/>
          <c:order val="1"/>
          <c:tx>
            <c:strRef>
              <c:f>'E_vida_90-19 '!$I$4</c:f>
              <c:strCache>
                <c:ptCount val="1"/>
                <c:pt idx="0">
                  <c:v>Esperanza de vida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'E_vida_90-19 '!$G$5:$G$34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'E_vida_90-19 '!$I$5:$I$34</c:f>
              <c:numCache>
                <c:formatCode>0.00</c:formatCode>
                <c:ptCount val="30"/>
                <c:pt idx="0">
                  <c:v>22.92</c:v>
                </c:pt>
                <c:pt idx="1">
                  <c:v>23.14</c:v>
                </c:pt>
                <c:pt idx="2">
                  <c:v>23.01</c:v>
                </c:pt>
                <c:pt idx="3">
                  <c:v>22.79</c:v>
                </c:pt>
                <c:pt idx="4">
                  <c:v>23.07</c:v>
                </c:pt>
                <c:pt idx="5">
                  <c:v>23.07</c:v>
                </c:pt>
                <c:pt idx="6">
                  <c:v>23.36</c:v>
                </c:pt>
                <c:pt idx="7">
                  <c:v>23.09</c:v>
                </c:pt>
                <c:pt idx="8">
                  <c:v>23.18</c:v>
                </c:pt>
                <c:pt idx="9">
                  <c:v>23.45</c:v>
                </c:pt>
                <c:pt idx="10">
                  <c:v>24</c:v>
                </c:pt>
                <c:pt idx="11">
                  <c:v>24.1</c:v>
                </c:pt>
                <c:pt idx="12">
                  <c:v>24.04</c:v>
                </c:pt>
                <c:pt idx="13">
                  <c:v>23.9</c:v>
                </c:pt>
                <c:pt idx="14">
                  <c:v>24</c:v>
                </c:pt>
                <c:pt idx="15">
                  <c:v>23.96</c:v>
                </c:pt>
                <c:pt idx="16">
                  <c:v>24.08</c:v>
                </c:pt>
                <c:pt idx="17">
                  <c:v>24.46</c:v>
                </c:pt>
                <c:pt idx="18">
                  <c:v>24.48</c:v>
                </c:pt>
                <c:pt idx="19">
                  <c:v>24.48</c:v>
                </c:pt>
                <c:pt idx="20">
                  <c:v>24.46</c:v>
                </c:pt>
                <c:pt idx="21">
                  <c:v>24.59</c:v>
                </c:pt>
                <c:pt idx="22">
                  <c:v>24.58</c:v>
                </c:pt>
                <c:pt idx="23">
                  <c:v>24.57</c:v>
                </c:pt>
                <c:pt idx="24">
                  <c:v>24.64</c:v>
                </c:pt>
                <c:pt idx="25">
                  <c:v>24.78</c:v>
                </c:pt>
                <c:pt idx="26">
                  <c:v>24.85</c:v>
                </c:pt>
                <c:pt idx="27">
                  <c:v>24.89</c:v>
                </c:pt>
                <c:pt idx="28">
                  <c:v>25.09</c:v>
                </c:pt>
                <c:pt idx="29">
                  <c:v>25.18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6-4E7B-BC0F-BD415D704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754070720"/>
        <c:axId val="754061360"/>
      </c:barChart>
      <c:catAx>
        <c:axId val="7540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4061360"/>
        <c:crosses val="autoZero"/>
        <c:auto val="1"/>
        <c:lblAlgn val="ctr"/>
        <c:lblOffset val="100"/>
        <c:noMultiLvlLbl val="0"/>
      </c:catAx>
      <c:valAx>
        <c:axId val="75406136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40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Panamá. Población total por sexo por Provincia o Comarca.</a:t>
            </a:r>
            <a:r>
              <a:rPr lang="es-MX" baseline="0"/>
              <a:t> Censo</a:t>
            </a:r>
            <a:r>
              <a:rPr lang="es-MX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Hombres</c:v>
          </c:tx>
          <c:spPr>
            <a:solidFill>
              <a:schemeClr val="tx2">
                <a:lumMod val="75000"/>
                <a:lumOff val="2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'Población total Censo'!$B$5:$B$21</c15:sqref>
                  </c15:fullRef>
                </c:ext>
              </c:extLst>
              <c:f>'Población total Censo'!$B$6:$B$19</c:f>
              <c:strCache>
                <c:ptCount val="14"/>
                <c:pt idx="0">
                  <c:v>Bocas del Toro</c:v>
                </c:pt>
                <c:pt idx="1">
                  <c:v>Coclé</c:v>
                </c:pt>
                <c:pt idx="2">
                  <c:v>Colón (1)</c:v>
                </c:pt>
                <c:pt idx="3">
                  <c:v>Chiriquí</c:v>
                </c:pt>
                <c:pt idx="4">
                  <c:v>Darién</c:v>
                </c:pt>
                <c:pt idx="5">
                  <c:v>Herrera</c:v>
                </c:pt>
                <c:pt idx="6">
                  <c:v>Los Santos</c:v>
                </c:pt>
                <c:pt idx="7">
                  <c:v>Panamá</c:v>
                </c:pt>
                <c:pt idx="8">
                  <c:v>Panamá Oeste (2)</c:v>
                </c:pt>
                <c:pt idx="9">
                  <c:v>Veraguas</c:v>
                </c:pt>
                <c:pt idx="10">
                  <c:v>Comarca Kuna Yala</c:v>
                </c:pt>
                <c:pt idx="11">
                  <c:v>Comarca Emberá</c:v>
                </c:pt>
                <c:pt idx="12">
                  <c:v>Comarca Ngäbe Buglé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'Población total Censo'!$D$5:$D$21</c15:sqref>
                  </c15:fullRef>
                </c:ext>
              </c:extLst>
              <c:f>'Población total Censo'!$D$6:$D$19</c:f>
              <c:numCache>
                <c:formatCode>#,##0</c:formatCode>
                <c:ptCount val="14"/>
                <c:pt idx="0">
                  <c:v>79938</c:v>
                </c:pt>
                <c:pt idx="1">
                  <c:v>136127</c:v>
                </c:pt>
                <c:pt idx="2">
                  <c:v>139873</c:v>
                </c:pt>
                <c:pt idx="3">
                  <c:v>235212</c:v>
                </c:pt>
                <c:pt idx="4">
                  <c:v>28538</c:v>
                </c:pt>
                <c:pt idx="5">
                  <c:v>60914</c:v>
                </c:pt>
                <c:pt idx="6">
                  <c:v>49499</c:v>
                </c:pt>
                <c:pt idx="7">
                  <c:v>704358</c:v>
                </c:pt>
                <c:pt idx="8">
                  <c:v>322729</c:v>
                </c:pt>
                <c:pt idx="9">
                  <c:v>133287</c:v>
                </c:pt>
                <c:pt idx="10">
                  <c:v>15308</c:v>
                </c:pt>
                <c:pt idx="11">
                  <c:v>6528</c:v>
                </c:pt>
                <c:pt idx="12">
                  <c:v>102507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8-45BC-BE01-C908F9B25ECB}"/>
            </c:ext>
          </c:extLst>
        </c:ser>
        <c:ser>
          <c:idx val="1"/>
          <c:order val="1"/>
          <c:tx>
            <c:v>Mujeres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'Población total Censo'!$B$5:$B$21</c15:sqref>
                  </c15:fullRef>
                </c:ext>
              </c:extLst>
              <c:f>'Población total Censo'!$B$6:$B$19</c:f>
              <c:strCache>
                <c:ptCount val="14"/>
                <c:pt idx="0">
                  <c:v>Bocas del Toro</c:v>
                </c:pt>
                <c:pt idx="1">
                  <c:v>Coclé</c:v>
                </c:pt>
                <c:pt idx="2">
                  <c:v>Colón (1)</c:v>
                </c:pt>
                <c:pt idx="3">
                  <c:v>Chiriquí</c:v>
                </c:pt>
                <c:pt idx="4">
                  <c:v>Darién</c:v>
                </c:pt>
                <c:pt idx="5">
                  <c:v>Herrera</c:v>
                </c:pt>
                <c:pt idx="6">
                  <c:v>Los Santos</c:v>
                </c:pt>
                <c:pt idx="7">
                  <c:v>Panamá</c:v>
                </c:pt>
                <c:pt idx="8">
                  <c:v>Panamá Oeste (2)</c:v>
                </c:pt>
                <c:pt idx="9">
                  <c:v>Veraguas</c:v>
                </c:pt>
                <c:pt idx="10">
                  <c:v>Comarca Kuna Yala</c:v>
                </c:pt>
                <c:pt idx="11">
                  <c:v>Comarca Emberá</c:v>
                </c:pt>
                <c:pt idx="12">
                  <c:v>Comarca Ngäbe Buglé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'Población total Censo'!$E$5:$E$21</c15:sqref>
                  </c15:fullRef>
                </c:ext>
              </c:extLst>
              <c:f>'Población total Censo'!$E$6:$E$19</c:f>
              <c:numCache>
                <c:formatCode>#,##0</c:formatCode>
                <c:ptCount val="14"/>
                <c:pt idx="0">
                  <c:v>79290</c:v>
                </c:pt>
                <c:pt idx="1">
                  <c:v>132137</c:v>
                </c:pt>
                <c:pt idx="2">
                  <c:v>142083</c:v>
                </c:pt>
                <c:pt idx="3">
                  <c:v>235859</c:v>
                </c:pt>
                <c:pt idx="4">
                  <c:v>25697</c:v>
                </c:pt>
                <c:pt idx="5">
                  <c:v>61157</c:v>
                </c:pt>
                <c:pt idx="6">
                  <c:v>48967</c:v>
                </c:pt>
                <c:pt idx="7">
                  <c:v>735217</c:v>
                </c:pt>
                <c:pt idx="8">
                  <c:v>330936</c:v>
                </c:pt>
                <c:pt idx="9">
                  <c:v>126504</c:v>
                </c:pt>
                <c:pt idx="10">
                  <c:v>16708</c:v>
                </c:pt>
                <c:pt idx="11">
                  <c:v>5830</c:v>
                </c:pt>
                <c:pt idx="12">
                  <c:v>109577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8-45BC-BE01-C908F9B25E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1623808"/>
        <c:axId val="1861628608"/>
      </c:barChart>
      <c:catAx>
        <c:axId val="18616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1628608"/>
        <c:crosses val="autoZero"/>
        <c:auto val="1"/>
        <c:lblAlgn val="ctr"/>
        <c:lblOffset val="100"/>
        <c:noMultiLvlLbl val="0"/>
      </c:catAx>
      <c:valAx>
        <c:axId val="18616286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16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[Estadísticas Panamá.xlsx]G Cobertura atención!TablaDinámica4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Panamá.</a:t>
            </a:r>
            <a:r>
              <a:rPr lang="en-US" sz="1600" b="1" baseline="0"/>
              <a:t> </a:t>
            </a:r>
            <a:r>
              <a:rPr lang="en-US" sz="1600" b="1"/>
              <a:t>Participación de consultas por grupos de edad. 2021</a:t>
            </a:r>
          </a:p>
        </c:rich>
      </c:tx>
      <c:layout>
        <c:manualLayout>
          <c:xMode val="edge"/>
          <c:yMode val="edge"/>
          <c:x val="0.13388701729963196"/>
          <c:y val="4.2326073770377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721402095807996"/>
          <c:y val="0.15426539632108338"/>
          <c:w val="0.45643958033624688"/>
          <c:h val="0.75772489914043273"/>
        </c:manualLayout>
      </c:layout>
      <c:pieChart>
        <c:varyColors val="1"/>
        <c:ser>
          <c:idx val="0"/>
          <c:order val="0"/>
          <c:tx>
            <c:strRef>
              <c:f>'G Cobertura atención'!$C$3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FDC-4F89-871F-8A335D647DC4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DC-4F89-871F-8A335D647D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'G Cobertura atención'!$B$4:$B$5</c:f>
              <c:strCache>
                <c:ptCount val="2"/>
                <c:pt idx="0">
                  <c:v>20-59 Años</c:v>
                </c:pt>
                <c:pt idx="1">
                  <c:v>60 y Más Años</c:v>
                </c:pt>
              </c:strCache>
            </c:strRef>
          </c:cat>
          <c:val>
            <c:numRef>
              <c:f>'G Cobertura atención'!$C$4:$C$5</c:f>
              <c:numCache>
                <c:formatCode>General</c:formatCode>
                <c:ptCount val="2"/>
                <c:pt idx="0">
                  <c:v>389661</c:v>
                </c:pt>
                <c:pt idx="1">
                  <c:v>143755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C-4F89-871F-8A335D647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20750734331084"/>
          <c:y val="0.78370232565535147"/>
          <c:w val="0.12732698396551506"/>
          <c:h val="0.15587078411613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[Estadísticas Panamá.xlsx]G Cobertura atención!TablaDinámica2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Panamá.</a:t>
            </a:r>
            <a:r>
              <a:rPr lang="en-US" baseline="0"/>
              <a:t> Porcentaje de cobertura de atención médica para el grupo de personas mayores de 60 añospor provincia o comarca. 2021</a:t>
            </a:r>
            <a:endParaRPr lang="en-US"/>
          </a:p>
        </c:rich>
      </c:tx>
      <c:layout>
        <c:manualLayout>
          <c:xMode val="edge"/>
          <c:yMode val="edge"/>
          <c:x val="0.10201493755228705"/>
          <c:y val="1.9358985131880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099647670293113E-2"/>
          <c:y val="0.14451275928448376"/>
          <c:w val="0.95797023208100807"/>
          <c:h val="0.75566737383024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 Cobertura atención'!$C$34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 Cobertura atención'!$B$35:$B$49</c:f>
              <c:strCache>
                <c:ptCount val="14"/>
                <c:pt idx="0">
                  <c:v>Darién</c:v>
                </c:pt>
                <c:pt idx="1">
                  <c:v>Coclé</c:v>
                </c:pt>
                <c:pt idx="2">
                  <c:v>Veraguas</c:v>
                </c:pt>
                <c:pt idx="3">
                  <c:v>Comarca Emberá</c:v>
                </c:pt>
                <c:pt idx="4">
                  <c:v>Los Santos</c:v>
                </c:pt>
                <c:pt idx="5">
                  <c:v>Panamá Este </c:v>
                </c:pt>
                <c:pt idx="6">
                  <c:v>Chiriquí</c:v>
                </c:pt>
                <c:pt idx="7">
                  <c:v>Colón </c:v>
                </c:pt>
                <c:pt idx="8">
                  <c:v>Comarca Ngobe Buglé</c:v>
                </c:pt>
                <c:pt idx="9">
                  <c:v>Total</c:v>
                </c:pt>
                <c:pt idx="10">
                  <c:v>Herrera</c:v>
                </c:pt>
                <c:pt idx="11">
                  <c:v>Panamá Oeste</c:v>
                </c:pt>
                <c:pt idx="12">
                  <c:v>Panamá</c:v>
                </c:pt>
                <c:pt idx="13">
                  <c:v>Bocas del Toro</c:v>
                </c:pt>
              </c:strCache>
            </c:strRef>
          </c:cat>
          <c:val>
            <c:numRef>
              <c:f>'G Cobertura atención'!$C$35:$C$49</c:f>
              <c:numCache>
                <c:formatCode>0.00</c:formatCode>
                <c:ptCount val="14"/>
                <c:pt idx="0">
                  <c:v>32.219607843137254</c:v>
                </c:pt>
                <c:pt idx="1">
                  <c:v>25.690824126846923</c:v>
                </c:pt>
                <c:pt idx="2">
                  <c:v>23.657783428912474</c:v>
                </c:pt>
                <c:pt idx="3">
                  <c:v>23.193577163247099</c:v>
                </c:pt>
                <c:pt idx="4">
                  <c:v>19.169505570389468</c:v>
                </c:pt>
                <c:pt idx="5">
                  <c:v>17.799138216771627</c:v>
                </c:pt>
                <c:pt idx="6">
                  <c:v>16.072423398328691</c:v>
                </c:pt>
                <c:pt idx="7">
                  <c:v>14.229112292066286</c:v>
                </c:pt>
                <c:pt idx="8">
                  <c:v>13.790750568612587</c:v>
                </c:pt>
                <c:pt idx="9">
                  <c:v>11.884272756283703</c:v>
                </c:pt>
                <c:pt idx="10">
                  <c:v>10.951134380453752</c:v>
                </c:pt>
                <c:pt idx="11">
                  <c:v>8.5577814215441652</c:v>
                </c:pt>
                <c:pt idx="12">
                  <c:v>5.9404472521893066</c:v>
                </c:pt>
                <c:pt idx="13">
                  <c:v>5.1538590886161089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B-40C7-888E-A51125CE42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30"/>
        <c:axId val="1970068927"/>
        <c:axId val="1964477103"/>
      </c:barChart>
      <c:catAx>
        <c:axId val="197006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4477103"/>
        <c:crosses val="autoZero"/>
        <c:auto val="1"/>
        <c:lblAlgn val="ctr"/>
        <c:lblOffset val="100"/>
        <c:noMultiLvlLbl val="0"/>
      </c:catAx>
      <c:valAx>
        <c:axId val="196447710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97006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32769226312865"/>
          <c:y val="0.43341518400219142"/>
          <c:w val="9.4583000144629878E-2"/>
          <c:h val="8.93043001363278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Panamá. Mujeres de 60 y más por estado civil</a:t>
            </a:r>
            <a:r>
              <a:rPr lang="en-US" sz="1100" b="1" baseline="0"/>
              <a:t> . Censo 2023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'Estado civil'!$C$7</c:f>
              <c:strCache>
                <c:ptCount val="1"/>
                <c:pt idx="0">
                  <c:v>Mujeres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71-40D0-AC41-396D99060399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71-40D0-AC41-396D99060399}"/>
              </c:ext>
            </c:extLst>
          </c:dPt>
          <c:dPt>
            <c:idx val="2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71-40D0-AC41-396D990603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71-40D0-AC41-396D990603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71-40D0-AC41-396D990603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71-40D0-AC41-396D990603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71-40D0-AC41-396D990603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71-40D0-AC41-396D990603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 w="127"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'Estado civil'!$D$4:$L$4</c15:sqref>
                  </c15:fullRef>
                </c:ext>
              </c:extLst>
              <c:f>'Estado civil'!$E$4:$L$4</c:f>
              <c:strCache>
                <c:ptCount val="8"/>
                <c:pt idx="0">
                  <c:v>Unido(a)</c:v>
                </c:pt>
                <c:pt idx="1">
                  <c:v>Separado(a) de  Matriomonio</c:v>
                </c:pt>
                <c:pt idx="2">
                  <c:v>Separado(a) de  Unión</c:v>
                </c:pt>
                <c:pt idx="3">
                  <c:v>Casado(a)</c:v>
                </c:pt>
                <c:pt idx="4">
                  <c:v>Viudo(a)</c:v>
                </c:pt>
                <c:pt idx="5">
                  <c:v>Divorciado(a)</c:v>
                </c:pt>
                <c:pt idx="6">
                  <c:v>Soltero(a)</c:v>
                </c:pt>
                <c:pt idx="7">
                  <c:v>No declarado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'Estado civil'!$D$7:$L$7</c15:sqref>
                  </c15:fullRef>
                </c:ext>
              </c:extLst>
              <c:f>'Estado civil'!$E$7:$L$7</c:f>
              <c:numCache>
                <c:formatCode>General</c:formatCode>
                <c:ptCount val="8"/>
                <c:pt idx="0">
                  <c:v>40092</c:v>
                </c:pt>
                <c:pt idx="1">
                  <c:v>9190</c:v>
                </c:pt>
                <c:pt idx="2">
                  <c:v>24172</c:v>
                </c:pt>
                <c:pt idx="3">
                  <c:v>90398</c:v>
                </c:pt>
                <c:pt idx="4">
                  <c:v>73617</c:v>
                </c:pt>
                <c:pt idx="5">
                  <c:v>11647</c:v>
                </c:pt>
                <c:pt idx="6">
                  <c:v>46998</c:v>
                </c:pt>
                <c:pt idx="7">
                  <c:v>91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'Estado civil'!$D$7</c15:sqref>
                  <c15:spPr xmlns:c15="http://schemas.microsoft.com/office/drawing/2012/chart"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2-B671-40D0-AC41-396D990603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'Estado civil'!$B$5</c15:sqref>
                        </c15:formulaRef>
                      </c:ext>
                    </c:extLst>
                    <c:strCache>
                      <c:ptCount val="1"/>
                      <c:pt idx="0">
                        <c:v>República de Panamá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B671-40D0-AC41-396D9906039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B671-40D0-AC41-396D9906039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B671-40D0-AC41-396D9906039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B671-40D0-AC41-396D9906039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B671-40D0-AC41-396D9906039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B671-40D0-AC41-396D9906039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B671-40D0-AC41-396D9906039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B671-40D0-AC41-396D9906039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'Estado civil'!$D$4:$L$4</c15:sqref>
                        </c15:fullRef>
                        <c15:formulaRef>
                          <c15:sqref>'Estado civil'!$E$4:$L$4</c15:sqref>
                        </c15:formulaRef>
                      </c:ext>
                    </c:extLst>
                    <c:strCache>
                      <c:ptCount val="8"/>
                      <c:pt idx="0">
                        <c:v>Unido(a)</c:v>
                      </c:pt>
                      <c:pt idx="1">
                        <c:v>Separado(a) de  Matriomonio</c:v>
                      </c:pt>
                      <c:pt idx="2">
                        <c:v>Separado(a) de  Unión</c:v>
                      </c:pt>
                      <c:pt idx="3">
                        <c:v>Casado(a)</c:v>
                      </c:pt>
                      <c:pt idx="4">
                        <c:v>Viudo(a)</c:v>
                      </c:pt>
                      <c:pt idx="5">
                        <c:v>Divorciado(a)</c:v>
                      </c:pt>
                      <c:pt idx="6">
                        <c:v>Soltero(a)</c:v>
                      </c:pt>
                      <c:pt idx="7">
                        <c:v>No declarado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'Estado civil'!$D$5:$L$5</c15:sqref>
                        </c15:fullRef>
                        <c15:formulaRef>
                          <c15:sqref>'Estado civil'!$E$5:$L$5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101200</c:v>
                      </c:pt>
                      <c:pt idx="1">
                        <c:v>14922</c:v>
                      </c:pt>
                      <c:pt idx="2">
                        <c:v>40807</c:v>
                      </c:pt>
                      <c:pt idx="3">
                        <c:v>207044</c:v>
                      </c:pt>
                      <c:pt idx="4">
                        <c:v>95304</c:v>
                      </c:pt>
                      <c:pt idx="5">
                        <c:v>16725</c:v>
                      </c:pt>
                      <c:pt idx="6">
                        <c:v>87454</c:v>
                      </c:pt>
                      <c:pt idx="7">
                        <c:v>185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'Estado civil'!$D$5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 w="19050">
                            <a:solidFill>
                              <a:schemeClr val="lt1"/>
                            </a:solidFill>
                          </a:ln>
                          <a:effectLst/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25-B671-40D0-AC41-396D9906039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'Estado civil'!$C$6</c15:sqref>
                        </c15:formulaRef>
                      </c:ext>
                    </c:extLst>
                    <c:strCache>
                      <c:ptCount val="1"/>
                      <c:pt idx="0">
                        <c:v>Hombres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B671-40D0-AC41-396D9906039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B671-40D0-AC41-396D9906039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B671-40D0-AC41-396D9906039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B671-40D0-AC41-396D9906039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B671-40D0-AC41-396D9906039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B671-40D0-AC41-396D9906039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B671-40D0-AC41-396D9906039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B671-40D0-AC41-396D9906039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'Estado civil'!$D$4:$L$4</c15:sqref>
                        </c15:fullRef>
                        <c15:formulaRef>
                          <c15:sqref>'Estado civil'!$E$4:$L$4</c15:sqref>
                        </c15:formulaRef>
                      </c:ext>
                    </c:extLst>
                    <c:strCache>
                      <c:ptCount val="8"/>
                      <c:pt idx="0">
                        <c:v>Unido(a)</c:v>
                      </c:pt>
                      <c:pt idx="1">
                        <c:v>Separado(a) de  Matriomonio</c:v>
                      </c:pt>
                      <c:pt idx="2">
                        <c:v>Separado(a) de  Unión</c:v>
                      </c:pt>
                      <c:pt idx="3">
                        <c:v>Casado(a)</c:v>
                      </c:pt>
                      <c:pt idx="4">
                        <c:v>Viudo(a)</c:v>
                      </c:pt>
                      <c:pt idx="5">
                        <c:v>Divorciado(a)</c:v>
                      </c:pt>
                      <c:pt idx="6">
                        <c:v>Soltero(a)</c:v>
                      </c:pt>
                      <c:pt idx="7">
                        <c:v>No declarado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'Estado civil'!$D$6:$L$6</c15:sqref>
                        </c15:fullRef>
                        <c15:formulaRef>
                          <c15:sqref>'Estado civil'!$E$6:$L$6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61108</c:v>
                      </c:pt>
                      <c:pt idx="1">
                        <c:v>5732</c:v>
                      </c:pt>
                      <c:pt idx="2">
                        <c:v>16635</c:v>
                      </c:pt>
                      <c:pt idx="3">
                        <c:v>116646</c:v>
                      </c:pt>
                      <c:pt idx="4">
                        <c:v>21687</c:v>
                      </c:pt>
                      <c:pt idx="5">
                        <c:v>5078</c:v>
                      </c:pt>
                      <c:pt idx="6">
                        <c:v>40456</c:v>
                      </c:pt>
                      <c:pt idx="7">
                        <c:v>94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'Estado civil'!$D$6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 w="19050">
                            <a:solidFill>
                              <a:schemeClr val="lt1"/>
                            </a:solidFill>
                          </a:ln>
                          <a:effectLst/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38-B671-40D0-AC41-396D9906039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Panamá. Hombres de 60 y más por estado civil. Censo 2023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7984065148286038"/>
          <c:y val="3.4275282879037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'Estado civil'!$C$6</c:f>
              <c:strCache>
                <c:ptCount val="1"/>
                <c:pt idx="0">
                  <c:v>Hombres </c:v>
                </c:pt>
              </c:strCache>
            </c:strRef>
          </c:tx>
          <c:dPt>
            <c:idx val="0"/>
            <c:bubble3D val="0"/>
            <c:explosion val="1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C2-4C2B-AA25-C4422BD269D4}"/>
              </c:ext>
            </c:extLst>
          </c:dPt>
          <c:dPt>
            <c:idx val="1"/>
            <c:bubble3D val="0"/>
            <c:explosion val="1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C2-4C2B-AA25-C4422BD269D4}"/>
              </c:ext>
            </c:extLst>
          </c:dPt>
          <c:dPt>
            <c:idx val="2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C2-4C2B-AA25-C4422BD269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C2-4C2B-AA25-C4422BD269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C2-4C2B-AA25-C4422BD269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C2-4C2B-AA25-C4422BD269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AC2-4C2B-AA25-C4422BD269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C2-4C2B-AA25-C4422BD269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ln w="127"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'Estado civil'!$D$4:$L$4</c15:sqref>
                  </c15:fullRef>
                </c:ext>
              </c:extLst>
              <c:f>'Estado civil'!$E$4:$L$4</c:f>
              <c:strCache>
                <c:ptCount val="8"/>
                <c:pt idx="0">
                  <c:v>Unido(a)</c:v>
                </c:pt>
                <c:pt idx="1">
                  <c:v>Separado(a) de  Matriomonio</c:v>
                </c:pt>
                <c:pt idx="2">
                  <c:v>Separado(a) de  Unión</c:v>
                </c:pt>
                <c:pt idx="3">
                  <c:v>Casado(a)</c:v>
                </c:pt>
                <c:pt idx="4">
                  <c:v>Viudo(a)</c:v>
                </c:pt>
                <c:pt idx="5">
                  <c:v>Divorciado(a)</c:v>
                </c:pt>
                <c:pt idx="6">
                  <c:v>Soltero(a)</c:v>
                </c:pt>
                <c:pt idx="7">
                  <c:v>No declarado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'Estado civil'!$D$6:$L$6</c15:sqref>
                  </c15:fullRef>
                </c:ext>
              </c:extLst>
              <c:f>'Estado civil'!$E$6:$L$6</c:f>
              <c:numCache>
                <c:formatCode>General</c:formatCode>
                <c:ptCount val="8"/>
                <c:pt idx="0">
                  <c:v>61108</c:v>
                </c:pt>
                <c:pt idx="1">
                  <c:v>5732</c:v>
                </c:pt>
                <c:pt idx="2">
                  <c:v>16635</c:v>
                </c:pt>
                <c:pt idx="3">
                  <c:v>116646</c:v>
                </c:pt>
                <c:pt idx="4">
                  <c:v>21687</c:v>
                </c:pt>
                <c:pt idx="5">
                  <c:v>5078</c:v>
                </c:pt>
                <c:pt idx="6">
                  <c:v>40456</c:v>
                </c:pt>
                <c:pt idx="7">
                  <c:v>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'Estado civil'!$D$6</c15:sqref>
                  <c15:spPr xmlns:c15="http://schemas.microsoft.com/office/drawing/2012/chart"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2-1AC2-4C2B-AA25-C4422BD26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'Estado civil'!$B$5</c15:sqref>
                        </c15:formulaRef>
                      </c:ext>
                    </c:extLst>
                    <c:strCache>
                      <c:ptCount val="1"/>
                      <c:pt idx="0">
                        <c:v>República de Panamá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1AC2-4C2B-AA25-C4422BD269D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1AC2-4C2B-AA25-C4422BD269D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1AC2-4C2B-AA25-C4422BD269D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1AC2-4C2B-AA25-C4422BD269D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1AC2-4C2B-AA25-C4422BD269D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1AC2-4C2B-AA25-C4422BD269D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1AC2-4C2B-AA25-C4422BD269D4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1AC2-4C2B-AA25-C4422BD269D4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'Estado civil'!$D$4:$L$4</c15:sqref>
                        </c15:fullRef>
                        <c15:formulaRef>
                          <c15:sqref>'Estado civil'!$E$4:$L$4</c15:sqref>
                        </c15:formulaRef>
                      </c:ext>
                    </c:extLst>
                    <c:strCache>
                      <c:ptCount val="8"/>
                      <c:pt idx="0">
                        <c:v>Unido(a)</c:v>
                      </c:pt>
                      <c:pt idx="1">
                        <c:v>Separado(a) de  Matriomonio</c:v>
                      </c:pt>
                      <c:pt idx="2">
                        <c:v>Separado(a) de  Unión</c:v>
                      </c:pt>
                      <c:pt idx="3">
                        <c:v>Casado(a)</c:v>
                      </c:pt>
                      <c:pt idx="4">
                        <c:v>Viudo(a)</c:v>
                      </c:pt>
                      <c:pt idx="5">
                        <c:v>Divorciado(a)</c:v>
                      </c:pt>
                      <c:pt idx="6">
                        <c:v>Soltero(a)</c:v>
                      </c:pt>
                      <c:pt idx="7">
                        <c:v>No declarado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'Estado civil'!$D$5:$L$5</c15:sqref>
                        </c15:fullRef>
                        <c15:formulaRef>
                          <c15:sqref>'Estado civil'!$E$5:$L$5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101200</c:v>
                      </c:pt>
                      <c:pt idx="1">
                        <c:v>14922</c:v>
                      </c:pt>
                      <c:pt idx="2">
                        <c:v>40807</c:v>
                      </c:pt>
                      <c:pt idx="3">
                        <c:v>207044</c:v>
                      </c:pt>
                      <c:pt idx="4">
                        <c:v>95304</c:v>
                      </c:pt>
                      <c:pt idx="5">
                        <c:v>16725</c:v>
                      </c:pt>
                      <c:pt idx="6">
                        <c:v>87454</c:v>
                      </c:pt>
                      <c:pt idx="7">
                        <c:v>185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'Estado civil'!$D$5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 w="19050">
                            <a:solidFill>
                              <a:schemeClr val="lt1"/>
                            </a:solidFill>
                          </a:ln>
                          <a:effectLst/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25-1AC2-4C2B-AA25-C4422BD269D4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'Estado civil'!$C$7</c15:sqref>
                        </c15:formulaRef>
                      </c:ext>
                    </c:extLst>
                    <c:strCache>
                      <c:ptCount val="1"/>
                      <c:pt idx="0">
                        <c:v>Mujeres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1AC2-4C2B-AA25-C4422BD269D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1AC2-4C2B-AA25-C4422BD269D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1AC2-4C2B-AA25-C4422BD269D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1AC2-4C2B-AA25-C4422BD269D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1AC2-4C2B-AA25-C4422BD269D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1AC2-4C2B-AA25-C4422BD269D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1AC2-4C2B-AA25-C4422BD269D4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1AC2-4C2B-AA25-C4422BD269D4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'Estado civil'!$D$4:$L$4</c15:sqref>
                        </c15:fullRef>
                        <c15:formulaRef>
                          <c15:sqref>'Estado civil'!$E$4:$L$4</c15:sqref>
                        </c15:formulaRef>
                      </c:ext>
                    </c:extLst>
                    <c:strCache>
                      <c:ptCount val="8"/>
                      <c:pt idx="0">
                        <c:v>Unido(a)</c:v>
                      </c:pt>
                      <c:pt idx="1">
                        <c:v>Separado(a) de  Matriomonio</c:v>
                      </c:pt>
                      <c:pt idx="2">
                        <c:v>Separado(a) de  Unión</c:v>
                      </c:pt>
                      <c:pt idx="3">
                        <c:v>Casado(a)</c:v>
                      </c:pt>
                      <c:pt idx="4">
                        <c:v>Viudo(a)</c:v>
                      </c:pt>
                      <c:pt idx="5">
                        <c:v>Divorciado(a)</c:v>
                      </c:pt>
                      <c:pt idx="6">
                        <c:v>Soltero(a)</c:v>
                      </c:pt>
                      <c:pt idx="7">
                        <c:v>No declarado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'Estado civil'!$D$7:$L$7</c15:sqref>
                        </c15:fullRef>
                        <c15:formulaRef>
                          <c15:sqref>'Estado civil'!$E$7:$L$7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40092</c:v>
                      </c:pt>
                      <c:pt idx="1">
                        <c:v>9190</c:v>
                      </c:pt>
                      <c:pt idx="2">
                        <c:v>24172</c:v>
                      </c:pt>
                      <c:pt idx="3">
                        <c:v>90398</c:v>
                      </c:pt>
                      <c:pt idx="4">
                        <c:v>73617</c:v>
                      </c:pt>
                      <c:pt idx="5">
                        <c:v>11647</c:v>
                      </c:pt>
                      <c:pt idx="6">
                        <c:v>46998</c:v>
                      </c:pt>
                      <c:pt idx="7">
                        <c:v>91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'Estado civil'!$D$7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 w="19050">
                            <a:solidFill>
                              <a:schemeClr val="lt1"/>
                            </a:solidFill>
                          </a:ln>
                          <a:effectLst/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38-1AC2-4C2B-AA25-C4422BD269D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Panamá. Población de República de Panamá por estado civil.</a:t>
            </a:r>
            <a:r>
              <a:rPr lang="en-US" sz="1100" b="1" baseline="0"/>
              <a:t> Censo </a:t>
            </a:r>
            <a:r>
              <a:rPr lang="en-US" sz="1100" b="1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'Estado civil'!$B$5</c:f>
              <c:strCache>
                <c:ptCount val="1"/>
                <c:pt idx="0">
                  <c:v>República de Panamá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39-4189-8CD9-BB5A1A72DE7C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39-4189-8CD9-BB5A1A72DE7C}"/>
              </c:ext>
            </c:extLst>
          </c:dPt>
          <c:dPt>
            <c:idx val="2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39-4189-8CD9-BB5A1A72DE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39-4189-8CD9-BB5A1A72DE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39-4189-8CD9-BB5A1A72DE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039-4189-8CD9-BB5A1A72DE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039-4189-8CD9-BB5A1A72DE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039-4189-8CD9-BB5A1A72DE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ln w="127"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'Estado civil'!$D$4:$L$4</c15:sqref>
                  </c15:fullRef>
                </c:ext>
              </c:extLst>
              <c:f>'Estado civil'!$E$4:$L$4</c:f>
              <c:strCache>
                <c:ptCount val="8"/>
                <c:pt idx="0">
                  <c:v>Unido(a)</c:v>
                </c:pt>
                <c:pt idx="1">
                  <c:v>Separado(a) de  Matriomonio</c:v>
                </c:pt>
                <c:pt idx="2">
                  <c:v>Separado(a) de  Unión</c:v>
                </c:pt>
                <c:pt idx="3">
                  <c:v>Casado(a)</c:v>
                </c:pt>
                <c:pt idx="4">
                  <c:v>Viudo(a)</c:v>
                </c:pt>
                <c:pt idx="5">
                  <c:v>Divorciado(a)</c:v>
                </c:pt>
                <c:pt idx="6">
                  <c:v>Soltero(a)</c:v>
                </c:pt>
                <c:pt idx="7">
                  <c:v>No declarado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'Estado civil'!$D$5:$L$5</c15:sqref>
                  </c15:fullRef>
                </c:ext>
              </c:extLst>
              <c:f>'Estado civil'!$E$5:$L$5</c:f>
              <c:numCache>
                <c:formatCode>General</c:formatCode>
                <c:ptCount val="8"/>
                <c:pt idx="0">
                  <c:v>101200</c:v>
                </c:pt>
                <c:pt idx="1">
                  <c:v>14922</c:v>
                </c:pt>
                <c:pt idx="2">
                  <c:v>40807</c:v>
                </c:pt>
                <c:pt idx="3">
                  <c:v>207044</c:v>
                </c:pt>
                <c:pt idx="4">
                  <c:v>95304</c:v>
                </c:pt>
                <c:pt idx="5">
                  <c:v>16725</c:v>
                </c:pt>
                <c:pt idx="6">
                  <c:v>87454</c:v>
                </c:pt>
                <c:pt idx="7">
                  <c:v>185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'Estado civil'!$D$5</c15:sqref>
                  <c15:spPr xmlns:c15="http://schemas.microsoft.com/office/drawing/2012/chart"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2-B039-4189-8CD9-BB5A1A72DE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'Estado civil'!$C$6</c15:sqref>
                        </c15:formulaRef>
                      </c:ext>
                    </c:extLst>
                    <c:strCache>
                      <c:ptCount val="1"/>
                      <c:pt idx="0">
                        <c:v>Hombres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B039-4189-8CD9-BB5A1A72DE7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B039-4189-8CD9-BB5A1A72DE7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B039-4189-8CD9-BB5A1A72DE7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B039-4189-8CD9-BB5A1A72DE7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B039-4189-8CD9-BB5A1A72DE7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B039-4189-8CD9-BB5A1A72DE7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B039-4189-8CD9-BB5A1A72DE7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B039-4189-8CD9-BB5A1A72DE7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'Estado civil'!$D$4:$L$4</c15:sqref>
                        </c15:fullRef>
                        <c15:formulaRef>
                          <c15:sqref>'Estado civil'!$E$4:$L$4</c15:sqref>
                        </c15:formulaRef>
                      </c:ext>
                    </c:extLst>
                    <c:strCache>
                      <c:ptCount val="8"/>
                      <c:pt idx="0">
                        <c:v>Unido(a)</c:v>
                      </c:pt>
                      <c:pt idx="1">
                        <c:v>Separado(a) de  Matriomonio</c:v>
                      </c:pt>
                      <c:pt idx="2">
                        <c:v>Separado(a) de  Unión</c:v>
                      </c:pt>
                      <c:pt idx="3">
                        <c:v>Casado(a)</c:v>
                      </c:pt>
                      <c:pt idx="4">
                        <c:v>Viudo(a)</c:v>
                      </c:pt>
                      <c:pt idx="5">
                        <c:v>Divorciado(a)</c:v>
                      </c:pt>
                      <c:pt idx="6">
                        <c:v>Soltero(a)</c:v>
                      </c:pt>
                      <c:pt idx="7">
                        <c:v>No declarado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'Estado civil'!$D$6:$L$6</c15:sqref>
                        </c15:fullRef>
                        <c15:formulaRef>
                          <c15:sqref>'Estado civil'!$E$6:$L$6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61108</c:v>
                      </c:pt>
                      <c:pt idx="1">
                        <c:v>5732</c:v>
                      </c:pt>
                      <c:pt idx="2">
                        <c:v>16635</c:v>
                      </c:pt>
                      <c:pt idx="3">
                        <c:v>116646</c:v>
                      </c:pt>
                      <c:pt idx="4">
                        <c:v>21687</c:v>
                      </c:pt>
                      <c:pt idx="5">
                        <c:v>5078</c:v>
                      </c:pt>
                      <c:pt idx="6">
                        <c:v>40456</c:v>
                      </c:pt>
                      <c:pt idx="7">
                        <c:v>94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'Estado civil'!$D$6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 w="19050">
                            <a:solidFill>
                              <a:schemeClr val="lt1"/>
                            </a:solidFill>
                          </a:ln>
                          <a:effectLst/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25-B039-4189-8CD9-BB5A1A72DE7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'Estado civil'!$C$7</c15:sqref>
                        </c15:formulaRef>
                      </c:ext>
                    </c:extLst>
                    <c:strCache>
                      <c:ptCount val="1"/>
                      <c:pt idx="0">
                        <c:v>Mujeres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B039-4189-8CD9-BB5A1A72DE7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B039-4189-8CD9-BB5A1A72DE7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B039-4189-8CD9-BB5A1A72DE7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B039-4189-8CD9-BB5A1A72DE7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B039-4189-8CD9-BB5A1A72DE7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B039-4189-8CD9-BB5A1A72DE7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B039-4189-8CD9-BB5A1A72DE7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B039-4189-8CD9-BB5A1A72DE7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'Estado civil'!$D$4:$L$4</c15:sqref>
                        </c15:fullRef>
                        <c15:formulaRef>
                          <c15:sqref>'Estado civil'!$E$4:$L$4</c15:sqref>
                        </c15:formulaRef>
                      </c:ext>
                    </c:extLst>
                    <c:strCache>
                      <c:ptCount val="8"/>
                      <c:pt idx="0">
                        <c:v>Unido(a)</c:v>
                      </c:pt>
                      <c:pt idx="1">
                        <c:v>Separado(a) de  Matriomonio</c:v>
                      </c:pt>
                      <c:pt idx="2">
                        <c:v>Separado(a) de  Unión</c:v>
                      </c:pt>
                      <c:pt idx="3">
                        <c:v>Casado(a)</c:v>
                      </c:pt>
                      <c:pt idx="4">
                        <c:v>Viudo(a)</c:v>
                      </c:pt>
                      <c:pt idx="5">
                        <c:v>Divorciado(a)</c:v>
                      </c:pt>
                      <c:pt idx="6">
                        <c:v>Soltero(a)</c:v>
                      </c:pt>
                      <c:pt idx="7">
                        <c:v>No declarado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'Estado civil'!$D$7:$L$7</c15:sqref>
                        </c15:fullRef>
                        <c15:formulaRef>
                          <c15:sqref>'Estado civil'!$E$7:$L$7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40092</c:v>
                      </c:pt>
                      <c:pt idx="1">
                        <c:v>9190</c:v>
                      </c:pt>
                      <c:pt idx="2">
                        <c:v>24172</c:v>
                      </c:pt>
                      <c:pt idx="3">
                        <c:v>90398</c:v>
                      </c:pt>
                      <c:pt idx="4">
                        <c:v>73617</c:v>
                      </c:pt>
                      <c:pt idx="5">
                        <c:v>11647</c:v>
                      </c:pt>
                      <c:pt idx="6">
                        <c:v>46998</c:v>
                      </c:pt>
                      <c:pt idx="7">
                        <c:v>91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'Estado civil'!$D$7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 w="19050">
                            <a:solidFill>
                              <a:schemeClr val="lt1"/>
                            </a:solidFill>
                          </a:ln>
                          <a:effectLst/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38-B039-4189-8CD9-BB5A1A72DE7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Panamá. Representación de estado civil de la población de 60 años y más por provincia o comarca, Censo 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'Estado civil'!$P$4</c:f>
              <c:strCache>
                <c:ptCount val="1"/>
                <c:pt idx="0">
                  <c:v>Unido(a)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('Estado civil'!$P$5,'Estado civil'!$P$8,'Estado civil'!$P$11,'Estado civil'!$P$14,'Estado civil'!$P$17,'Estado civil'!$P$20,'Estado civil'!$P$23,'Estado civil'!$P$26,'Estado civil'!$P$29,'Estado civil'!$P$32,'Estado civil'!$P$35,'Estado civil'!$P$38,'Est</c:f>
              <c:numCache>
                <c:formatCode>0.0</c:formatCode>
                <c:ptCount val="14"/>
                <c:pt idx="0">
                  <c:v>17.954691017864207</c:v>
                </c:pt>
                <c:pt idx="1">
                  <c:v>0.55407608743863557</c:v>
                </c:pt>
                <c:pt idx="2">
                  <c:v>1.6396961895958597</c:v>
                </c:pt>
                <c:pt idx="3">
                  <c:v>0.90607319197858216</c:v>
                </c:pt>
                <c:pt idx="4">
                  <c:v>2.49822138559828</c:v>
                </c:pt>
                <c:pt idx="5">
                  <c:v>0.3826904004499318</c:v>
                </c:pt>
                <c:pt idx="6">
                  <c:v>0.70931674594289629</c:v>
                </c:pt>
                <c:pt idx="7">
                  <c:v>0.96320175430815014</c:v>
                </c:pt>
                <c:pt idx="8">
                  <c:v>4.5241563335527406</c:v>
                </c:pt>
                <c:pt idx="9">
                  <c:v>2.4872214760814066</c:v>
                </c:pt>
                <c:pt idx="10">
                  <c:v>1.7156310488413724</c:v>
                </c:pt>
                <c:pt idx="11">
                  <c:v>0.31846512230302626</c:v>
                </c:pt>
                <c:pt idx="12">
                  <c:v>0.10645073726006447</c:v>
                </c:pt>
                <c:pt idx="13">
                  <c:v>1.1494905445132628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('Estado civil'!$N$5,'Estado civil'!$N$8,'Estado civil'!$N$11,'Estado civil'!$N$14,'Estado civil'!$N$17,'Estado civil'!$N$20,'Estado civil'!$N$23,'Estado civil'!$N$26,'Estado civil'!$N$29,'Estado civil'!$N$32,'Estado civil'!$N$35,'Estado civil'!$N$38,'Est</c15:sqref>
                        </c15:formulaRef>
                      </c:ext>
                    </c:extLst>
                    <c:strCache>
                      <c:ptCount val="14"/>
                      <c:pt idx="0">
                        <c:v>República de Panamá</c:v>
                      </c:pt>
                      <c:pt idx="1">
                        <c:v>Bocas del toro</c:v>
                      </c:pt>
                      <c:pt idx="2">
                        <c:v>Coclé</c:v>
                      </c:pt>
                      <c:pt idx="3">
                        <c:v>Colón</c:v>
                      </c:pt>
                      <c:pt idx="4">
                        <c:v>Chiriquí</c:v>
                      </c:pt>
                      <c:pt idx="5">
                        <c:v>Darién</c:v>
                      </c:pt>
                      <c:pt idx="6">
                        <c:v>Herrera</c:v>
                      </c:pt>
                      <c:pt idx="7">
                        <c:v>Los Santos</c:v>
                      </c:pt>
                      <c:pt idx="8">
                        <c:v>Panamá</c:v>
                      </c:pt>
                      <c:pt idx="9">
                        <c:v>Panamá Oeste </c:v>
                      </c:pt>
                      <c:pt idx="10">
                        <c:v>Veraguas</c:v>
                      </c:pt>
                      <c:pt idx="11">
                        <c:v>Kuna Yala</c:v>
                      </c:pt>
                      <c:pt idx="12">
                        <c:v>Emberá</c:v>
                      </c:pt>
                      <c:pt idx="13">
                        <c:v>Ngäbe Buglé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4C4-45B3-A703-FC22E79DC99B}"/>
            </c:ext>
          </c:extLst>
        </c:ser>
        <c:ser>
          <c:idx val="1"/>
          <c:order val="1"/>
          <c:tx>
            <c:strRef>
              <c:f>'Estado civil'!$Q$4</c:f>
              <c:strCache>
                <c:ptCount val="1"/>
                <c:pt idx="0">
                  <c:v>Separado(a) de  Matriomonio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('Estado civil'!$Q$5,'Estado civil'!$Q$8,'Estado civil'!$Q$11,'Estado civil'!$Q$14,'Estado civil'!$Q$17,'Estado civil'!$Q$20,'Estado civil'!$Q$23,'Estado civil'!$Q$26,'Estado civil'!$Q$29,'Estado civil'!$Q$32,'Estado civil'!$Q$35,'Estado civil'!$Q$38,'Est</c:f>
              <c:numCache>
                <c:formatCode>0.0</c:formatCode>
                <c:ptCount val="14"/>
                <c:pt idx="0">
                  <c:v>2.6474298356578037</c:v>
                </c:pt>
                <c:pt idx="1">
                  <c:v>2.2602739726027399</c:v>
                </c:pt>
                <c:pt idx="2">
                  <c:v>1.7620941633521414</c:v>
                </c:pt>
                <c:pt idx="3">
                  <c:v>3.37594638202805</c:v>
                </c:pt>
                <c:pt idx="4">
                  <c:v>2.5214367876189479</c:v>
                </c:pt>
                <c:pt idx="5">
                  <c:v>2.068729697384168</c:v>
                </c:pt>
                <c:pt idx="6">
                  <c:v>2.6603758623423994</c:v>
                </c:pt>
                <c:pt idx="7">
                  <c:v>2.0599564562049908</c:v>
                </c:pt>
                <c:pt idx="8">
                  <c:v>3.0700219357700935</c:v>
                </c:pt>
                <c:pt idx="9">
                  <c:v>3.1781894863684288</c:v>
                </c:pt>
                <c:pt idx="10">
                  <c:v>1.6453298646767529</c:v>
                </c:pt>
                <c:pt idx="11">
                  <c:v>0.37641154328732745</c:v>
                </c:pt>
                <c:pt idx="12">
                  <c:v>8.6956521739130432E-2</c:v>
                </c:pt>
                <c:pt idx="13">
                  <c:v>0.72372793737537855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('Estado civil'!$N$5,'Estado civil'!$N$8,'Estado civil'!$N$11,'Estado civil'!$N$14,'Estado civil'!$N$17,'Estado civil'!$N$20,'Estado civil'!$N$23,'Estado civil'!$N$26,'Estado civil'!$N$29,'Estado civil'!$N$32,'Estado civil'!$N$35,'Estado civil'!$N$38,'Est</c15:sqref>
                        </c15:formulaRef>
                      </c:ext>
                    </c:extLst>
                    <c:strCache>
                      <c:ptCount val="14"/>
                      <c:pt idx="0">
                        <c:v>República de Panamá</c:v>
                      </c:pt>
                      <c:pt idx="1">
                        <c:v>Bocas del toro</c:v>
                      </c:pt>
                      <c:pt idx="2">
                        <c:v>Coclé</c:v>
                      </c:pt>
                      <c:pt idx="3">
                        <c:v>Colón</c:v>
                      </c:pt>
                      <c:pt idx="4">
                        <c:v>Chiriquí</c:v>
                      </c:pt>
                      <c:pt idx="5">
                        <c:v>Darién</c:v>
                      </c:pt>
                      <c:pt idx="6">
                        <c:v>Herrera</c:v>
                      </c:pt>
                      <c:pt idx="7">
                        <c:v>Los Santos</c:v>
                      </c:pt>
                      <c:pt idx="8">
                        <c:v>Panamá</c:v>
                      </c:pt>
                      <c:pt idx="9">
                        <c:v>Panamá Oeste </c:v>
                      </c:pt>
                      <c:pt idx="10">
                        <c:v>Veraguas</c:v>
                      </c:pt>
                      <c:pt idx="11">
                        <c:v>Kuna Yala</c:v>
                      </c:pt>
                      <c:pt idx="12">
                        <c:v>Emberá</c:v>
                      </c:pt>
                      <c:pt idx="13">
                        <c:v>Ngäbe Buglé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4C4-45B3-A703-FC22E79DC99B}"/>
            </c:ext>
          </c:extLst>
        </c:ser>
        <c:ser>
          <c:idx val="2"/>
          <c:order val="2"/>
          <c:tx>
            <c:strRef>
              <c:f>'Estado civil'!$R$4</c:f>
              <c:strCache>
                <c:ptCount val="1"/>
                <c:pt idx="0">
                  <c:v>Separado(a) de  Unión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val>
            <c:numRef>
              <c:f>('Estado civil'!$R$5,'Estado civil'!$R$8,'Estado civil'!$R$11,'Estado civil'!$R$14,'Estado civil'!$R$17,'Estado civil'!$R$20,'Estado civil'!$R$23,'Estado civil'!$R$26,'Estado civil'!$R$29,'Estado civil'!$R$32,'Estado civil'!$R$35,'Estado civil'!$R$38,'Est</c:f>
              <c:numCache>
                <c:formatCode>0.0</c:formatCode>
                <c:ptCount val="14"/>
                <c:pt idx="0">
                  <c:v>7.2398920589524183</c:v>
                </c:pt>
                <c:pt idx="1">
                  <c:v>9.006849315068493</c:v>
                </c:pt>
                <c:pt idx="2">
                  <c:v>6.0193321616871707</c:v>
                </c:pt>
                <c:pt idx="3">
                  <c:v>11.614124363907163</c:v>
                </c:pt>
                <c:pt idx="4">
                  <c:v>9.3419951897939981</c:v>
                </c:pt>
                <c:pt idx="5">
                  <c:v>12.378184305009404</c:v>
                </c:pt>
                <c:pt idx="6">
                  <c:v>5.9432241693759416</c:v>
                </c:pt>
                <c:pt idx="7">
                  <c:v>6.5943728018757319</c:v>
                </c:pt>
                <c:pt idx="8">
                  <c:v>6.3248958667093875</c:v>
                </c:pt>
                <c:pt idx="9">
                  <c:v>7.5952703720439825</c:v>
                </c:pt>
                <c:pt idx="10">
                  <c:v>5.1619086739234614</c:v>
                </c:pt>
                <c:pt idx="11">
                  <c:v>6.0727728983688838</c:v>
                </c:pt>
                <c:pt idx="12">
                  <c:v>6.0869565217391308</c:v>
                </c:pt>
                <c:pt idx="13">
                  <c:v>7.4440587844324639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('Estado civil'!$N$5,'Estado civil'!$N$8,'Estado civil'!$N$11,'Estado civil'!$N$14,'Estado civil'!$N$17,'Estado civil'!$N$20,'Estado civil'!$N$23,'Estado civil'!$N$26,'Estado civil'!$N$29,'Estado civil'!$N$32,'Estado civil'!$N$35,'Estado civil'!$N$38,'Est</c15:sqref>
                        </c15:formulaRef>
                      </c:ext>
                    </c:extLst>
                    <c:strCache>
                      <c:ptCount val="14"/>
                      <c:pt idx="0">
                        <c:v>República de Panamá</c:v>
                      </c:pt>
                      <c:pt idx="1">
                        <c:v>Bocas del toro</c:v>
                      </c:pt>
                      <c:pt idx="2">
                        <c:v>Coclé</c:v>
                      </c:pt>
                      <c:pt idx="3">
                        <c:v>Colón</c:v>
                      </c:pt>
                      <c:pt idx="4">
                        <c:v>Chiriquí</c:v>
                      </c:pt>
                      <c:pt idx="5">
                        <c:v>Darién</c:v>
                      </c:pt>
                      <c:pt idx="6">
                        <c:v>Herrera</c:v>
                      </c:pt>
                      <c:pt idx="7">
                        <c:v>Los Santos</c:v>
                      </c:pt>
                      <c:pt idx="8">
                        <c:v>Panamá</c:v>
                      </c:pt>
                      <c:pt idx="9">
                        <c:v>Panamá Oeste </c:v>
                      </c:pt>
                      <c:pt idx="10">
                        <c:v>Veraguas</c:v>
                      </c:pt>
                      <c:pt idx="11">
                        <c:v>Kuna Yala</c:v>
                      </c:pt>
                      <c:pt idx="12">
                        <c:v>Emberá</c:v>
                      </c:pt>
                      <c:pt idx="13">
                        <c:v>Ngäbe Buglé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4C4-45B3-A703-FC22E79DC99B}"/>
            </c:ext>
          </c:extLst>
        </c:ser>
        <c:ser>
          <c:idx val="3"/>
          <c:order val="3"/>
          <c:tx>
            <c:strRef>
              <c:f>'Estado civil'!$S$4</c:f>
              <c:strCache>
                <c:ptCount val="1"/>
                <c:pt idx="0">
                  <c:v>Casado(a)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invertIfNegative val="0"/>
          <c:val>
            <c:numRef>
              <c:f>('Estado civil'!$S$5,'Estado civil'!$S$8,'Estado civil'!$S$11,'Estado civil'!$S$14,'Estado civil'!$S$17,'Estado civil'!$S$20,'Estado civil'!$S$23,'Estado civil'!$S$26,'Estado civil'!$S$29,'Estado civil'!$S$32,'Estado civil'!$S$35,'Estado civil'!$S$38,'Est</c:f>
              <c:numCache>
                <c:formatCode>0.0</c:formatCode>
                <c:ptCount val="14"/>
                <c:pt idx="0">
                  <c:v>36.733310742121319</c:v>
                </c:pt>
                <c:pt idx="1">
                  <c:v>33.493150684931507</c:v>
                </c:pt>
                <c:pt idx="2">
                  <c:v>35.440754786791231</c:v>
                </c:pt>
                <c:pt idx="3">
                  <c:v>36.136279012039218</c:v>
                </c:pt>
                <c:pt idx="4">
                  <c:v>34.796873366098502</c:v>
                </c:pt>
                <c:pt idx="5">
                  <c:v>22.670541972986836</c:v>
                </c:pt>
                <c:pt idx="6">
                  <c:v>40.258504480215684</c:v>
                </c:pt>
                <c:pt idx="7">
                  <c:v>32.502930832356391</c:v>
                </c:pt>
                <c:pt idx="8">
                  <c:v>40.590540507233875</c:v>
                </c:pt>
                <c:pt idx="9">
                  <c:v>37.446653612491843</c:v>
                </c:pt>
                <c:pt idx="10">
                  <c:v>34.590721343648021</c:v>
                </c:pt>
                <c:pt idx="11">
                  <c:v>14.178168130489336</c:v>
                </c:pt>
                <c:pt idx="12">
                  <c:v>18.173913043478258</c:v>
                </c:pt>
                <c:pt idx="13">
                  <c:v>16.150948969795436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('Estado civil'!$N$5,'Estado civil'!$N$8,'Estado civil'!$N$11,'Estado civil'!$N$14,'Estado civil'!$N$17,'Estado civil'!$N$20,'Estado civil'!$N$23,'Estado civil'!$N$26,'Estado civil'!$N$29,'Estado civil'!$N$32,'Estado civil'!$N$35,'Estado civil'!$N$38,'Est</c15:sqref>
                        </c15:formulaRef>
                      </c:ext>
                    </c:extLst>
                    <c:strCache>
                      <c:ptCount val="14"/>
                      <c:pt idx="0">
                        <c:v>República de Panamá</c:v>
                      </c:pt>
                      <c:pt idx="1">
                        <c:v>Bocas del toro</c:v>
                      </c:pt>
                      <c:pt idx="2">
                        <c:v>Coclé</c:v>
                      </c:pt>
                      <c:pt idx="3">
                        <c:v>Colón</c:v>
                      </c:pt>
                      <c:pt idx="4">
                        <c:v>Chiriquí</c:v>
                      </c:pt>
                      <c:pt idx="5">
                        <c:v>Darién</c:v>
                      </c:pt>
                      <c:pt idx="6">
                        <c:v>Herrera</c:v>
                      </c:pt>
                      <c:pt idx="7">
                        <c:v>Los Santos</c:v>
                      </c:pt>
                      <c:pt idx="8">
                        <c:v>Panamá</c:v>
                      </c:pt>
                      <c:pt idx="9">
                        <c:v>Panamá Oeste </c:v>
                      </c:pt>
                      <c:pt idx="10">
                        <c:v>Veraguas</c:v>
                      </c:pt>
                      <c:pt idx="11">
                        <c:v>Kuna Yala</c:v>
                      </c:pt>
                      <c:pt idx="12">
                        <c:v>Emberá</c:v>
                      </c:pt>
                      <c:pt idx="13">
                        <c:v>Ngäbe Buglé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4C4-45B3-A703-FC22E79DC99B}"/>
            </c:ext>
          </c:extLst>
        </c:ser>
        <c:ser>
          <c:idx val="4"/>
          <c:order val="4"/>
          <c:tx>
            <c:strRef>
              <c:f>'Estado civil'!$T$4</c:f>
              <c:strCache>
                <c:ptCount val="1"/>
                <c:pt idx="0">
                  <c:v>Viudo(a)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('Estado civil'!$T$5,'Estado civil'!$T$8,'Estado civil'!$T$11,'Estado civil'!$T$14,'Estado civil'!$T$17,'Estado civil'!$T$20,'Estado civil'!$T$23,'Estado civil'!$T$26,'Estado civil'!$T$29,'Estado civil'!$T$32,'Estado civil'!$T$35,'Estado civil'!$T$38,'Est</c:f>
              <c:numCache>
                <c:formatCode>0.0</c:formatCode>
                <c:ptCount val="14"/>
                <c:pt idx="0">
                  <c:v>16.90863510638864</c:v>
                </c:pt>
                <c:pt idx="1">
                  <c:v>15.21404109589041</c:v>
                </c:pt>
                <c:pt idx="2">
                  <c:v>17.200073998705022</c:v>
                </c:pt>
                <c:pt idx="3">
                  <c:v>17.981258532952712</c:v>
                </c:pt>
                <c:pt idx="4">
                  <c:v>16.554689950852243</c:v>
                </c:pt>
                <c:pt idx="5">
                  <c:v>12.839801675500084</c:v>
                </c:pt>
                <c:pt idx="6">
                  <c:v>17.405439695503926</c:v>
                </c:pt>
                <c:pt idx="7">
                  <c:v>15.085412828671915</c:v>
                </c:pt>
                <c:pt idx="8">
                  <c:v>16.905331131540681</c:v>
                </c:pt>
                <c:pt idx="9">
                  <c:v>16.222322638951649</c:v>
                </c:pt>
                <c:pt idx="10">
                  <c:v>16.275301795942585</c:v>
                </c:pt>
                <c:pt idx="11">
                  <c:v>28.60727728983689</c:v>
                </c:pt>
                <c:pt idx="12">
                  <c:v>16.173913043478262</c:v>
                </c:pt>
                <c:pt idx="13">
                  <c:v>23.691012480614429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('Estado civil'!$N$5,'Estado civil'!$N$8,'Estado civil'!$N$11,'Estado civil'!$N$14,'Estado civil'!$N$17,'Estado civil'!$N$20,'Estado civil'!$N$23,'Estado civil'!$N$26,'Estado civil'!$N$29,'Estado civil'!$N$32,'Estado civil'!$N$35,'Estado civil'!$N$38,'Est</c15:sqref>
                        </c15:formulaRef>
                      </c:ext>
                    </c:extLst>
                    <c:strCache>
                      <c:ptCount val="14"/>
                      <c:pt idx="0">
                        <c:v>República de Panamá</c:v>
                      </c:pt>
                      <c:pt idx="1">
                        <c:v>Bocas del toro</c:v>
                      </c:pt>
                      <c:pt idx="2">
                        <c:v>Coclé</c:v>
                      </c:pt>
                      <c:pt idx="3">
                        <c:v>Colón</c:v>
                      </c:pt>
                      <c:pt idx="4">
                        <c:v>Chiriquí</c:v>
                      </c:pt>
                      <c:pt idx="5">
                        <c:v>Darién</c:v>
                      </c:pt>
                      <c:pt idx="6">
                        <c:v>Herrera</c:v>
                      </c:pt>
                      <c:pt idx="7">
                        <c:v>Los Santos</c:v>
                      </c:pt>
                      <c:pt idx="8">
                        <c:v>Panamá</c:v>
                      </c:pt>
                      <c:pt idx="9">
                        <c:v>Panamá Oeste </c:v>
                      </c:pt>
                      <c:pt idx="10">
                        <c:v>Veraguas</c:v>
                      </c:pt>
                      <c:pt idx="11">
                        <c:v>Kuna Yala</c:v>
                      </c:pt>
                      <c:pt idx="12">
                        <c:v>Emberá</c:v>
                      </c:pt>
                      <c:pt idx="13">
                        <c:v>Ngäbe Buglé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84C4-45B3-A703-FC22E79DC99B}"/>
            </c:ext>
          </c:extLst>
        </c:ser>
        <c:ser>
          <c:idx val="5"/>
          <c:order val="5"/>
          <c:tx>
            <c:strRef>
              <c:f>'Estado civil'!$U$4</c:f>
              <c:strCache>
                <c:ptCount val="1"/>
                <c:pt idx="0">
                  <c:v>Divorciado(a)</c:v>
                </c:pt>
              </c:strCache>
            </c:strRef>
          </c:tx>
          <c:spPr>
            <a:solidFill>
              <a:srgbClr val="66FFCC"/>
            </a:solidFill>
            <a:ln>
              <a:noFill/>
            </a:ln>
            <a:effectLst/>
          </c:spPr>
          <c:invertIfNegative val="0"/>
          <c:val>
            <c:numRef>
              <c:f>('Estado civil'!$U$5,'Estado civil'!$U$8,'Estado civil'!$U$11,'Estado civil'!$U$14,'Estado civil'!$U$17,'Estado civil'!$U$20,'Estado civil'!$U$23,'Estado civil'!$U$26,'Estado civil'!$U$29,'Estado civil'!$U$32,'Estado civil'!$U$35,'Estado civil'!$U$38,'Est</c:f>
              <c:numCache>
                <c:formatCode>0.0</c:formatCode>
                <c:ptCount val="14"/>
                <c:pt idx="0">
                  <c:v>2.9673143011242971</c:v>
                </c:pt>
                <c:pt idx="1">
                  <c:v>1.7123287671232876</c:v>
                </c:pt>
                <c:pt idx="2">
                  <c:v>1.5400980482841549</c:v>
                </c:pt>
                <c:pt idx="3">
                  <c:v>2.3954325431301973</c:v>
                </c:pt>
                <c:pt idx="4">
                  <c:v>2.6103210289658056</c:v>
                </c:pt>
                <c:pt idx="5">
                  <c:v>0.82065310309454609</c:v>
                </c:pt>
                <c:pt idx="6">
                  <c:v>2.172706367456982</c:v>
                </c:pt>
                <c:pt idx="7">
                  <c:v>2.0390219393736393</c:v>
                </c:pt>
                <c:pt idx="8">
                  <c:v>4.3777881842604689</c:v>
                </c:pt>
                <c:pt idx="9">
                  <c:v>3.0401164834061358</c:v>
                </c:pt>
                <c:pt idx="10">
                  <c:v>1.3874626320713812</c:v>
                </c:pt>
                <c:pt idx="11">
                  <c:v>0.17565872020075282</c:v>
                </c:pt>
                <c:pt idx="12">
                  <c:v>0</c:v>
                </c:pt>
                <c:pt idx="13">
                  <c:v>0.65726312680008858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('Estado civil'!$N$5,'Estado civil'!$N$8,'Estado civil'!$N$11,'Estado civil'!$N$14,'Estado civil'!$N$17,'Estado civil'!$N$20,'Estado civil'!$N$23,'Estado civil'!$N$26,'Estado civil'!$N$29,'Estado civil'!$N$32,'Estado civil'!$N$35,'Estado civil'!$N$38,'Est</c15:sqref>
                        </c15:formulaRef>
                      </c:ext>
                    </c:extLst>
                    <c:strCache>
                      <c:ptCount val="14"/>
                      <c:pt idx="0">
                        <c:v>República de Panamá</c:v>
                      </c:pt>
                      <c:pt idx="1">
                        <c:v>Bocas del toro</c:v>
                      </c:pt>
                      <c:pt idx="2">
                        <c:v>Coclé</c:v>
                      </c:pt>
                      <c:pt idx="3">
                        <c:v>Colón</c:v>
                      </c:pt>
                      <c:pt idx="4">
                        <c:v>Chiriquí</c:v>
                      </c:pt>
                      <c:pt idx="5">
                        <c:v>Darién</c:v>
                      </c:pt>
                      <c:pt idx="6">
                        <c:v>Herrera</c:v>
                      </c:pt>
                      <c:pt idx="7">
                        <c:v>Los Santos</c:v>
                      </c:pt>
                      <c:pt idx="8">
                        <c:v>Panamá</c:v>
                      </c:pt>
                      <c:pt idx="9">
                        <c:v>Panamá Oeste </c:v>
                      </c:pt>
                      <c:pt idx="10">
                        <c:v>Veraguas</c:v>
                      </c:pt>
                      <c:pt idx="11">
                        <c:v>Kuna Yala</c:v>
                      </c:pt>
                      <c:pt idx="12">
                        <c:v>Emberá</c:v>
                      </c:pt>
                      <c:pt idx="13">
                        <c:v>Ngäbe Buglé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84C4-45B3-A703-FC22E79DC99B}"/>
            </c:ext>
          </c:extLst>
        </c:ser>
        <c:ser>
          <c:idx val="6"/>
          <c:order val="6"/>
          <c:tx>
            <c:strRef>
              <c:f>'Estado civil'!$V$4</c:f>
              <c:strCache>
                <c:ptCount val="1"/>
                <c:pt idx="0">
                  <c:v>Soltero(a)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('Estado civil'!$V$5,'Estado civil'!$V$8,'Estado civil'!$V$11,'Estado civil'!$V$14,'Estado civil'!$V$17,'Estado civil'!$V$20,'Estado civil'!$V$23,'Estado civil'!$V$26,'Estado civil'!$V$29,'Estado civil'!$V$32,'Estado civil'!$V$35,'Estado civil'!$V$38,'Est</c:f>
              <c:numCache>
                <c:formatCode>0.0</c:formatCode>
                <c:ptCount val="14"/>
                <c:pt idx="0">
                  <c:v>15.515904627236129</c:v>
                </c:pt>
                <c:pt idx="1">
                  <c:v>11.575342465753424</c:v>
                </c:pt>
                <c:pt idx="2">
                  <c:v>16.661270927758764</c:v>
                </c:pt>
                <c:pt idx="3">
                  <c:v>12.650490256919451</c:v>
                </c:pt>
                <c:pt idx="4">
                  <c:v>15.769110111889576</c:v>
                </c:pt>
                <c:pt idx="5">
                  <c:v>12.343990425713796</c:v>
                </c:pt>
                <c:pt idx="6">
                  <c:v>15.708508445008325</c:v>
                </c:pt>
                <c:pt idx="7">
                  <c:v>18.874560375146544</c:v>
                </c:pt>
                <c:pt idx="8">
                  <c:v>16.084588272989425</c:v>
                </c:pt>
                <c:pt idx="9">
                  <c:v>14.920670783752573</c:v>
                </c:pt>
                <c:pt idx="10">
                  <c:v>18.872230209260401</c:v>
                </c:pt>
                <c:pt idx="11">
                  <c:v>5.5457967377666249</c:v>
                </c:pt>
                <c:pt idx="12">
                  <c:v>7.304347826086957</c:v>
                </c:pt>
                <c:pt idx="13">
                  <c:v>3.4857100657263129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('Estado civil'!$N$5,'Estado civil'!$N$8,'Estado civil'!$N$11,'Estado civil'!$N$14,'Estado civil'!$N$17,'Estado civil'!$N$20,'Estado civil'!$N$23,'Estado civil'!$N$26,'Estado civil'!$N$29,'Estado civil'!$N$32,'Estado civil'!$N$35,'Estado civil'!$N$38,'Est</c15:sqref>
                        </c15:formulaRef>
                      </c:ext>
                    </c:extLst>
                    <c:strCache>
                      <c:ptCount val="14"/>
                      <c:pt idx="0">
                        <c:v>República de Panamá</c:v>
                      </c:pt>
                      <c:pt idx="1">
                        <c:v>Bocas del toro</c:v>
                      </c:pt>
                      <c:pt idx="2">
                        <c:v>Coclé</c:v>
                      </c:pt>
                      <c:pt idx="3">
                        <c:v>Colón</c:v>
                      </c:pt>
                      <c:pt idx="4">
                        <c:v>Chiriquí</c:v>
                      </c:pt>
                      <c:pt idx="5">
                        <c:v>Darién</c:v>
                      </c:pt>
                      <c:pt idx="6">
                        <c:v>Herrera</c:v>
                      </c:pt>
                      <c:pt idx="7">
                        <c:v>Los Santos</c:v>
                      </c:pt>
                      <c:pt idx="8">
                        <c:v>Panamá</c:v>
                      </c:pt>
                      <c:pt idx="9">
                        <c:v>Panamá Oeste </c:v>
                      </c:pt>
                      <c:pt idx="10">
                        <c:v>Veraguas</c:v>
                      </c:pt>
                      <c:pt idx="11">
                        <c:v>Kuna Yala</c:v>
                      </c:pt>
                      <c:pt idx="12">
                        <c:v>Emberá</c:v>
                      </c:pt>
                      <c:pt idx="13">
                        <c:v>Ngäbe Buglé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84C4-45B3-A703-FC22E79DC99B}"/>
            </c:ext>
          </c:extLst>
        </c:ser>
        <c:ser>
          <c:idx val="7"/>
          <c:order val="7"/>
          <c:tx>
            <c:strRef>
              <c:f>'Estado civil'!$W$4</c:f>
              <c:strCache>
                <c:ptCount val="1"/>
                <c:pt idx="0">
                  <c:v>No declarado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('Estado civil'!$W$5,'Estado civil'!$W$8,'Estado civil'!$W$11,'Estado civil'!$W$14,'Estado civil'!$W$17,'Estado civil'!$W$20,'Estado civil'!$W$23,'Estado civil'!$W$26,'Estado civil'!$W$29,'Estado civil'!$W$32,'Estado civil'!$W$35,'Estado civil'!$W$38,'Est</c:f>
              <c:numCache>
                <c:formatCode>0.0</c:formatCode>
                <c:ptCount val="14"/>
                <c:pt idx="0">
                  <c:v>3.2822310655186544E-2</c:v>
                </c:pt>
                <c:pt idx="1">
                  <c:v>0</c:v>
                </c:pt>
                <c:pt idx="2">
                  <c:v>4.6249190639163816E-3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0.11304639088929827</c:v>
                </c:pt>
                <c:pt idx="8">
                  <c:v>7.6898429990387693E-2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('Estado civil'!$N$5,'Estado civil'!$N$8,'Estado civil'!$N$11,'Estado civil'!$N$14,'Estado civil'!$N$17,'Estado civil'!$N$20,'Estado civil'!$N$23,'Estado civil'!$N$26,'Estado civil'!$N$29,'Estado civil'!$N$32,'Estado civil'!$N$35,'Estado civil'!$N$38,'Est</c15:sqref>
                        </c15:formulaRef>
                      </c:ext>
                    </c:extLst>
                    <c:strCache>
                      <c:ptCount val="14"/>
                      <c:pt idx="0">
                        <c:v>República de Panamá</c:v>
                      </c:pt>
                      <c:pt idx="1">
                        <c:v>Bocas del toro</c:v>
                      </c:pt>
                      <c:pt idx="2">
                        <c:v>Coclé</c:v>
                      </c:pt>
                      <c:pt idx="3">
                        <c:v>Colón</c:v>
                      </c:pt>
                      <c:pt idx="4">
                        <c:v>Chiriquí</c:v>
                      </c:pt>
                      <c:pt idx="5">
                        <c:v>Darién</c:v>
                      </c:pt>
                      <c:pt idx="6">
                        <c:v>Herrera</c:v>
                      </c:pt>
                      <c:pt idx="7">
                        <c:v>Los Santos</c:v>
                      </c:pt>
                      <c:pt idx="8">
                        <c:v>Panamá</c:v>
                      </c:pt>
                      <c:pt idx="9">
                        <c:v>Panamá Oeste </c:v>
                      </c:pt>
                      <c:pt idx="10">
                        <c:v>Veraguas</c:v>
                      </c:pt>
                      <c:pt idx="11">
                        <c:v>Kuna Yala</c:v>
                      </c:pt>
                      <c:pt idx="12">
                        <c:v>Emberá</c:v>
                      </c:pt>
                      <c:pt idx="13">
                        <c:v>Ngäbe Buglé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84C4-45B3-A703-FC22E79DC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2988056"/>
        <c:axId val="802993816"/>
      </c:barChart>
      <c:catAx>
        <c:axId val="80298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2993816"/>
        <c:crosses val="autoZero"/>
        <c:auto val="1"/>
        <c:lblAlgn val="ctr"/>
        <c:lblOffset val="100"/>
        <c:noMultiLvlLbl val="0"/>
      </c:catAx>
      <c:valAx>
        <c:axId val="8029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298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 b="1"/>
              <a:t> Panamá. Población de 60 y más por sexo y provincia o comarca. Censo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'Población 60'!$B$5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'Población 60'!$C$4:$P$4</c15:sqref>
                  </c15:fullRef>
                </c:ext>
              </c:extLst>
              <c:f>'Población 60'!$D$4:$P$4</c:f>
              <c:strCache>
                <c:ptCount val="13"/>
                <c:pt idx="0">
                  <c:v>Bocas del Toro</c:v>
                </c:pt>
                <c:pt idx="1">
                  <c:v>Coclé</c:v>
                </c:pt>
                <c:pt idx="2">
                  <c:v>Colón</c:v>
                </c:pt>
                <c:pt idx="3">
                  <c:v>Chiriquí</c:v>
                </c:pt>
                <c:pt idx="4">
                  <c:v>Darién</c:v>
                </c:pt>
                <c:pt idx="5">
                  <c:v>Herrera</c:v>
                </c:pt>
                <c:pt idx="6">
                  <c:v>Los Santos</c:v>
                </c:pt>
                <c:pt idx="7">
                  <c:v>Panamá</c:v>
                </c:pt>
                <c:pt idx="8">
                  <c:v>Panamá Oeste </c:v>
                </c:pt>
                <c:pt idx="9">
                  <c:v>Veraguas</c:v>
                </c:pt>
                <c:pt idx="10">
                  <c:v>Kuna Yala</c:v>
                </c:pt>
                <c:pt idx="11">
                  <c:v>Emberá</c:v>
                </c:pt>
                <c:pt idx="12">
                  <c:v>Ngäbe Buglé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'Población 60'!$C$5:$P$5</c15:sqref>
                  </c15:fullRef>
                </c:ext>
              </c:extLst>
              <c:f>'Población 60'!$D$5:$P$5</c:f>
              <c:numCache>
                <c:formatCode>General</c:formatCode>
                <c:ptCount val="13"/>
                <c:pt idx="0">
                  <c:v>11680</c:v>
                </c:pt>
                <c:pt idx="1">
                  <c:v>43244</c:v>
                </c:pt>
                <c:pt idx="2">
                  <c:v>32228</c:v>
                </c:pt>
                <c:pt idx="3">
                  <c:v>76504</c:v>
                </c:pt>
                <c:pt idx="4">
                  <c:v>5849</c:v>
                </c:pt>
                <c:pt idx="5">
                  <c:v>25222</c:v>
                </c:pt>
                <c:pt idx="6">
                  <c:v>23884</c:v>
                </c:pt>
                <c:pt idx="7">
                  <c:v>202865</c:v>
                </c:pt>
                <c:pt idx="8">
                  <c:v>79668</c:v>
                </c:pt>
                <c:pt idx="9">
                  <c:v>43821</c:v>
                </c:pt>
                <c:pt idx="10">
                  <c:v>3985</c:v>
                </c:pt>
                <c:pt idx="11">
                  <c:v>1150</c:v>
                </c:pt>
                <c:pt idx="12">
                  <c:v>13541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9-4ECC-9BCE-D1DE63D8CA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2740383"/>
        <c:axId val="1522747583"/>
      </c:barChart>
      <c:barChart>
        <c:barDir val="bar"/>
        <c:grouping val="stacked"/>
        <c:varyColors val="0"/>
        <c:ser>
          <c:idx val="1"/>
          <c:order val="1"/>
          <c:tx>
            <c:strRef>
              <c:f>'Población 60'!$B$6</c:f>
              <c:strCache>
                <c:ptCount val="1"/>
                <c:pt idx="0">
                  <c:v>Hombres 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'Población 60'!$C$4:$P$4</c15:sqref>
                  </c15:fullRef>
                </c:ext>
              </c:extLst>
              <c:f>'Población 60'!$D$4:$P$4</c:f>
              <c:strCache>
                <c:ptCount val="13"/>
                <c:pt idx="0">
                  <c:v>Bocas del Toro</c:v>
                </c:pt>
                <c:pt idx="1">
                  <c:v>Coclé</c:v>
                </c:pt>
                <c:pt idx="2">
                  <c:v>Colón</c:v>
                </c:pt>
                <c:pt idx="3">
                  <c:v>Chiriquí</c:v>
                </c:pt>
                <c:pt idx="4">
                  <c:v>Darién</c:v>
                </c:pt>
                <c:pt idx="5">
                  <c:v>Herrera</c:v>
                </c:pt>
                <c:pt idx="6">
                  <c:v>Los Santos</c:v>
                </c:pt>
                <c:pt idx="7">
                  <c:v>Panamá</c:v>
                </c:pt>
                <c:pt idx="8">
                  <c:v>Panamá Oeste </c:v>
                </c:pt>
                <c:pt idx="9">
                  <c:v>Veraguas</c:v>
                </c:pt>
                <c:pt idx="10">
                  <c:v>Kuna Yala</c:v>
                </c:pt>
                <c:pt idx="11">
                  <c:v>Emberá</c:v>
                </c:pt>
                <c:pt idx="12">
                  <c:v>Ngäbe Buglé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'Población 60'!$C$6:$P$6</c15:sqref>
                  </c15:fullRef>
                </c:ext>
              </c:extLst>
              <c:f>'Población 60'!$D$6:$P$6</c:f>
              <c:numCache>
                <c:formatCode>General</c:formatCode>
                <c:ptCount val="13"/>
                <c:pt idx="0">
                  <c:v>6537</c:v>
                </c:pt>
                <c:pt idx="1">
                  <c:v>21886</c:v>
                </c:pt>
                <c:pt idx="2">
                  <c:v>15389</c:v>
                </c:pt>
                <c:pt idx="3">
                  <c:v>37329</c:v>
                </c:pt>
                <c:pt idx="4">
                  <c:v>3492</c:v>
                </c:pt>
                <c:pt idx="5">
                  <c:v>12366</c:v>
                </c:pt>
                <c:pt idx="6">
                  <c:v>11776</c:v>
                </c:pt>
                <c:pt idx="7">
                  <c:v>89005</c:v>
                </c:pt>
                <c:pt idx="8">
                  <c:v>37515</c:v>
                </c:pt>
                <c:pt idx="9">
                  <c:v>22822</c:v>
                </c:pt>
                <c:pt idx="10">
                  <c:v>1811</c:v>
                </c:pt>
                <c:pt idx="11">
                  <c:v>637</c:v>
                </c:pt>
                <c:pt idx="12">
                  <c:v>6871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9-4ECC-9BCE-D1DE63D8CA09}"/>
            </c:ext>
          </c:extLst>
        </c:ser>
        <c:ser>
          <c:idx val="2"/>
          <c:order val="2"/>
          <c:tx>
            <c:strRef>
              <c:f>'Población 60'!$B$7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'Población 60'!$C$4:$P$4</c15:sqref>
                  </c15:fullRef>
                </c:ext>
              </c:extLst>
              <c:f>'Población 60'!$D$4:$P$4</c:f>
              <c:strCache>
                <c:ptCount val="13"/>
                <c:pt idx="0">
                  <c:v>Bocas del Toro</c:v>
                </c:pt>
                <c:pt idx="1">
                  <c:v>Coclé</c:v>
                </c:pt>
                <c:pt idx="2">
                  <c:v>Colón</c:v>
                </c:pt>
                <c:pt idx="3">
                  <c:v>Chiriquí</c:v>
                </c:pt>
                <c:pt idx="4">
                  <c:v>Darién</c:v>
                </c:pt>
                <c:pt idx="5">
                  <c:v>Herrera</c:v>
                </c:pt>
                <c:pt idx="6">
                  <c:v>Los Santos</c:v>
                </c:pt>
                <c:pt idx="7">
                  <c:v>Panamá</c:v>
                </c:pt>
                <c:pt idx="8">
                  <c:v>Panamá Oeste </c:v>
                </c:pt>
                <c:pt idx="9">
                  <c:v>Veraguas</c:v>
                </c:pt>
                <c:pt idx="10">
                  <c:v>Kuna Yala</c:v>
                </c:pt>
                <c:pt idx="11">
                  <c:v>Emberá</c:v>
                </c:pt>
                <c:pt idx="12">
                  <c:v>Ngäbe Buglé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'Población 60'!$C$7:$P$7</c15:sqref>
                  </c15:fullRef>
                </c:ext>
              </c:extLst>
              <c:f>'Población 60'!$D$7:$P$7</c:f>
              <c:numCache>
                <c:formatCode>General</c:formatCode>
                <c:ptCount val="13"/>
                <c:pt idx="0">
                  <c:v>5143</c:v>
                </c:pt>
                <c:pt idx="1">
                  <c:v>21358</c:v>
                </c:pt>
                <c:pt idx="2">
                  <c:v>16839</c:v>
                </c:pt>
                <c:pt idx="3">
                  <c:v>39175</c:v>
                </c:pt>
                <c:pt idx="4">
                  <c:v>2357</c:v>
                </c:pt>
                <c:pt idx="5">
                  <c:v>12856</c:v>
                </c:pt>
                <c:pt idx="6">
                  <c:v>12108</c:v>
                </c:pt>
                <c:pt idx="7">
                  <c:v>113860</c:v>
                </c:pt>
                <c:pt idx="8">
                  <c:v>42153</c:v>
                </c:pt>
                <c:pt idx="9">
                  <c:v>20999</c:v>
                </c:pt>
                <c:pt idx="10">
                  <c:v>2174</c:v>
                </c:pt>
                <c:pt idx="11">
                  <c:v>513</c:v>
                </c:pt>
                <c:pt idx="12">
                  <c:v>6670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9-4ECC-9BCE-D1DE63D8CA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3655743"/>
        <c:axId val="1523655263"/>
      </c:barChart>
      <c:catAx>
        <c:axId val="152274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2747583"/>
        <c:crosses val="autoZero"/>
        <c:auto val="1"/>
        <c:lblAlgn val="ctr"/>
        <c:lblOffset val="100"/>
        <c:noMultiLvlLbl val="0"/>
      </c:catAx>
      <c:valAx>
        <c:axId val="15227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2740383"/>
        <c:crosses val="autoZero"/>
        <c:crossBetween val="between"/>
      </c:valAx>
      <c:valAx>
        <c:axId val="1523655263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3655743"/>
        <c:crosses val="max"/>
        <c:crossBetween val="between"/>
      </c:valAx>
      <c:catAx>
        <c:axId val="15236557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23655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>
        <c:manualLayout>
          <c:xMode val="edge"/>
          <c:yMode val="edge"/>
          <c:x val="0.35956657761086347"/>
          <c:y val="0.91330044989007308"/>
          <c:w val="0.25824777896034018"/>
          <c:h val="5.8816410106101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Panamá. Número de consultas para personas mayores de 60 años por provincia o comarca.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Panamá. Número de consultas para personas mayores de 60 años por provincia o comarca. 2021</a:t>
          </a:r>
        </a:p>
      </cx:txPr>
    </cx:title>
    <cx:plotArea>
      <cx:plotAreaRegion>
        <cx:series layoutId="treemap" uniqueId="{9FCD81EB-031A-411A-9963-C3A275311EC3}">
          <cx:tx>
            <cx:txData>
              <cx:f>_xlchart.v1.1</cx:f>
              <cx:v>1240 20370 8605 25048 5309 492 11841 14066 23222 4607 19478 1850 11995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/>
                </a:pPr>
                <a:endParaRPr lang="es-MX" sz="1400" b="1" i="0" u="none" strike="noStrike" baseline="0">
                  <a:solidFill>
                    <a:sysClr val="window" lastClr="FFFFFF"/>
                  </a:solidFill>
                  <a:latin typeface="Aptos Narrow" panose="0211000402020202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30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13</xdr:col>
      <xdr:colOff>99060</xdr:colOff>
      <xdr:row>34</xdr:row>
      <xdr:rowOff>106680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247175CC-7AB0-45D9-9B1F-C78F1991A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1631951</xdr:colOff>
      <xdr:row>20</xdr:row>
      <xdr:rowOff>162805</xdr:rowOff>
    </xdr:from>
    <xdr:to>
      <xdr:col>7</xdr:col>
      <xdr:colOff>387351</xdr:colOff>
      <xdr:row>25</xdr:row>
      <xdr:rowOff>66825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471DA9-5BB7-6883-2385-87B12FB5F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1" y="4226805"/>
          <a:ext cx="1270000" cy="82477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590176</xdr:colOff>
      <xdr:row>1</xdr:row>
      <xdr:rowOff>7470</xdr:rowOff>
    </xdr:from>
    <xdr:to>
      <xdr:col>9</xdr:col>
      <xdr:colOff>694765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2F272A-3E91-42A2-9154-DA7AF227A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304057</xdr:colOff>
      <xdr:row>27</xdr:row>
      <xdr:rowOff>166461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94664F1B-2DDB-4127-B21D-7E7AB6E2B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59763</xdr:colOff>
      <xdr:row>0</xdr:row>
      <xdr:rowOff>59765</xdr:rowOff>
    </xdr:from>
    <xdr:to>
      <xdr:col>13</xdr:col>
      <xdr:colOff>537882</xdr:colOff>
      <xdr:row>22</xdr:row>
      <xdr:rowOff>164352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209BE1-CA22-47F4-B830-B260D3156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123451</xdr:colOff>
      <xdr:row>25</xdr:row>
      <xdr:rowOff>48929</xdr:rowOff>
    </xdr:from>
    <xdr:to>
      <xdr:col>7</xdr:col>
      <xdr:colOff>313765</xdr:colOff>
      <xdr:row>43</xdr:row>
      <xdr:rowOff>170328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9561EF-50AF-470E-A6D1-53F689BEF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583299</xdr:colOff>
      <xdr:row>25</xdr:row>
      <xdr:rowOff>59763</xdr:rowOff>
    </xdr:from>
    <xdr:to>
      <xdr:col>14</xdr:col>
      <xdr:colOff>26893</xdr:colOff>
      <xdr:row>43</xdr:row>
      <xdr:rowOff>8964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559B19-CFBC-4B2F-843F-56F598959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10</xdr:col>
      <xdr:colOff>161553</xdr:colOff>
      <xdr:row>22</xdr:row>
      <xdr:rowOff>169769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0B0803-4C04-4740-9C5B-95DCC8422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54806C-02F2-497F-8536-2BD447590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119530</xdr:colOff>
      <xdr:row>1</xdr:row>
      <xdr:rowOff>156880</xdr:rowOff>
    </xdr:from>
    <xdr:to>
      <xdr:col>13</xdr:col>
      <xdr:colOff>59765</xdr:colOff>
      <xdr:row>16</xdr:row>
      <xdr:rowOff>159497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E769BF-7135-4108-BB2E-FD49F8AA4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0</xdr:row>
      <xdr:rowOff>133350</xdr:rowOff>
    </xdr:from>
    <xdr:to>
      <xdr:col>10</xdr:col>
      <xdr:colOff>215900</xdr:colOff>
      <xdr:row>17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090C96-8610-4655-BCAA-BD40B8D1D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0</xdr:rowOff>
    </xdr:from>
    <xdr:to>
      <xdr:col>9</xdr:col>
      <xdr:colOff>45720</xdr:colOff>
      <xdr:row>17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1DA668-B235-446A-A261-3D0678780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298450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68EB9B-D611-4668-917D-77052FD33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695325</xdr:colOff>
      <xdr:row>0</xdr:row>
      <xdr:rowOff>177800</xdr:rowOff>
    </xdr:from>
    <xdr:to>
      <xdr:col>13</xdr:col>
      <xdr:colOff>733425</xdr:colOff>
      <xdr:row>16</xdr:row>
      <xdr:rowOff>111125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532D9-CA4F-44E7-B83C-96A8C83AE916}"/>
            </a:ext>
            <a:ext uri="{147F2762-F138-4A5C-976F-8EAC2B608ADB}">
              <a16:predDERef xmlns:a16="http://schemas.microsoft.com/office/drawing/2014/main" pred="{B868EB9B-D611-4668-917D-77052FD33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45720</xdr:rowOff>
    </xdr:from>
    <xdr:to>
      <xdr:col>17</xdr:col>
      <xdr:colOff>327660</xdr:colOff>
      <xdr:row>31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EE8EF0-343A-2221-064F-CFF99C8F4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217714</xdr:colOff>
      <xdr:row>12</xdr:row>
      <xdr:rowOff>152401</xdr:rowOff>
    </xdr:from>
    <xdr:to>
      <xdr:col>22</xdr:col>
      <xdr:colOff>457200</xdr:colOff>
      <xdr:row>53</xdr:row>
      <xdr:rowOff>32658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89078A5-6541-47A8-97E9-6D1529FCB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226785</xdr:colOff>
      <xdr:row>0</xdr:row>
      <xdr:rowOff>177540</xdr:rowOff>
    </xdr:from>
    <xdr:to>
      <xdr:col>9</xdr:col>
      <xdr:colOff>544285</xdr:colOff>
      <xdr:row>24</xdr:row>
      <xdr:rowOff>129592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13B173-C997-4F71-BF83-653FE83BD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581835</xdr:colOff>
      <xdr:row>1</xdr:row>
      <xdr:rowOff>152896</xdr:rowOff>
    </xdr:from>
    <xdr:to>
      <xdr:col>23</xdr:col>
      <xdr:colOff>347792</xdr:colOff>
      <xdr:row>26</xdr:row>
      <xdr:rowOff>56557</xdr:rowOff>
    </xdr:to>
    <xdr:graphicFrame macro="">
      <xdr:nvGraphicFramePr>
        <xdr:cNvPr id="142" name="Gráfico 4">
          <a:extLst>
            <a:ext uri="{FF2B5EF4-FFF2-40B4-BE49-F238E27FC236}">
              <a16:creationId xmlns:a16="http://schemas.microsoft.com/office/drawing/2014/main" id="{C3FEC6D3-4A1A-48E1-ACEF-87E56965E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10</xdr:col>
      <xdr:colOff>403860</xdr:colOff>
      <xdr:row>25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313069-39E2-46C8-81A9-9A64CE391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29</xdr:row>
      <xdr:rowOff>49530</xdr:rowOff>
    </xdr:from>
    <xdr:to>
      <xdr:col>10</xdr:col>
      <xdr:colOff>739140</xdr:colOff>
      <xdr:row>49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F3E250-BF3D-4678-8C04-31A6F65A6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</xdr:colOff>
      <xdr:row>29</xdr:row>
      <xdr:rowOff>7620</xdr:rowOff>
    </xdr:from>
    <xdr:to>
      <xdr:col>20</xdr:col>
      <xdr:colOff>746760</xdr:colOff>
      <xdr:row>49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E96DC8-FC5A-43AD-9911-A8270F8CD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</xdr:row>
      <xdr:rowOff>0</xdr:rowOff>
    </xdr:from>
    <xdr:to>
      <xdr:col>10</xdr:col>
      <xdr:colOff>38100</xdr:colOff>
      <xdr:row>21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40FA8E-BF50-4E9B-9B68-BC605C826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</xdr:row>
      <xdr:rowOff>53340</xdr:rowOff>
    </xdr:from>
    <xdr:to>
      <xdr:col>12</xdr:col>
      <xdr:colOff>403860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D0F2DA-4012-406A-BB7B-914459E3A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0</xdr:row>
      <xdr:rowOff>177800</xdr:rowOff>
    </xdr:from>
    <xdr:to>
      <xdr:col>9</xdr:col>
      <xdr:colOff>573929</xdr:colOff>
      <xdr:row>22</xdr:row>
      <xdr:rowOff>135781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D03FEA-798D-4D33-8FF4-3F305B8C2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63499</xdr:colOff>
      <xdr:row>1</xdr:row>
      <xdr:rowOff>69850</xdr:rowOff>
    </xdr:from>
    <xdr:to>
      <xdr:col>9</xdr:col>
      <xdr:colOff>246528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724E9C-E1DA-4F90-8E41-A6D991A6C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80818</xdr:colOff>
      <xdr:row>1</xdr:row>
      <xdr:rowOff>57728</xdr:rowOff>
    </xdr:from>
    <xdr:to>
      <xdr:col>12</xdr:col>
      <xdr:colOff>727364</xdr:colOff>
      <xdr:row>28</xdr:row>
      <xdr:rowOff>80818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AC7DF3-4A8E-4356-ACCD-FA6C0359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358140</xdr:colOff>
      <xdr:row>32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E3FB23-AD51-43D1-A274-072A4A373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129540</xdr:rowOff>
    </xdr:from>
    <xdr:to>
      <xdr:col>12</xdr:col>
      <xdr:colOff>160020</xdr:colOff>
      <xdr:row>27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FBC0A6-AD93-4B0C-B35F-A38C6DE7D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</xdr:colOff>
      <xdr:row>1</xdr:row>
      <xdr:rowOff>137160</xdr:rowOff>
    </xdr:from>
    <xdr:to>
      <xdr:col>22</xdr:col>
      <xdr:colOff>76200</xdr:colOff>
      <xdr:row>28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23A53C-FC8F-4FAC-9D9B-1BE2F3179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205739</xdr:colOff>
      <xdr:row>2</xdr:row>
      <xdr:rowOff>9895</xdr:rowOff>
    </xdr:from>
    <xdr:to>
      <xdr:col>9</xdr:col>
      <xdr:colOff>439782</xdr:colOff>
      <xdr:row>25</xdr:row>
      <xdr:rowOff>32214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32CF76-52F0-4CBC-A6FB-3DF96BBEB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653144</xdr:colOff>
      <xdr:row>2</xdr:row>
      <xdr:rowOff>32359</xdr:rowOff>
    </xdr:from>
    <xdr:to>
      <xdr:col>21</xdr:col>
      <xdr:colOff>509255</xdr:colOff>
      <xdr:row>23</xdr:row>
      <xdr:rowOff>104750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79FC96-1271-46A9-9E68-2CCCA178B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0.16618</cdr:x>
      <cdr:y>0.97072</cdr:y>
    </cdr:from>
    <cdr:to>
      <cdr:x>0.1723</cdr:x>
      <cdr:y>0.97789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DB1AE05E-6E3A-56AE-B95C-900F69058326}"/>
            </a:ext>
          </a:extLst>
        </cdr:cNvPr>
        <cdr:cNvSpPr/>
      </cdr:nvSpPr>
      <cdr:spPr>
        <a:xfrm xmlns:a="http://schemas.openxmlformats.org/drawingml/2006/main">
          <a:off x="1712201" y="6184682"/>
          <a:ext cx="63062" cy="4571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0.3243</cdr:x>
      <cdr:y>0.97319</cdr:y>
    </cdr:from>
    <cdr:to>
      <cdr:x>0.32874</cdr:x>
      <cdr:y>0.98037</cdr:y>
    </cdr:to>
    <cdr:sp macro="" textlink="">
      <cdr:nvSpPr>
        <cdr:cNvPr id="3" name="Rectángulo 2">
          <a:extLst xmlns:a="http://schemas.openxmlformats.org/drawingml/2006/main">
            <a:ext uri="{FF2B5EF4-FFF2-40B4-BE49-F238E27FC236}">
              <a16:creationId xmlns:a16="http://schemas.microsoft.com/office/drawing/2014/main" id="{046880D2-F8E9-F8B7-5152-38BA9D77E8D8}"/>
            </a:ext>
          </a:extLst>
        </cdr:cNvPr>
        <cdr:cNvSpPr/>
      </cdr:nvSpPr>
      <cdr:spPr>
        <a:xfrm xmlns:a="http://schemas.openxmlformats.org/drawingml/2006/main">
          <a:off x="3341304" y="6200447"/>
          <a:ext cx="45719" cy="4571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618261</xdr:colOff>
      <xdr:row>2</xdr:row>
      <xdr:rowOff>126756</xdr:rowOff>
    </xdr:from>
    <xdr:to>
      <xdr:col>18</xdr:col>
      <xdr:colOff>542636</xdr:colOff>
      <xdr:row>29</xdr:row>
      <xdr:rowOff>170390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C75B7F8-3A9F-B8E2-3F26-AF183B7FA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143388</xdr:colOff>
      <xdr:row>3</xdr:row>
      <xdr:rowOff>147893</xdr:rowOff>
    </xdr:from>
    <xdr:to>
      <xdr:col>25</xdr:col>
      <xdr:colOff>59569</xdr:colOff>
      <xdr:row>16</xdr:row>
      <xdr:rowOff>163133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ión de  Salud / Comarca">
              <a:extLst>
                <a:ext uri="{FF2B5EF4-FFF2-40B4-BE49-F238E27FC236}">
                  <a16:creationId xmlns:a16="http://schemas.microsoft.com/office/drawing/2014/main" id="{A151DA6B-65D9-CDAB-781F-3A76F09740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de  Salud / Co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35388" y="702075"/>
              <a:ext cx="4488181" cy="24166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747851</xdr:colOff>
      <xdr:row>33</xdr:row>
      <xdr:rowOff>105146</xdr:rowOff>
    </xdr:from>
    <xdr:to>
      <xdr:col>18</xdr:col>
      <xdr:colOff>749900</xdr:colOff>
      <xdr:row>61</xdr:row>
      <xdr:rowOff>129716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492521-5F17-4DDA-E07C-B81044685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555625</xdr:colOff>
      <xdr:row>19</xdr:row>
      <xdr:rowOff>174626</xdr:rowOff>
    </xdr:from>
    <xdr:to>
      <xdr:col>37</xdr:col>
      <xdr:colOff>492125</xdr:colOff>
      <xdr:row>58</xdr:row>
      <xdr:rowOff>138836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7C56E1C1-5B64-FE65-3ADD-02608F42E09F}"/>
            </a:ext>
          </a:extLst>
        </xdr:cNvPr>
        <xdr:cNvGrpSpPr/>
      </xdr:nvGrpSpPr>
      <xdr:grpSpPr>
        <a:xfrm>
          <a:off x="12747625" y="3794126"/>
          <a:ext cx="12890500" cy="7393710"/>
          <a:chOff x="12747625" y="3794126"/>
          <a:chExt cx="12890500" cy="739371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F6727C56-B72D-4874-AD7E-40641F8FC0CD}"/>
                  </a:ext>
                </a:extLst>
              </xdr:cNvPr>
              <xdr:cNvGraphicFramePr/>
            </xdr:nvGraphicFramePr>
            <xdr:xfrm>
              <a:off x="12747625" y="3794126"/>
              <a:ext cx="12890500" cy="7096124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747625" y="3794126"/>
                <a:ext cx="12890500" cy="709612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MX" sz="1100"/>
                  <a:t>Este gráfico no está disponible en tu versión de Excel.
Si editas esta forma o guardas el libro en un formato de archivo diferente, el gráfico no se podrá utilizar.</a:t>
                </a:r>
              </a:p>
            </xdr:txBody>
          </xdr:sp>
        </mc:Fallback>
      </mc:AlternateContent>
      <xdr:sp macro="" textlink="">
        <xdr:nvSpPr>
          <xdr:cNvPr id="4" name="CuadroTexto 1">
            <a:extLst>
              <a:ext uri="{FF2B5EF4-FFF2-40B4-BE49-F238E27FC236}">
                <a16:creationId xmlns:a16="http://schemas.microsoft.com/office/drawing/2014/main" id="{602F8FD3-A606-EAC6-659C-CAB7F2224FF9}"/>
              </a:ext>
            </a:extLst>
          </xdr:cNvPr>
          <xdr:cNvSpPr txBox="1"/>
        </xdr:nvSpPr>
        <xdr:spPr>
          <a:xfrm>
            <a:off x="12795250" y="10890250"/>
            <a:ext cx="5980603" cy="297586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s-MX" sz="1100"/>
              <a:t>Fuente: Elaboración propia con datos de Ministerio de Salud</a:t>
            </a:r>
            <a:r>
              <a:rPr lang="es-MX" sz="1100" baseline="0"/>
              <a:t> de la república de Panamá. 2021</a:t>
            </a:r>
            <a:endParaRPr lang="es-MX" sz="1100"/>
          </a:p>
        </xdr:txBody>
      </xdr:sp>
    </xdr:grpSp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0.04163</cdr:x>
      <cdr:y>0.92483</cdr:y>
    </cdr:from>
    <cdr:to>
      <cdr:x>0.65001</cdr:x>
      <cdr:y>0.9822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535881D7-B0A7-8C07-5779-A4EAC051F926}"/>
            </a:ext>
          </a:extLst>
        </cdr:cNvPr>
        <cdr:cNvSpPr txBox="1"/>
      </cdr:nvSpPr>
      <cdr:spPr>
        <a:xfrm xmlns:a="http://schemas.openxmlformats.org/drawingml/2006/main">
          <a:off x="409284" y="4653062"/>
          <a:ext cx="5980546" cy="288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/>
            <a:t>Fuente: Elaboración propia con datos de Ministerio de Salud</a:t>
          </a:r>
          <a:r>
            <a:rPr lang="es-MX" sz="1100" baseline="0"/>
            <a:t> de la república de Panamá. 2021</a:t>
          </a:r>
          <a:endParaRPr lang="es-MX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0.16081</cdr:x>
      <cdr:y>0.11392</cdr:y>
    </cdr:from>
    <cdr:to>
      <cdr:x>0.82337</cdr:x>
      <cdr:y>0.20998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CD35AB20-B408-8D4C-DF7B-428F91CE7477}"/>
            </a:ext>
          </a:extLst>
        </cdr:cNvPr>
        <cdr:cNvSpPr txBox="1"/>
      </cdr:nvSpPr>
      <cdr:spPr>
        <a:xfrm xmlns:a="http://schemas.openxmlformats.org/drawingml/2006/main">
          <a:off x="1593285" y="591378"/>
          <a:ext cx="6564739" cy="498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/>
            <a:t>Elaboración</a:t>
          </a:r>
          <a:r>
            <a:rPr lang="es-MX" sz="1100" baseline="0"/>
            <a:t> propia con datos de Ministerio de Salud de la República de Panamá. 2021.</a:t>
          </a:r>
          <a:r>
            <a:rPr lang="es-MX" sz="1100" b="0" i="0" u="none" strike="noStrike">
              <a:effectLst/>
              <a:latin typeface="+mn-lt"/>
              <a:ea typeface="+mn-ea"/>
              <a:cs typeface="+mn-cs"/>
            </a:rPr>
            <a:t>  </a:t>
          </a:r>
        </a:p>
        <a:p xmlns:a="http://schemas.openxmlformats.org/drawingml/2006/main">
          <a:r>
            <a:rPr lang="es-MX" sz="1100" b="0" i="0" u="none" strike="noStrike">
              <a:effectLst/>
              <a:latin typeface="+mn-lt"/>
              <a:ea typeface="+mn-ea"/>
              <a:cs typeface="+mn-cs"/>
            </a:rPr>
            <a:t>Cálculo por cada 100 adultos de 60 y más años.</a:t>
          </a:r>
          <a:r>
            <a:rPr lang="es-MX"/>
            <a:t> </a:t>
          </a:r>
          <a:endParaRPr lang="es-MX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326573</xdr:colOff>
      <xdr:row>1</xdr:row>
      <xdr:rowOff>128813</xdr:rowOff>
    </xdr:from>
    <xdr:to>
      <xdr:col>8</xdr:col>
      <xdr:colOff>759627</xdr:colOff>
      <xdr:row>24</xdr:row>
      <xdr:rowOff>90714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CB4D9B-A8DF-4918-9D88-3EBF74785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157842</xdr:colOff>
      <xdr:row>1</xdr:row>
      <xdr:rowOff>127906</xdr:rowOff>
    </xdr:from>
    <xdr:to>
      <xdr:col>18</xdr:col>
      <xdr:colOff>644071</xdr:colOff>
      <xdr:row>25</xdr:row>
      <xdr:rowOff>145143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2F599A-6A36-4067-996F-4833ED6FE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158214</xdr:colOff>
      <xdr:row>1</xdr:row>
      <xdr:rowOff>143539</xdr:rowOff>
    </xdr:from>
    <xdr:to>
      <xdr:col>17</xdr:col>
      <xdr:colOff>542017</xdr:colOff>
      <xdr:row>21</xdr:row>
      <xdr:rowOff>113539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3D20EC-DD6C-432C-9038-6D0BA7230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779515</xdr:colOff>
      <xdr:row>27</xdr:row>
      <xdr:rowOff>161229</xdr:rowOff>
    </xdr:from>
    <xdr:to>
      <xdr:col>17</xdr:col>
      <xdr:colOff>377818</xdr:colOff>
      <xdr:row>47</xdr:row>
      <xdr:rowOff>131228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22A14D-B69E-4EF9-A0DD-FB7045B27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714375</xdr:colOff>
      <xdr:row>28</xdr:row>
      <xdr:rowOff>0</xdr:rowOff>
    </xdr:from>
    <xdr:to>
      <xdr:col>8</xdr:col>
      <xdr:colOff>304375</xdr:colOff>
      <xdr:row>47</xdr:row>
      <xdr:rowOff>160500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2B6610-32B4-4A3B-B7DB-F2B8DF9A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263769</xdr:colOff>
      <xdr:row>1</xdr:row>
      <xdr:rowOff>23446</xdr:rowOff>
    </xdr:from>
    <xdr:to>
      <xdr:col>9</xdr:col>
      <xdr:colOff>601394</xdr:colOff>
      <xdr:row>23</xdr:row>
      <xdr:rowOff>60667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59AA1D-C1DE-49DA-BA75-6EF0594A7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144930</xdr:colOff>
      <xdr:row>0</xdr:row>
      <xdr:rowOff>65741</xdr:rowOff>
    </xdr:from>
    <xdr:to>
      <xdr:col>9</xdr:col>
      <xdr:colOff>672353</xdr:colOff>
      <xdr:row>20</xdr:row>
      <xdr:rowOff>17930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8D00EC-7C14-4A68-AFF6-0E3967C09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138546</xdr:colOff>
      <xdr:row>23</xdr:row>
      <xdr:rowOff>69273</xdr:rowOff>
    </xdr:from>
    <xdr:to>
      <xdr:col>10</xdr:col>
      <xdr:colOff>677761</xdr:colOff>
      <xdr:row>45</xdr:row>
      <xdr:rowOff>19230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C9C3F2-E45E-4C41-835E-8ACE0F5D1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0.37055</cdr:x>
      <cdr:y>0.92875</cdr:y>
    </cdr:from>
    <cdr:to>
      <cdr:x>0.39273</cdr:x>
      <cdr:y>0.95951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7AB5E803-5226-13DA-210A-F7F9F8D9C650}"/>
            </a:ext>
          </a:extLst>
        </cdr:cNvPr>
        <cdr:cNvSpPr/>
      </cdr:nvSpPr>
      <cdr:spPr>
        <a:xfrm xmlns:a="http://schemas.openxmlformats.org/drawingml/2006/main">
          <a:off x="2496670" y="3384176"/>
          <a:ext cx="149412" cy="1120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193963</xdr:colOff>
      <xdr:row>19</xdr:row>
      <xdr:rowOff>166255</xdr:rowOff>
    </xdr:from>
    <xdr:to>
      <xdr:col>17</xdr:col>
      <xdr:colOff>4519</xdr:colOff>
      <xdr:row>24</xdr:row>
      <xdr:rowOff>75447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91E30C-BB88-F848-27C6-554E74B2A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6072" y="3726873"/>
          <a:ext cx="1362265" cy="80973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1</xdr:row>
      <xdr:rowOff>83820</xdr:rowOff>
    </xdr:from>
    <xdr:to>
      <xdr:col>10</xdr:col>
      <xdr:colOff>114300</xdr:colOff>
      <xdr:row>23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F05322-79E3-4731-91D8-C07D8B8E1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tednations-my.sharepoint.com/personal/hector_arzate_un_org/Documents/UDS/Estad&#237;sticas/Panam&#225;/Poblacion%20indigena_edit.xlsx" TargetMode="External"/><Relationship Id="rId1" Type="http://schemas.openxmlformats.org/officeDocument/2006/relationships/externalLinkPath" Target="https://unitednations-my.sharepoint.com/personal/hector_arzate_un_org/Documents/UDS/Estad&#237;sticas/Panam&#225;/Poblacion%20indigena_edi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tednations-my.sharepoint.com/personal/hector_arzate_un_org/Documents/UDS/Productos/2405/Panam&#225;/DE%202019%20AL%2031%20DE%20JULIO%202023_%20resultados.xlsx" TargetMode="External"/><Relationship Id="rId1" Type="http://schemas.openxmlformats.org/officeDocument/2006/relationships/externalLinkPath" Target="https://unitednations-my.sharepoint.com/personal/hector_arzate_un_org/Documents/UDS/Productos/2405/Panam&#225;/DE%202019%20AL%2031%20DE%20JULIO%202023_%20result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adro 20"/>
      <sheetName val="Cuadro 20 (2)"/>
    </sheetNames>
    <sheetDataSet>
      <sheetData sheetId="0">
        <row r="10">
          <cell r="B10" t="str">
            <v>0-4</v>
          </cell>
          <cell r="G10">
            <v>48353</v>
          </cell>
          <cell r="I10">
            <v>-47033</v>
          </cell>
        </row>
        <row r="11">
          <cell r="B11" t="str">
            <v>5 - 9</v>
          </cell>
          <cell r="G11">
            <v>46179</v>
          </cell>
          <cell r="I11">
            <v>-45393</v>
          </cell>
        </row>
        <row r="12">
          <cell r="B12" t="str">
            <v>10 - 14</v>
          </cell>
          <cell r="G12">
            <v>42553</v>
          </cell>
          <cell r="I12">
            <v>-41006</v>
          </cell>
        </row>
        <row r="13">
          <cell r="B13" t="str">
            <v>15 - 19</v>
          </cell>
          <cell r="G13">
            <v>36324</v>
          </cell>
          <cell r="I13">
            <v>-35985</v>
          </cell>
        </row>
        <row r="14">
          <cell r="B14" t="str">
            <v>20 - 24</v>
          </cell>
          <cell r="G14">
            <v>31079</v>
          </cell>
          <cell r="I14">
            <v>-31980</v>
          </cell>
        </row>
        <row r="15">
          <cell r="B15" t="str">
            <v>25 - 29</v>
          </cell>
          <cell r="G15">
            <v>24969</v>
          </cell>
          <cell r="I15">
            <v>-27143</v>
          </cell>
        </row>
        <row r="16">
          <cell r="B16" t="str">
            <v>30 - 34</v>
          </cell>
          <cell r="G16">
            <v>21037</v>
          </cell>
          <cell r="I16">
            <v>-23383</v>
          </cell>
        </row>
        <row r="17">
          <cell r="B17" t="str">
            <v>35 - 39</v>
          </cell>
          <cell r="G17">
            <v>18310</v>
          </cell>
          <cell r="I17">
            <v>-20251</v>
          </cell>
        </row>
        <row r="18">
          <cell r="B18" t="str">
            <v>40 - 44</v>
          </cell>
          <cell r="G18">
            <v>16185</v>
          </cell>
          <cell r="I18">
            <v>-17393</v>
          </cell>
        </row>
        <row r="19">
          <cell r="B19" t="str">
            <v>45 - 49</v>
          </cell>
          <cell r="G19">
            <v>13752</v>
          </cell>
          <cell r="I19">
            <v>-14540</v>
          </cell>
        </row>
        <row r="20">
          <cell r="B20" t="str">
            <v>50 - 54</v>
          </cell>
          <cell r="G20">
            <v>11907</v>
          </cell>
          <cell r="I20">
            <v>-12680</v>
          </cell>
        </row>
        <row r="21">
          <cell r="B21" t="str">
            <v>55 - 59</v>
          </cell>
          <cell r="G21">
            <v>9364</v>
          </cell>
          <cell r="I21">
            <v>-9803</v>
          </cell>
        </row>
        <row r="22">
          <cell r="B22" t="str">
            <v>60 - 64</v>
          </cell>
          <cell r="G22">
            <v>7824</v>
          </cell>
          <cell r="I22">
            <v>-8213</v>
          </cell>
        </row>
        <row r="23">
          <cell r="B23" t="str">
            <v>65 - 69</v>
          </cell>
          <cell r="G23">
            <v>5787</v>
          </cell>
          <cell r="I23">
            <v>-6076</v>
          </cell>
        </row>
        <row r="24">
          <cell r="B24" t="str">
            <v>70 - 74</v>
          </cell>
          <cell r="G24">
            <v>4868</v>
          </cell>
          <cell r="I24">
            <v>-4650</v>
          </cell>
        </row>
        <row r="25">
          <cell r="B25" t="str">
            <v>75 - 79</v>
          </cell>
          <cell r="G25">
            <v>3594</v>
          </cell>
          <cell r="I25">
            <v>-2889</v>
          </cell>
        </row>
        <row r="26">
          <cell r="B26" t="str">
            <v>80 - 84</v>
          </cell>
          <cell r="G26">
            <v>1940</v>
          </cell>
          <cell r="I26">
            <v>-1895</v>
          </cell>
        </row>
        <row r="27">
          <cell r="B27" t="str">
            <v>85 - 89</v>
          </cell>
          <cell r="G27">
            <v>1052</v>
          </cell>
          <cell r="I27">
            <v>-1185</v>
          </cell>
        </row>
        <row r="28">
          <cell r="B28" t="str">
            <v>90 - 94</v>
          </cell>
          <cell r="G28">
            <v>376</v>
          </cell>
          <cell r="I28">
            <v>-518</v>
          </cell>
        </row>
        <row r="29">
          <cell r="B29" t="str">
            <v>95 - 99</v>
          </cell>
          <cell r="G29">
            <v>92</v>
          </cell>
          <cell r="I29">
            <v>-187</v>
          </cell>
        </row>
        <row r="30">
          <cell r="B30" t="str">
            <v>100 y más</v>
          </cell>
          <cell r="G30">
            <v>37</v>
          </cell>
          <cell r="I30">
            <v>-64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ados"/>
      <sheetName val="Hoja1"/>
    </sheetNames>
    <sheetDataSet>
      <sheetData sheetId="0"/>
      <sheetData sheetId="1">
        <row r="12">
          <cell r="C12" t="str">
            <v>2019</v>
          </cell>
          <cell r="D12" t="str">
            <v>2020</v>
          </cell>
          <cell r="E12" t="str">
            <v>2021</v>
          </cell>
          <cell r="F12" t="str">
            <v>2022</v>
          </cell>
          <cell r="G12" t="str">
            <v>2023</v>
          </cell>
        </row>
        <row r="13">
          <cell r="B13" t="str">
            <v>Intento Autólico</v>
          </cell>
          <cell r="C13">
            <v>0</v>
          </cell>
          <cell r="D13">
            <v>27</v>
          </cell>
          <cell r="E13">
            <v>14</v>
          </cell>
          <cell r="F13">
            <v>27</v>
          </cell>
          <cell r="G13">
            <v>10</v>
          </cell>
        </row>
        <row r="14">
          <cell r="B14" t="str">
            <v>Ideación Suicidio</v>
          </cell>
          <cell r="C14">
            <v>0</v>
          </cell>
          <cell r="D14">
            <v>39</v>
          </cell>
          <cell r="E14">
            <v>20</v>
          </cell>
          <cell r="F14">
            <v>39</v>
          </cell>
          <cell r="G14">
            <v>17</v>
          </cell>
        </row>
        <row r="15">
          <cell r="B15" t="str">
            <v>Trastorno Psiquiàtrico</v>
          </cell>
          <cell r="C15">
            <v>5</v>
          </cell>
          <cell r="D15">
            <v>33</v>
          </cell>
          <cell r="E15">
            <v>36</v>
          </cell>
          <cell r="F15">
            <v>33</v>
          </cell>
          <cell r="G15">
            <v>30</v>
          </cell>
        </row>
        <row r="16">
          <cell r="B16" t="str">
            <v>Miedo y Temores</v>
          </cell>
          <cell r="C16">
            <v>0</v>
          </cell>
          <cell r="D16">
            <v>38</v>
          </cell>
          <cell r="E16">
            <v>40</v>
          </cell>
          <cell r="F16">
            <v>38</v>
          </cell>
          <cell r="G16">
            <v>31</v>
          </cell>
        </row>
        <row r="17">
          <cell r="B17" t="str">
            <v>Trastorno de Personalidad</v>
          </cell>
          <cell r="C17">
            <v>1</v>
          </cell>
          <cell r="D17">
            <v>33</v>
          </cell>
          <cell r="E17">
            <v>45</v>
          </cell>
          <cell r="F17">
            <v>33</v>
          </cell>
          <cell r="G17">
            <v>39</v>
          </cell>
        </row>
        <row r="18">
          <cell r="B18" t="str">
            <v xml:space="preserve">Esquizofrenia </v>
          </cell>
          <cell r="C18">
            <v>2</v>
          </cell>
          <cell r="D18">
            <v>57</v>
          </cell>
          <cell r="E18">
            <v>39</v>
          </cell>
          <cell r="F18">
            <v>57</v>
          </cell>
          <cell r="G18">
            <v>22</v>
          </cell>
        </row>
        <row r="19">
          <cell r="B19" t="str">
            <v xml:space="preserve">Retardo Mental </v>
          </cell>
          <cell r="C19">
            <v>7</v>
          </cell>
          <cell r="D19">
            <v>59</v>
          </cell>
          <cell r="E19">
            <v>64</v>
          </cell>
          <cell r="F19">
            <v>59</v>
          </cell>
          <cell r="G19">
            <v>44</v>
          </cell>
        </row>
        <row r="20">
          <cell r="B20" t="str">
            <v>Compras de Medicamentos</v>
          </cell>
          <cell r="C20">
            <v>0</v>
          </cell>
          <cell r="D20">
            <v>110</v>
          </cell>
          <cell r="E20">
            <v>50</v>
          </cell>
          <cell r="F20">
            <v>110</v>
          </cell>
          <cell r="G20">
            <v>31</v>
          </cell>
        </row>
        <row r="21">
          <cell r="B21" t="str">
            <v xml:space="preserve">Colocación familiar </v>
          </cell>
          <cell r="C21">
            <v>2</v>
          </cell>
          <cell r="D21">
            <v>92</v>
          </cell>
          <cell r="E21">
            <v>75</v>
          </cell>
          <cell r="F21">
            <v>143</v>
          </cell>
          <cell r="G21">
            <v>28</v>
          </cell>
        </row>
        <row r="22">
          <cell r="B22" t="str">
            <v xml:space="preserve">Solicitud de cupos para Instituciones </v>
          </cell>
          <cell r="C22">
            <v>1</v>
          </cell>
          <cell r="D22">
            <v>131</v>
          </cell>
          <cell r="E22">
            <v>92</v>
          </cell>
          <cell r="F22">
            <v>207</v>
          </cell>
          <cell r="G22">
            <v>7</v>
          </cell>
        </row>
        <row r="23">
          <cell r="B23" t="str">
            <v>Depresión</v>
          </cell>
          <cell r="C23">
            <v>1</v>
          </cell>
          <cell r="D23">
            <v>139</v>
          </cell>
          <cell r="E23">
            <v>110</v>
          </cell>
          <cell r="F23">
            <v>139</v>
          </cell>
          <cell r="G23">
            <v>81</v>
          </cell>
        </row>
        <row r="24">
          <cell r="B24" t="str">
            <v xml:space="preserve">Ansiedad </v>
          </cell>
          <cell r="C24">
            <v>1</v>
          </cell>
          <cell r="D24">
            <v>175</v>
          </cell>
          <cell r="E24">
            <v>109</v>
          </cell>
          <cell r="F24">
            <v>175</v>
          </cell>
          <cell r="G24">
            <v>79</v>
          </cell>
        </row>
        <row r="25">
          <cell r="B25" t="str">
            <v xml:space="preserve">Problema de Vivienda </v>
          </cell>
          <cell r="C25">
            <v>17</v>
          </cell>
          <cell r="D25">
            <v>141</v>
          </cell>
          <cell r="E25">
            <v>156</v>
          </cell>
          <cell r="F25">
            <v>141</v>
          </cell>
          <cell r="G25">
            <v>211</v>
          </cell>
        </row>
        <row r="26">
          <cell r="B26" t="str">
            <v>Malos tratos</v>
          </cell>
          <cell r="C26">
            <v>2</v>
          </cell>
          <cell r="D26">
            <v>143</v>
          </cell>
          <cell r="E26">
            <v>201</v>
          </cell>
          <cell r="F26">
            <v>291</v>
          </cell>
          <cell r="G26">
            <v>88</v>
          </cell>
        </row>
        <row r="27">
          <cell r="B27" t="str">
            <v xml:space="preserve">Adulto Mayor Abandonado </v>
          </cell>
          <cell r="C27">
            <v>0</v>
          </cell>
          <cell r="D27">
            <v>222</v>
          </cell>
          <cell r="E27">
            <v>149</v>
          </cell>
          <cell r="F27">
            <v>341</v>
          </cell>
          <cell r="G27">
            <v>161</v>
          </cell>
        </row>
        <row r="28">
          <cell r="B28" t="str">
            <v xml:space="preserve">Problema Económico </v>
          </cell>
          <cell r="C28">
            <v>113</v>
          </cell>
          <cell r="D28">
            <v>161</v>
          </cell>
          <cell r="E28">
            <v>78</v>
          </cell>
          <cell r="F28">
            <v>461</v>
          </cell>
          <cell r="G28">
            <v>80</v>
          </cell>
        </row>
        <row r="29">
          <cell r="B29" t="str">
            <v>Negligencia</v>
          </cell>
          <cell r="C29">
            <v>5</v>
          </cell>
          <cell r="D29">
            <v>231</v>
          </cell>
          <cell r="E29">
            <v>237</v>
          </cell>
          <cell r="F29">
            <v>231</v>
          </cell>
          <cell r="G29">
            <v>238</v>
          </cell>
        </row>
        <row r="30">
          <cell r="B30" t="str">
            <v>Apoyo Para Laboratorios</v>
          </cell>
          <cell r="C30">
            <v>0</v>
          </cell>
          <cell r="D30">
            <v>484</v>
          </cell>
          <cell r="E30">
            <v>16</v>
          </cell>
          <cell r="F30">
            <v>484</v>
          </cell>
          <cell r="G30">
            <v>14</v>
          </cell>
        </row>
        <row r="31">
          <cell r="B31" t="str">
            <v xml:space="preserve">Atención al Adulto mayor </v>
          </cell>
          <cell r="C31">
            <v>0</v>
          </cell>
          <cell r="D31">
            <v>408</v>
          </cell>
          <cell r="E31">
            <v>334</v>
          </cell>
          <cell r="F31">
            <v>408</v>
          </cell>
          <cell r="G31">
            <v>238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tednations-my.sharepoint.com/personal/hector_arzate_un_org/Documents/UDS/Productos/2405/Panam&#225;/DE%202019%20AL%2031%20DE%20JULIO%202023_%20resultado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éctor Beltrán" refreshedDate="45409.706689120372" backgroundQuery="1" createdVersion="8" refreshedVersion="8" minRefreshableVersion="3" recordCount="26" xr:uid="{C2E061E6-EC68-4E47-9D90-B9255EFC8FFD}">
  <cacheSource type="external" connectionId="2"/>
  <cacheFields count="5">
    <cacheField name="Provincia o comarca" numFmtId="0">
      <sharedItems count="13">
        <s v="Bocas del Toro"/>
        <s v="Chiriquí"/>
        <s v="Coclé"/>
        <s v="Colón"/>
        <s v="Darién"/>
        <s v="Emberá"/>
        <s v="Herrera"/>
        <s v="Kuna Yala"/>
        <s v="Los Santos"/>
        <s v="Ngäbe Buglé"/>
        <s v="Panamá"/>
        <s v="República de Panamá"/>
        <s v="Veraguas"/>
      </sharedItems>
    </cacheField>
    <cacheField name="Año" numFmtId="0">
      <sharedItems containsSemiMixedTypes="0" containsString="0" containsNumber="1" containsInteger="1" minValue="0" maxValue="60" count="2">
        <n v="0"/>
        <n v="60"/>
      </sharedItems>
    </cacheField>
    <cacheField name="Ambos" numFmtId="0">
      <sharedItems containsSemiMixedTypes="0" containsString="0" containsNumber="1" minValue="22.79" maxValue="80.38" count="24">
        <n v="74.61"/>
        <n v="22.79"/>
        <n v="79.27"/>
        <n v="24.99"/>
        <n v="78.08"/>
        <n v="23.85"/>
        <n v="76.349999999999994"/>
        <n v="23.11"/>
        <n v="75.38"/>
        <n v="25.29"/>
        <n v="72"/>
        <n v="22.82"/>
        <n v="79.28"/>
        <n v="24.25"/>
        <n v="73.19"/>
        <n v="23.41"/>
        <n v="79.58"/>
        <n v="25.04"/>
        <n v="80.38"/>
        <n v="25.26"/>
        <n v="78.67"/>
        <n v="24.65"/>
        <n v="78.06"/>
        <n v="23.58"/>
      </sharedItems>
    </cacheField>
    <cacheField name="Hombres" numFmtId="0">
      <sharedItems containsSemiMixedTypes="0" containsString="0" containsNumber="1" minValue="21.73" maxValue="77.72" count="25">
        <n v="72.95"/>
        <n v="21.73"/>
        <n v="75.819999999999993"/>
        <n v="22.85"/>
        <n v="75.41"/>
        <n v="22.87"/>
        <n v="73.209999999999994"/>
        <n v="22.39"/>
        <n v="72.48"/>
        <n v="24.69"/>
        <n v="69.8"/>
        <n v="22.17"/>
        <n v="76.099999999999994"/>
        <n v="22.2"/>
        <n v="70.08"/>
        <n v="75.959999999999994"/>
        <n v="22.38"/>
        <n v="69.97"/>
        <n v="22.21"/>
        <n v="77.72"/>
        <n v="24.15"/>
        <n v="75.78"/>
        <n v="23.28"/>
        <n v="75.56"/>
        <n v="22.31"/>
      </sharedItems>
    </cacheField>
    <cacheField name="Mujeres" numFmtId="0">
      <sharedItems containsSemiMixedTypes="0" containsString="0" containsNumber="1" minValue="23.47" maxValue="83.39" count="26">
        <n v="76.36"/>
        <n v="23.91"/>
        <n v="82.89"/>
        <n v="27.23"/>
        <n v="80.88"/>
        <n v="24.87"/>
        <n v="79.650000000000006"/>
        <n v="23.86"/>
        <n v="78.430000000000007"/>
        <n v="25.92"/>
        <n v="74.31"/>
        <n v="23.5"/>
        <n v="82.62"/>
        <n v="26.39"/>
        <n v="76.459999999999994"/>
        <n v="24.7"/>
        <n v="83.39"/>
        <n v="27.83"/>
        <n v="74.14"/>
        <n v="23.47"/>
        <n v="83.18"/>
        <n v="26.42"/>
        <n v="81.709999999999994"/>
        <n v="26.08"/>
        <n v="80.69"/>
        <n v="24.9"/>
      </sharedItems>
    </cacheField>
  </cacheFields>
  <extLst>
    <ext xmlns:x14="http://schemas.microsoft.com/office/spreadsheetml/2009/9/main" uri="{725AE2AE-9491-48be-B2B4-4EB974FC3084}">
      <x14:pivotCacheDefinition pivotCacheId="165849250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ctor Arzate Beltran" refreshedDate="45411.647800231483" createdVersion="8" refreshedVersion="8" minRefreshableVersion="3" recordCount="42" xr:uid="{19E1104D-F00C-4528-B3DD-B3DA7EF0E1A4}">
  <cacheSource type="worksheet">
    <worksheetSource name="Tabla5"/>
  </cacheSource>
  <cacheFields count="4">
    <cacheField name="Provincia o comarca" numFmtId="0">
      <sharedItems count="14">
        <s v="República de Panamá"/>
        <s v="Bocas del Toro"/>
        <s v="Coclé"/>
        <s v="Colón"/>
        <s v="Chiriquí"/>
        <s v="Darién"/>
        <s v="Herrera"/>
        <s v="Los Santos"/>
        <s v="Panamá"/>
        <s v="Panamá Oeste (1)"/>
        <s v="Veraguas"/>
        <s v="Comarca  Kuna Yala"/>
        <s v="Comarca Emberá"/>
        <s v="Comarca Ngäbé Buglé"/>
      </sharedItems>
    </cacheField>
    <cacheField name="Sexo" numFmtId="0">
      <sharedItems count="3">
        <s v="Total"/>
        <s v="Hombres"/>
        <s v="Mujeres"/>
      </sharedItems>
    </cacheField>
    <cacheField name="Población Total " numFmtId="164">
      <sharedItems containsSemiMixedTypes="0" containsString="0" containsNumber="1" minValue="0.88484897236857984" maxValue="7.4169278996865202"/>
    </cacheField>
    <cacheField name="60 o más" numFmtId="164">
      <sharedItems containsSemiMixedTypes="0" containsString="0" containsNumber="1" minValue="2.144249512670565" maxValue="15.5570652173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ctor Arzate Beltran" refreshedDate="45415.349570370374" createdVersion="8" refreshedVersion="8" minRefreshableVersion="3" recordCount="25" xr:uid="{8E50D2DF-AAA2-4DEF-8870-037D86AC4F20}">
  <cacheSource type="worksheet">
    <worksheetSource ref="A12:H37" sheet="Hoja1" r:id="rId2"/>
  </cacheSource>
  <cacheFields count="8">
    <cacheField name="Conglomerado" numFmtId="0">
      <sharedItems count="2">
        <s v="a"/>
        <s v="b"/>
      </sharedItems>
    </cacheField>
    <cacheField name="Categoría" numFmtId="0">
      <sharedItems count="25">
        <s v="Adulto Mayor Abandonado "/>
        <s v="Solicitud de cupos para Instituciones "/>
        <s v="Colocación familiar "/>
        <s v="Malos tratos"/>
        <s v="Negligencia"/>
        <s v="Ansiedad "/>
        <s v="Depresión"/>
        <s v="Esquizofrenia "/>
        <s v="Ideación Suicidio"/>
        <s v="Intento Autólico"/>
        <s v="Miedo y Temores"/>
        <s v="Retardo Mental "/>
        <s v="Trastorno de Personalidad"/>
        <s v="Trastorno Psiquiàtrico"/>
        <s v="Problema de Vivienda "/>
        <s v="Problema Económico "/>
        <s v="Apoyo Para Laboratorios"/>
        <s v="Compras de Medicamentos"/>
        <s v="Atención al Adulto mayor "/>
        <s v="Giras Móviles a Casas Hogares"/>
        <s v="Visitas Domiciliarias"/>
        <s v="Edad 60-69"/>
        <s v="Edad 70-79"/>
        <s v="Edad 80-89"/>
        <s v="Edad 90 y mas"/>
      </sharedItems>
    </cacheField>
    <cacheField name="2019" numFmtId="0">
      <sharedItems containsSemiMixedTypes="0" containsString="0" containsNumber="1" containsInteger="1" minValue="0" maxValue="491"/>
    </cacheField>
    <cacheField name="2020" numFmtId="0">
      <sharedItems containsSemiMixedTypes="0" containsString="0" containsNumber="1" containsInteger="1" minValue="27" maxValue="962"/>
    </cacheField>
    <cacheField name="2021" numFmtId="0">
      <sharedItems containsSemiMixedTypes="0" containsString="0" containsNumber="1" containsInteger="1" minValue="14" maxValue="1059"/>
    </cacheField>
    <cacheField name="2022" numFmtId="0">
      <sharedItems containsSemiMixedTypes="0" containsString="0" containsNumber="1" containsInteger="1" minValue="27" maxValue="962"/>
    </cacheField>
    <cacheField name="2023" numFmtId="0">
      <sharedItems containsSemiMixedTypes="0" containsString="0" containsNumber="1" containsInteger="1" minValue="7" maxValue="4053"/>
    </cacheField>
    <cacheField name="Total " numFmtId="0">
      <sharedItems containsSemiMixedTypes="0" containsString="0" containsNumber="1" containsInteger="1" minValue="78" maxValue="74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ctor Arzate Beltran" refreshedDate="45432.637102777779" createdVersion="8" refreshedVersion="8" minRefreshableVersion="3" recordCount="14" xr:uid="{19CDF619-021B-4B12-A596-733AA7E5F175}">
  <cacheSource type="worksheet">
    <worksheetSource name="Tabla13"/>
  </cacheSource>
  <cacheFields count="13">
    <cacheField name="Región de  Salud / Comarca" numFmtId="0">
      <sharedItems count="14">
        <s v="Total"/>
        <s v="Bocas del Toro"/>
        <s v="Coclé"/>
        <s v="Colón "/>
        <s v="Chiriquí"/>
        <s v="Darién"/>
        <s v="Comarca Emberá"/>
        <s v="Herrera"/>
        <s v="Los Santos"/>
        <s v="Panamá"/>
        <s v="Panamá Este "/>
        <s v="Veraguas"/>
        <s v="Comarca Ngobe Buglé"/>
        <s v="Panamá Oeste"/>
      </sharedItems>
    </cacheField>
    <cacheField name="Total   Consultas" numFmtId="0">
      <sharedItems containsSemiMixedTypes="0" containsString="0" containsNumber="1" containsInteger="1" minValue="1355" maxValue="533416"/>
    </cacheField>
    <cacheField name="Total   Nuevas/Año" numFmtId="0">
      <sharedItems containsSemiMixedTypes="0" containsString="0" containsNumber="1" containsInteger="1" minValue="789" maxValue="347155"/>
    </cacheField>
    <cacheField name="Total   Concentración" numFmtId="164">
      <sharedItems containsSemiMixedTypes="0" containsString="0" containsNumber="1" minValue="1.0156736061258673" maxValue="2.7196981989290929"/>
    </cacheField>
    <cacheField name="Total    % de Cobertura 1/" numFmtId="164">
      <sharedItems containsSemiMixedTypes="0" containsString="0" containsNumber="1" minValue="7.079003859992139" maxValue="22.383141097909981"/>
    </cacheField>
    <cacheField name="20 - 59 Años Consultas" numFmtId="0">
      <sharedItems containsSemiMixedTypes="0" containsString="0" containsNumber="1" containsInteger="1" minValue="863" maxValue="389661"/>
    </cacheField>
    <cacheField name="20 - 59 Años Nuevas/Año" numFmtId="0">
      <sharedItems containsSemiMixedTypes="0" containsString="0" containsNumber="1" containsInteger="1" minValue="529" maxValue="281239"/>
    </cacheField>
    <cacheField name="20 - 59 Años Concentración" numFmtId="164">
      <sharedItems containsSemiMixedTypes="0" containsString="0" containsNumber="1" minValue="1.0152928582352041" maxValue="2.3838519970595442"/>
    </cacheField>
    <cacheField name="20 - 59 Años  % de Cobertura  2/" numFmtId="164">
      <sharedItems containsSemiMixedTypes="0" containsString="0" containsNumber="1" minValue="6.8952790695222133" maxValue="21.009222030497924"/>
    </cacheField>
    <cacheField name="60 y Más Consultas" numFmtId="0">
      <sharedItems containsSemiMixedTypes="0" containsString="0" containsNumber="1" containsInteger="1" minValue="492" maxValue="143755"/>
    </cacheField>
    <cacheField name="60 y Más Nuevas/Año" numFmtId="0">
      <sharedItems containsSemiMixedTypes="0" containsString="0" containsNumber="1" containsInteger="1" minValue="260" maxValue="65916"/>
    </cacheField>
    <cacheField name="60 y Más Concentración" numFmtId="164">
      <sharedItems containsSemiMixedTypes="0" containsString="0" containsNumber="1" minValue="1.0170423309510721" maxValue="4.7175298804780876"/>
    </cacheField>
    <cacheField name="60 y Más  % de Cobertura  3/" numFmtId="164">
      <sharedItems containsSemiMixedTypes="0" containsString="0" containsNumber="1" minValue="5.1538590886161089" maxValue="32.219607843137254"/>
    </cacheField>
  </cacheFields>
  <extLst>
    <ext xmlns:x14="http://schemas.microsoft.com/office/spreadsheetml/2009/9/main" uri="{725AE2AE-9491-48be-B2B4-4EB974FC3084}">
      <x14:pivotCacheDefinition pivotCacheId="4233872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x v="0"/>
    <x v="0"/>
  </r>
  <r>
    <x v="0"/>
    <x v="1"/>
    <x v="1"/>
    <x v="1"/>
    <x v="1"/>
  </r>
  <r>
    <x v="1"/>
    <x v="0"/>
    <x v="2"/>
    <x v="2"/>
    <x v="2"/>
  </r>
  <r>
    <x v="1"/>
    <x v="1"/>
    <x v="3"/>
    <x v="3"/>
    <x v="3"/>
  </r>
  <r>
    <x v="2"/>
    <x v="0"/>
    <x v="4"/>
    <x v="4"/>
    <x v="4"/>
  </r>
  <r>
    <x v="2"/>
    <x v="1"/>
    <x v="5"/>
    <x v="5"/>
    <x v="5"/>
  </r>
  <r>
    <x v="3"/>
    <x v="0"/>
    <x v="6"/>
    <x v="6"/>
    <x v="6"/>
  </r>
  <r>
    <x v="3"/>
    <x v="1"/>
    <x v="7"/>
    <x v="7"/>
    <x v="7"/>
  </r>
  <r>
    <x v="4"/>
    <x v="0"/>
    <x v="8"/>
    <x v="8"/>
    <x v="8"/>
  </r>
  <r>
    <x v="4"/>
    <x v="1"/>
    <x v="9"/>
    <x v="9"/>
    <x v="9"/>
  </r>
  <r>
    <x v="5"/>
    <x v="0"/>
    <x v="10"/>
    <x v="10"/>
    <x v="10"/>
  </r>
  <r>
    <x v="5"/>
    <x v="1"/>
    <x v="11"/>
    <x v="11"/>
    <x v="11"/>
  </r>
  <r>
    <x v="6"/>
    <x v="0"/>
    <x v="12"/>
    <x v="12"/>
    <x v="12"/>
  </r>
  <r>
    <x v="6"/>
    <x v="1"/>
    <x v="13"/>
    <x v="13"/>
    <x v="13"/>
  </r>
  <r>
    <x v="7"/>
    <x v="0"/>
    <x v="14"/>
    <x v="14"/>
    <x v="14"/>
  </r>
  <r>
    <x v="7"/>
    <x v="1"/>
    <x v="15"/>
    <x v="11"/>
    <x v="15"/>
  </r>
  <r>
    <x v="8"/>
    <x v="0"/>
    <x v="16"/>
    <x v="15"/>
    <x v="16"/>
  </r>
  <r>
    <x v="8"/>
    <x v="1"/>
    <x v="17"/>
    <x v="16"/>
    <x v="17"/>
  </r>
  <r>
    <x v="9"/>
    <x v="0"/>
    <x v="10"/>
    <x v="17"/>
    <x v="18"/>
  </r>
  <r>
    <x v="9"/>
    <x v="1"/>
    <x v="11"/>
    <x v="18"/>
    <x v="19"/>
  </r>
  <r>
    <x v="10"/>
    <x v="0"/>
    <x v="18"/>
    <x v="19"/>
    <x v="20"/>
  </r>
  <r>
    <x v="10"/>
    <x v="1"/>
    <x v="19"/>
    <x v="20"/>
    <x v="21"/>
  </r>
  <r>
    <x v="11"/>
    <x v="0"/>
    <x v="20"/>
    <x v="21"/>
    <x v="22"/>
  </r>
  <r>
    <x v="11"/>
    <x v="1"/>
    <x v="21"/>
    <x v="22"/>
    <x v="23"/>
  </r>
  <r>
    <x v="12"/>
    <x v="0"/>
    <x v="22"/>
    <x v="23"/>
    <x v="24"/>
  </r>
  <r>
    <x v="12"/>
    <x v="1"/>
    <x v="23"/>
    <x v="24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3.9903804255354469"/>
    <n v="13.111005054635841"/>
  </r>
  <r>
    <x v="0"/>
    <x v="1"/>
    <n v="4.2289377719077672"/>
    <n v="13.288039007463468"/>
  </r>
  <r>
    <x v="0"/>
    <x v="2"/>
    <n v="3.7507077177633117"/>
    <n v="12.95116557789369"/>
  </r>
  <r>
    <x v="1"/>
    <x v="0"/>
    <n v="2.7679396990358986"/>
    <n v="12.508561643835616"/>
  </r>
  <r>
    <x v="1"/>
    <x v="1"/>
    <n v="3.1623958898426778"/>
    <n v="12.895823772372648"/>
  </r>
  <r>
    <x v="1"/>
    <x v="2"/>
    <n v="2.3601090973077601"/>
    <n v="12.016332879642231"/>
  </r>
  <r>
    <x v="2"/>
    <x v="0"/>
    <n v="4.8495132624810218"/>
    <n v="14.140690037924337"/>
  </r>
  <r>
    <x v="2"/>
    <x v="1"/>
    <n v="5.1690005531456524"/>
    <n v="14.296810746595998"/>
  </r>
  <r>
    <x v="2"/>
    <x v="2"/>
    <n v="4.515274266743825"/>
    <n v="13.980709804288791"/>
  </r>
  <r>
    <x v="3"/>
    <x v="0"/>
    <n v="3.5960596016641935"/>
    <n v="12.88010425716768"/>
  </r>
  <r>
    <x v="3"/>
    <x v="1"/>
    <n v="3.8679657776066514"/>
    <n v="12.794853466761975"/>
  </r>
  <r>
    <x v="3"/>
    <x v="2"/>
    <n v="3.3171326049700087"/>
    <n v="12.958014133855929"/>
  </r>
  <r>
    <x v="4"/>
    <x v="0"/>
    <n v="5.02465965816981"/>
    <n v="13.40191362543135"/>
  </r>
  <r>
    <x v="4"/>
    <x v="1"/>
    <n v="5.4176447991805032"/>
    <n v="13.962334913873931"/>
  </r>
  <r>
    <x v="4"/>
    <x v="2"/>
    <n v="4.6289331963707792"/>
    <n v="12.867900446713465"/>
  </r>
  <r>
    <x v="5"/>
    <x v="0"/>
    <n v="3.0441322257546233"/>
    <n v="8.9075055565053844"/>
  </r>
  <r>
    <x v="5"/>
    <x v="1"/>
    <n v="3.4161589741954006"/>
    <n v="8.7056128293241688"/>
  </r>
  <r>
    <x v="5"/>
    <x v="2"/>
    <n v="2.6146197753636531"/>
    <n v="9.2066185829444205"/>
  </r>
  <r>
    <x v="6"/>
    <x v="0"/>
    <n v="6.2187090487550822"/>
    <n v="14.796606137499008"/>
  </r>
  <r>
    <x v="6"/>
    <x v="1"/>
    <n v="6.5012588998382608"/>
    <n v="14.928028465146371"/>
  </r>
  <r>
    <x v="6"/>
    <x v="2"/>
    <n v="5.9318447292241538"/>
    <n v="14.670192906036092"/>
  </r>
  <r>
    <x v="7"/>
    <x v="0"/>
    <n v="6.962045185797554"/>
    <n v="14.917936694021103"/>
  </r>
  <r>
    <x v="7"/>
    <x v="1"/>
    <n v="7.4169278996865202"/>
    <n v="15.557065217391305"/>
  </r>
  <r>
    <x v="7"/>
    <x v="2"/>
    <n v="6.5058372283121297"/>
    <n v="14.296333002973242"/>
  </r>
  <r>
    <x v="8"/>
    <x v="0"/>
    <n v="3.607658688766413"/>
    <n v="12.961328962610603"/>
  </r>
  <r>
    <x v="8"/>
    <x v="1"/>
    <n v="3.7631351636466572"/>
    <n v="13.032975675523847"/>
  </r>
  <r>
    <x v="8"/>
    <x v="2"/>
    <n v="3.4563199630710391"/>
    <n v="12.905322325663096"/>
  </r>
  <r>
    <x v="9"/>
    <x v="0"/>
    <n v="4.5424617242931591"/>
    <n v="14.078425465682582"/>
  </r>
  <r>
    <x v="9"/>
    <x v="1"/>
    <n v="4.6691350992120002"/>
    <n v="13.861122217779556"/>
  </r>
  <r>
    <x v="9"/>
    <x v="2"/>
    <n v="4.4125996411782076"/>
    <n v="14.271819324840463"/>
  </r>
  <r>
    <x v="10"/>
    <x v="0"/>
    <n v="4.5914309357199663"/>
    <n v="11.421464594600762"/>
  </r>
  <r>
    <x v="10"/>
    <x v="1"/>
    <n v="4.9855693138441488"/>
    <n v="12.067303479099115"/>
  </r>
  <r>
    <x v="10"/>
    <x v="2"/>
    <n v="4.16826322365681"/>
    <n v="10.719558074194008"/>
  </r>
  <r>
    <x v="11"/>
    <x v="0"/>
    <n v="1.0138344001651869"/>
    <n v="5.4956085319949812"/>
  </r>
  <r>
    <x v="11"/>
    <x v="1"/>
    <n v="1.1499130139601985"/>
    <n v="6.0739922694643846"/>
  </r>
  <r>
    <x v="11"/>
    <x v="2"/>
    <n v="0.88484897236857984"/>
    <n v="4.1858325666973322"/>
  </r>
  <r>
    <x v="12"/>
    <x v="0"/>
    <n v="2.2593764121102575"/>
    <n v="3.1304347826086958"/>
  </r>
  <r>
    <x v="12"/>
    <x v="1"/>
    <n v="2.5409130060292853"/>
    <n v="3.9246467817896389"/>
  </r>
  <r>
    <x v="12"/>
    <x v="2"/>
    <n v="1.9486692015209126"/>
    <n v="2.144249512670565"/>
  </r>
  <r>
    <x v="13"/>
    <x v="0"/>
    <n v="1.6115801124156341"/>
    <n v="9.9771065652462898"/>
  </r>
  <r>
    <x v="13"/>
    <x v="1"/>
    <n v="1.7414029777198974"/>
    <n v="10.376946587105225"/>
  </r>
  <r>
    <x v="13"/>
    <x v="2"/>
    <n v="1.4852121180974895"/>
    <n v="9.565217391304347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0"/>
    <n v="222"/>
    <n v="149"/>
    <n v="341"/>
    <n v="161"/>
    <n v="873"/>
  </r>
  <r>
    <x v="0"/>
    <x v="1"/>
    <n v="1"/>
    <n v="131"/>
    <n v="92"/>
    <n v="207"/>
    <n v="7"/>
    <n v="438"/>
  </r>
  <r>
    <x v="0"/>
    <x v="2"/>
    <n v="2"/>
    <n v="92"/>
    <n v="75"/>
    <n v="143"/>
    <n v="28"/>
    <n v="340"/>
  </r>
  <r>
    <x v="0"/>
    <x v="3"/>
    <n v="2"/>
    <n v="143"/>
    <n v="201"/>
    <n v="291"/>
    <n v="88"/>
    <n v="725"/>
  </r>
  <r>
    <x v="0"/>
    <x v="4"/>
    <n v="5"/>
    <n v="231"/>
    <n v="237"/>
    <n v="231"/>
    <n v="238"/>
    <n v="942"/>
  </r>
  <r>
    <x v="0"/>
    <x v="5"/>
    <n v="1"/>
    <n v="175"/>
    <n v="109"/>
    <n v="175"/>
    <n v="79"/>
    <n v="539"/>
  </r>
  <r>
    <x v="0"/>
    <x v="6"/>
    <n v="1"/>
    <n v="139"/>
    <n v="110"/>
    <n v="139"/>
    <n v="81"/>
    <n v="470"/>
  </r>
  <r>
    <x v="0"/>
    <x v="7"/>
    <n v="2"/>
    <n v="57"/>
    <n v="39"/>
    <n v="57"/>
    <n v="22"/>
    <n v="177"/>
  </r>
  <r>
    <x v="0"/>
    <x v="8"/>
    <n v="0"/>
    <n v="39"/>
    <n v="20"/>
    <n v="39"/>
    <n v="17"/>
    <n v="115"/>
  </r>
  <r>
    <x v="0"/>
    <x v="9"/>
    <n v="0"/>
    <n v="27"/>
    <n v="14"/>
    <n v="27"/>
    <n v="10"/>
    <n v="78"/>
  </r>
  <r>
    <x v="0"/>
    <x v="10"/>
    <n v="0"/>
    <n v="38"/>
    <n v="40"/>
    <n v="38"/>
    <n v="31"/>
    <n v="147"/>
  </r>
  <r>
    <x v="0"/>
    <x v="11"/>
    <n v="7"/>
    <n v="59"/>
    <n v="64"/>
    <n v="59"/>
    <n v="44"/>
    <n v="233"/>
  </r>
  <r>
    <x v="0"/>
    <x v="12"/>
    <n v="1"/>
    <n v="33"/>
    <n v="45"/>
    <n v="33"/>
    <n v="39"/>
    <n v="151"/>
  </r>
  <r>
    <x v="0"/>
    <x v="13"/>
    <n v="5"/>
    <n v="33"/>
    <n v="36"/>
    <n v="33"/>
    <n v="30"/>
    <n v="137"/>
  </r>
  <r>
    <x v="0"/>
    <x v="14"/>
    <n v="17"/>
    <n v="141"/>
    <n v="156"/>
    <n v="141"/>
    <n v="211"/>
    <n v="666"/>
  </r>
  <r>
    <x v="0"/>
    <x v="15"/>
    <n v="113"/>
    <n v="161"/>
    <n v="78"/>
    <n v="461"/>
    <n v="80"/>
    <n v="893"/>
  </r>
  <r>
    <x v="0"/>
    <x v="16"/>
    <n v="0"/>
    <n v="484"/>
    <n v="16"/>
    <n v="484"/>
    <n v="14"/>
    <n v="998"/>
  </r>
  <r>
    <x v="0"/>
    <x v="17"/>
    <n v="0"/>
    <n v="110"/>
    <n v="50"/>
    <n v="110"/>
    <n v="31"/>
    <n v="301"/>
  </r>
  <r>
    <x v="0"/>
    <x v="18"/>
    <n v="0"/>
    <n v="408"/>
    <n v="334"/>
    <n v="408"/>
    <n v="238"/>
    <n v="1388"/>
  </r>
  <r>
    <x v="0"/>
    <x v="19"/>
    <n v="0"/>
    <n v="962"/>
    <n v="14"/>
    <n v="962"/>
    <n v="69"/>
    <n v="2007"/>
  </r>
  <r>
    <x v="0"/>
    <x v="20"/>
    <n v="0"/>
    <n v="677"/>
    <n v="326"/>
    <n v="677"/>
    <n v="356"/>
    <n v="2036"/>
  </r>
  <r>
    <x v="1"/>
    <x v="21"/>
    <n v="491"/>
    <n v="912"/>
    <n v="1059"/>
    <n v="912"/>
    <n v="4053"/>
    <n v="7427"/>
  </r>
  <r>
    <x v="1"/>
    <x v="22"/>
    <n v="258"/>
    <n v="662"/>
    <n v="873"/>
    <n v="662"/>
    <n v="749"/>
    <n v="3204"/>
  </r>
  <r>
    <x v="1"/>
    <x v="23"/>
    <n v="120"/>
    <n v="292"/>
    <n v="265"/>
    <n v="292"/>
    <n v="205"/>
    <n v="1174"/>
  </r>
  <r>
    <x v="1"/>
    <x v="24"/>
    <n v="0"/>
    <n v="206"/>
    <n v="118"/>
    <n v="206"/>
    <n v="97"/>
    <n v="6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533416"/>
    <n v="347155"/>
    <n v="1.5365355532831155"/>
    <n v="12.086904689783779"/>
    <n v="389661"/>
    <n v="281239"/>
    <n v="1.3855155223848754"/>
    <n v="12.135400552921261"/>
    <n v="143755"/>
    <n v="65916"/>
    <n v="2.1808817282602098"/>
    <n v="11.884272756283703"/>
  </r>
  <r>
    <x v="1"/>
    <n v="10473"/>
    <n v="7024"/>
    <n v="1.4910307517084282"/>
    <n v="7.079003859992139"/>
    <n v="9233"/>
    <n v="6411"/>
    <n v="1.4401809390110747"/>
    <n v="7.3412039528678905"/>
    <n v="1240"/>
    <n v="613"/>
    <n v="2.0228384991843393"/>
    <n v="5.1538590886161089"/>
  </r>
  <r>
    <x v="2"/>
    <n v="53728"/>
    <n v="30571"/>
    <n v="1.7574825815315167"/>
    <n v="17.323428079242031"/>
    <n v="33358"/>
    <n v="21060"/>
    <n v="1.5839506172839506"/>
    <n v="15.102078866411858"/>
    <n v="20370"/>
    <n v="9511"/>
    <n v="2.1417306276942489"/>
    <n v="25.690824126846923"/>
  </r>
  <r>
    <x v="3"/>
    <n v="29993"/>
    <n v="18762"/>
    <n v="1.5986035603880184"/>
    <n v="10.161945512646914"/>
    <n v="21388"/>
    <n v="14237"/>
    <n v="1.502282784294444"/>
    <n v="9.3156403562151162"/>
    <n v="8605"/>
    <n v="4525"/>
    <n v="1.901657458563536"/>
    <n v="14.229112292066286"/>
  </r>
  <r>
    <x v="4"/>
    <n v="73434"/>
    <n v="47782"/>
    <n v="1.5368548825917709"/>
    <n v="16.048984636880888"/>
    <n v="48386"/>
    <n v="36242"/>
    <n v="1.3350808454279566"/>
    <n v="16.041535724086646"/>
    <n v="25048"/>
    <n v="11540"/>
    <n v="2.1705372616984402"/>
    <n v="16.072423398328691"/>
  </r>
  <r>
    <x v="5"/>
    <n v="16038"/>
    <n v="7743"/>
    <n v="2.0712901975978304"/>
    <n v="22.383141097909981"/>
    <n v="10729"/>
    <n v="5689"/>
    <n v="1.8859201968711548"/>
    <n v="20.160890211921469"/>
    <n v="5309"/>
    <n v="2054"/>
    <n v="2.5847127555988316"/>
    <n v="32.219607843137254"/>
  </r>
  <r>
    <x v="6"/>
    <n v="1355"/>
    <n v="789"/>
    <n v="1.7173637515842839"/>
    <n v="11.231316725978647"/>
    <n v="863"/>
    <n v="529"/>
    <n v="1.6313799621928167"/>
    <n v="8.9600271002710024"/>
    <n v="492"/>
    <n v="260"/>
    <n v="1.8923076923076922"/>
    <n v="23.193577163247099"/>
  </r>
  <r>
    <x v="7"/>
    <n v="29543"/>
    <n v="11702"/>
    <n v="2.5246111775764826"/>
    <n v="13.585334989609576"/>
    <n v="17702"/>
    <n v="9192"/>
    <n v="1.9258050478677111"/>
    <n v="14.540392615910278"/>
    <n v="11841"/>
    <n v="2510"/>
    <n v="4.7175298804780876"/>
    <n v="10.951134380453752"/>
  </r>
  <r>
    <x v="8"/>
    <n v="33523"/>
    <n v="12326"/>
    <n v="2.7196981989290929"/>
    <n v="17.022510702941581"/>
    <n v="19457"/>
    <n v="8162"/>
    <n v="2.3838519970595442"/>
    <n v="16.102430555555554"/>
    <n v="14066"/>
    <n v="4164"/>
    <n v="3.3780019212295871"/>
    <n v="19.169505570389468"/>
  </r>
  <r>
    <x v="9"/>
    <n v="161194"/>
    <n v="131209"/>
    <n v="1.2285285308172458"/>
    <n v="10.974864099181875"/>
    <n v="137972"/>
    <n v="117988"/>
    <n v="1.1693731565921959"/>
    <n v="12.126431938103686"/>
    <n v="23222"/>
    <n v="13221"/>
    <n v="1.7564480750321458"/>
    <n v="5.9404472521893066"/>
  </r>
  <r>
    <x v="10"/>
    <n v="16824"/>
    <n v="11241"/>
    <n v="1.4966639978649587"/>
    <n v="13.386126823459362"/>
    <n v="12217"/>
    <n v="9093"/>
    <n v="1.3435609809743758"/>
    <n v="12.645500438065834"/>
    <n v="4607"/>
    <n v="2148"/>
    <n v="2.1447858472998136"/>
    <n v="17.799138216771627"/>
  </r>
  <r>
    <x v="11"/>
    <n v="58893"/>
    <n v="34564"/>
    <n v="1.7038826524707789"/>
    <n v="21.648503069021672"/>
    <n v="39415"/>
    <n v="25447"/>
    <n v="1.548905568436358"/>
    <n v="21.009222030497924"/>
    <n v="19478"/>
    <n v="9117"/>
    <n v="2.136448393111769"/>
    <n v="23.657783428912474"/>
  </r>
  <r>
    <x v="12"/>
    <n v="8489"/>
    <n v="8358"/>
    <n v="1.0156736061258673"/>
    <n v="7.7372411430898973"/>
    <n v="6639"/>
    <n v="6539"/>
    <n v="1.0152928582352041"/>
    <n v="6.8952790695222133"/>
    <n v="1850"/>
    <n v="1819"/>
    <n v="1.0170423309510721"/>
    <n v="13.790750568612587"/>
  </r>
  <r>
    <x v="13"/>
    <n v="55906"/>
    <n v="34274"/>
    <n v="1.6311489759000992"/>
    <n v="8.0477691003611316"/>
    <n v="43911"/>
    <n v="28272"/>
    <n v="1.5531621392190154"/>
    <n v="7.9472209182368374"/>
    <n v="11995"/>
    <n v="6002"/>
    <n v="1.9985004998333888"/>
    <n v="8.55778142154416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49126-2DD9-4DD5-B1D2-914D6AD955D6}" name="TablaDiná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4">
  <location ref="H4:I17" firstHeaderRow="1" firstDataRow="1" firstDataCol="1" rowPageCount="1" colPageCount="1"/>
  <pivotFields count="5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dataField="1" showAll="0">
      <items count="25">
        <item x="1"/>
        <item x="11"/>
        <item x="7"/>
        <item x="15"/>
        <item x="23"/>
        <item x="5"/>
        <item x="13"/>
        <item x="21"/>
        <item x="3"/>
        <item x="17"/>
        <item x="19"/>
        <item x="9"/>
        <item x="10"/>
        <item x="14"/>
        <item x="0"/>
        <item x="8"/>
        <item x="6"/>
        <item x="22"/>
        <item x="4"/>
        <item x="20"/>
        <item x="2"/>
        <item x="12"/>
        <item x="16"/>
        <item x="18"/>
        <item t="default"/>
      </items>
    </pivotField>
    <pivotField showAll="0"/>
    <pivotField showAll="0"/>
  </pivotFields>
  <rowFields count="1">
    <field x="0"/>
  </rowFields>
  <rowItems count="13">
    <i>
      <x v="10"/>
    </i>
    <i>
      <x v="8"/>
    </i>
    <i>
      <x v="6"/>
    </i>
    <i>
      <x v="1"/>
    </i>
    <i>
      <x v="11"/>
    </i>
    <i>
      <x v="2"/>
    </i>
    <i>
      <x v="12"/>
    </i>
    <i>
      <x v="3"/>
    </i>
    <i>
      <x v="4"/>
    </i>
    <i>
      <x/>
    </i>
    <i>
      <x v="7"/>
    </i>
    <i>
      <x v="5"/>
    </i>
    <i>
      <x v="9"/>
    </i>
  </rowItems>
  <colItems count="1">
    <i/>
  </colItems>
  <pageFields count="1">
    <pageField fld="1" item="0" hier="-1"/>
  </pageFields>
  <dataFields count="1">
    <dataField name="Suma de Ambos" fld="2" baseField="0" baseItem="0"/>
  </dataFields>
  <chartFormats count="1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D1033-AF1F-4175-AD75-276AE15C9CCE}" name="TablaDinámica8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8">
  <location ref="L4:M17" firstHeaderRow="1" firstDataRow="1" firstDataCol="1" rowPageCount="1" colPageCount="1"/>
  <pivotFields count="5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dataField="1" showAll="0">
      <items count="25">
        <item x="1"/>
        <item x="11"/>
        <item x="7"/>
        <item x="15"/>
        <item x="23"/>
        <item x="5"/>
        <item x="13"/>
        <item x="21"/>
        <item x="3"/>
        <item x="17"/>
        <item x="19"/>
        <item x="9"/>
        <item x="10"/>
        <item x="14"/>
        <item x="0"/>
        <item x="8"/>
        <item x="6"/>
        <item x="22"/>
        <item x="4"/>
        <item x="20"/>
        <item x="2"/>
        <item x="12"/>
        <item x="16"/>
        <item x="18"/>
        <item t="default"/>
      </items>
    </pivotField>
    <pivotField showAll="0"/>
    <pivotField showAll="0"/>
  </pivotFields>
  <rowFields count="1">
    <field x="0"/>
  </rowFields>
  <rowItems count="13">
    <i>
      <x v="4"/>
    </i>
    <i>
      <x v="10"/>
    </i>
    <i>
      <x v="8"/>
    </i>
    <i>
      <x v="1"/>
    </i>
    <i>
      <x v="11"/>
    </i>
    <i>
      <x v="6"/>
    </i>
    <i>
      <x v="2"/>
    </i>
    <i>
      <x v="12"/>
    </i>
    <i>
      <x v="7"/>
    </i>
    <i>
      <x v="3"/>
    </i>
    <i>
      <x v="5"/>
    </i>
    <i>
      <x v="9"/>
    </i>
    <i>
      <x/>
    </i>
  </rowItems>
  <colItems count="1">
    <i/>
  </colItems>
  <pageFields count="1">
    <pageField fld="1" item="1" hier="-1"/>
  </pageFields>
  <dataFields count="1">
    <dataField name="Suma de Ambos" fld="2" baseField="0" baseItem="0"/>
  </dataFields>
  <chartFormats count="3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3102B-ECF4-4322-A3FA-D411AB5FFCEF}" name="TablaDinámica15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5">
  <location ref="A3:C17" firstHeaderRow="0" firstDataRow="1" firstDataCol="1" rowPageCount="1" colPageCount="1"/>
  <pivotFields count="4">
    <pivotField axis="axisRow" compact="0" outline="0" showAll="0" sortType="descending" defaultSubtotal="0">
      <items count="14">
        <item x="10"/>
        <item x="0"/>
        <item x="9"/>
        <item x="8"/>
        <item x="7"/>
        <item x="6"/>
        <item x="5"/>
        <item x="13"/>
        <item x="12"/>
        <item x="11"/>
        <item x="3"/>
        <item x="2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Población con discapacidad respecto a población total " fld="2" baseField="0" baseItem="9"/>
    <dataField name="población con discapacidad respecto a población con 60 años o más" fld="3" baseField="0" baseItem="9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164D6-50D9-40A8-9E9D-A1756169BAEF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Grupos etarios de adultos mayores">
  <location ref="B37:C42" firstHeaderRow="1" firstDataRow="1" firstDataCol="1" rowPageCount="1" colPageCount="1"/>
  <pivotFields count="8">
    <pivotField axis="axisPage" showAll="0">
      <items count="3">
        <item x="0"/>
        <item x="1"/>
        <item t="default"/>
      </items>
    </pivotField>
    <pivotField axis="axisRow" showAll="0">
      <items count="26">
        <item x="0"/>
        <item x="5"/>
        <item x="16"/>
        <item x="17"/>
        <item x="21"/>
        <item x="22"/>
        <item x="23"/>
        <item x="24"/>
        <item x="7"/>
        <item x="3"/>
        <item x="10"/>
        <item x="4"/>
        <item x="14"/>
        <item x="11"/>
        <item x="1"/>
        <item x="12"/>
        <item x="13"/>
        <item x="20"/>
        <item n="Colocación familiar 2" x="2"/>
        <item n="Depresión2" x="6"/>
        <item n="Ideación Suicidio2" x="8"/>
        <item n="Intento Autólico2" x="9"/>
        <item n="Problema Económico 2" x="15"/>
        <item n="Atención al Adulto mayor 2" x="18"/>
        <item n="Giras Móviles a Casas Hogares2" x="1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item="1" hier="-1"/>
  </pageFields>
  <dataFields count="1">
    <dataField name="Total de casos en el periodo" fld="7" baseField="1" baseItem="17" numFmtId="3"/>
  </dataFields>
  <formats count="11">
    <format dxfId="30">
      <pivotArea dataOnly="0" labelOnly="1" fieldPosition="0">
        <references count="1">
          <reference field="1" count="0"/>
        </references>
      </pivotArea>
    </format>
    <format dxfId="29">
      <pivotArea collapsedLevelsAreSubtotals="1" fieldPosition="0">
        <references count="1">
          <reference field="1" count="1">
            <x v="17"/>
          </reference>
        </references>
      </pivotArea>
    </format>
    <format dxfId="28">
      <pivotArea dataOnly="0" labelOnly="1" fieldPosition="0">
        <references count="1">
          <reference field="1" count="1">
            <x v="17"/>
          </reference>
        </references>
      </pivotArea>
    </format>
    <format dxfId="27">
      <pivotArea collapsedLevelsAreSubtotals="1" fieldPosition="0">
        <references count="1">
          <reference field="1" count="21">
            <x v="0"/>
            <x v="1"/>
            <x v="2"/>
            <x v="3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21">
            <x v="0"/>
            <x v="1"/>
            <x v="2"/>
            <x v="3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014DE-9774-4975-AFBC-0668DFF90DFC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4:C49" firstHeaderRow="1" firstDataRow="1" firstDataCol="1"/>
  <pivotFields count="13">
    <pivotField axis="axisRow" showAll="0" sortType="descending">
      <items count="15">
        <item x="1"/>
        <item x="4"/>
        <item x="2"/>
        <item x="3"/>
        <item x="6"/>
        <item x="12"/>
        <item x="5"/>
        <item x="7"/>
        <item x="8"/>
        <item x="9"/>
        <item x="10"/>
        <item x="13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numFmtId="164" showAll="0"/>
    <pivotField dataField="1" numFmtId="164" showAll="0"/>
  </pivotFields>
  <rowFields count="1">
    <field x="0"/>
  </rowFields>
  <rowItems count="15">
    <i>
      <x v="6"/>
    </i>
    <i>
      <x v="2"/>
    </i>
    <i>
      <x v="13"/>
    </i>
    <i>
      <x v="4"/>
    </i>
    <i>
      <x v="8"/>
    </i>
    <i>
      <x v="10"/>
    </i>
    <i>
      <x v="1"/>
    </i>
    <i>
      <x v="3"/>
    </i>
    <i>
      <x v="5"/>
    </i>
    <i>
      <x v="12"/>
    </i>
    <i>
      <x v="7"/>
    </i>
    <i>
      <x v="11"/>
    </i>
    <i>
      <x v="9"/>
    </i>
    <i>
      <x/>
    </i>
    <i t="grand">
      <x/>
    </i>
  </rowItems>
  <colItems count="1">
    <i/>
  </colItems>
  <dataFields count="1">
    <dataField name="Suma de 60 y Más  % de Cobertura  3/" fld="12" baseField="0" baseItem="0" numFmtId="2"/>
  </dataFields>
  <formats count="1">
    <format dxfId="4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3EE83-F5D4-4B4D-82DF-F9C63D2B8262}" name="TablaDinámica4" cacheId="3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3:C5" firstHeaderRow="1" firstDataRow="1" firstDataCol="1" rowPageCount="1" colPageCount="1"/>
  <pivotFields count="13">
    <pivotField axis="axisPage" showAll="0">
      <items count="15">
        <item x="1"/>
        <item x="4"/>
        <item x="2"/>
        <item x="3"/>
        <item x="6"/>
        <item x="12"/>
        <item x="5"/>
        <item x="7"/>
        <item x="8"/>
        <item x="9"/>
        <item x="10"/>
        <item x="13"/>
        <item x="0"/>
        <item x="11"/>
        <item t="default"/>
      </items>
    </pivotField>
    <pivotField showAll="0"/>
    <pivotField showAll="0"/>
    <pivotField numFmtId="164" showAll="0"/>
    <pivotField numFmtId="164" showAll="0"/>
    <pivotField dataField="1" showAll="0"/>
    <pivotField showAll="0"/>
    <pivotField numFmtId="164" showAll="0"/>
    <pivotField numFmtId="164" showAll="0"/>
    <pivotField dataField="1" showAll="0"/>
    <pivotField showAll="0"/>
    <pivotField numFmtId="164" showAll="0"/>
    <pivotField numFmtId="164" showAll="0"/>
  </pivotFields>
  <rowFields count="1">
    <field x="-2"/>
  </rowFields>
  <rowItems count="2">
    <i>
      <x/>
    </i>
    <i i="1">
      <x v="1"/>
    </i>
  </rowItems>
  <colItems count="1">
    <i/>
  </colItems>
  <pageFields count="1">
    <pageField fld="0" item="12" hier="-1"/>
  </pageFields>
  <dataFields count="2">
    <dataField name="20-59 Años" fld="5" baseField="0" baseItem="0"/>
    <dataField name="60 y Más Años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51476-6906-463B-B32F-107A2D61A98F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6:D83" firstHeaderRow="1" firstDataRow="1" firstDataCol="0"/>
  <pivotFields count="13">
    <pivotField showAll="0"/>
    <pivotField showAll="0"/>
    <pivotField showAll="0"/>
    <pivotField numFmtId="164"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numFmtId="16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_de__Salud___Comarca" xr10:uid="{1F9A8A92-E2A1-469D-A664-798FADC0387A}" sourceName="Región de  Salud / Comarca">
  <pivotTables>
    <pivotTable tabId="52" name="TablaDinámica4"/>
  </pivotTables>
  <data>
    <tabular pivotCacheId="423387217">
      <items count="14">
        <i x="1"/>
        <i x="4"/>
        <i x="2"/>
        <i x="3"/>
        <i x="6"/>
        <i x="12"/>
        <i x="5"/>
        <i x="7"/>
        <i x="8"/>
        <i x="9"/>
        <i x="10"/>
        <i x="13"/>
        <i x="0" s="1"/>
        <i x="1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ón de  Salud / Comarca" xr10:uid="{06A610FD-F857-4243-B3C4-F237C7F3715C}" cache="SegmentaciónDeDatos_Región_de__Salud___Comarca" caption="Región de  Salud / Comarca" columnCount="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B52DE9-B0CF-4A5F-9041-CBF1F05C8E16}" name="Tabla7" displayName="Tabla7" ref="C5:C19" totalsRowShown="0" headerRowDxfId="91" dataDxfId="90">
  <autoFilter ref="C5:C19" xr:uid="{9FB52DE9-B0CF-4A5F-9041-CBF1F05C8E16}"/>
  <tableColumns count="1">
    <tableColumn id="1" xr3:uid="{1D3C42E2-304B-4649-A988-74F195698920}" name="Población" dataDxfId="89" dataCellStyle="Hipervínculo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44519D-7A6B-4D27-858D-17EBEA30C945}" name="Tabla5" displayName="Tabla5" ref="AG3:AJ45" totalsRowShown="0" headerRowDxfId="48" dataDxfId="47">
  <autoFilter ref="AG3:AJ45" xr:uid="{7544519D-7A6B-4D27-858D-17EBEA30C945}"/>
  <tableColumns count="4">
    <tableColumn id="1" xr3:uid="{EDAC693A-F2C0-490A-B587-CC565A9DCACE}" name="Provincia o comarca" dataDxfId="46">
      <calculatedColumnFormula>AG3</calculatedColumnFormula>
    </tableColumn>
    <tableColumn id="2" xr3:uid="{D569B842-987E-4085-90DD-4E6BEBDEA431}" name="Sexo" dataDxfId="45"/>
    <tableColumn id="3" xr3:uid="{125C8E07-12B9-45C4-8B3A-6240CCFF27E8}" name="Población Total " dataDxfId="44"/>
    <tableColumn id="4" xr3:uid="{5117278A-A754-4CC9-AEE8-D2D45B89ED3D}" name="60 o más" dataDxfId="4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52D63B-DA38-446F-A719-F5FCE095A42F}" name="Tabla9" displayName="Tabla9" ref="B4:C25" totalsRowShown="0" headerRowDxfId="42" dataDxfId="40" headerRowBorderDxfId="41" tableBorderDxfId="39">
  <autoFilter ref="B4:C25" xr:uid="{B652D63B-DA38-446F-A719-F5FCE095A42F}"/>
  <tableColumns count="2">
    <tableColumn id="1" xr3:uid="{01EC5519-0BFA-4BB3-BD15-798A8A7B892E}" name="Grupo etario quinquenal " dataDxfId="38"/>
    <tableColumn id="2" xr3:uid="{B42549D2-DFF4-44BC-92FE-9DEDEBE15D5E}" name="Razón hijos nacidos vivos  " dataDxfId="3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56376BB-ACF2-44E1-B10F-C9D4D438AD7D}" name="Tabla8" displayName="Tabla8" ref="B3:C16" totalsRowShown="0" headerRowDxfId="36" dataDxfId="34" headerRowBorderDxfId="35" tableBorderDxfId="33">
  <autoFilter ref="B3:C16" xr:uid="{C56376BB-ACF2-44E1-B10F-C9D4D438AD7D}"/>
  <sortState xmlns:xlrd2="http://schemas.microsoft.com/office/spreadsheetml/2017/richdata2" ref="B4:C16">
    <sortCondition ref="C3:C16"/>
  </sortState>
  <tableColumns count="2">
    <tableColumn id="1" xr3:uid="{DCAC306D-D555-4009-81DB-EDA59C001301}" name="NOMBRE DE PROVINCIA" dataDxfId="32"/>
    <tableColumn id="2" xr3:uid="{B344CD4A-91A1-4005-A1CD-2CA24E23C099}" name="Razón de Niños&lt;5 años/Mujeres en Edad Fértil (15-49)" dataDxfId="3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E97F2DA-65A6-4C48-92DD-89011AFD1C9A}" name="Tabla13" displayName="Tabla13" ref="B6:N20" totalsRowShown="0" headerRowDxfId="19" dataDxfId="18">
  <autoFilter ref="B6:N20" xr:uid="{9E97F2DA-65A6-4C48-92DD-89011AFD1C9A}"/>
  <tableColumns count="13">
    <tableColumn id="1" xr3:uid="{58E9CE08-1727-4E6A-8923-053D7B36BC60}" name="Región de  Salud / Comarca" dataDxfId="17"/>
    <tableColumn id="2" xr3:uid="{7624C7C2-7BC0-47C4-845F-89451A1159CD}" name="Total   Consultas" dataDxfId="16"/>
    <tableColumn id="3" xr3:uid="{5C032F9B-BF8C-4991-8891-0539A49190D4}" name="Total   Nuevas/Año" dataDxfId="15"/>
    <tableColumn id="4" xr3:uid="{F2688BC9-18FD-48C9-919A-E46A52376A86}" name="Total   Concentración" dataDxfId="14"/>
    <tableColumn id="5" xr3:uid="{12CBD541-B324-4473-9002-F2725E5D6BAA}" name="Total    % de Cobertura 1/" dataDxfId="13"/>
    <tableColumn id="6" xr3:uid="{F7D0C78A-446A-4320-9CCA-D531EE1CCB23}" name="20 - 59 Años Consultas" dataDxfId="12"/>
    <tableColumn id="7" xr3:uid="{6DC6304B-DDA2-4FE5-8FEF-EF6DE28FB661}" name="20 - 59 Años Nuevas/Año" dataDxfId="11"/>
    <tableColumn id="8" xr3:uid="{98B94F72-18B3-4FD8-BC2A-FF97F557D342}" name="20 - 59 Años Concentración" dataDxfId="10"/>
    <tableColumn id="9" xr3:uid="{3A9FF013-D129-447F-8C52-BDCAC4590629}" name="20 - 59 Años  % de Cobertura  2/" dataDxfId="9"/>
    <tableColumn id="10" xr3:uid="{42198DB0-EA10-4D91-98E6-A7201221A7FC}" name="60 y Más Consultas" dataDxfId="8"/>
    <tableColumn id="11" xr3:uid="{17580141-7442-44F3-BE5D-9A1197E4866F}" name="60 y Más Nuevas/Año" dataDxfId="7"/>
    <tableColumn id="12" xr3:uid="{6C597706-BC7F-427F-98C1-C68CED4414F2}" name="60 y Más Concentración" dataDxfId="6"/>
    <tableColumn id="13" xr3:uid="{286FA992-BAB4-4CD7-8328-C9BAE3DDCD30}" name="60 y Más  % de Cobertura  3/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E312EF-E571-44EC-A7FA-359DFCD4E9B9}" name="Tabla10" displayName="Tabla10" ref="E5:E15" totalsRowShown="0" headerRowDxfId="88" dataDxfId="87" dataCellStyle="Hipervínculo">
  <autoFilter ref="E5:E15" xr:uid="{EEE312EF-E571-44EC-A7FA-359DFCD4E9B9}"/>
  <tableColumns count="1">
    <tableColumn id="1" xr3:uid="{FCAB1860-F70D-4446-BD03-CEBB60A598A8}" name="Vitales" dataDxfId="86" dataCellStyle="Hipervíncul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9448FBD-B661-444A-AE14-C4AE6D96D36D}" name="Tabla11" displayName="Tabla11" ref="G5:G11" totalsRowShown="0" headerRowDxfId="85" dataDxfId="84" dataCellStyle="Hipervínculo">
  <autoFilter ref="G5:G11" xr:uid="{39448FBD-B661-444A-AE14-C4AE6D96D36D}"/>
  <tableColumns count="1">
    <tableColumn id="1" xr3:uid="{A5683549-B555-4478-A00F-E726914C4D36}" name="Económicos " dataDxfId="83" dataCellStyle="Hipervínculo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9DD917-841F-4BED-873A-801BCB7C331E}" name="Tabla12" displayName="Tabla12" ref="I5:I15" totalsRowShown="0" headerRowDxfId="82" dataDxfId="81" dataCellStyle="Hipervínculo">
  <autoFilter ref="I5:I15" xr:uid="{B99DD917-841F-4BED-873A-801BCB7C331E}"/>
  <tableColumns count="1">
    <tableColumn id="1" xr3:uid="{F3035FAD-EEF7-40C0-AC90-ED6E251E335B}" name="Salud" dataDxfId="80" dataCellStyle="Hipervínculo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B4F27-CAF4-4884-96AA-2AD79DC285A3}" name="Tabla1" displayName="Tabla1" ref="B4:G21" totalsRowShown="0" headerRowDxfId="79" headerRowBorderDxfId="78">
  <autoFilter ref="B4:G21" xr:uid="{8D6B4F27-CAF4-4884-96AA-2AD79DC285A3}"/>
  <tableColumns count="6">
    <tableColumn id="1" xr3:uid="{C28C5D90-7A85-4006-B0F0-0ADFE0E187D5}" name="Provincia o Comarca" dataDxfId="77"/>
    <tableColumn id="2" xr3:uid="{E88E3F86-53CB-4193-9816-5E4EDE9CBC81}" name="Población" dataDxfId="76"/>
    <tableColumn id="5" xr3:uid="{6B2C86DC-1D8C-48AE-8D17-9DF55A29C56E}" name="Hombres"/>
    <tableColumn id="6" xr3:uid="{0A9EFC80-E682-4B50-A701-F519E7BA1ABE}" name="Mujeres"/>
    <tableColumn id="8" xr3:uid="{513D4437-3110-49F5-A475-95837AD29228}" name="Representatividad de la población de la provincia o comarca entre la población total" dataDxfId="75">
      <calculatedColumnFormula>Tabla1[[#This Row],[Población]]*100/4064780</calculatedColumnFormula>
    </tableColumn>
    <tableColumn id="9" xr3:uid="{8DA9CAE0-E9BA-41C5-AC67-3964CAD8A300}" name="Tasa de crecimiento anual de la población" dataDxfId="7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3FB004-5F16-415E-998E-7325C84C20CA}" name="Tabla6" displayName="Tabla6" ref="U10:W24" totalsRowShown="0">
  <autoFilter ref="U10:W24" xr:uid="{933FB004-5F16-415E-998E-7325C84C20CA}">
    <filterColumn colId="0">
      <filters>
        <filter val="Bocas del Toro"/>
        <filter val="Chiriquí"/>
        <filter val="Coclé"/>
        <filter val="Colón"/>
        <filter val="Darién"/>
        <filter val="Emberá-Wounaan"/>
        <filter val="Herrera"/>
        <filter val="Kuna Yala"/>
        <filter val="Los Santos"/>
        <filter val="Ngäbe-Buglé"/>
        <filter val="Panamá"/>
        <filter val="Panamá Oeste"/>
        <filter val="Veraguas"/>
      </filters>
    </filterColumn>
  </autoFilter>
  <sortState xmlns:xlrd2="http://schemas.microsoft.com/office/spreadsheetml/2017/richdata2" ref="U11:W24">
    <sortCondition descending="1" ref="V10:V24"/>
  </sortState>
  <tableColumns count="3">
    <tableColumn id="1" xr3:uid="{D795BE2C-2BA5-499C-A5E7-665F233FDACB}" name="Entidad"/>
    <tableColumn id="2" xr3:uid="{7C9BF1DD-A4B3-430E-B09B-9ADB0124D256}" name="Total" dataDxfId="73"/>
    <tableColumn id="3" xr3:uid="{C41D0DF9-570F-4282-A240-8BF70D366C85}" name="República de Panamá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62C94C-4CB4-491F-AFAF-6DF29FAA0ABF}" name="Tabla2" displayName="Tabla2" ref="B3:E81" totalsRowShown="0">
  <autoFilter ref="B3:E81" xr:uid="{2FED7250-A8D4-4134-8ED8-1325124B493D}"/>
  <tableColumns count="4">
    <tableColumn id="1" xr3:uid="{55541675-431A-470D-AA5B-6221D307ED71}" name="Provincia o comarca">
      <calculatedColumnFormula>B3</calculatedColumnFormula>
    </tableColumn>
    <tableColumn id="2" xr3:uid="{594E2019-006B-4D23-8B8C-794008B459D6}" name="Sexo"/>
    <tableColumn id="3" xr3:uid="{607E4E7E-3FE2-46EA-8301-B9C396BA87D8}" name="Año"/>
    <tableColumn id="4" xr3:uid="{192ADEA8-6099-45A6-BFEE-D81D80F8E7DB}" name="Expectativa de vid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7BAD65-907D-4DD6-A58A-177929003C77}" name="Tabla3" displayName="Tabla3" ref="B3:K45" totalsRowShown="0" headerRowDxfId="72" dataDxfId="71">
  <autoFilter ref="B3:K45" xr:uid="{AA7BAD65-907D-4DD6-A58A-177929003C77}"/>
  <tableColumns count="10">
    <tableColumn id="1" xr3:uid="{D6BAA271-BD86-4DD7-A55A-57D4F0E820A1}" name="Provincia o comarca" dataDxfId="70"/>
    <tableColumn id="2" xr3:uid="{9DD421FA-6318-4429-A362-0F572B4CF2BA}" name="Sexo" dataDxfId="69"/>
    <tableColumn id="3" xr3:uid="{EAEB90B1-2463-4EB0-88A7-0C75F1B943A5}" name="Total discapacitados" dataDxfId="68"/>
    <tableColumn id="4" xr3:uid="{6D703540-DD2A-461A-A735-895FAD724B1C}" name="Discapacidad física" dataDxfId="67"/>
    <tableColumn id="5" xr3:uid="{E8949AB4-B167-41CD-AD2E-BA4D66CD43B1}" name="Discapacidad visual" dataDxfId="66"/>
    <tableColumn id="6" xr3:uid="{C3A71DBA-FB6E-4890-9583-AB3F081F40E9}" name="Discapacidad auditiva" dataDxfId="65"/>
    <tableColumn id="7" xr3:uid="{C86A0C85-A0E4-4E12-8B9A-687CC5B20178}" name="Discapacidad intelectual" dataDxfId="64"/>
    <tableColumn id="8" xr3:uid="{7A23829F-7023-450F-937C-86355C26E2F7}" name="Discapacidad mental" dataDxfId="63"/>
    <tableColumn id="9" xr3:uid="{24917E0B-E84B-476B-8CBC-48C6DAEB492D}" name="Discapacidad visceral" dataDxfId="62"/>
    <tableColumn id="10" xr3:uid="{D8398926-0621-49FF-9D3A-57ABDE0E85FB}" name="Discapacidad múltiple" dataDxfId="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FFC697-188E-499E-9A0F-BB1EC3BD5497}" name="Tabla4" displayName="Tabla4" ref="M3:V45" totalsRowShown="0" headerRowDxfId="60" dataDxfId="59">
  <autoFilter ref="M3:V45" xr:uid="{C6FFC697-188E-499E-9A0F-BB1EC3BD5497}"/>
  <tableColumns count="10">
    <tableColumn id="1" xr3:uid="{03C9D5F7-EDCE-476F-B059-72B447C66F73}" name="Provincia o comarca" dataDxfId="58"/>
    <tableColumn id="2" xr3:uid="{CB00A233-D070-4C3B-891E-28DA14D84922}" name="Sexo" dataDxfId="57"/>
    <tableColumn id="3" xr3:uid="{0F091FA6-004A-4190-A867-79E89AA1C51C}" name="Total discapacitados" dataDxfId="56"/>
    <tableColumn id="4" xr3:uid="{A0A16D67-9565-48F4-9202-2ECAF5C573AC}" name="Discapacidad física" dataDxfId="55"/>
    <tableColumn id="5" xr3:uid="{8C86076C-0BB5-4A96-AEE6-AABA0DDC2311}" name="Discapacidad visual" dataDxfId="54"/>
    <tableColumn id="6" xr3:uid="{CCCB7D72-E5FC-4FB7-8568-FA01E9A1BE7F}" name="Discapacidad auditiva" dataDxfId="53"/>
    <tableColumn id="7" xr3:uid="{4DC6A660-2A6B-434A-9DE6-D92A5D158362}" name="Discapacidad intelectual" dataDxfId="52"/>
    <tableColumn id="8" xr3:uid="{12C1F733-093C-40C1-A567-842C3EC7A67D}" name="Discapacidad mental" dataDxfId="51"/>
    <tableColumn id="9" xr3:uid="{3BF8DCA2-4A67-4697-8E49-4B371D29EAB8}" name="Discapacidad visceral" dataDxfId="50"/>
    <tableColumn id="10" xr3:uid="{69651B42-9F3C-4620-A48C-A4EF8D473F36}" name="Discapacidad múltiple" dataDxfId="4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ec.gob.pa/publicaciones/Default3.aspx?ID_PUBLICACION=600&amp;ID_CATEGORIA=3&amp;ID_SUBCATEGORIA=10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https://www.inec.gob.pa/publicaciones/Default3.aspx?ID_PUBLICACION=600&amp;ID_CATEGORIA=3&amp;ID_SUBCATEGORIA=10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ec.gob.pa/publicaciones/Default3.aspx?ID_PUBLICACION=1233&amp;ID_CATEGORIA=19&amp;ID_SUBCATEGORIA=71" TargetMode="External"/><Relationship Id="rId1" Type="http://schemas.openxmlformats.org/officeDocument/2006/relationships/hyperlink" Target="https://www.inec.gob.pa/publicaciones/Default3.aspx?ID_PUBLICACION=1233&amp;ID_CATEGORIA=19&amp;ID_SUBCATEGORIA=71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microsoft.com/office/2007/relationships/slicer" Target="../slicers/slicer1.xml"/><Relationship Id="rId4" Type="http://schemas.openxmlformats.org/officeDocument/2006/relationships/drawing" Target="../drawings/drawing3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A16D-7A45-4044-92A9-163201008D38}">
  <sheetPr>
    <tabColor theme="5" tint="0.59999389629810485"/>
  </sheetPr>
  <dimension ref="B2:I19"/>
  <sheetViews>
    <sheetView showGridLines="0" topLeftCell="F7" zoomScaleNormal="100" workbookViewId="0">
      <selection activeCell="I15" sqref="I15"/>
    </sheetView>
  </sheetViews>
  <sheetFormatPr baseColWidth="10" defaultColWidth="11.453125" defaultRowHeight="14.5" x14ac:dyDescent="0.35"/>
  <cols>
    <col min="1" max="1" width="4.81640625" style="5" customWidth="1"/>
    <col min="2" max="2" width="3.81640625" style="5" customWidth="1"/>
    <col min="3" max="3" width="53.1796875" style="7" customWidth="1"/>
    <col min="4" max="4" width="11.453125" style="5"/>
    <col min="5" max="5" width="53.1796875" style="7" customWidth="1"/>
    <col min="6" max="6" width="11.453125" style="5"/>
    <col min="7" max="7" width="53.1796875" style="7" customWidth="1"/>
    <col min="8" max="8" width="11.453125" style="5"/>
    <col min="9" max="9" width="53.1796875" style="7" customWidth="1"/>
    <col min="10" max="16384" width="11.453125" style="5"/>
  </cols>
  <sheetData>
    <row r="2" spans="2:9" ht="23.5" x14ac:dyDescent="0.35">
      <c r="B2" s="93" t="s">
        <v>0</v>
      </c>
    </row>
    <row r="5" spans="2:9" ht="31.75" customHeight="1" x14ac:dyDescent="0.35">
      <c r="C5" s="96" t="s">
        <v>53</v>
      </c>
      <c r="D5" s="97"/>
      <c r="E5" s="96" t="s">
        <v>358</v>
      </c>
      <c r="F5" s="97"/>
      <c r="G5" s="96" t="s">
        <v>359</v>
      </c>
      <c r="H5" s="97"/>
      <c r="I5" s="96" t="s">
        <v>360</v>
      </c>
    </row>
    <row r="6" spans="2:9" ht="19.399999999999999" customHeight="1" x14ac:dyDescent="0.35">
      <c r="C6" s="94" t="s">
        <v>1</v>
      </c>
      <c r="E6" s="94" t="s">
        <v>3</v>
      </c>
      <c r="G6" s="94" t="s">
        <v>18</v>
      </c>
      <c r="I6" s="94" t="s">
        <v>17</v>
      </c>
    </row>
    <row r="7" spans="2:9" ht="19.399999999999999" customHeight="1" x14ac:dyDescent="0.35">
      <c r="C7" s="94" t="s">
        <v>2</v>
      </c>
      <c r="E7" s="94" t="s">
        <v>395</v>
      </c>
      <c r="G7" s="94" t="s">
        <v>394</v>
      </c>
      <c r="I7" s="94" t="s">
        <v>391</v>
      </c>
    </row>
    <row r="8" spans="2:9" ht="29" x14ac:dyDescent="0.35">
      <c r="C8" s="94" t="s">
        <v>4</v>
      </c>
      <c r="E8" s="94" t="s">
        <v>20</v>
      </c>
      <c r="G8" s="94" t="s">
        <v>19</v>
      </c>
      <c r="I8" s="94" t="s">
        <v>404</v>
      </c>
    </row>
    <row r="9" spans="2:9" ht="29" x14ac:dyDescent="0.35">
      <c r="C9" s="94" t="s">
        <v>5</v>
      </c>
      <c r="E9" s="94" t="s">
        <v>396</v>
      </c>
      <c r="G9" s="94" t="s">
        <v>393</v>
      </c>
      <c r="I9" s="94" t="s">
        <v>405</v>
      </c>
    </row>
    <row r="10" spans="2:9" ht="29" x14ac:dyDescent="0.35">
      <c r="C10" s="95" t="s">
        <v>6</v>
      </c>
      <c r="E10" s="94" t="s">
        <v>21</v>
      </c>
      <c r="G10" s="94" t="s">
        <v>402</v>
      </c>
      <c r="I10" s="94" t="s">
        <v>16</v>
      </c>
    </row>
    <row r="11" spans="2:9" ht="29" x14ac:dyDescent="0.35">
      <c r="C11" s="95" t="s">
        <v>7</v>
      </c>
      <c r="E11" s="94" t="s">
        <v>397</v>
      </c>
      <c r="G11" s="94" t="s">
        <v>403</v>
      </c>
      <c r="I11" s="94" t="s">
        <v>392</v>
      </c>
    </row>
    <row r="12" spans="2:9" ht="29" x14ac:dyDescent="0.35">
      <c r="C12" s="94" t="s">
        <v>8</v>
      </c>
      <c r="E12" s="94" t="s">
        <v>22</v>
      </c>
      <c r="I12" s="94" t="s">
        <v>389</v>
      </c>
    </row>
    <row r="13" spans="2:9" ht="29" x14ac:dyDescent="0.35">
      <c r="C13" s="94" t="s">
        <v>9</v>
      </c>
      <c r="E13" s="94" t="s">
        <v>398</v>
      </c>
      <c r="I13" s="94" t="s">
        <v>390</v>
      </c>
    </row>
    <row r="14" spans="2:9" ht="29" x14ac:dyDescent="0.35">
      <c r="C14" s="94" t="s">
        <v>10</v>
      </c>
      <c r="E14" s="94" t="s">
        <v>23</v>
      </c>
      <c r="I14" s="94" t="s">
        <v>401</v>
      </c>
    </row>
    <row r="15" spans="2:9" ht="29" x14ac:dyDescent="0.35">
      <c r="C15" s="94" t="s">
        <v>11</v>
      </c>
      <c r="E15" s="94" t="s">
        <v>399</v>
      </c>
      <c r="I15" s="94" t="s">
        <v>400</v>
      </c>
    </row>
    <row r="16" spans="2:9" ht="23.15" customHeight="1" x14ac:dyDescent="0.35">
      <c r="C16" s="94" t="s">
        <v>12</v>
      </c>
    </row>
    <row r="17" spans="3:3" ht="20.149999999999999" customHeight="1" x14ac:dyDescent="0.35">
      <c r="C17" s="94" t="s">
        <v>13</v>
      </c>
    </row>
    <row r="18" spans="3:3" ht="20" customHeight="1" x14ac:dyDescent="0.35">
      <c r="C18" s="94" t="s">
        <v>14</v>
      </c>
    </row>
    <row r="19" spans="3:3" ht="20" customHeight="1" x14ac:dyDescent="0.35">
      <c r="C19" s="94" t="s">
        <v>15</v>
      </c>
    </row>
  </sheetData>
  <phoneticPr fontId="10" type="noConversion"/>
  <hyperlinks>
    <hyperlink ref="C6" location="'Población total Censo'!A1" display="Población total Censo, 2023" xr:uid="{F259CD02-B78E-4704-AA2E-122C8E2B7221}"/>
    <hyperlink ref="C7" location="'G Población total Censo'!A1" display="G Población total Censo, 2023" xr:uid="{388C18FB-314E-4D19-A1FD-3085F179FA4F}"/>
    <hyperlink ref="C8" location="'Población 60'!A1" display="Población 60 o mas, Censo 2023" xr:uid="{FE2C5042-1DA5-4A37-AE3E-37DE21674891}"/>
    <hyperlink ref="C9" location="'G Población 60'!A1" display="G Población 60 o mas, Censo 2023" xr:uid="{8BDE3216-286A-4536-A7A3-CDB3FEE00681}"/>
    <hyperlink ref="E6" location="'Estado civil'!A1" display="Estado Civil, Censo 2023" xr:uid="{706C204C-D151-419A-84AE-E6230875835B}"/>
    <hyperlink ref="E7" location="'G estado civil'!A1" display="G Estado Civil" xr:uid="{6BA8E1E4-9EBB-45E2-822F-94BEB13A757D}"/>
    <hyperlink ref="C10" location="'Pob 65, total e IE'!A1" display="'Pob 65, total e IE'!A1" xr:uid="{414565FE-0B2C-45D9-835B-6E3A455DB71E}"/>
    <hyperlink ref="C11" location="'G indice de envejecimiento'!A1" display="G Población 65 o más, Índice de envejecimiento" xr:uid="{D644B6CB-960C-4AD4-8497-2F551A6DF7BF}"/>
    <hyperlink ref="C12" location="'G Pob 65 y total'!A1" display="G Poblacion de 65 o más" xr:uid="{7A659FA4-CB84-480E-B2E9-014B41C84ED7}"/>
    <hyperlink ref="C19" location="'G Tasa dep vejez'!A1" display="G Relacion de dependencia vejez, Censo 2023" xr:uid="{39839610-6E74-420C-9430-1D3E86EC6539}"/>
    <hyperlink ref="C18" location="'Relación dependencia vejez'!A1" display="Relación de dependencia vejez, Censo 2023" xr:uid="{EFB595C3-0463-47B4-A378-2959E6512098}"/>
    <hyperlink ref="C17" location="'G Tasa dep hogar'!A1" display="G Relación de dependencia por hogar, Censo 2023" xr:uid="{29F5361E-81AD-431D-942E-2E511A71B9A8}"/>
    <hyperlink ref="C16" location="'Relación dependencia hogar'!A1" display="Relación de dependencia hogar, Censo 2023" xr:uid="{BD4BDF23-0CF8-40C4-B1B2-F95091CF4561}"/>
    <hyperlink ref="C15" location="'G Porcent pob 65 agrupado'!A1" display="G Porcentaje de población de 65 o  más agrupado, Censo 2023" xr:uid="{CFCCD6C7-37C4-4936-A850-327D375607D8}"/>
    <hyperlink ref="C14" location="'G IE agrupado'!A1" display="G Índice de envejecimiento agrupado, Censo 2023" xr:uid="{6FA2D9A2-ACAF-46E4-850C-99CDF29E9DC2}"/>
    <hyperlink ref="C13" location="'Pob 65 IE agrupado'!A1" display="Población de 65 o más e Índice de envejecimiento agrupado, Censo 2023" xr:uid="{85B7802F-65FD-44EF-BC07-6CC48A40E0C9}"/>
    <hyperlink ref="I10" location="'Esperanza de vida 2020'!A1" display="Esperanza de vida al nacer y  los 60 años 2020" xr:uid="{453E1AAB-C8E1-4CAA-A751-E038AD64AF6F}"/>
    <hyperlink ref="I11" location="'G Esperanza 2020'!A1" display="G Esperanza de vida al nacer y  los 60 años 2020" xr:uid="{4054FAD7-26AE-4145-A5ED-47E88F8F9890}"/>
    <hyperlink ref="I6" location="'Pob Discapacidad'!A1" display="Población de 60 o  más con dicapacidades, Censo 2023" xr:uid="{884117AE-CF88-463C-83DA-2A9F547C1C60}"/>
    <hyperlink ref="I7" location="'G Pob Discapacidad'!A1" display="G Población de 60 o  más con dicapacidades, Censo 2023" xr:uid="{8343A521-C331-48AB-B07B-BEA62B644137}"/>
    <hyperlink ref="G6" location="'Población CSS'!A1" display="Población en Caja de Seguridad Social, 2018- 2022" xr:uid="{9C49CD6A-E294-425E-814C-013927BD0809}"/>
    <hyperlink ref="G7" location="'G Población CSS'!A1" display="G Población en Caja de Seguridad Social, 2018- 2022" xr:uid="{8A253210-B354-42CE-BD6C-08CB7FFCAF84}"/>
    <hyperlink ref="G8" location="'Pensión invalidez '!A1" display="Pensión de invalidez por rango de edad, 2018-2022" xr:uid="{087CAF7D-3D63-401C-8835-7D2441DC08F2}"/>
    <hyperlink ref="G9" location="'G Pen inv grupo edad'!A1" display="G Pensión de invalidez por rango de edad, 2018- 2022" xr:uid="{504B3E4E-0B71-42D9-94E1-69A861C18BAA}"/>
    <hyperlink ref="E8" location="'Promedio de hijos'!A1" display="Promedio de hijos por madre de 10 años o más, por provincia o comarca. Censo 2023" xr:uid="{18299833-4682-488A-9150-4A2394F4A173}"/>
    <hyperlink ref="E9" location="'G promedio hijos'!A1" display="G Promedio de hijos por madre de 10 años o más por provincia o comarca. Censo 2023" xr:uid="{8F61E146-54A4-4EF8-BC9C-A21584CB001F}"/>
    <hyperlink ref="E14" location="'Causa de muerte'!A1" display="Causa de Muerte en población de 60 o más (2020-2023). Censo 2023" xr:uid="{B4675C7A-DD10-40D9-B358-E29784E55E86}"/>
    <hyperlink ref="E15" location="'G Causa de muerte'!A1" display="G Causa de Muerte en población de 60 o más (2020-2023). Censo 2023" xr:uid="{CA94799A-2847-4921-BAFF-3F6A5B7CB0FF}"/>
    <hyperlink ref="E12" location="'niños entre mujeres'!A1" display="Razón de Niños menores de 5 años entre Mujeres en Edad Fértil (15-49). Censo 2023 " xr:uid="{CD1A695A-2CED-4C21-B7FA-6D0EA8C5F0D8}"/>
    <hyperlink ref="E13" location="'G niños entre mujeres'!A1" display="G Razón de Niños menores de 5 años entre Mujeres en Edad Fértil (15-49). Censo 2023 " xr:uid="{DC96CA32-D223-439F-8B16-3BEFB0222406}"/>
    <hyperlink ref="E10" location="'hnv x gq'!A1" display="Razón de hijos nacidos vivos entre Mujeres por grupo etario quinquenal. Censo 2023 " xr:uid="{71748E25-3123-4B64-A1E7-2EA36A62EAC6}"/>
    <hyperlink ref="E11" location="'G hnv x gq'!A1" display="G Razón de hijos nacidos vivos entre Mujeres por grupo etario quinquenal. Censo 2023" xr:uid="{C7432DBD-4910-4A02-83F7-1BB44069748F}"/>
    <hyperlink ref="G11" location="'G Analfabetismo'!A1" display="G tasa de analfabetismo entre población de 60 o más" xr:uid="{90189D10-BB22-4F92-86AA-EDFB1F5935E9}"/>
    <hyperlink ref="G10" location="Analfabetismo!A1" display="Tasa de analfabetismo entre población de 60 o más" xr:uid="{806075BD-DA03-4A11-94B2-5F6425AD953B}"/>
    <hyperlink ref="I8" location="'Atención a Adultos mayores'!A1" display="Atención a Adultos Mayores" xr:uid="{395A0E2C-1F4E-4621-A893-8B926CE47832}"/>
    <hyperlink ref="I9" location="'G Atención AM'!A1" display="G Atención a Adultos Mayores" xr:uid="{172F9E71-87E5-49CB-AD2A-9B3B6D27222E}"/>
    <hyperlink ref="I12" location="'E_vida_90-19 '!A1" display="Histórico Esperanza de vida " xr:uid="{81030C73-C111-40D1-8A79-1E21A6DB72DD}"/>
    <hyperlink ref="I14" location="'Cobertura Atención'!A1" display="Cobertura y atención médica" xr:uid="{008EB9C6-CC89-4ECF-B38B-D20D9D09B8AC}"/>
    <hyperlink ref="I15" location="'G Cobertura atención'!A1" display="Gráfico Cobertura y atención médica" xr:uid="{805E35D3-F5E1-48C3-B19B-E2610FCDA0D4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F07E-B411-4186-9ADC-11ACCA34D744}">
  <sheetPr>
    <tabColor theme="9" tint="0.59999389629810485"/>
  </sheetPr>
  <dimension ref="B22:B47"/>
  <sheetViews>
    <sheetView zoomScale="70" zoomScaleNormal="70" workbookViewId="0"/>
  </sheetViews>
  <sheetFormatPr baseColWidth="10" defaultColWidth="11.453125" defaultRowHeight="14.5" x14ac:dyDescent="0.35"/>
  <sheetData>
    <row r="22" spans="2:2" x14ac:dyDescent="0.35">
      <c r="B22" t="s">
        <v>50</v>
      </c>
    </row>
    <row r="27" spans="2:2" x14ac:dyDescent="0.35">
      <c r="B27" s="2"/>
    </row>
    <row r="47" spans="2:2" x14ac:dyDescent="0.35">
      <c r="B47" t="s">
        <v>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2E72-9E71-48B1-A6DC-A514DA8A5BA8}">
  <sheetPr>
    <tabColor theme="9" tint="0.59999389629810485"/>
  </sheetPr>
  <dimension ref="B2:R38"/>
  <sheetViews>
    <sheetView zoomScale="70" zoomScaleNormal="70" workbookViewId="0">
      <selection activeCell="M3" sqref="M3:P18"/>
    </sheetView>
  </sheetViews>
  <sheetFormatPr baseColWidth="10" defaultColWidth="11.453125" defaultRowHeight="14.5" x14ac:dyDescent="0.35"/>
  <cols>
    <col min="1" max="1" width="4" style="5" customWidth="1"/>
    <col min="2" max="3" width="11.453125" style="5"/>
    <col min="4" max="4" width="24.54296875" style="5" bestFit="1" customWidth="1"/>
    <col min="5" max="5" width="21" style="5" customWidth="1"/>
    <col min="6" max="11" width="11.453125" style="5"/>
    <col min="12" max="12" width="15.1796875" style="5" customWidth="1"/>
    <col min="13" max="13" width="13.453125" style="5" customWidth="1"/>
    <col min="14" max="16" width="11.453125" style="5" bestFit="1" customWidth="1"/>
    <col min="17" max="16384" width="11.453125" style="5"/>
  </cols>
  <sheetData>
    <row r="2" spans="2:18" ht="24.65" customHeight="1" x14ac:dyDescent="0.35">
      <c r="B2" s="38" t="s">
        <v>103</v>
      </c>
      <c r="C2" s="38"/>
      <c r="D2" s="38"/>
      <c r="E2" s="38"/>
      <c r="F2" s="38"/>
      <c r="G2" s="38"/>
      <c r="H2" s="38"/>
      <c r="I2" s="38"/>
      <c r="J2" s="38"/>
      <c r="K2" s="38"/>
    </row>
    <row r="3" spans="2:18" x14ac:dyDescent="0.35">
      <c r="C3" s="38" t="s">
        <v>104</v>
      </c>
      <c r="D3" s="38"/>
      <c r="E3" s="38"/>
      <c r="F3" s="38" t="s">
        <v>105</v>
      </c>
      <c r="G3" s="38"/>
      <c r="H3" s="38"/>
      <c r="I3" s="38" t="s">
        <v>106</v>
      </c>
      <c r="J3" s="38"/>
      <c r="K3" s="38"/>
      <c r="M3" s="38" t="s">
        <v>107</v>
      </c>
      <c r="N3" s="38"/>
      <c r="O3" s="38"/>
      <c r="P3" s="38"/>
    </row>
    <row r="4" spans="2:18" x14ac:dyDescent="0.35">
      <c r="B4" s="32" t="s">
        <v>52</v>
      </c>
      <c r="C4" s="32" t="s">
        <v>89</v>
      </c>
      <c r="D4" s="32" t="s">
        <v>26</v>
      </c>
      <c r="E4" s="32" t="s">
        <v>27</v>
      </c>
      <c r="F4" s="32" t="s">
        <v>89</v>
      </c>
      <c r="G4" s="32" t="s">
        <v>26</v>
      </c>
      <c r="H4" s="32" t="s">
        <v>27</v>
      </c>
      <c r="I4" s="32" t="s">
        <v>89</v>
      </c>
      <c r="J4" s="32" t="s">
        <v>26</v>
      </c>
      <c r="K4" s="32" t="s">
        <v>27</v>
      </c>
      <c r="M4" s="32" t="s">
        <v>52</v>
      </c>
      <c r="N4" s="32" t="s">
        <v>89</v>
      </c>
      <c r="O4" s="32" t="s">
        <v>90</v>
      </c>
      <c r="P4" s="32" t="s">
        <v>27</v>
      </c>
    </row>
    <row r="5" spans="2:18" x14ac:dyDescent="0.35">
      <c r="B5" s="5" t="s">
        <v>56</v>
      </c>
      <c r="C5" s="5">
        <v>4064780</v>
      </c>
      <c r="D5" s="42">
        <v>2014818</v>
      </c>
      <c r="E5" s="42">
        <v>2049962</v>
      </c>
      <c r="F5" s="42">
        <v>563641</v>
      </c>
      <c r="G5" s="42">
        <v>267436</v>
      </c>
      <c r="H5" s="42">
        <v>296205</v>
      </c>
      <c r="I5" s="42">
        <v>1032976</v>
      </c>
      <c r="J5" s="42">
        <v>526632</v>
      </c>
      <c r="K5" s="42">
        <v>506344</v>
      </c>
      <c r="L5" s="5">
        <f>F5*100/C5</f>
        <v>13.866457717268831</v>
      </c>
      <c r="M5" s="5" t="s">
        <v>56</v>
      </c>
      <c r="N5" s="12">
        <f>(F5/I5)*100</f>
        <v>54.564772076021129</v>
      </c>
      <c r="O5" s="12">
        <f t="shared" ref="O5:P18" si="0">(G5/J5)*100</f>
        <v>50.782329976150329</v>
      </c>
      <c r="P5" s="12">
        <f t="shared" si="0"/>
        <v>58.498767636231499</v>
      </c>
      <c r="R5" s="5">
        <f>F5/I5</f>
        <v>0.54564772076021129</v>
      </c>
    </row>
    <row r="6" spans="2:18" x14ac:dyDescent="0.35">
      <c r="B6" s="5" t="s">
        <v>57</v>
      </c>
      <c r="C6" s="5">
        <v>159228</v>
      </c>
      <c r="D6" s="42">
        <v>79938</v>
      </c>
      <c r="E6" s="42">
        <v>79290</v>
      </c>
      <c r="F6" s="42">
        <v>11680</v>
      </c>
      <c r="G6" s="42">
        <v>6537</v>
      </c>
      <c r="H6" s="42">
        <v>5143</v>
      </c>
      <c r="I6" s="42">
        <v>61138</v>
      </c>
      <c r="J6" s="42">
        <v>31308</v>
      </c>
      <c r="K6" s="42">
        <v>29830</v>
      </c>
      <c r="M6" s="5" t="s">
        <v>57</v>
      </c>
      <c r="N6" s="12">
        <f t="shared" ref="N6:N18" si="1">(F6/I6)*100</f>
        <v>19.104321371323891</v>
      </c>
      <c r="O6" s="12">
        <f t="shared" si="0"/>
        <v>20.879647374472977</v>
      </c>
      <c r="P6" s="12">
        <f t="shared" si="0"/>
        <v>17.241032517599734</v>
      </c>
    </row>
    <row r="7" spans="2:18" x14ac:dyDescent="0.35">
      <c r="B7" s="5" t="s">
        <v>58</v>
      </c>
      <c r="C7" s="5">
        <v>268264</v>
      </c>
      <c r="D7" s="42">
        <v>136127</v>
      </c>
      <c r="E7" s="42">
        <v>132137</v>
      </c>
      <c r="F7" s="42">
        <v>43244</v>
      </c>
      <c r="G7" s="42">
        <v>21886</v>
      </c>
      <c r="H7" s="42">
        <v>21358</v>
      </c>
      <c r="I7" s="42">
        <v>63688</v>
      </c>
      <c r="J7" s="42">
        <v>32450</v>
      </c>
      <c r="K7" s="42">
        <v>31238</v>
      </c>
      <c r="M7" s="5" t="s">
        <v>58</v>
      </c>
      <c r="N7" s="12">
        <f t="shared" si="1"/>
        <v>67.899761336515525</v>
      </c>
      <c r="O7" s="12">
        <f t="shared" si="0"/>
        <v>67.445300462249619</v>
      </c>
      <c r="P7" s="12">
        <f t="shared" si="0"/>
        <v>68.371854792240214</v>
      </c>
    </row>
    <row r="8" spans="2:18" x14ac:dyDescent="0.35">
      <c r="B8" s="5" t="s">
        <v>92</v>
      </c>
      <c r="C8" s="5">
        <v>281956</v>
      </c>
      <c r="D8" s="42">
        <v>139873</v>
      </c>
      <c r="E8" s="42">
        <v>142083</v>
      </c>
      <c r="F8" s="42">
        <v>32228</v>
      </c>
      <c r="G8" s="42">
        <v>15389</v>
      </c>
      <c r="H8" s="42">
        <v>16839</v>
      </c>
      <c r="I8" s="42">
        <v>78596</v>
      </c>
      <c r="J8" s="42">
        <v>39896</v>
      </c>
      <c r="K8" s="42">
        <v>38700</v>
      </c>
      <c r="M8" s="5" t="s">
        <v>92</v>
      </c>
      <c r="N8" s="12">
        <f t="shared" si="1"/>
        <v>41.004631278945489</v>
      </c>
      <c r="O8" s="12">
        <f t="shared" si="0"/>
        <v>38.572789252055344</v>
      </c>
      <c r="P8" s="12">
        <f t="shared" si="0"/>
        <v>43.511627906976749</v>
      </c>
    </row>
    <row r="9" spans="2:18" x14ac:dyDescent="0.35">
      <c r="B9" s="5" t="s">
        <v>60</v>
      </c>
      <c r="C9" s="5">
        <v>471071</v>
      </c>
      <c r="D9" s="42">
        <v>235212</v>
      </c>
      <c r="E9" s="42">
        <v>235859</v>
      </c>
      <c r="F9" s="42">
        <v>76504</v>
      </c>
      <c r="G9" s="42">
        <v>37329</v>
      </c>
      <c r="H9" s="42">
        <v>39175</v>
      </c>
      <c r="I9" s="42">
        <v>112819</v>
      </c>
      <c r="J9" s="42">
        <v>57537</v>
      </c>
      <c r="K9" s="42">
        <v>55282</v>
      </c>
      <c r="M9" s="5" t="s">
        <v>60</v>
      </c>
      <c r="N9" s="12">
        <f t="shared" si="1"/>
        <v>67.811272923886932</v>
      </c>
      <c r="O9" s="12">
        <f t="shared" si="0"/>
        <v>64.878252255070649</v>
      </c>
      <c r="P9" s="12">
        <f t="shared" si="0"/>
        <v>70.863934011070512</v>
      </c>
    </row>
    <row r="10" spans="2:18" x14ac:dyDescent="0.35">
      <c r="B10" s="5" t="s">
        <v>61</v>
      </c>
      <c r="C10" s="5">
        <v>54235</v>
      </c>
      <c r="D10" s="42">
        <v>28538</v>
      </c>
      <c r="E10" s="42">
        <v>25697</v>
      </c>
      <c r="F10" s="42">
        <v>5849</v>
      </c>
      <c r="G10" s="42">
        <v>3492</v>
      </c>
      <c r="H10" s="42">
        <v>2357</v>
      </c>
      <c r="I10" s="42">
        <v>17896</v>
      </c>
      <c r="J10" s="42">
        <v>9156</v>
      </c>
      <c r="K10" s="42">
        <v>8740</v>
      </c>
      <c r="M10" s="5" t="s">
        <v>61</v>
      </c>
      <c r="N10" s="12">
        <f t="shared" si="1"/>
        <v>32.683281180151994</v>
      </c>
      <c r="O10" s="12">
        <f t="shared" si="0"/>
        <v>38.138925294888601</v>
      </c>
      <c r="P10" s="12">
        <f t="shared" si="0"/>
        <v>26.967963386727689</v>
      </c>
    </row>
    <row r="11" spans="2:18" x14ac:dyDescent="0.35">
      <c r="B11" s="5" t="s">
        <v>62</v>
      </c>
      <c r="C11" s="5">
        <v>122071</v>
      </c>
      <c r="D11" s="42">
        <v>60914</v>
      </c>
      <c r="E11" s="42">
        <v>61157</v>
      </c>
      <c r="F11" s="42">
        <v>25222</v>
      </c>
      <c r="G11" s="42">
        <v>12366</v>
      </c>
      <c r="H11" s="42">
        <v>12856</v>
      </c>
      <c r="I11" s="42">
        <v>23378</v>
      </c>
      <c r="J11" s="42">
        <v>11806</v>
      </c>
      <c r="K11" s="42">
        <v>11572</v>
      </c>
      <c r="M11" s="5" t="s">
        <v>62</v>
      </c>
      <c r="N11" s="12">
        <f t="shared" si="1"/>
        <v>107.88775772093422</v>
      </c>
      <c r="O11" s="12">
        <f t="shared" si="0"/>
        <v>104.74335083855667</v>
      </c>
      <c r="P11" s="12">
        <f t="shared" si="0"/>
        <v>111.09574835810578</v>
      </c>
    </row>
    <row r="12" spans="2:18" x14ac:dyDescent="0.35">
      <c r="B12" s="5" t="s">
        <v>63</v>
      </c>
      <c r="C12" s="5">
        <v>98466</v>
      </c>
      <c r="D12" s="42">
        <v>49499</v>
      </c>
      <c r="E12" s="42">
        <v>48967</v>
      </c>
      <c r="F12" s="42">
        <v>23884</v>
      </c>
      <c r="G12" s="42">
        <v>11776</v>
      </c>
      <c r="H12" s="42">
        <v>12108</v>
      </c>
      <c r="I12" s="42">
        <v>17076</v>
      </c>
      <c r="J12" s="42">
        <v>8795</v>
      </c>
      <c r="K12" s="42">
        <v>8281</v>
      </c>
      <c r="M12" s="5" t="s">
        <v>63</v>
      </c>
      <c r="N12" s="12">
        <f t="shared" si="1"/>
        <v>139.86882173811196</v>
      </c>
      <c r="O12" s="12">
        <f t="shared" si="0"/>
        <v>133.89425810119386</v>
      </c>
      <c r="P12" s="12">
        <f t="shared" si="0"/>
        <v>146.21422533510446</v>
      </c>
    </row>
    <row r="13" spans="2:18" x14ac:dyDescent="0.35">
      <c r="B13" s="5" t="s">
        <v>64</v>
      </c>
      <c r="C13" s="5">
        <v>1439575</v>
      </c>
      <c r="D13" s="42">
        <v>704358</v>
      </c>
      <c r="E13" s="42">
        <v>735217</v>
      </c>
      <c r="F13" s="42">
        <v>202865</v>
      </c>
      <c r="G13" s="42">
        <v>89005</v>
      </c>
      <c r="H13" s="42">
        <v>113860</v>
      </c>
      <c r="I13" s="42">
        <v>319513</v>
      </c>
      <c r="J13" s="42">
        <v>163038</v>
      </c>
      <c r="K13" s="42">
        <v>156475</v>
      </c>
      <c r="M13" s="5" t="s">
        <v>64</v>
      </c>
      <c r="N13" s="12">
        <f t="shared" si="1"/>
        <v>63.491939295114754</v>
      </c>
      <c r="O13" s="12">
        <f t="shared" si="0"/>
        <v>54.591567610005029</v>
      </c>
      <c r="P13" s="12">
        <f t="shared" si="0"/>
        <v>72.76561751078448</v>
      </c>
    </row>
    <row r="14" spans="2:18" x14ac:dyDescent="0.35">
      <c r="B14" s="5" t="s">
        <v>108</v>
      </c>
      <c r="C14" s="5">
        <v>653665</v>
      </c>
      <c r="D14" s="42">
        <v>322729</v>
      </c>
      <c r="E14" s="42">
        <v>330936</v>
      </c>
      <c r="F14" s="42">
        <v>79668</v>
      </c>
      <c r="G14" s="42">
        <v>37515</v>
      </c>
      <c r="H14" s="42">
        <v>42153</v>
      </c>
      <c r="I14" s="42">
        <v>160851</v>
      </c>
      <c r="J14" s="42">
        <v>81940</v>
      </c>
      <c r="K14" s="42">
        <v>78911</v>
      </c>
      <c r="M14" s="5" t="s">
        <v>108</v>
      </c>
      <c r="N14" s="12">
        <f t="shared" si="1"/>
        <v>49.529067273439395</v>
      </c>
      <c r="O14" s="12">
        <f t="shared" si="0"/>
        <v>45.783500122040515</v>
      </c>
      <c r="P14" s="12">
        <f t="shared" si="0"/>
        <v>53.418408079988843</v>
      </c>
    </row>
    <row r="15" spans="2:18" x14ac:dyDescent="0.35">
      <c r="B15" s="5" t="s">
        <v>66</v>
      </c>
      <c r="C15" s="5">
        <v>259791</v>
      </c>
      <c r="D15" s="42">
        <v>133287</v>
      </c>
      <c r="E15" s="42">
        <v>126504</v>
      </c>
      <c r="F15" s="42">
        <v>43821</v>
      </c>
      <c r="G15" s="42">
        <v>22822</v>
      </c>
      <c r="H15" s="42">
        <v>20999</v>
      </c>
      <c r="I15" s="42">
        <v>63513</v>
      </c>
      <c r="J15" s="42">
        <v>32570</v>
      </c>
      <c r="K15" s="42">
        <v>30943</v>
      </c>
      <c r="M15" s="5" t="s">
        <v>66</v>
      </c>
      <c r="N15" s="12">
        <f t="shared" si="1"/>
        <v>68.995323791979587</v>
      </c>
      <c r="O15" s="12">
        <f t="shared" si="0"/>
        <v>70.070617132330369</v>
      </c>
      <c r="P15" s="12">
        <f t="shared" si="0"/>
        <v>67.863490934944906</v>
      </c>
    </row>
    <row r="16" spans="2:18" x14ac:dyDescent="0.35">
      <c r="B16" s="5" t="s">
        <v>67</v>
      </c>
      <c r="C16" s="5">
        <v>32016</v>
      </c>
      <c r="D16" s="42">
        <v>15308</v>
      </c>
      <c r="E16" s="42">
        <v>16708</v>
      </c>
      <c r="F16" s="42">
        <v>3985</v>
      </c>
      <c r="G16" s="42">
        <v>1811</v>
      </c>
      <c r="H16" s="42">
        <v>2174</v>
      </c>
      <c r="I16" s="42">
        <v>12456</v>
      </c>
      <c r="J16" s="42">
        <v>6296</v>
      </c>
      <c r="K16" s="42">
        <v>6160</v>
      </c>
      <c r="M16" s="5" t="s">
        <v>67</v>
      </c>
      <c r="N16" s="12">
        <f t="shared" si="1"/>
        <v>31.992614001284519</v>
      </c>
      <c r="O16" s="12">
        <f t="shared" si="0"/>
        <v>28.764294790343076</v>
      </c>
      <c r="P16" s="12">
        <f t="shared" si="0"/>
        <v>35.29220779220779</v>
      </c>
    </row>
    <row r="17" spans="2:16" x14ac:dyDescent="0.35">
      <c r="B17" s="5" t="s">
        <v>68</v>
      </c>
      <c r="C17" s="5">
        <v>12358</v>
      </c>
      <c r="D17" s="42">
        <v>6528</v>
      </c>
      <c r="E17" s="42">
        <v>5830</v>
      </c>
      <c r="F17" s="42">
        <v>1150</v>
      </c>
      <c r="G17" s="42">
        <v>637</v>
      </c>
      <c r="H17" s="42">
        <v>513</v>
      </c>
      <c r="I17" s="42">
        <v>5010</v>
      </c>
      <c r="J17" s="42">
        <v>2499</v>
      </c>
      <c r="K17" s="42">
        <v>2511</v>
      </c>
      <c r="M17" s="5" t="s">
        <v>68</v>
      </c>
      <c r="N17" s="12">
        <f t="shared" si="1"/>
        <v>22.954091816367264</v>
      </c>
      <c r="O17" s="12">
        <f t="shared" si="0"/>
        <v>25.490196078431371</v>
      </c>
      <c r="P17" s="12">
        <f t="shared" si="0"/>
        <v>20.43010752688172</v>
      </c>
    </row>
    <row r="18" spans="2:16" x14ac:dyDescent="0.35">
      <c r="B18" s="30" t="s">
        <v>69</v>
      </c>
      <c r="C18" s="30">
        <v>212084</v>
      </c>
      <c r="D18" s="43">
        <v>102507</v>
      </c>
      <c r="E18" s="43">
        <v>109577</v>
      </c>
      <c r="F18" s="43">
        <v>13541</v>
      </c>
      <c r="G18" s="43">
        <v>6871</v>
      </c>
      <c r="H18" s="43">
        <v>6670</v>
      </c>
      <c r="I18" s="43">
        <v>97042</v>
      </c>
      <c r="J18" s="43">
        <v>49341</v>
      </c>
      <c r="K18" s="43">
        <v>47701</v>
      </c>
      <c r="M18" s="30" t="s">
        <v>69</v>
      </c>
      <c r="N18" s="31">
        <f t="shared" si="1"/>
        <v>13.95375198367717</v>
      </c>
      <c r="O18" s="31">
        <f t="shared" si="0"/>
        <v>13.925538598731277</v>
      </c>
      <c r="P18" s="31">
        <f t="shared" si="0"/>
        <v>13.982935368231274</v>
      </c>
    </row>
    <row r="20" spans="2:16" x14ac:dyDescent="0.35">
      <c r="B20" s="5" t="s">
        <v>50</v>
      </c>
    </row>
    <row r="21" spans="2:16" x14ac:dyDescent="0.35">
      <c r="B21" s="5" t="s">
        <v>109</v>
      </c>
    </row>
    <row r="25" spans="2:16" ht="38" customHeight="1" x14ac:dyDescent="0.35">
      <c r="D25" s="32" t="s">
        <v>110</v>
      </c>
      <c r="E25" s="20" t="s">
        <v>111</v>
      </c>
    </row>
    <row r="26" spans="2:16" x14ac:dyDescent="0.35">
      <c r="D26" s="5" t="s">
        <v>63</v>
      </c>
      <c r="E26" s="12">
        <f>_xlfn.XLOOKUP(D26,$M$5:$M$18,$N$5:$N$18)</f>
        <v>139.86882173811196</v>
      </c>
    </row>
    <row r="27" spans="2:16" x14ac:dyDescent="0.35">
      <c r="D27" s="5" t="s">
        <v>62</v>
      </c>
      <c r="E27" s="12">
        <f t="shared" ref="E27:E38" si="2">_xlfn.XLOOKUP(D27,$M$5:$M$18,$N$5:$N$18)</f>
        <v>107.88775772093422</v>
      </c>
    </row>
    <row r="28" spans="2:16" x14ac:dyDescent="0.35">
      <c r="D28" s="5" t="s">
        <v>66</v>
      </c>
      <c r="E28" s="12">
        <f t="shared" si="2"/>
        <v>68.995323791979587</v>
      </c>
    </row>
    <row r="29" spans="2:16" x14ac:dyDescent="0.35">
      <c r="D29" s="5" t="s">
        <v>58</v>
      </c>
      <c r="E29" s="12">
        <f t="shared" si="2"/>
        <v>67.899761336515525</v>
      </c>
    </row>
    <row r="30" spans="2:16" x14ac:dyDescent="0.35">
      <c r="D30" s="5" t="s">
        <v>60</v>
      </c>
      <c r="E30" s="12">
        <f t="shared" si="2"/>
        <v>67.811272923886932</v>
      </c>
    </row>
    <row r="31" spans="2:16" x14ac:dyDescent="0.35">
      <c r="D31" s="5" t="s">
        <v>64</v>
      </c>
      <c r="E31" s="12">
        <f t="shared" si="2"/>
        <v>63.491939295114754</v>
      </c>
    </row>
    <row r="32" spans="2:16" x14ac:dyDescent="0.35">
      <c r="D32" s="5" t="s">
        <v>108</v>
      </c>
      <c r="E32" s="12">
        <f t="shared" si="2"/>
        <v>49.529067273439395</v>
      </c>
    </row>
    <row r="33" spans="4:5" x14ac:dyDescent="0.35">
      <c r="D33" s="5" t="s">
        <v>92</v>
      </c>
      <c r="E33" s="12">
        <f t="shared" si="2"/>
        <v>41.004631278945489</v>
      </c>
    </row>
    <row r="34" spans="4:5" x14ac:dyDescent="0.35">
      <c r="D34" s="5" t="s">
        <v>67</v>
      </c>
      <c r="E34" s="12">
        <f t="shared" si="2"/>
        <v>31.992614001284519</v>
      </c>
    </row>
    <row r="35" spans="4:5" x14ac:dyDescent="0.35">
      <c r="D35" s="5" t="s">
        <v>61</v>
      </c>
      <c r="E35" s="12">
        <f t="shared" si="2"/>
        <v>32.683281180151994</v>
      </c>
    </row>
    <row r="36" spans="4:5" x14ac:dyDescent="0.35">
      <c r="D36" s="5" t="s">
        <v>68</v>
      </c>
      <c r="E36" s="12">
        <f t="shared" si="2"/>
        <v>22.954091816367264</v>
      </c>
    </row>
    <row r="37" spans="4:5" x14ac:dyDescent="0.35">
      <c r="D37" s="5" t="s">
        <v>57</v>
      </c>
      <c r="E37" s="12">
        <f t="shared" si="2"/>
        <v>19.104321371323891</v>
      </c>
    </row>
    <row r="38" spans="4:5" x14ac:dyDescent="0.35">
      <c r="D38" s="30" t="s">
        <v>69</v>
      </c>
      <c r="E38" s="31">
        <f t="shared" si="2"/>
        <v>13.95375198367717</v>
      </c>
    </row>
  </sheetData>
  <autoFilter ref="D25:E25" xr:uid="{414DB59E-8BE1-49D4-927C-95D4C1D84C79}">
    <sortState xmlns:xlrd2="http://schemas.microsoft.com/office/spreadsheetml/2017/richdata2" ref="D26:E38">
      <sortCondition descending="1" ref="E25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7397D-9C44-46E4-B8B6-2093C7BEA459}">
  <sheetPr>
    <tabColor theme="9" tint="0.59999389629810485"/>
  </sheetPr>
  <dimension ref="B25:B26"/>
  <sheetViews>
    <sheetView workbookViewId="0">
      <selection activeCell="F33" sqref="F33"/>
    </sheetView>
  </sheetViews>
  <sheetFormatPr baseColWidth="10" defaultColWidth="11.453125" defaultRowHeight="14.5" x14ac:dyDescent="0.35"/>
  <sheetData>
    <row r="25" spans="2:2" x14ac:dyDescent="0.35">
      <c r="B25" s="5" t="s">
        <v>50</v>
      </c>
    </row>
    <row r="26" spans="2:2" x14ac:dyDescent="0.35">
      <c r="B26" s="5" t="s">
        <v>109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0B37-1047-40C3-95FC-3866DD9EDA98}">
  <sheetPr>
    <tabColor theme="9" tint="0.59999389629810485"/>
  </sheetPr>
  <dimension ref="B2:U25"/>
  <sheetViews>
    <sheetView topLeftCell="A3" zoomScale="85" zoomScaleNormal="85" workbookViewId="0">
      <selection activeCell="S4" sqref="S4:U19"/>
    </sheetView>
  </sheetViews>
  <sheetFormatPr baseColWidth="10" defaultColWidth="11.453125" defaultRowHeight="14.5" x14ac:dyDescent="0.35"/>
  <cols>
    <col min="2" max="2" width="19.81640625" customWidth="1"/>
    <col min="3" max="3" width="13" customWidth="1"/>
    <col min="6" max="6" width="24.54296875" customWidth="1"/>
  </cols>
  <sheetData>
    <row r="2" spans="2:21" x14ac:dyDescent="0.35">
      <c r="H2" s="1"/>
    </row>
    <row r="3" spans="2:21" ht="44.75" customHeight="1" x14ac:dyDescent="0.35">
      <c r="B3" s="37" t="s">
        <v>112</v>
      </c>
      <c r="C3" s="37"/>
      <c r="F3" s="37" t="s">
        <v>113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2:21" x14ac:dyDescent="0.35">
      <c r="B4" s="33" t="s">
        <v>52</v>
      </c>
      <c r="C4" s="33" t="s">
        <v>114</v>
      </c>
      <c r="F4" s="23"/>
      <c r="G4" s="36" t="s">
        <v>104</v>
      </c>
      <c r="H4" s="36"/>
      <c r="I4" s="36"/>
      <c r="J4" s="36" t="s">
        <v>105</v>
      </c>
      <c r="K4" s="36"/>
      <c r="L4" s="36"/>
      <c r="M4" s="36" t="s">
        <v>115</v>
      </c>
      <c r="N4" s="36"/>
      <c r="O4" s="36"/>
      <c r="P4" s="36" t="s">
        <v>361</v>
      </c>
      <c r="Q4" s="36"/>
      <c r="R4" s="36"/>
      <c r="S4" s="36" t="s">
        <v>116</v>
      </c>
      <c r="T4" s="36"/>
      <c r="U4" s="36"/>
    </row>
    <row r="5" spans="2:21" x14ac:dyDescent="0.35">
      <c r="B5" t="s">
        <v>57</v>
      </c>
      <c r="C5" s="35">
        <f>_xlfn.XLOOKUP(B5,$F$6:$F$19,$S$6:$S$19)</f>
        <v>13.516954056243492</v>
      </c>
      <c r="F5" s="23" t="s">
        <v>52</v>
      </c>
      <c r="G5" s="23" t="s">
        <v>89</v>
      </c>
      <c r="H5" s="23" t="s">
        <v>26</v>
      </c>
      <c r="I5" s="23" t="s">
        <v>27</v>
      </c>
      <c r="J5" s="23" t="s">
        <v>89</v>
      </c>
      <c r="K5" s="23" t="s">
        <v>26</v>
      </c>
      <c r="L5" s="23" t="s">
        <v>27</v>
      </c>
      <c r="M5" s="23" t="s">
        <v>89</v>
      </c>
      <c r="N5" s="23" t="s">
        <v>26</v>
      </c>
      <c r="O5" s="23" t="s">
        <v>27</v>
      </c>
      <c r="P5" s="23" t="s">
        <v>89</v>
      </c>
      <c r="Q5" s="23" t="s">
        <v>26</v>
      </c>
      <c r="R5" s="23" t="s">
        <v>27</v>
      </c>
      <c r="S5" s="23" t="s">
        <v>89</v>
      </c>
      <c r="T5" s="23" t="s">
        <v>26</v>
      </c>
      <c r="U5" s="23" t="s">
        <v>27</v>
      </c>
    </row>
    <row r="6" spans="2:21" x14ac:dyDescent="0.35">
      <c r="B6" t="s">
        <v>69</v>
      </c>
      <c r="C6" s="35">
        <f t="shared" ref="C6:C17" si="0">_xlfn.XLOOKUP(B6,$F$6:$F$19,$S$6:$S$19)</f>
        <v>13.340755263494941</v>
      </c>
      <c r="D6" s="4"/>
      <c r="F6" t="s">
        <v>69</v>
      </c>
      <c r="G6" s="1">
        <v>212084</v>
      </c>
      <c r="H6" s="1">
        <v>102507</v>
      </c>
      <c r="I6" s="1">
        <v>109577</v>
      </c>
      <c r="J6" s="1">
        <v>13541</v>
      </c>
      <c r="K6" s="1">
        <v>6871</v>
      </c>
      <c r="L6" s="1">
        <v>6670</v>
      </c>
      <c r="M6">
        <v>97042</v>
      </c>
      <c r="N6">
        <v>49341</v>
      </c>
      <c r="O6">
        <v>47701</v>
      </c>
      <c r="P6" s="1">
        <f t="shared" ref="P6:P19" si="1">G6-(J6+M6)</f>
        <v>101501</v>
      </c>
      <c r="Q6" s="1">
        <f t="shared" ref="Q6:Q19" si="2">H6-(K6+N6)</f>
        <v>46295</v>
      </c>
      <c r="R6" s="1">
        <f t="shared" ref="R6:R19" si="3">I6-(L6+O6)</f>
        <v>55206</v>
      </c>
      <c r="S6" s="83">
        <f t="shared" ref="S6:S19" si="4">(J6/P6)*100</f>
        <v>13.340755263494941</v>
      </c>
      <c r="T6" s="83">
        <f t="shared" ref="T6:T19" si="5">(K6/Q6)*100</f>
        <v>14.841775569715951</v>
      </c>
      <c r="U6" s="83">
        <f t="shared" ref="U6:U19" si="6">(L6/R6)*100</f>
        <v>12.082020070282216</v>
      </c>
    </row>
    <row r="7" spans="2:21" x14ac:dyDescent="0.35">
      <c r="B7" t="s">
        <v>92</v>
      </c>
      <c r="C7" s="35">
        <f t="shared" si="0"/>
        <v>18.832246453030411</v>
      </c>
      <c r="D7" s="4"/>
      <c r="F7" t="s">
        <v>57</v>
      </c>
      <c r="G7" s="1">
        <v>159228</v>
      </c>
      <c r="H7" s="1">
        <v>79938</v>
      </c>
      <c r="I7" s="1">
        <v>79290</v>
      </c>
      <c r="J7" s="1">
        <v>11680</v>
      </c>
      <c r="K7" s="1">
        <v>6537</v>
      </c>
      <c r="L7" s="1">
        <v>5143</v>
      </c>
      <c r="M7" s="1">
        <v>61138</v>
      </c>
      <c r="N7" s="1">
        <v>31308</v>
      </c>
      <c r="O7" s="1">
        <v>29830</v>
      </c>
      <c r="P7" s="1">
        <f t="shared" si="1"/>
        <v>86410</v>
      </c>
      <c r="Q7" s="1">
        <f t="shared" si="2"/>
        <v>42093</v>
      </c>
      <c r="R7" s="1">
        <f t="shared" si="3"/>
        <v>44317</v>
      </c>
      <c r="S7" s="83">
        <f t="shared" si="4"/>
        <v>13.516954056243492</v>
      </c>
      <c r="T7" s="83">
        <f t="shared" si="5"/>
        <v>15.52989808281662</v>
      </c>
      <c r="U7" s="83">
        <f t="shared" si="6"/>
        <v>11.605027416115712</v>
      </c>
    </row>
    <row r="8" spans="2:21" x14ac:dyDescent="0.35">
      <c r="B8" t="s">
        <v>108</v>
      </c>
      <c r="C8" s="35">
        <f t="shared" si="0"/>
        <v>19.283255798192407</v>
      </c>
      <c r="D8" s="4"/>
      <c r="F8" t="s">
        <v>68</v>
      </c>
      <c r="G8" s="1">
        <v>12358</v>
      </c>
      <c r="H8" s="1">
        <v>6528</v>
      </c>
      <c r="I8" s="1">
        <v>5830</v>
      </c>
      <c r="J8" s="1">
        <v>1150</v>
      </c>
      <c r="K8" s="1">
        <v>637</v>
      </c>
      <c r="L8" s="1">
        <v>513</v>
      </c>
      <c r="M8">
        <v>5010</v>
      </c>
      <c r="N8">
        <v>2499</v>
      </c>
      <c r="O8">
        <v>2511</v>
      </c>
      <c r="P8" s="1">
        <f t="shared" si="1"/>
        <v>6198</v>
      </c>
      <c r="Q8" s="1">
        <f t="shared" si="2"/>
        <v>3392</v>
      </c>
      <c r="R8" s="1">
        <f t="shared" si="3"/>
        <v>2806</v>
      </c>
      <c r="S8" s="83">
        <f t="shared" si="4"/>
        <v>18.554372378186514</v>
      </c>
      <c r="T8" s="83">
        <f t="shared" si="5"/>
        <v>18.779481132075471</v>
      </c>
      <c r="U8" s="83">
        <f t="shared" si="6"/>
        <v>18.282252316464717</v>
      </c>
    </row>
    <row r="9" spans="2:21" x14ac:dyDescent="0.35">
      <c r="B9" t="s">
        <v>61</v>
      </c>
      <c r="C9" s="35">
        <f t="shared" si="0"/>
        <v>19.183338799606428</v>
      </c>
      <c r="D9" s="4"/>
      <c r="F9" t="s">
        <v>92</v>
      </c>
      <c r="G9" s="1">
        <v>281956</v>
      </c>
      <c r="H9" s="1">
        <v>139873</v>
      </c>
      <c r="I9" s="1">
        <v>142083</v>
      </c>
      <c r="J9" s="1">
        <v>32228</v>
      </c>
      <c r="K9" s="1">
        <v>15389</v>
      </c>
      <c r="L9" s="1">
        <v>16839</v>
      </c>
      <c r="M9">
        <v>78596</v>
      </c>
      <c r="N9">
        <v>39896</v>
      </c>
      <c r="O9">
        <v>38700</v>
      </c>
      <c r="P9" s="1">
        <f t="shared" si="1"/>
        <v>171132</v>
      </c>
      <c r="Q9" s="1">
        <f t="shared" si="2"/>
        <v>84588</v>
      </c>
      <c r="R9" s="1">
        <f t="shared" si="3"/>
        <v>86544</v>
      </c>
      <c r="S9" s="83">
        <f t="shared" si="4"/>
        <v>18.832246453030411</v>
      </c>
      <c r="T9" s="83">
        <f t="shared" si="5"/>
        <v>18.192887880077553</v>
      </c>
      <c r="U9" s="83">
        <f t="shared" si="6"/>
        <v>19.457154742096506</v>
      </c>
    </row>
    <row r="10" spans="2:21" x14ac:dyDescent="0.35">
      <c r="B10" t="s">
        <v>68</v>
      </c>
      <c r="C10" s="35">
        <f t="shared" si="0"/>
        <v>18.554372378186514</v>
      </c>
      <c r="D10" s="4"/>
      <c r="F10" t="s">
        <v>61</v>
      </c>
      <c r="G10" s="1">
        <v>54235</v>
      </c>
      <c r="H10" s="1">
        <v>28538</v>
      </c>
      <c r="I10" s="1">
        <v>25697</v>
      </c>
      <c r="J10" s="1">
        <v>5849</v>
      </c>
      <c r="K10" s="1">
        <v>3492</v>
      </c>
      <c r="L10" s="1">
        <v>2357</v>
      </c>
      <c r="M10">
        <v>17896</v>
      </c>
      <c r="N10">
        <v>9156</v>
      </c>
      <c r="O10">
        <v>8740</v>
      </c>
      <c r="P10" s="1">
        <f t="shared" si="1"/>
        <v>30490</v>
      </c>
      <c r="Q10" s="1">
        <f t="shared" si="2"/>
        <v>15890</v>
      </c>
      <c r="R10" s="1">
        <f t="shared" si="3"/>
        <v>14600</v>
      </c>
      <c r="S10" s="83">
        <f t="shared" si="4"/>
        <v>19.183338799606428</v>
      </c>
      <c r="T10" s="83">
        <f t="shared" si="5"/>
        <v>21.976085588420389</v>
      </c>
      <c r="U10" s="83">
        <f t="shared" si="6"/>
        <v>16.143835616438356</v>
      </c>
    </row>
    <row r="11" spans="2:21" x14ac:dyDescent="0.35">
      <c r="B11" t="s">
        <v>64</v>
      </c>
      <c r="C11" s="35">
        <f t="shared" si="0"/>
        <v>22.11793104425767</v>
      </c>
      <c r="D11" s="4"/>
      <c r="F11" t="s">
        <v>108</v>
      </c>
      <c r="G11" s="1">
        <v>653665</v>
      </c>
      <c r="H11" s="1">
        <v>322729</v>
      </c>
      <c r="I11" s="1">
        <v>330936</v>
      </c>
      <c r="J11" s="1">
        <v>79668</v>
      </c>
      <c r="K11" s="1">
        <v>37515</v>
      </c>
      <c r="L11" s="1">
        <v>42153</v>
      </c>
      <c r="M11">
        <v>160851</v>
      </c>
      <c r="N11">
        <v>81940</v>
      </c>
      <c r="O11">
        <v>78911</v>
      </c>
      <c r="P11" s="1">
        <f t="shared" si="1"/>
        <v>413146</v>
      </c>
      <c r="Q11" s="1">
        <f t="shared" si="2"/>
        <v>203274</v>
      </c>
      <c r="R11" s="1">
        <f t="shared" si="3"/>
        <v>209872</v>
      </c>
      <c r="S11" s="83">
        <f t="shared" si="4"/>
        <v>19.283255798192407</v>
      </c>
      <c r="T11" s="83">
        <f t="shared" si="5"/>
        <v>18.45538534195224</v>
      </c>
      <c r="U11" s="83">
        <f t="shared" si="6"/>
        <v>20.085099489212471</v>
      </c>
    </row>
    <row r="12" spans="2:21" x14ac:dyDescent="0.35">
      <c r="B12" t="s">
        <v>67</v>
      </c>
      <c r="C12" s="35">
        <f t="shared" si="0"/>
        <v>25.585874799357946</v>
      </c>
      <c r="D12" s="4"/>
      <c r="F12" t="s">
        <v>64</v>
      </c>
      <c r="G12" s="1">
        <v>1439575</v>
      </c>
      <c r="H12" s="1">
        <v>704358</v>
      </c>
      <c r="I12" s="1">
        <v>735217</v>
      </c>
      <c r="J12" s="1">
        <v>202865</v>
      </c>
      <c r="K12" s="1">
        <v>89005</v>
      </c>
      <c r="L12" s="1">
        <v>113860</v>
      </c>
      <c r="M12">
        <v>319513</v>
      </c>
      <c r="N12">
        <v>163038</v>
      </c>
      <c r="O12">
        <v>156475</v>
      </c>
      <c r="P12" s="1">
        <f t="shared" si="1"/>
        <v>917197</v>
      </c>
      <c r="Q12" s="1">
        <f t="shared" si="2"/>
        <v>452315</v>
      </c>
      <c r="R12" s="1">
        <f t="shared" si="3"/>
        <v>464882</v>
      </c>
      <c r="S12" s="83">
        <f t="shared" si="4"/>
        <v>22.11793104425767</v>
      </c>
      <c r="T12" s="83">
        <f t="shared" si="5"/>
        <v>19.677658269126606</v>
      </c>
      <c r="U12" s="83">
        <f t="shared" si="6"/>
        <v>24.492236739645758</v>
      </c>
    </row>
    <row r="13" spans="2:21" x14ac:dyDescent="0.35">
      <c r="B13" t="s">
        <v>60</v>
      </c>
      <c r="C13" s="35">
        <f t="shared" si="0"/>
        <v>27.153342703408718</v>
      </c>
      <c r="D13" s="4"/>
      <c r="F13" t="s">
        <v>56</v>
      </c>
      <c r="G13" s="1">
        <v>4064780</v>
      </c>
      <c r="H13" s="1">
        <v>2014818</v>
      </c>
      <c r="I13" s="1">
        <v>2049962</v>
      </c>
      <c r="J13" s="1">
        <v>563641</v>
      </c>
      <c r="K13" s="1">
        <v>267436</v>
      </c>
      <c r="L13" s="1">
        <v>296205</v>
      </c>
      <c r="M13" s="1">
        <v>1032976</v>
      </c>
      <c r="N13" s="1">
        <v>526632</v>
      </c>
      <c r="O13" s="1">
        <v>506344</v>
      </c>
      <c r="P13" s="1">
        <f t="shared" si="1"/>
        <v>2468163</v>
      </c>
      <c r="Q13" s="1">
        <f t="shared" si="2"/>
        <v>1220750</v>
      </c>
      <c r="R13" s="1">
        <f t="shared" si="3"/>
        <v>1247413</v>
      </c>
      <c r="S13" s="83">
        <f t="shared" si="4"/>
        <v>22.836457721795522</v>
      </c>
      <c r="T13" s="83">
        <f t="shared" si="5"/>
        <v>21.90751587139054</v>
      </c>
      <c r="U13" s="83">
        <f t="shared" si="6"/>
        <v>23.745543777401711</v>
      </c>
    </row>
    <row r="14" spans="2:21" x14ac:dyDescent="0.35">
      <c r="B14" t="s">
        <v>58</v>
      </c>
      <c r="C14" s="35">
        <f t="shared" si="0"/>
        <v>26.804353754989712</v>
      </c>
      <c r="D14" s="4"/>
      <c r="F14" t="s">
        <v>67</v>
      </c>
      <c r="G14" s="1">
        <v>32016</v>
      </c>
      <c r="H14" s="1">
        <v>15308</v>
      </c>
      <c r="I14" s="1">
        <v>16708</v>
      </c>
      <c r="J14" s="1">
        <v>3985</v>
      </c>
      <c r="K14" s="1">
        <v>1811</v>
      </c>
      <c r="L14" s="1">
        <v>2174</v>
      </c>
      <c r="M14">
        <v>12456</v>
      </c>
      <c r="N14">
        <v>6296</v>
      </c>
      <c r="O14">
        <v>6160</v>
      </c>
      <c r="P14" s="1">
        <f t="shared" si="1"/>
        <v>15575</v>
      </c>
      <c r="Q14" s="1">
        <f t="shared" si="2"/>
        <v>7201</v>
      </c>
      <c r="R14" s="1">
        <f t="shared" si="3"/>
        <v>8374</v>
      </c>
      <c r="S14" s="83">
        <f t="shared" si="4"/>
        <v>25.585874799357946</v>
      </c>
      <c r="T14" s="83">
        <f t="shared" si="5"/>
        <v>25.149284821552563</v>
      </c>
      <c r="U14" s="83">
        <f t="shared" si="6"/>
        <v>25.961308812992595</v>
      </c>
    </row>
    <row r="15" spans="2:21" x14ac:dyDescent="0.35">
      <c r="B15" t="s">
        <v>66</v>
      </c>
      <c r="C15" s="35">
        <f t="shared" si="0"/>
        <v>28.743186603435721</v>
      </c>
      <c r="D15" s="4"/>
      <c r="F15" t="s">
        <v>58</v>
      </c>
      <c r="G15" s="1">
        <v>268264</v>
      </c>
      <c r="H15" s="1">
        <v>136127</v>
      </c>
      <c r="I15" s="1">
        <v>132137</v>
      </c>
      <c r="J15" s="1">
        <v>43244</v>
      </c>
      <c r="K15" s="1">
        <v>21886</v>
      </c>
      <c r="L15" s="1">
        <v>21358</v>
      </c>
      <c r="M15">
        <v>63688</v>
      </c>
      <c r="N15">
        <v>32450</v>
      </c>
      <c r="O15">
        <v>31238</v>
      </c>
      <c r="P15" s="1">
        <f t="shared" si="1"/>
        <v>161332</v>
      </c>
      <c r="Q15" s="1">
        <f t="shared" si="2"/>
        <v>81791</v>
      </c>
      <c r="R15" s="1">
        <f t="shared" si="3"/>
        <v>79541</v>
      </c>
      <c r="S15" s="83">
        <f t="shared" si="4"/>
        <v>26.804353754989712</v>
      </c>
      <c r="T15" s="83">
        <f t="shared" si="5"/>
        <v>26.758445305718233</v>
      </c>
      <c r="U15" s="83">
        <f t="shared" si="6"/>
        <v>26.851560830263637</v>
      </c>
    </row>
    <row r="16" spans="2:21" x14ac:dyDescent="0.35">
      <c r="B16" t="s">
        <v>62</v>
      </c>
      <c r="C16" s="35">
        <f t="shared" si="0"/>
        <v>34.329191109417323</v>
      </c>
      <c r="D16" s="4"/>
      <c r="F16" t="s">
        <v>60</v>
      </c>
      <c r="G16" s="1">
        <v>471071</v>
      </c>
      <c r="H16" s="1">
        <v>235212</v>
      </c>
      <c r="I16" s="1">
        <v>235859</v>
      </c>
      <c r="J16" s="1">
        <v>76504</v>
      </c>
      <c r="K16" s="1">
        <v>37329</v>
      </c>
      <c r="L16" s="1">
        <v>39175</v>
      </c>
      <c r="M16">
        <v>112819</v>
      </c>
      <c r="N16">
        <v>57537</v>
      </c>
      <c r="O16">
        <v>55282</v>
      </c>
      <c r="P16" s="1">
        <f t="shared" si="1"/>
        <v>281748</v>
      </c>
      <c r="Q16" s="1">
        <f t="shared" si="2"/>
        <v>140346</v>
      </c>
      <c r="R16" s="1">
        <f t="shared" si="3"/>
        <v>141402</v>
      </c>
      <c r="S16" s="83">
        <f t="shared" si="4"/>
        <v>27.153342703408718</v>
      </c>
      <c r="T16" s="83">
        <f t="shared" si="5"/>
        <v>26.597836774827925</v>
      </c>
      <c r="U16" s="83">
        <f t="shared" si="6"/>
        <v>27.704700074963579</v>
      </c>
    </row>
    <row r="17" spans="2:21" x14ac:dyDescent="0.35">
      <c r="B17" s="23" t="s">
        <v>63</v>
      </c>
      <c r="C17" s="46">
        <f t="shared" si="0"/>
        <v>41.53305742009529</v>
      </c>
      <c r="D17" s="4"/>
      <c r="F17" t="s">
        <v>66</v>
      </c>
      <c r="G17" s="1">
        <v>259791</v>
      </c>
      <c r="H17" s="1">
        <v>133287</v>
      </c>
      <c r="I17" s="1">
        <v>126504</v>
      </c>
      <c r="J17" s="1">
        <v>43821</v>
      </c>
      <c r="K17" s="1">
        <v>22822</v>
      </c>
      <c r="L17" s="1">
        <v>20999</v>
      </c>
      <c r="M17">
        <v>63513</v>
      </c>
      <c r="N17">
        <v>32570</v>
      </c>
      <c r="O17">
        <v>30943</v>
      </c>
      <c r="P17" s="1">
        <f t="shared" si="1"/>
        <v>152457</v>
      </c>
      <c r="Q17" s="1">
        <f t="shared" si="2"/>
        <v>77895</v>
      </c>
      <c r="R17" s="1">
        <f t="shared" si="3"/>
        <v>74562</v>
      </c>
      <c r="S17" s="83">
        <f t="shared" si="4"/>
        <v>28.743186603435721</v>
      </c>
      <c r="T17" s="83">
        <f t="shared" si="5"/>
        <v>29.298414532383337</v>
      </c>
      <c r="U17" s="83">
        <f t="shared" si="6"/>
        <v>28.163139400767147</v>
      </c>
    </row>
    <row r="18" spans="2:21" x14ac:dyDescent="0.35">
      <c r="D18" s="4"/>
      <c r="F18" t="s">
        <v>62</v>
      </c>
      <c r="G18" s="1">
        <v>122071</v>
      </c>
      <c r="H18" s="1">
        <v>60914</v>
      </c>
      <c r="I18" s="1">
        <v>61157</v>
      </c>
      <c r="J18" s="1">
        <v>25222</v>
      </c>
      <c r="K18" s="1">
        <v>12366</v>
      </c>
      <c r="L18" s="1">
        <v>12856</v>
      </c>
      <c r="M18">
        <v>23378</v>
      </c>
      <c r="N18">
        <v>11806</v>
      </c>
      <c r="O18">
        <v>11572</v>
      </c>
      <c r="P18" s="1">
        <f t="shared" si="1"/>
        <v>73471</v>
      </c>
      <c r="Q18" s="1">
        <f t="shared" si="2"/>
        <v>36742</v>
      </c>
      <c r="R18" s="1">
        <f t="shared" si="3"/>
        <v>36729</v>
      </c>
      <c r="S18" s="83">
        <f t="shared" si="4"/>
        <v>34.329191109417323</v>
      </c>
      <c r="T18" s="83">
        <f t="shared" si="5"/>
        <v>33.656306134668775</v>
      </c>
      <c r="U18" s="83">
        <f t="shared" si="6"/>
        <v>35.002314247597269</v>
      </c>
    </row>
    <row r="19" spans="2:21" x14ac:dyDescent="0.35">
      <c r="F19" s="23" t="s">
        <v>63</v>
      </c>
      <c r="G19" s="34">
        <v>98466</v>
      </c>
      <c r="H19" s="34">
        <v>49499</v>
      </c>
      <c r="I19" s="34">
        <v>48967</v>
      </c>
      <c r="J19" s="34">
        <v>23884</v>
      </c>
      <c r="K19" s="34">
        <v>11776</v>
      </c>
      <c r="L19" s="34">
        <v>12108</v>
      </c>
      <c r="M19" s="23">
        <v>17076</v>
      </c>
      <c r="N19" s="23">
        <v>8795</v>
      </c>
      <c r="O19" s="23">
        <v>8281</v>
      </c>
      <c r="P19" s="34">
        <f t="shared" si="1"/>
        <v>57506</v>
      </c>
      <c r="Q19" s="34">
        <f t="shared" si="2"/>
        <v>28928</v>
      </c>
      <c r="R19" s="34">
        <f t="shared" si="3"/>
        <v>28578</v>
      </c>
      <c r="S19" s="84">
        <f t="shared" si="4"/>
        <v>41.53305742009529</v>
      </c>
      <c r="T19" s="84">
        <f t="shared" si="5"/>
        <v>40.707964601769916</v>
      </c>
      <c r="U19" s="84">
        <f t="shared" si="6"/>
        <v>42.368255301280705</v>
      </c>
    </row>
    <row r="23" spans="2:21" x14ac:dyDescent="0.35">
      <c r="B23" t="s">
        <v>117</v>
      </c>
    </row>
    <row r="24" spans="2:21" x14ac:dyDescent="0.35">
      <c r="B24" t="s">
        <v>118</v>
      </c>
    </row>
    <row r="25" spans="2:21" x14ac:dyDescent="0.35">
      <c r="B25" t="s">
        <v>119</v>
      </c>
    </row>
  </sheetData>
  <autoFilter ref="F5:U5" xr:uid="{0DB40B37-1047-40C3-95FC-3866DD9EDA98}">
    <sortState xmlns:xlrd2="http://schemas.microsoft.com/office/spreadsheetml/2017/richdata2" ref="F6:U19">
      <sortCondition ref="S5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144E-420C-4DE7-AE5F-8652133C41DD}">
  <sheetPr>
    <tabColor theme="9" tint="0.59999389629810485"/>
  </sheetPr>
  <dimension ref="A1"/>
  <sheetViews>
    <sheetView zoomScale="85" zoomScaleNormal="85" workbookViewId="0">
      <selection activeCell="O9" sqref="O9"/>
    </sheetView>
  </sheetViews>
  <sheetFormatPr baseColWidth="10" defaultColWidth="11.453125" defaultRowHeight="14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B59E-8BE1-49D4-927C-95D4C1D84C79}">
  <sheetPr>
    <tabColor theme="9" tint="0.59999389629810485"/>
  </sheetPr>
  <dimension ref="B2:R38"/>
  <sheetViews>
    <sheetView zoomScale="70" zoomScaleNormal="70" workbookViewId="0">
      <selection activeCell="F3" sqref="F3"/>
    </sheetView>
  </sheetViews>
  <sheetFormatPr baseColWidth="10" defaultColWidth="11.453125" defaultRowHeight="14.5" x14ac:dyDescent="0.35"/>
  <cols>
    <col min="1" max="1" width="4" style="5" customWidth="1"/>
    <col min="2" max="4" width="11.453125" style="5"/>
    <col min="5" max="5" width="21" style="5" customWidth="1"/>
    <col min="6" max="11" width="11.453125" style="5"/>
    <col min="12" max="12" width="15.1796875" style="5" customWidth="1"/>
    <col min="13" max="13" width="13.453125" style="5" customWidth="1"/>
    <col min="14" max="16" width="11.453125" style="5" bestFit="1" customWidth="1"/>
    <col min="17" max="16384" width="11.453125" style="5"/>
  </cols>
  <sheetData>
    <row r="2" spans="2:18" ht="24.65" customHeight="1" x14ac:dyDescent="0.35">
      <c r="B2" s="38" t="s">
        <v>120</v>
      </c>
      <c r="C2" s="38"/>
      <c r="D2" s="38"/>
      <c r="E2" s="38"/>
      <c r="F2" s="38"/>
      <c r="G2" s="38"/>
      <c r="H2" s="38"/>
      <c r="I2" s="38"/>
      <c r="J2" s="38"/>
      <c r="K2" s="38"/>
    </row>
    <row r="3" spans="2:18" x14ac:dyDescent="0.35">
      <c r="C3" s="38" t="s">
        <v>104</v>
      </c>
      <c r="D3" s="38"/>
      <c r="E3" s="38"/>
      <c r="F3" s="38" t="s">
        <v>121</v>
      </c>
      <c r="G3" s="38"/>
      <c r="H3" s="38"/>
      <c r="I3" s="38" t="s">
        <v>106</v>
      </c>
      <c r="J3" s="38"/>
      <c r="K3" s="38"/>
      <c r="M3" s="38" t="s">
        <v>107</v>
      </c>
      <c r="N3" s="38"/>
      <c r="O3" s="38"/>
      <c r="P3" s="38"/>
    </row>
    <row r="4" spans="2:18" x14ac:dyDescent="0.35">
      <c r="B4" s="32" t="s">
        <v>52</v>
      </c>
      <c r="C4" s="32" t="s">
        <v>89</v>
      </c>
      <c r="D4" s="32" t="s">
        <v>26</v>
      </c>
      <c r="E4" s="32" t="s">
        <v>27</v>
      </c>
      <c r="F4" s="32" t="s">
        <v>89</v>
      </c>
      <c r="G4" s="32" t="s">
        <v>26</v>
      </c>
      <c r="H4" s="32" t="s">
        <v>27</v>
      </c>
      <c r="I4" s="32" t="s">
        <v>89</v>
      </c>
      <c r="J4" s="32" t="s">
        <v>26</v>
      </c>
      <c r="K4" s="32" t="s">
        <v>27</v>
      </c>
      <c r="M4" s="32" t="s">
        <v>52</v>
      </c>
      <c r="N4" s="32" t="s">
        <v>89</v>
      </c>
      <c r="O4" s="32" t="s">
        <v>90</v>
      </c>
      <c r="P4" s="32" t="s">
        <v>27</v>
      </c>
    </row>
    <row r="5" spans="2:18" x14ac:dyDescent="0.35">
      <c r="B5" s="5" t="s">
        <v>56</v>
      </c>
      <c r="C5" s="42">
        <v>4064780</v>
      </c>
      <c r="D5" s="42">
        <v>2014818</v>
      </c>
      <c r="E5" s="42">
        <v>2049962</v>
      </c>
      <c r="F5" s="42">
        <v>398229</v>
      </c>
      <c r="G5" s="42">
        <v>186794</v>
      </c>
      <c r="H5" s="42">
        <v>211435</v>
      </c>
      <c r="I5" s="42">
        <v>1032976</v>
      </c>
      <c r="J5" s="42">
        <v>526632</v>
      </c>
      <c r="K5" s="42">
        <v>506344</v>
      </c>
      <c r="M5" s="5" t="s">
        <v>56</v>
      </c>
      <c r="N5" s="12">
        <f>(F5/I5)*100</f>
        <v>38.551621722092285</v>
      </c>
      <c r="O5" s="12">
        <f t="shared" ref="O5:P18" si="0">(G5/J5)*100</f>
        <v>35.46954989442343</v>
      </c>
      <c r="P5" s="12">
        <f t="shared" si="0"/>
        <v>41.757184838765745</v>
      </c>
      <c r="R5" s="5">
        <f>F5/I5</f>
        <v>0.38551621722092283</v>
      </c>
    </row>
    <row r="6" spans="2:18" x14ac:dyDescent="0.35">
      <c r="B6" s="5" t="s">
        <v>57</v>
      </c>
      <c r="C6" s="42">
        <v>159228</v>
      </c>
      <c r="D6" s="42">
        <v>79938</v>
      </c>
      <c r="E6" s="42">
        <v>79290</v>
      </c>
      <c r="F6" s="42">
        <v>7822</v>
      </c>
      <c r="G6" s="42">
        <v>4466</v>
      </c>
      <c r="H6" s="42">
        <v>3356</v>
      </c>
      <c r="I6" s="42">
        <v>61138</v>
      </c>
      <c r="J6" s="42">
        <v>31308</v>
      </c>
      <c r="K6" s="42">
        <v>29830</v>
      </c>
      <c r="M6" s="5" t="s">
        <v>57</v>
      </c>
      <c r="N6" s="12">
        <f t="shared" ref="N6:N18" si="1">(F6/I6)*100</f>
        <v>12.794007000556118</v>
      </c>
      <c r="O6" s="12">
        <f t="shared" si="0"/>
        <v>14.264724671010603</v>
      </c>
      <c r="P6" s="12">
        <f t="shared" si="0"/>
        <v>11.250419041233657</v>
      </c>
    </row>
    <row r="7" spans="2:18" x14ac:dyDescent="0.35">
      <c r="B7" s="5" t="s">
        <v>58</v>
      </c>
      <c r="C7" s="42">
        <v>268264</v>
      </c>
      <c r="D7" s="42">
        <v>136127</v>
      </c>
      <c r="E7" s="42">
        <v>132137</v>
      </c>
      <c r="F7" s="42">
        <v>31546</v>
      </c>
      <c r="G7" s="42">
        <v>15853</v>
      </c>
      <c r="H7" s="42">
        <v>15693</v>
      </c>
      <c r="I7" s="42">
        <v>63688</v>
      </c>
      <c r="J7" s="42">
        <v>32450</v>
      </c>
      <c r="K7" s="42">
        <v>31238</v>
      </c>
      <c r="M7" s="5" t="s">
        <v>58</v>
      </c>
      <c r="N7" s="12">
        <f t="shared" si="1"/>
        <v>49.532093958045472</v>
      </c>
      <c r="O7" s="12">
        <f t="shared" si="0"/>
        <v>48.853620955315868</v>
      </c>
      <c r="P7" s="12">
        <f t="shared" si="0"/>
        <v>50.236890966131</v>
      </c>
    </row>
    <row r="8" spans="2:18" x14ac:dyDescent="0.35">
      <c r="B8" s="5" t="s">
        <v>92</v>
      </c>
      <c r="C8" s="42">
        <v>281956</v>
      </c>
      <c r="D8" s="42">
        <v>139873</v>
      </c>
      <c r="E8" s="42">
        <v>142083</v>
      </c>
      <c r="F8" s="42">
        <v>21952</v>
      </c>
      <c r="G8" s="42">
        <v>10346</v>
      </c>
      <c r="H8" s="42">
        <v>11606</v>
      </c>
      <c r="I8" s="42">
        <v>78596</v>
      </c>
      <c r="J8" s="42">
        <v>39896</v>
      </c>
      <c r="K8" s="42">
        <v>38700</v>
      </c>
      <c r="M8" s="5" t="s">
        <v>92</v>
      </c>
      <c r="N8" s="12">
        <f t="shared" si="1"/>
        <v>27.93017456359102</v>
      </c>
      <c r="O8" s="12">
        <f t="shared" si="0"/>
        <v>25.932424303188288</v>
      </c>
      <c r="P8" s="12">
        <f t="shared" si="0"/>
        <v>29.989664082687341</v>
      </c>
    </row>
    <row r="9" spans="2:18" x14ac:dyDescent="0.35">
      <c r="B9" s="5" t="s">
        <v>60</v>
      </c>
      <c r="C9" s="42">
        <v>471071</v>
      </c>
      <c r="D9" s="42">
        <v>235212</v>
      </c>
      <c r="E9" s="42">
        <v>235859</v>
      </c>
      <c r="F9" s="42">
        <v>54804</v>
      </c>
      <c r="G9" s="42">
        <v>26420</v>
      </c>
      <c r="H9" s="42">
        <v>28384</v>
      </c>
      <c r="I9" s="42">
        <v>112819</v>
      </c>
      <c r="J9" s="42">
        <v>57537</v>
      </c>
      <c r="K9" s="42">
        <v>55282</v>
      </c>
      <c r="M9" s="5" t="s">
        <v>60</v>
      </c>
      <c r="N9" s="12">
        <f t="shared" si="1"/>
        <v>48.576924099664062</v>
      </c>
      <c r="O9" s="12">
        <f t="shared" si="0"/>
        <v>45.918278672853994</v>
      </c>
      <c r="P9" s="12">
        <f t="shared" si="0"/>
        <v>51.344017944358022</v>
      </c>
    </row>
    <row r="10" spans="2:18" x14ac:dyDescent="0.35">
      <c r="B10" s="5" t="s">
        <v>61</v>
      </c>
      <c r="C10" s="42">
        <v>54235</v>
      </c>
      <c r="D10" s="42">
        <v>28538</v>
      </c>
      <c r="E10" s="42">
        <v>25697</v>
      </c>
      <c r="F10" s="42">
        <v>4067</v>
      </c>
      <c r="G10" s="42">
        <v>2481</v>
      </c>
      <c r="H10" s="42">
        <v>1586</v>
      </c>
      <c r="I10" s="42">
        <v>17896</v>
      </c>
      <c r="J10" s="42">
        <v>9156</v>
      </c>
      <c r="K10" s="42">
        <v>8740</v>
      </c>
      <c r="M10" s="5" t="s">
        <v>61</v>
      </c>
      <c r="N10" s="12">
        <f t="shared" si="1"/>
        <v>22.725748770675011</v>
      </c>
      <c r="O10" s="12">
        <f t="shared" si="0"/>
        <v>27.096985583224114</v>
      </c>
      <c r="P10" s="12">
        <f t="shared" si="0"/>
        <v>18.146453089244851</v>
      </c>
    </row>
    <row r="11" spans="2:18" x14ac:dyDescent="0.35">
      <c r="B11" s="5" t="s">
        <v>62</v>
      </c>
      <c r="C11" s="42">
        <v>122071</v>
      </c>
      <c r="D11" s="42">
        <v>60914</v>
      </c>
      <c r="E11" s="42">
        <v>61157</v>
      </c>
      <c r="F11" s="42">
        <v>18601</v>
      </c>
      <c r="G11" s="42">
        <v>9072</v>
      </c>
      <c r="H11" s="42">
        <v>9529</v>
      </c>
      <c r="I11" s="42">
        <v>23378</v>
      </c>
      <c r="J11" s="42">
        <v>11806</v>
      </c>
      <c r="K11" s="42">
        <v>11572</v>
      </c>
      <c r="M11" s="5" t="s">
        <v>62</v>
      </c>
      <c r="N11" s="12">
        <f t="shared" si="1"/>
        <v>79.566258875866197</v>
      </c>
      <c r="O11" s="12">
        <f t="shared" si="0"/>
        <v>76.842283584617988</v>
      </c>
      <c r="P11" s="12">
        <f t="shared" si="0"/>
        <v>82.345316280677494</v>
      </c>
    </row>
    <row r="12" spans="2:18" x14ac:dyDescent="0.35">
      <c r="B12" s="5" t="s">
        <v>63</v>
      </c>
      <c r="C12" s="42">
        <v>98466</v>
      </c>
      <c r="D12" s="42">
        <v>49499</v>
      </c>
      <c r="E12" s="42">
        <v>48967</v>
      </c>
      <c r="F12" s="42">
        <v>18023</v>
      </c>
      <c r="G12" s="42">
        <v>8859</v>
      </c>
      <c r="H12" s="42">
        <v>9164</v>
      </c>
      <c r="I12" s="42">
        <v>17076</v>
      </c>
      <c r="J12" s="42">
        <v>8795</v>
      </c>
      <c r="K12" s="42">
        <v>8281</v>
      </c>
      <c r="M12" s="5" t="s">
        <v>63</v>
      </c>
      <c r="N12" s="12">
        <f t="shared" si="1"/>
        <v>105.5457952682127</v>
      </c>
      <c r="O12" s="12">
        <f t="shared" si="0"/>
        <v>100.72768618533257</v>
      </c>
      <c r="P12" s="12">
        <f t="shared" si="0"/>
        <v>110.66296341021615</v>
      </c>
    </row>
    <row r="13" spans="2:18" x14ac:dyDescent="0.35">
      <c r="B13" s="5" t="s">
        <v>64</v>
      </c>
      <c r="C13" s="42">
        <v>1439575</v>
      </c>
      <c r="D13" s="42">
        <v>704358</v>
      </c>
      <c r="E13" s="42">
        <v>735217</v>
      </c>
      <c r="F13" s="42">
        <v>142277</v>
      </c>
      <c r="G13" s="42">
        <v>60916</v>
      </c>
      <c r="H13" s="42">
        <v>81361</v>
      </c>
      <c r="I13" s="42">
        <v>319513</v>
      </c>
      <c r="J13" s="42">
        <v>163038</v>
      </c>
      <c r="K13" s="42">
        <v>156475</v>
      </c>
      <c r="M13" s="5" t="s">
        <v>64</v>
      </c>
      <c r="N13" s="12">
        <f t="shared" si="1"/>
        <v>44.529330574968782</v>
      </c>
      <c r="O13" s="12">
        <f t="shared" si="0"/>
        <v>37.363068732442741</v>
      </c>
      <c r="P13" s="12">
        <f t="shared" si="0"/>
        <v>51.996165521648827</v>
      </c>
    </row>
    <row r="14" spans="2:18" x14ac:dyDescent="0.35">
      <c r="B14" s="5" t="s">
        <v>108</v>
      </c>
      <c r="C14" s="42">
        <v>653665</v>
      </c>
      <c r="D14" s="42">
        <v>322729</v>
      </c>
      <c r="E14" s="42">
        <v>330936</v>
      </c>
      <c r="F14" s="42">
        <v>54025</v>
      </c>
      <c r="G14" s="42">
        <v>25137</v>
      </c>
      <c r="H14" s="42">
        <v>28888</v>
      </c>
      <c r="I14" s="42">
        <v>160851</v>
      </c>
      <c r="J14" s="42">
        <v>81940</v>
      </c>
      <c r="K14" s="42">
        <v>78911</v>
      </c>
      <c r="M14" s="5" t="s">
        <v>108</v>
      </c>
      <c r="N14" s="12">
        <f t="shared" si="1"/>
        <v>33.586984227639242</v>
      </c>
      <c r="O14" s="12">
        <f t="shared" si="0"/>
        <v>30.677324871857458</v>
      </c>
      <c r="P14" s="12">
        <f t="shared" si="0"/>
        <v>36.608330904436642</v>
      </c>
    </row>
    <row r="15" spans="2:18" x14ac:dyDescent="0.35">
      <c r="B15" s="5" t="s">
        <v>66</v>
      </c>
      <c r="C15" s="42">
        <v>259791</v>
      </c>
      <c r="D15" s="42">
        <v>133287</v>
      </c>
      <c r="E15" s="42">
        <v>126504</v>
      </c>
      <c r="F15" s="42">
        <v>32120</v>
      </c>
      <c r="G15" s="42">
        <v>16619</v>
      </c>
      <c r="H15" s="42">
        <v>15501</v>
      </c>
      <c r="I15" s="42">
        <v>63513</v>
      </c>
      <c r="J15" s="42">
        <v>32570</v>
      </c>
      <c r="K15" s="42">
        <v>30943</v>
      </c>
      <c r="M15" s="5" t="s">
        <v>66</v>
      </c>
      <c r="N15" s="12">
        <f t="shared" si="1"/>
        <v>50.572323776234782</v>
      </c>
      <c r="O15" s="12">
        <f t="shared" si="0"/>
        <v>51.025483573840958</v>
      </c>
      <c r="P15" s="12">
        <f t="shared" si="0"/>
        <v>50.095336586627027</v>
      </c>
    </row>
    <row r="16" spans="2:18" x14ac:dyDescent="0.35">
      <c r="B16" s="5" t="s">
        <v>67</v>
      </c>
      <c r="C16" s="42">
        <v>32016</v>
      </c>
      <c r="D16" s="42">
        <v>15308</v>
      </c>
      <c r="E16" s="42">
        <v>16708</v>
      </c>
      <c r="F16" s="42">
        <v>2878</v>
      </c>
      <c r="G16" s="42">
        <v>1322</v>
      </c>
      <c r="H16" s="42">
        <v>1556</v>
      </c>
      <c r="I16" s="42">
        <v>12456</v>
      </c>
      <c r="J16" s="42">
        <v>6296</v>
      </c>
      <c r="K16" s="42">
        <v>6160</v>
      </c>
      <c r="M16" s="5" t="s">
        <v>67</v>
      </c>
      <c r="N16" s="12">
        <f t="shared" si="1"/>
        <v>23.105330764290301</v>
      </c>
      <c r="O16" s="12">
        <f t="shared" si="0"/>
        <v>20.99745870393901</v>
      </c>
      <c r="P16" s="12">
        <f t="shared" si="0"/>
        <v>25.259740259740258</v>
      </c>
    </row>
    <row r="17" spans="2:16" x14ac:dyDescent="0.35">
      <c r="B17" s="5" t="s">
        <v>68</v>
      </c>
      <c r="C17" s="42">
        <v>12358</v>
      </c>
      <c r="D17" s="42">
        <v>6528</v>
      </c>
      <c r="E17" s="42">
        <v>5830</v>
      </c>
      <c r="F17" s="42">
        <v>826</v>
      </c>
      <c r="G17" s="42">
        <v>467</v>
      </c>
      <c r="H17" s="42">
        <v>359</v>
      </c>
      <c r="I17" s="42">
        <v>5010</v>
      </c>
      <c r="J17" s="42">
        <v>2499</v>
      </c>
      <c r="K17" s="42">
        <v>2511</v>
      </c>
      <c r="M17" s="5" t="s">
        <v>68</v>
      </c>
      <c r="N17" s="12">
        <f t="shared" si="1"/>
        <v>16.487025948103792</v>
      </c>
      <c r="O17" s="12">
        <f t="shared" si="0"/>
        <v>18.687474989995998</v>
      </c>
      <c r="P17" s="12">
        <f t="shared" si="0"/>
        <v>14.297092791716448</v>
      </c>
    </row>
    <row r="18" spans="2:16" x14ac:dyDescent="0.35">
      <c r="B18" s="30" t="s">
        <v>69</v>
      </c>
      <c r="C18" s="43">
        <v>212084</v>
      </c>
      <c r="D18" s="43">
        <v>102507</v>
      </c>
      <c r="E18" s="43">
        <v>109577</v>
      </c>
      <c r="F18" s="43">
        <v>9288</v>
      </c>
      <c r="G18" s="43">
        <v>4836</v>
      </c>
      <c r="H18" s="43">
        <v>4452</v>
      </c>
      <c r="I18" s="43">
        <v>97042</v>
      </c>
      <c r="J18" s="43">
        <v>49341</v>
      </c>
      <c r="K18" s="43">
        <v>47701</v>
      </c>
      <c r="M18" s="30" t="s">
        <v>69</v>
      </c>
      <c r="N18" s="31">
        <f t="shared" si="1"/>
        <v>9.5711135384678805</v>
      </c>
      <c r="O18" s="31">
        <f t="shared" si="0"/>
        <v>9.8011795464218405</v>
      </c>
      <c r="P18" s="31">
        <f t="shared" si="0"/>
        <v>9.3331376700698101</v>
      </c>
    </row>
    <row r="20" spans="2:16" x14ac:dyDescent="0.35">
      <c r="B20" s="5" t="s">
        <v>50</v>
      </c>
    </row>
    <row r="21" spans="2:16" x14ac:dyDescent="0.35">
      <c r="B21" s="5" t="s">
        <v>122</v>
      </c>
    </row>
    <row r="22" spans="2:16" x14ac:dyDescent="0.35">
      <c r="M22" s="5">
        <f>54*2</f>
        <v>108</v>
      </c>
    </row>
    <row r="25" spans="2:16" ht="38" customHeight="1" x14ac:dyDescent="0.35">
      <c r="D25" s="32" t="s">
        <v>110</v>
      </c>
      <c r="E25" s="20" t="s">
        <v>111</v>
      </c>
    </row>
    <row r="26" spans="2:16" x14ac:dyDescent="0.35">
      <c r="D26" s="5" t="s">
        <v>63</v>
      </c>
      <c r="E26" s="12">
        <v>105.545795268213</v>
      </c>
    </row>
    <row r="27" spans="2:16" x14ac:dyDescent="0.35">
      <c r="D27" s="5" t="s">
        <v>62</v>
      </c>
      <c r="E27" s="12">
        <v>79.566258875866197</v>
      </c>
    </row>
    <row r="28" spans="2:16" x14ac:dyDescent="0.35">
      <c r="D28" s="5" t="s">
        <v>66</v>
      </c>
      <c r="E28" s="12">
        <v>50.572323776234782</v>
      </c>
    </row>
    <row r="29" spans="2:16" x14ac:dyDescent="0.35">
      <c r="D29" s="5" t="s">
        <v>58</v>
      </c>
      <c r="E29" s="12">
        <v>49.532093958045472</v>
      </c>
    </row>
    <row r="30" spans="2:16" x14ac:dyDescent="0.35">
      <c r="D30" s="5" t="s">
        <v>60</v>
      </c>
      <c r="E30" s="12">
        <v>48.576924099664062</v>
      </c>
    </row>
    <row r="31" spans="2:16" x14ac:dyDescent="0.35">
      <c r="D31" s="5" t="s">
        <v>64</v>
      </c>
      <c r="E31" s="12">
        <v>44.529330574968782</v>
      </c>
    </row>
    <row r="32" spans="2:16" x14ac:dyDescent="0.35">
      <c r="D32" s="5" t="s">
        <v>108</v>
      </c>
      <c r="E32" s="12">
        <v>33.586984227639242</v>
      </c>
    </row>
    <row r="33" spans="4:5" x14ac:dyDescent="0.35">
      <c r="D33" s="5" t="s">
        <v>92</v>
      </c>
      <c r="E33" s="12">
        <v>27.93017456359102</v>
      </c>
    </row>
    <row r="34" spans="4:5" x14ac:dyDescent="0.35">
      <c r="D34" s="5" t="s">
        <v>67</v>
      </c>
      <c r="E34" s="12">
        <v>23.105330764290301</v>
      </c>
    </row>
    <row r="35" spans="4:5" x14ac:dyDescent="0.35">
      <c r="D35" s="5" t="s">
        <v>61</v>
      </c>
      <c r="E35" s="12">
        <v>22.725748770675011</v>
      </c>
    </row>
    <row r="36" spans="4:5" x14ac:dyDescent="0.35">
      <c r="D36" s="5" t="s">
        <v>68</v>
      </c>
      <c r="E36" s="12">
        <v>16.487025948103792</v>
      </c>
    </row>
    <row r="37" spans="4:5" x14ac:dyDescent="0.35">
      <c r="D37" s="5" t="s">
        <v>57</v>
      </c>
      <c r="E37" s="12">
        <v>12.794007000556118</v>
      </c>
    </row>
    <row r="38" spans="4:5" x14ac:dyDescent="0.35">
      <c r="D38" s="30" t="s">
        <v>69</v>
      </c>
      <c r="E38" s="31">
        <v>9.5711135384678805</v>
      </c>
    </row>
  </sheetData>
  <autoFilter ref="D25:E25" xr:uid="{414DB59E-8BE1-49D4-927C-95D4C1D84C79}">
    <sortState xmlns:xlrd2="http://schemas.microsoft.com/office/spreadsheetml/2017/richdata2" ref="D26:E38">
      <sortCondition descending="1" ref="E25"/>
    </sortState>
  </autoFilter>
  <sortState xmlns:xlrd2="http://schemas.microsoft.com/office/spreadsheetml/2017/richdata2" ref="E26:F38">
    <sortCondition descending="1" ref="E26:E3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936BD-21A8-47C8-B9A9-C924BDBD026A}">
  <sheetPr>
    <tabColor theme="9" tint="0.59999389629810485"/>
  </sheetPr>
  <dimension ref="C31:C33"/>
  <sheetViews>
    <sheetView zoomScale="70" zoomScaleNormal="70" workbookViewId="0">
      <selection activeCell="S11" sqref="S11"/>
    </sheetView>
  </sheetViews>
  <sheetFormatPr baseColWidth="10" defaultColWidth="11.453125" defaultRowHeight="14.5" x14ac:dyDescent="0.35"/>
  <sheetData>
    <row r="31" spans="3:3" x14ac:dyDescent="0.35">
      <c r="C31" t="s">
        <v>123</v>
      </c>
    </row>
    <row r="32" spans="3:3" x14ac:dyDescent="0.35">
      <c r="C32" t="s">
        <v>124</v>
      </c>
    </row>
    <row r="33" spans="3:3" x14ac:dyDescent="0.35">
      <c r="C33" t="s">
        <v>119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161F-4DB2-4306-850E-C1E15853121B}">
  <sheetPr>
    <tabColor theme="9" tint="0.59999389629810485"/>
  </sheetPr>
  <dimension ref="B25"/>
  <sheetViews>
    <sheetView topLeftCell="B1" zoomScale="85" zoomScaleNormal="85" workbookViewId="0">
      <selection activeCell="N30" sqref="N30"/>
    </sheetView>
  </sheetViews>
  <sheetFormatPr baseColWidth="10" defaultColWidth="11.453125" defaultRowHeight="14.5" x14ac:dyDescent="0.35"/>
  <sheetData>
    <row r="25" spans="2:2" x14ac:dyDescent="0.35">
      <c r="B25" t="s">
        <v>119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7746-C171-471B-9031-18EAE29E1B95}">
  <sheetPr>
    <tabColor theme="9" tint="0.59999389629810485"/>
  </sheetPr>
  <dimension ref="B2:P18"/>
  <sheetViews>
    <sheetView zoomScale="70" zoomScaleNormal="70" workbookViewId="0">
      <selection activeCell="I10" sqref="I10"/>
    </sheetView>
  </sheetViews>
  <sheetFormatPr baseColWidth="10" defaultColWidth="10.81640625" defaultRowHeight="14.5" x14ac:dyDescent="0.35"/>
  <cols>
    <col min="1" max="1" width="6.81640625" style="5" customWidth="1"/>
    <col min="2" max="2" width="32.1796875" style="5" customWidth="1"/>
    <col min="3" max="5" width="13.453125" style="5" bestFit="1" customWidth="1"/>
    <col min="6" max="7" width="11.54296875" style="5" bestFit="1" customWidth="1"/>
    <col min="8" max="8" width="13.54296875" style="5" customWidth="1"/>
    <col min="9" max="11" width="11.54296875" style="5" bestFit="1" customWidth="1"/>
    <col min="12" max="12" width="10.81640625" style="5"/>
    <col min="13" max="13" width="13.453125" style="5" customWidth="1"/>
    <col min="14" max="16" width="11.453125" style="5" bestFit="1" customWidth="1"/>
    <col min="17" max="16384" width="10.81640625" style="5"/>
  </cols>
  <sheetData>
    <row r="2" spans="2:16" ht="22.5" customHeight="1" x14ac:dyDescent="0.35">
      <c r="B2" s="41" t="s">
        <v>120</v>
      </c>
      <c r="C2" s="38"/>
      <c r="D2" s="38"/>
      <c r="E2" s="38"/>
      <c r="F2" s="38"/>
      <c r="G2" s="38"/>
      <c r="H2" s="38"/>
      <c r="I2" s="38"/>
      <c r="J2" s="38"/>
      <c r="K2" s="38"/>
    </row>
    <row r="3" spans="2:16" x14ac:dyDescent="0.35">
      <c r="C3" s="38" t="s">
        <v>104</v>
      </c>
      <c r="D3" s="38"/>
      <c r="E3" s="38"/>
      <c r="F3" s="38" t="s">
        <v>121</v>
      </c>
      <c r="G3" s="38"/>
      <c r="H3" s="38"/>
      <c r="I3" s="38" t="s">
        <v>106</v>
      </c>
      <c r="J3" s="38"/>
      <c r="K3" s="38"/>
    </row>
    <row r="4" spans="2:16" s="7" customFormat="1" ht="22.5" customHeight="1" x14ac:dyDescent="0.35">
      <c r="B4" s="32" t="s">
        <v>52</v>
      </c>
      <c r="C4" s="32" t="s">
        <v>89</v>
      </c>
      <c r="D4" s="32" t="s">
        <v>26</v>
      </c>
      <c r="E4" s="32" t="s">
        <v>27</v>
      </c>
      <c r="F4" s="32" t="s">
        <v>89</v>
      </c>
      <c r="G4" s="32" t="s">
        <v>26</v>
      </c>
      <c r="H4" s="32" t="s">
        <v>27</v>
      </c>
      <c r="I4" s="32" t="s">
        <v>89</v>
      </c>
      <c r="J4" s="32" t="s">
        <v>26</v>
      </c>
      <c r="K4" s="32" t="s">
        <v>27</v>
      </c>
    </row>
    <row r="5" spans="2:16" x14ac:dyDescent="0.35">
      <c r="B5" s="5" t="s">
        <v>125</v>
      </c>
      <c r="C5" s="42">
        <f>SUM('Pob 65, total e IE'!C6:C15)</f>
        <v>3808322</v>
      </c>
      <c r="D5" s="42">
        <f>SUM('Pob 65, total e IE'!D6:D15)</f>
        <v>1890475</v>
      </c>
      <c r="E5" s="42">
        <f>SUM('Pob 65, total e IE'!E6:E15)</f>
        <v>1917847</v>
      </c>
      <c r="F5" s="42">
        <f>SUM('Pob 65, total e IE'!F6:F15)</f>
        <v>385237</v>
      </c>
      <c r="G5" s="42">
        <f>SUM('Pob 65, total e IE'!G6:G15)</f>
        <v>180169</v>
      </c>
      <c r="H5" s="42">
        <f>SUM('Pob 65, total e IE'!H6:H15)</f>
        <v>205068</v>
      </c>
      <c r="I5" s="42">
        <f>SUM('Pob 65, total e IE'!I6:I15)</f>
        <v>918468</v>
      </c>
      <c r="J5" s="42">
        <f>SUM('Pob 65, total e IE'!J6:J15)</f>
        <v>468496</v>
      </c>
      <c r="K5" s="42">
        <f>SUM('Pob 65, total e IE'!K6:K15)</f>
        <v>449972</v>
      </c>
    </row>
    <row r="6" spans="2:16" x14ac:dyDescent="0.35">
      <c r="B6" s="30" t="s">
        <v>70</v>
      </c>
      <c r="C6" s="43">
        <f>SUM('Pob 65, total e IE'!C$16:C$18)</f>
        <v>256458</v>
      </c>
      <c r="D6" s="43">
        <f>SUM('Pob 65, total e IE'!D$16:D$18)</f>
        <v>124343</v>
      </c>
      <c r="E6" s="43">
        <f>SUM('Pob 65, total e IE'!E$16:E$18)</f>
        <v>132115</v>
      </c>
      <c r="F6" s="43">
        <f>SUM('Pob 65, total e IE'!F$16:F$18)</f>
        <v>12992</v>
      </c>
      <c r="G6" s="43">
        <f>SUM('Pob 65, total e IE'!G$16:G$18)</f>
        <v>6625</v>
      </c>
      <c r="H6" s="43">
        <f>SUM('Pob 65, total e IE'!H$16:H$18)</f>
        <v>6367</v>
      </c>
      <c r="I6" s="43">
        <f>SUM('Pob 65, total e IE'!I$16:I$18)</f>
        <v>114508</v>
      </c>
      <c r="J6" s="43">
        <f>SUM('Pob 65, total e IE'!J$16:J$18)</f>
        <v>58136</v>
      </c>
      <c r="K6" s="43">
        <f>SUM('Pob 65, total e IE'!K$16:K$18)</f>
        <v>56372</v>
      </c>
    </row>
    <row r="7" spans="2:16" x14ac:dyDescent="0.35">
      <c r="N7" s="6"/>
      <c r="O7" s="6"/>
      <c r="P7" s="6"/>
    </row>
    <row r="8" spans="2:16" s="7" customFormat="1" ht="45.65" customHeight="1" x14ac:dyDescent="0.35">
      <c r="B8" s="39" t="s">
        <v>126</v>
      </c>
      <c r="C8" s="39"/>
      <c r="D8" s="39"/>
      <c r="E8" s="39"/>
      <c r="H8" s="39" t="s">
        <v>127</v>
      </c>
      <c r="I8" s="39"/>
      <c r="J8" s="39"/>
      <c r="K8" s="39"/>
      <c r="N8" s="8"/>
      <c r="O8" s="8"/>
      <c r="P8" s="8"/>
    </row>
    <row r="9" spans="2:16" ht="20.75" customHeight="1" x14ac:dyDescent="0.35">
      <c r="B9" s="32" t="s">
        <v>52</v>
      </c>
      <c r="C9" s="32" t="s">
        <v>89</v>
      </c>
      <c r="D9" s="32" t="s">
        <v>90</v>
      </c>
      <c r="E9" s="32" t="s">
        <v>27</v>
      </c>
      <c r="H9" s="32" t="s">
        <v>52</v>
      </c>
      <c r="I9" s="32" t="s">
        <v>89</v>
      </c>
      <c r="J9" s="32" t="s">
        <v>26</v>
      </c>
      <c r="K9" s="32" t="s">
        <v>27</v>
      </c>
      <c r="N9" s="6"/>
      <c r="O9" s="6"/>
      <c r="P9" s="6"/>
    </row>
    <row r="10" spans="2:16" x14ac:dyDescent="0.35">
      <c r="B10" s="5" t="s">
        <v>125</v>
      </c>
      <c r="C10" s="12">
        <f>(F5/I5)*100</f>
        <v>41.943431888753878</v>
      </c>
      <c r="D10" s="12">
        <f t="shared" ref="D10:E10" si="0">(G5/J5)*100</f>
        <v>38.456891841125646</v>
      </c>
      <c r="E10" s="12">
        <f t="shared" si="0"/>
        <v>45.57350235125741</v>
      </c>
      <c r="H10" s="5" t="s">
        <v>125</v>
      </c>
      <c r="I10" s="12">
        <f>(F5/C5)*100</f>
        <v>10.115662488623599</v>
      </c>
      <c r="J10" s="12">
        <f t="shared" ref="J10:K10" si="1">(G5/D5)*100</f>
        <v>9.5303561274282931</v>
      </c>
      <c r="K10" s="12">
        <f t="shared" si="1"/>
        <v>10.692615208616745</v>
      </c>
      <c r="L10" s="13">
        <f>100-I10</f>
        <v>89.884337511376401</v>
      </c>
      <c r="M10" s="13">
        <f t="shared" ref="M10:N11" si="2">100-J10</f>
        <v>90.469643872571709</v>
      </c>
      <c r="N10" s="13">
        <f t="shared" si="2"/>
        <v>89.307384791383257</v>
      </c>
      <c r="O10" s="6"/>
      <c r="P10" s="6"/>
    </row>
    <row r="11" spans="2:16" x14ac:dyDescent="0.35">
      <c r="B11" s="30" t="s">
        <v>70</v>
      </c>
      <c r="C11" s="31">
        <f>(F6/I6)*100</f>
        <v>11.345932161945017</v>
      </c>
      <c r="D11" s="31">
        <f t="shared" ref="D11" si="3">(G6/J6)*100</f>
        <v>11.395692858125773</v>
      </c>
      <c r="E11" s="31">
        <f t="shared" ref="E11" si="4">(H6/K6)*100</f>
        <v>11.294614347548428</v>
      </c>
      <c r="H11" s="30" t="s">
        <v>70</v>
      </c>
      <c r="I11" s="31">
        <f>(F6/C6)*100</f>
        <v>5.0659367225822551</v>
      </c>
      <c r="J11" s="31">
        <f t="shared" ref="J11" si="5">(G6/D6)*100</f>
        <v>5.3280039889660058</v>
      </c>
      <c r="K11" s="31">
        <f t="shared" ref="K11" si="6">(H6/E6)*100</f>
        <v>4.8192862279075053</v>
      </c>
      <c r="L11" s="13">
        <f>100-I11</f>
        <v>94.934063277417749</v>
      </c>
      <c r="M11" s="13">
        <f t="shared" si="2"/>
        <v>94.671996011033997</v>
      </c>
      <c r="N11" s="13">
        <f t="shared" si="2"/>
        <v>95.180713772092489</v>
      </c>
      <c r="O11" s="6"/>
      <c r="P11" s="6"/>
    </row>
    <row r="12" spans="2:16" x14ac:dyDescent="0.35">
      <c r="N12" s="6"/>
      <c r="O12" s="6"/>
      <c r="P12" s="6"/>
    </row>
    <row r="13" spans="2:16" x14ac:dyDescent="0.35">
      <c r="B13" s="5" t="s">
        <v>119</v>
      </c>
      <c r="N13" s="6"/>
      <c r="O13" s="6"/>
      <c r="P13" s="6"/>
    </row>
    <row r="14" spans="2:16" x14ac:dyDescent="0.35">
      <c r="B14" s="5" t="s">
        <v>123</v>
      </c>
      <c r="N14" s="6"/>
      <c r="O14" s="6"/>
      <c r="P14" s="6"/>
    </row>
    <row r="15" spans="2:16" x14ac:dyDescent="0.35">
      <c r="B15" s="5" t="s">
        <v>124</v>
      </c>
      <c r="N15" s="6"/>
      <c r="O15" s="6"/>
      <c r="P15" s="6"/>
    </row>
    <row r="16" spans="2:16" x14ac:dyDescent="0.35">
      <c r="N16" s="6"/>
      <c r="O16" s="6"/>
      <c r="P16" s="6"/>
    </row>
    <row r="17" spans="14:16" x14ac:dyDescent="0.35">
      <c r="N17" s="6"/>
      <c r="O17" s="6"/>
      <c r="P17" s="6"/>
    </row>
    <row r="18" spans="14:16" x14ac:dyDescent="0.35">
      <c r="N18" s="6"/>
      <c r="O18" s="6"/>
      <c r="P18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ABF5-9590-415C-8DD7-B1602E2C2119}">
  <sheetPr>
    <tabColor theme="9" tint="0.59999389629810485"/>
  </sheetPr>
  <dimension ref="B25"/>
  <sheetViews>
    <sheetView workbookViewId="0">
      <selection activeCell="D27" sqref="D27"/>
    </sheetView>
  </sheetViews>
  <sheetFormatPr baseColWidth="10" defaultColWidth="11.453125" defaultRowHeight="14.5" x14ac:dyDescent="0.35"/>
  <sheetData>
    <row r="25" spans="2:2" x14ac:dyDescent="0.35">
      <c r="B25" t="s">
        <v>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D30C-10D0-4B43-8C14-C17850649437}">
  <sheetPr>
    <tabColor theme="9" tint="0.59999389629810485"/>
  </sheetPr>
  <dimension ref="B3:I27"/>
  <sheetViews>
    <sheetView workbookViewId="0">
      <selection activeCell="F10" sqref="F10"/>
    </sheetView>
  </sheetViews>
  <sheetFormatPr baseColWidth="10" defaultColWidth="11.453125" defaultRowHeight="14.5" x14ac:dyDescent="0.35"/>
  <cols>
    <col min="3" max="3" width="15.54296875" customWidth="1"/>
    <col min="5" max="5" width="11.453125" customWidth="1"/>
    <col min="6" max="6" width="11.54296875" customWidth="1"/>
  </cols>
  <sheetData>
    <row r="3" spans="2:9" ht="25" x14ac:dyDescent="0.35">
      <c r="B3" s="50" t="s">
        <v>24</v>
      </c>
      <c r="C3" s="51" t="s">
        <v>25</v>
      </c>
      <c r="D3" s="51" t="s">
        <v>26</v>
      </c>
      <c r="E3" s="51" t="s">
        <v>27</v>
      </c>
      <c r="F3" s="51" t="s">
        <v>27</v>
      </c>
    </row>
    <row r="4" spans="2:9" x14ac:dyDescent="0.35">
      <c r="B4" s="54" t="s">
        <v>28</v>
      </c>
      <c r="C4" s="55">
        <v>4064780</v>
      </c>
      <c r="D4" s="55">
        <v>2014818</v>
      </c>
      <c r="E4" s="55">
        <v>2049962</v>
      </c>
      <c r="F4" s="49">
        <f>E4*-1</f>
        <v>-2049962</v>
      </c>
    </row>
    <row r="5" spans="2:9" x14ac:dyDescent="0.35">
      <c r="B5" s="47" t="s">
        <v>29</v>
      </c>
      <c r="C5" s="48">
        <v>322449</v>
      </c>
      <c r="D5" s="48">
        <v>163758</v>
      </c>
      <c r="E5" s="48">
        <v>158691</v>
      </c>
      <c r="F5" s="49">
        <f t="shared" ref="F5:F25" si="0">E5*-1</f>
        <v>-158691</v>
      </c>
    </row>
    <row r="6" spans="2:9" x14ac:dyDescent="0.35">
      <c r="B6" s="47" t="s">
        <v>30</v>
      </c>
      <c r="C6" s="48">
        <v>357880</v>
      </c>
      <c r="D6" s="48">
        <v>182268</v>
      </c>
      <c r="E6" s="48">
        <v>175612</v>
      </c>
      <c r="F6" s="49">
        <f t="shared" si="0"/>
        <v>-175612</v>
      </c>
      <c r="G6" s="1"/>
    </row>
    <row r="7" spans="2:9" x14ac:dyDescent="0.35">
      <c r="B7" s="47" t="s">
        <v>31</v>
      </c>
      <c r="C7" s="48">
        <v>352647</v>
      </c>
      <c r="D7" s="48">
        <v>180606</v>
      </c>
      <c r="E7" s="48">
        <v>172041</v>
      </c>
      <c r="F7" s="49">
        <f t="shared" si="0"/>
        <v>-172041</v>
      </c>
      <c r="G7" s="1"/>
    </row>
    <row r="8" spans="2:9" x14ac:dyDescent="0.35">
      <c r="B8" s="47" t="s">
        <v>32</v>
      </c>
      <c r="C8" s="48">
        <v>328295</v>
      </c>
      <c r="D8" s="48">
        <v>167952</v>
      </c>
      <c r="E8" s="48">
        <v>160343</v>
      </c>
      <c r="F8" s="49">
        <f t="shared" si="0"/>
        <v>-160343</v>
      </c>
      <c r="H8" s="1"/>
      <c r="I8" s="1"/>
    </row>
    <row r="9" spans="2:9" x14ac:dyDescent="0.35">
      <c r="B9" s="47" t="s">
        <v>33</v>
      </c>
      <c r="C9" s="48">
        <v>324344</v>
      </c>
      <c r="D9" s="48">
        <v>163615</v>
      </c>
      <c r="E9" s="48">
        <v>160729</v>
      </c>
      <c r="F9" s="49">
        <f t="shared" si="0"/>
        <v>-160729</v>
      </c>
    </row>
    <row r="10" spans="2:9" x14ac:dyDescent="0.35">
      <c r="B10" s="47" t="s">
        <v>34</v>
      </c>
      <c r="C10" s="48">
        <v>310915</v>
      </c>
      <c r="D10" s="48">
        <v>153725</v>
      </c>
      <c r="E10" s="48">
        <v>157190</v>
      </c>
      <c r="F10" s="49">
        <f t="shared" si="0"/>
        <v>-157190</v>
      </c>
    </row>
    <row r="11" spans="2:9" x14ac:dyDescent="0.35">
      <c r="B11" s="47" t="s">
        <v>35</v>
      </c>
      <c r="C11" s="48">
        <v>294997</v>
      </c>
      <c r="D11" s="48">
        <v>144061</v>
      </c>
      <c r="E11" s="48">
        <v>150936</v>
      </c>
      <c r="F11" s="49">
        <f t="shared" si="0"/>
        <v>-150936</v>
      </c>
    </row>
    <row r="12" spans="2:9" x14ac:dyDescent="0.35">
      <c r="B12" s="47" t="s">
        <v>36</v>
      </c>
      <c r="C12" s="48">
        <v>279407</v>
      </c>
      <c r="D12" s="48">
        <v>136703</v>
      </c>
      <c r="E12" s="48">
        <v>142704</v>
      </c>
      <c r="F12" s="49">
        <f t="shared" si="0"/>
        <v>-142704</v>
      </c>
    </row>
    <row r="13" spans="2:9" x14ac:dyDescent="0.35">
      <c r="B13" s="47" t="s">
        <v>37</v>
      </c>
      <c r="C13" s="48">
        <v>261155</v>
      </c>
      <c r="D13" s="48">
        <v>127429</v>
      </c>
      <c r="E13" s="48">
        <v>133726</v>
      </c>
      <c r="F13" s="49">
        <f t="shared" si="0"/>
        <v>-133726</v>
      </c>
    </row>
    <row r="14" spans="2:9" x14ac:dyDescent="0.35">
      <c r="B14" s="47" t="s">
        <v>38</v>
      </c>
      <c r="C14" s="48">
        <v>239932</v>
      </c>
      <c r="D14" s="48">
        <v>117375</v>
      </c>
      <c r="E14" s="48">
        <v>122557</v>
      </c>
      <c r="F14" s="49">
        <f t="shared" si="0"/>
        <v>-122557</v>
      </c>
    </row>
    <row r="15" spans="2:9" x14ac:dyDescent="0.35">
      <c r="B15" s="47" t="s">
        <v>39</v>
      </c>
      <c r="C15" s="48">
        <v>230574</v>
      </c>
      <c r="D15" s="48">
        <v>113065</v>
      </c>
      <c r="E15" s="48">
        <v>117509</v>
      </c>
      <c r="F15" s="49">
        <f t="shared" si="0"/>
        <v>-117509</v>
      </c>
    </row>
    <row r="16" spans="2:9" x14ac:dyDescent="0.35">
      <c r="B16" s="47" t="s">
        <v>40</v>
      </c>
      <c r="C16" s="48">
        <v>198209</v>
      </c>
      <c r="D16" s="48">
        <v>96534</v>
      </c>
      <c r="E16" s="48">
        <v>101675</v>
      </c>
      <c r="F16" s="49">
        <f t="shared" si="0"/>
        <v>-101675</v>
      </c>
    </row>
    <row r="17" spans="2:6" x14ac:dyDescent="0.35">
      <c r="B17" s="47" t="s">
        <v>41</v>
      </c>
      <c r="C17" s="48">
        <v>165412</v>
      </c>
      <c r="D17" s="48">
        <v>80642</v>
      </c>
      <c r="E17" s="48">
        <v>84770</v>
      </c>
      <c r="F17" s="49">
        <f t="shared" si="0"/>
        <v>-84770</v>
      </c>
    </row>
    <row r="18" spans="2:6" x14ac:dyDescent="0.35">
      <c r="B18" s="47" t="s">
        <v>42</v>
      </c>
      <c r="C18" s="48">
        <v>129330</v>
      </c>
      <c r="D18" s="48">
        <v>62494</v>
      </c>
      <c r="E18" s="48">
        <v>66836</v>
      </c>
      <c r="F18" s="49">
        <f t="shared" si="0"/>
        <v>-66836</v>
      </c>
    </row>
    <row r="19" spans="2:6" x14ac:dyDescent="0.35">
      <c r="B19" s="47" t="s">
        <v>43</v>
      </c>
      <c r="C19" s="48">
        <v>101597</v>
      </c>
      <c r="D19" s="48">
        <v>48885</v>
      </c>
      <c r="E19" s="48">
        <v>52712</v>
      </c>
      <c r="F19" s="49">
        <f t="shared" si="0"/>
        <v>-52712</v>
      </c>
    </row>
    <row r="20" spans="2:6" x14ac:dyDescent="0.35">
      <c r="B20" s="47" t="s">
        <v>44</v>
      </c>
      <c r="C20" s="48">
        <v>74463</v>
      </c>
      <c r="D20" s="48">
        <v>35320</v>
      </c>
      <c r="E20" s="48">
        <v>39143</v>
      </c>
      <c r="F20" s="49">
        <f t="shared" si="0"/>
        <v>-39143</v>
      </c>
    </row>
    <row r="21" spans="2:6" x14ac:dyDescent="0.35">
      <c r="B21" s="47" t="s">
        <v>45</v>
      </c>
      <c r="C21" s="48">
        <v>47508</v>
      </c>
      <c r="D21" s="48">
        <v>21573</v>
      </c>
      <c r="E21" s="48">
        <v>25935</v>
      </c>
      <c r="F21" s="49">
        <f t="shared" si="0"/>
        <v>-25935</v>
      </c>
    </row>
    <row r="22" spans="2:6" x14ac:dyDescent="0.35">
      <c r="B22" s="47" t="s">
        <v>46</v>
      </c>
      <c r="C22" s="48">
        <v>27706</v>
      </c>
      <c r="D22" s="48">
        <v>11817</v>
      </c>
      <c r="E22" s="48">
        <v>15889</v>
      </c>
      <c r="F22" s="49">
        <f t="shared" si="0"/>
        <v>-15889</v>
      </c>
    </row>
    <row r="23" spans="2:6" x14ac:dyDescent="0.35">
      <c r="B23" s="47" t="s">
        <v>47</v>
      </c>
      <c r="C23" s="48">
        <v>12575</v>
      </c>
      <c r="D23" s="48">
        <v>4991</v>
      </c>
      <c r="E23" s="48">
        <v>7584</v>
      </c>
      <c r="F23" s="49">
        <f t="shared" si="0"/>
        <v>-7584</v>
      </c>
    </row>
    <row r="24" spans="2:6" x14ac:dyDescent="0.35">
      <c r="B24" s="47" t="s">
        <v>48</v>
      </c>
      <c r="C24" s="48">
        <v>4085</v>
      </c>
      <c r="D24" s="48">
        <v>1412</v>
      </c>
      <c r="E24" s="48">
        <v>2673</v>
      </c>
      <c r="F24" s="49">
        <f t="shared" si="0"/>
        <v>-2673</v>
      </c>
    </row>
    <row r="25" spans="2:6" x14ac:dyDescent="0.35">
      <c r="B25" s="52" t="s">
        <v>49</v>
      </c>
      <c r="C25" s="53">
        <v>965</v>
      </c>
      <c r="D25" s="53">
        <v>302</v>
      </c>
      <c r="E25" s="53">
        <v>663</v>
      </c>
      <c r="F25" s="49">
        <f t="shared" si="0"/>
        <v>-663</v>
      </c>
    </row>
    <row r="27" spans="2:6" x14ac:dyDescent="0.35">
      <c r="B27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A40B-3906-4662-A3E6-7422A41D9CD4}">
  <sheetPr>
    <tabColor theme="9" tint="0.59999389629810485"/>
  </sheetPr>
  <dimension ref="B19"/>
  <sheetViews>
    <sheetView zoomScale="85" zoomScaleNormal="85" workbookViewId="0">
      <selection activeCell="I21" sqref="I21"/>
    </sheetView>
  </sheetViews>
  <sheetFormatPr baseColWidth="10" defaultColWidth="11.453125" defaultRowHeight="14.5" x14ac:dyDescent="0.35"/>
  <sheetData>
    <row r="19" spans="2:2" x14ac:dyDescent="0.35">
      <c r="B19" t="s">
        <v>119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97D2-00DE-46C0-9750-5822789836F2}">
  <sheetPr>
    <tabColor theme="9" tint="0.59999389629810485"/>
  </sheetPr>
  <dimension ref="B2:S25"/>
  <sheetViews>
    <sheetView workbookViewId="0">
      <selection activeCell="L19" sqref="L19"/>
    </sheetView>
  </sheetViews>
  <sheetFormatPr baseColWidth="10" defaultColWidth="11.453125" defaultRowHeight="14.5" x14ac:dyDescent="0.35"/>
  <cols>
    <col min="2" max="2" width="19.81640625" customWidth="1"/>
    <col min="3" max="3" width="13" customWidth="1"/>
    <col min="6" max="6" width="24.54296875" customWidth="1"/>
  </cols>
  <sheetData>
    <row r="2" spans="2:19" x14ac:dyDescent="0.35">
      <c r="H2" s="1"/>
    </row>
    <row r="3" spans="2:19" ht="44.75" customHeight="1" x14ac:dyDescent="0.35">
      <c r="B3" s="37" t="s">
        <v>128</v>
      </c>
      <c r="C3" s="37"/>
      <c r="F3" s="37" t="s">
        <v>129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2:19" x14ac:dyDescent="0.35">
      <c r="B4" s="33" t="s">
        <v>52</v>
      </c>
      <c r="C4" s="33" t="s">
        <v>114</v>
      </c>
      <c r="F4" s="23"/>
      <c r="G4" s="36" t="s">
        <v>104</v>
      </c>
      <c r="H4" s="36"/>
      <c r="I4" s="36"/>
      <c r="J4" s="36" t="s">
        <v>121</v>
      </c>
      <c r="K4" s="36"/>
      <c r="L4" s="36"/>
      <c r="M4" s="36" t="s">
        <v>106</v>
      </c>
      <c r="N4" s="36"/>
      <c r="O4" s="36"/>
      <c r="P4" s="36" t="s">
        <v>130</v>
      </c>
      <c r="Q4" s="36"/>
      <c r="R4" s="36"/>
    </row>
    <row r="5" spans="2:19" x14ac:dyDescent="0.35">
      <c r="B5" t="s">
        <v>64</v>
      </c>
      <c r="C5" s="35">
        <f>((_xlfn.XLOOKUP(B5,$F$6:$F$19,$J$6:$J$19)+_xlfn.XLOOKUP(B5,$F$6:$F$19,$M$6:$M$19))/_xlfn.XLOOKUP(B5,$F$6:$F$19,$P$6:$P$19))*100</f>
        <v>47.228173882806544</v>
      </c>
      <c r="F5" s="23" t="s">
        <v>52</v>
      </c>
      <c r="G5" s="23" t="s">
        <v>89</v>
      </c>
      <c r="H5" s="23" t="s">
        <v>26</v>
      </c>
      <c r="I5" s="23" t="s">
        <v>27</v>
      </c>
      <c r="J5" s="23" t="s">
        <v>89</v>
      </c>
      <c r="K5" s="23" t="s">
        <v>26</v>
      </c>
      <c r="L5" s="23" t="s">
        <v>27</v>
      </c>
      <c r="M5" s="23" t="s">
        <v>89</v>
      </c>
      <c r="N5" s="23" t="s">
        <v>26</v>
      </c>
      <c r="O5" s="23" t="s">
        <v>27</v>
      </c>
      <c r="P5" s="23" t="s">
        <v>89</v>
      </c>
      <c r="Q5" s="23" t="s">
        <v>26</v>
      </c>
      <c r="R5" s="23" t="s">
        <v>27</v>
      </c>
    </row>
    <row r="6" spans="2:19" x14ac:dyDescent="0.35">
      <c r="B6" t="s">
        <v>108</v>
      </c>
      <c r="C6" s="35">
        <f t="shared" ref="C6:C17" si="0">((_xlfn.XLOOKUP(B6,$F$6:$F$19,$J$6:$J$19)+_xlfn.XLOOKUP(B6,$F$6:$F$19,$M$6:$M$19))/_xlfn.XLOOKUP(B6,$F$6:$F$19,$P$6:$P$19))*100</f>
        <v>48.970233984899345</v>
      </c>
      <c r="D6" s="4"/>
      <c r="F6" t="s">
        <v>56</v>
      </c>
      <c r="G6" s="1">
        <v>4064780</v>
      </c>
      <c r="H6" s="1">
        <v>2014818</v>
      </c>
      <c r="I6" s="1">
        <v>2049962</v>
      </c>
      <c r="J6">
        <v>398229</v>
      </c>
      <c r="K6">
        <v>186794</v>
      </c>
      <c r="L6">
        <v>211435</v>
      </c>
      <c r="M6" s="1">
        <v>1032976</v>
      </c>
      <c r="N6" s="1">
        <v>526632</v>
      </c>
      <c r="O6" s="1">
        <v>506344</v>
      </c>
      <c r="P6" s="1">
        <f>G6-(J6+M6)</f>
        <v>2633575</v>
      </c>
      <c r="Q6" s="1">
        <f t="shared" ref="Q6:Q19" si="1">H6-(K6+N6)</f>
        <v>1301392</v>
      </c>
      <c r="R6" s="1">
        <f t="shared" ref="R6:R19" si="2">I6-(L6+O6)</f>
        <v>1332183</v>
      </c>
      <c r="S6" s="65">
        <f>(M6+J6)/P6*100</f>
        <v>54.344569643925077</v>
      </c>
    </row>
    <row r="7" spans="2:19" x14ac:dyDescent="0.35">
      <c r="B7" t="s">
        <v>62</v>
      </c>
      <c r="C7" s="35">
        <f t="shared" si="0"/>
        <v>52.413474504320035</v>
      </c>
      <c r="D7" s="4"/>
      <c r="F7" t="s">
        <v>57</v>
      </c>
      <c r="G7" s="1">
        <v>159228</v>
      </c>
      <c r="H7" s="1">
        <v>79938</v>
      </c>
      <c r="I7" s="1">
        <v>79290</v>
      </c>
      <c r="J7">
        <v>7822</v>
      </c>
      <c r="K7">
        <v>4466</v>
      </c>
      <c r="L7">
        <v>3356</v>
      </c>
      <c r="M7" s="1">
        <v>61138</v>
      </c>
      <c r="N7" s="1">
        <v>31308</v>
      </c>
      <c r="O7" s="1">
        <v>29830</v>
      </c>
      <c r="P7" s="1">
        <f t="shared" ref="P7:P19" si="3">G7-(J7+M7)</f>
        <v>90268</v>
      </c>
      <c r="Q7" s="1">
        <f t="shared" si="1"/>
        <v>44164</v>
      </c>
      <c r="R7" s="1">
        <f t="shared" si="2"/>
        <v>46104</v>
      </c>
      <c r="S7" s="65">
        <f t="shared" ref="S7:S19" si="4">(M7+J7)/P7*100</f>
        <v>76.394735675987064</v>
      </c>
    </row>
    <row r="8" spans="2:19" x14ac:dyDescent="0.35">
      <c r="B8" t="s">
        <v>58</v>
      </c>
      <c r="C8" s="35">
        <f t="shared" si="0"/>
        <v>55.039010576200667</v>
      </c>
      <c r="D8" s="4"/>
      <c r="F8" t="s">
        <v>58</v>
      </c>
      <c r="G8" s="1">
        <v>268264</v>
      </c>
      <c r="H8" s="1">
        <v>136127</v>
      </c>
      <c r="I8" s="1">
        <v>132137</v>
      </c>
      <c r="J8">
        <v>31546</v>
      </c>
      <c r="K8">
        <v>15853</v>
      </c>
      <c r="L8">
        <v>15693</v>
      </c>
      <c r="M8" s="1">
        <v>63688</v>
      </c>
      <c r="N8" s="1">
        <v>32450</v>
      </c>
      <c r="O8" s="1">
        <v>31238</v>
      </c>
      <c r="P8" s="1">
        <f t="shared" si="3"/>
        <v>173030</v>
      </c>
      <c r="Q8" s="1">
        <f t="shared" si="1"/>
        <v>87824</v>
      </c>
      <c r="R8" s="1">
        <f t="shared" si="2"/>
        <v>85206</v>
      </c>
      <c r="S8" s="65">
        <f t="shared" si="4"/>
        <v>55.039010576200667</v>
      </c>
    </row>
    <row r="9" spans="2:19" x14ac:dyDescent="0.35">
      <c r="B9" t="s">
        <v>60</v>
      </c>
      <c r="C9" s="35">
        <f t="shared" si="0"/>
        <v>55.23944794495268</v>
      </c>
      <c r="D9" s="4"/>
      <c r="F9" t="s">
        <v>92</v>
      </c>
      <c r="G9" s="1">
        <v>281956</v>
      </c>
      <c r="H9" s="1">
        <v>139873</v>
      </c>
      <c r="I9" s="1">
        <v>142083</v>
      </c>
      <c r="J9">
        <v>21952</v>
      </c>
      <c r="K9">
        <v>10346</v>
      </c>
      <c r="L9">
        <v>11606</v>
      </c>
      <c r="M9" s="1">
        <v>78596</v>
      </c>
      <c r="N9" s="1">
        <v>39896</v>
      </c>
      <c r="O9" s="1">
        <v>38700</v>
      </c>
      <c r="P9" s="1">
        <f t="shared" si="3"/>
        <v>181408</v>
      </c>
      <c r="Q9" s="1">
        <f t="shared" si="1"/>
        <v>89631</v>
      </c>
      <c r="R9" s="1">
        <f t="shared" si="2"/>
        <v>91777</v>
      </c>
      <c r="S9" s="65">
        <f>(M9+J9)/P9*100</f>
        <v>55.426442053272183</v>
      </c>
    </row>
    <row r="10" spans="2:19" x14ac:dyDescent="0.35">
      <c r="B10" t="s">
        <v>63</v>
      </c>
      <c r="C10" s="35">
        <f t="shared" si="0"/>
        <v>55.390029510628558</v>
      </c>
      <c r="D10" s="4"/>
      <c r="F10" t="s">
        <v>60</v>
      </c>
      <c r="G10" s="1">
        <v>471071</v>
      </c>
      <c r="H10" s="1">
        <v>235212</v>
      </c>
      <c r="I10" s="1">
        <v>235859</v>
      </c>
      <c r="J10">
        <v>54804</v>
      </c>
      <c r="K10">
        <v>26420</v>
      </c>
      <c r="L10">
        <v>28384</v>
      </c>
      <c r="M10" s="1">
        <v>112819</v>
      </c>
      <c r="N10" s="1">
        <v>57537</v>
      </c>
      <c r="O10" s="1">
        <v>55282</v>
      </c>
      <c r="P10" s="1">
        <f t="shared" si="3"/>
        <v>303448</v>
      </c>
      <c r="Q10" s="1">
        <f t="shared" si="1"/>
        <v>151255</v>
      </c>
      <c r="R10" s="1">
        <f t="shared" si="2"/>
        <v>152193</v>
      </c>
      <c r="S10" s="65">
        <f t="shared" si="4"/>
        <v>55.23944794495268</v>
      </c>
    </row>
    <row r="11" spans="2:19" x14ac:dyDescent="0.35">
      <c r="B11" t="s">
        <v>92</v>
      </c>
      <c r="C11" s="35">
        <f t="shared" si="0"/>
        <v>55.426442053272183</v>
      </c>
      <c r="D11" s="4"/>
      <c r="F11" t="s">
        <v>61</v>
      </c>
      <c r="G11" s="1">
        <v>54235</v>
      </c>
      <c r="H11" s="1">
        <v>28538</v>
      </c>
      <c r="I11" s="1">
        <v>25697</v>
      </c>
      <c r="J11">
        <v>4067</v>
      </c>
      <c r="K11">
        <v>2481</v>
      </c>
      <c r="L11">
        <v>1586</v>
      </c>
      <c r="M11" s="1">
        <v>17896</v>
      </c>
      <c r="N11" s="1">
        <v>9156</v>
      </c>
      <c r="O11" s="1">
        <v>8740</v>
      </c>
      <c r="P11" s="1">
        <f t="shared" si="3"/>
        <v>32272</v>
      </c>
      <c r="Q11" s="1">
        <f t="shared" si="1"/>
        <v>16901</v>
      </c>
      <c r="R11" s="1">
        <f t="shared" si="2"/>
        <v>15371</v>
      </c>
      <c r="S11" s="65">
        <f t="shared" si="4"/>
        <v>68.055899851264257</v>
      </c>
    </row>
    <row r="12" spans="2:19" x14ac:dyDescent="0.35">
      <c r="B12" t="s">
        <v>66</v>
      </c>
      <c r="C12" s="35">
        <f t="shared" si="0"/>
        <v>58.256679540442747</v>
      </c>
      <c r="D12" s="4"/>
      <c r="F12" t="s">
        <v>62</v>
      </c>
      <c r="G12" s="1">
        <v>122071</v>
      </c>
      <c r="H12" s="1">
        <v>60914</v>
      </c>
      <c r="I12" s="1">
        <v>61157</v>
      </c>
      <c r="J12">
        <v>18601</v>
      </c>
      <c r="K12">
        <v>9072</v>
      </c>
      <c r="L12">
        <v>9529</v>
      </c>
      <c r="M12" s="1">
        <v>23378</v>
      </c>
      <c r="N12" s="1">
        <v>11806</v>
      </c>
      <c r="O12" s="1">
        <v>11572</v>
      </c>
      <c r="P12" s="1">
        <f t="shared" si="3"/>
        <v>80092</v>
      </c>
      <c r="Q12" s="1">
        <f t="shared" si="1"/>
        <v>40036</v>
      </c>
      <c r="R12" s="1">
        <f t="shared" si="2"/>
        <v>40056</v>
      </c>
      <c r="S12" s="65">
        <f t="shared" si="4"/>
        <v>52.413474504320035</v>
      </c>
    </row>
    <row r="13" spans="2:19" x14ac:dyDescent="0.35">
      <c r="B13" t="s">
        <v>61</v>
      </c>
      <c r="C13" s="35">
        <f t="shared" si="0"/>
        <v>68.055899851264257</v>
      </c>
      <c r="D13" s="4"/>
      <c r="F13" t="s">
        <v>63</v>
      </c>
      <c r="G13" s="1">
        <v>98466</v>
      </c>
      <c r="H13" s="1">
        <v>49499</v>
      </c>
      <c r="I13" s="1">
        <v>48967</v>
      </c>
      <c r="J13">
        <v>18023</v>
      </c>
      <c r="K13">
        <v>8859</v>
      </c>
      <c r="L13">
        <v>9164</v>
      </c>
      <c r="M13" s="1">
        <v>17076</v>
      </c>
      <c r="N13" s="1">
        <v>8795</v>
      </c>
      <c r="O13" s="1">
        <v>8281</v>
      </c>
      <c r="P13" s="1">
        <f t="shared" si="3"/>
        <v>63367</v>
      </c>
      <c r="Q13" s="1">
        <f t="shared" si="1"/>
        <v>31845</v>
      </c>
      <c r="R13" s="1">
        <f t="shared" si="2"/>
        <v>31522</v>
      </c>
      <c r="S13" s="65">
        <f t="shared" si="4"/>
        <v>55.390029510628558</v>
      </c>
    </row>
    <row r="14" spans="2:19" x14ac:dyDescent="0.35">
      <c r="B14" t="s">
        <v>57</v>
      </c>
      <c r="C14" s="35">
        <f t="shared" si="0"/>
        <v>76.394735675987064</v>
      </c>
      <c r="D14" s="4"/>
      <c r="F14" t="s">
        <v>64</v>
      </c>
      <c r="G14" s="1">
        <v>1439575</v>
      </c>
      <c r="H14" s="1">
        <v>704358</v>
      </c>
      <c r="I14" s="1">
        <v>735217</v>
      </c>
      <c r="J14">
        <v>142277</v>
      </c>
      <c r="K14">
        <v>60916</v>
      </c>
      <c r="L14">
        <v>81361</v>
      </c>
      <c r="M14" s="1">
        <v>319513</v>
      </c>
      <c r="N14" s="1">
        <v>163038</v>
      </c>
      <c r="O14" s="1">
        <v>156475</v>
      </c>
      <c r="P14" s="1">
        <f t="shared" si="3"/>
        <v>977785</v>
      </c>
      <c r="Q14" s="1">
        <f t="shared" si="1"/>
        <v>480404</v>
      </c>
      <c r="R14" s="1">
        <f t="shared" si="2"/>
        <v>497381</v>
      </c>
      <c r="S14" s="65">
        <f t="shared" si="4"/>
        <v>47.228173882806544</v>
      </c>
    </row>
    <row r="15" spans="2:19" x14ac:dyDescent="0.35">
      <c r="B15" t="s">
        <v>68</v>
      </c>
      <c r="C15" s="35">
        <f t="shared" si="0"/>
        <v>89.481754063170797</v>
      </c>
      <c r="D15" s="4"/>
      <c r="F15" t="s">
        <v>108</v>
      </c>
      <c r="G15" s="1">
        <v>653665</v>
      </c>
      <c r="H15" s="1">
        <v>322729</v>
      </c>
      <c r="I15" s="1">
        <v>330936</v>
      </c>
      <c r="J15">
        <v>54025</v>
      </c>
      <c r="K15">
        <v>25137</v>
      </c>
      <c r="L15">
        <v>28888</v>
      </c>
      <c r="M15" s="1">
        <v>160851</v>
      </c>
      <c r="N15" s="1">
        <v>81940</v>
      </c>
      <c r="O15" s="1">
        <v>78911</v>
      </c>
      <c r="P15" s="1">
        <f t="shared" si="3"/>
        <v>438789</v>
      </c>
      <c r="Q15" s="1">
        <f t="shared" si="1"/>
        <v>215652</v>
      </c>
      <c r="R15" s="1">
        <f t="shared" si="2"/>
        <v>223137</v>
      </c>
      <c r="S15" s="65">
        <f t="shared" si="4"/>
        <v>48.970233984899345</v>
      </c>
    </row>
    <row r="16" spans="2:19" x14ac:dyDescent="0.35">
      <c r="B16" t="s">
        <v>67</v>
      </c>
      <c r="C16" s="35">
        <f t="shared" si="0"/>
        <v>91.91943412060904</v>
      </c>
      <c r="D16" s="4"/>
      <c r="F16" t="s">
        <v>66</v>
      </c>
      <c r="G16" s="1">
        <v>259791</v>
      </c>
      <c r="H16" s="1">
        <v>133287</v>
      </c>
      <c r="I16" s="1">
        <v>126504</v>
      </c>
      <c r="J16">
        <v>32120</v>
      </c>
      <c r="K16">
        <v>16619</v>
      </c>
      <c r="L16">
        <v>15501</v>
      </c>
      <c r="M16" s="1">
        <v>63513</v>
      </c>
      <c r="N16" s="1">
        <v>32570</v>
      </c>
      <c r="O16" s="1">
        <v>30943</v>
      </c>
      <c r="P16" s="1">
        <f t="shared" si="3"/>
        <v>164158</v>
      </c>
      <c r="Q16" s="1">
        <f t="shared" si="1"/>
        <v>84098</v>
      </c>
      <c r="R16" s="1">
        <f t="shared" si="2"/>
        <v>80060</v>
      </c>
      <c r="S16" s="65">
        <f t="shared" si="4"/>
        <v>58.256679540442747</v>
      </c>
    </row>
    <row r="17" spans="2:19" x14ac:dyDescent="0.35">
      <c r="B17" s="23" t="s">
        <v>69</v>
      </c>
      <c r="C17" s="46">
        <f t="shared" si="0"/>
        <v>100.54466024925772</v>
      </c>
      <c r="D17" s="4"/>
      <c r="F17" t="s">
        <v>67</v>
      </c>
      <c r="G17" s="1">
        <v>32016</v>
      </c>
      <c r="H17" s="1">
        <v>15308</v>
      </c>
      <c r="I17" s="1">
        <v>16708</v>
      </c>
      <c r="J17">
        <v>2878</v>
      </c>
      <c r="K17">
        <v>1322</v>
      </c>
      <c r="L17">
        <v>1556</v>
      </c>
      <c r="M17" s="1">
        <v>12456</v>
      </c>
      <c r="N17" s="1">
        <v>6296</v>
      </c>
      <c r="O17" s="1">
        <v>6160</v>
      </c>
      <c r="P17" s="1">
        <f t="shared" si="3"/>
        <v>16682</v>
      </c>
      <c r="Q17" s="1">
        <f t="shared" si="1"/>
        <v>7690</v>
      </c>
      <c r="R17" s="1">
        <f t="shared" si="2"/>
        <v>8992</v>
      </c>
      <c r="S17" s="65">
        <f t="shared" si="4"/>
        <v>91.91943412060904</v>
      </c>
    </row>
    <row r="18" spans="2:19" x14ac:dyDescent="0.35">
      <c r="D18" s="4"/>
      <c r="F18" t="s">
        <v>68</v>
      </c>
      <c r="G18" s="1">
        <v>12358</v>
      </c>
      <c r="H18" s="1">
        <v>6528</v>
      </c>
      <c r="I18" s="1">
        <v>5830</v>
      </c>
      <c r="J18">
        <v>826</v>
      </c>
      <c r="K18">
        <v>467</v>
      </c>
      <c r="L18">
        <v>359</v>
      </c>
      <c r="M18" s="1">
        <v>5010</v>
      </c>
      <c r="N18" s="1">
        <v>2499</v>
      </c>
      <c r="O18" s="1">
        <v>2511</v>
      </c>
      <c r="P18" s="1">
        <f t="shared" si="3"/>
        <v>6522</v>
      </c>
      <c r="Q18" s="1">
        <f t="shared" si="1"/>
        <v>3562</v>
      </c>
      <c r="R18" s="1">
        <f t="shared" si="2"/>
        <v>2960</v>
      </c>
      <c r="S18" s="65">
        <f t="shared" si="4"/>
        <v>89.481754063170797</v>
      </c>
    </row>
    <row r="19" spans="2:19" x14ac:dyDescent="0.35">
      <c r="F19" s="23" t="s">
        <v>69</v>
      </c>
      <c r="G19" s="34">
        <v>212084</v>
      </c>
      <c r="H19" s="34">
        <v>102507</v>
      </c>
      <c r="I19" s="34">
        <v>109577</v>
      </c>
      <c r="J19" s="23">
        <v>9288</v>
      </c>
      <c r="K19" s="23">
        <v>4836</v>
      </c>
      <c r="L19" s="23">
        <v>4452</v>
      </c>
      <c r="M19" s="34">
        <v>97042</v>
      </c>
      <c r="N19" s="34">
        <v>49341</v>
      </c>
      <c r="O19" s="34">
        <v>47701</v>
      </c>
      <c r="P19" s="34">
        <f t="shared" si="3"/>
        <v>105754</v>
      </c>
      <c r="Q19" s="34">
        <f t="shared" si="1"/>
        <v>48330</v>
      </c>
      <c r="R19" s="34">
        <f t="shared" si="2"/>
        <v>57424</v>
      </c>
      <c r="S19" s="65">
        <f t="shared" si="4"/>
        <v>100.54466024925772</v>
      </c>
    </row>
    <row r="23" spans="2:19" x14ac:dyDescent="0.35">
      <c r="B23" t="s">
        <v>131</v>
      </c>
    </row>
    <row r="24" spans="2:19" x14ac:dyDescent="0.35">
      <c r="B24" t="s">
        <v>118</v>
      </c>
    </row>
    <row r="25" spans="2:19" x14ac:dyDescent="0.35">
      <c r="B25" t="s">
        <v>119</v>
      </c>
    </row>
  </sheetData>
  <autoFilter ref="B4:C17" xr:uid="{CC9D97D2-00DE-46C0-9750-5822789836F2}">
    <sortState xmlns:xlrd2="http://schemas.microsoft.com/office/spreadsheetml/2017/richdata2" ref="B5:C17">
      <sortCondition ref="C4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66718-ED66-4BE6-9120-DDAEAC792795}">
  <sheetPr>
    <tabColor theme="9" tint="0.59999389629810485"/>
  </sheetPr>
  <dimension ref="B20:B22"/>
  <sheetViews>
    <sheetView workbookViewId="0">
      <selection activeCell="M6" sqref="M6"/>
    </sheetView>
  </sheetViews>
  <sheetFormatPr baseColWidth="10" defaultColWidth="11.453125" defaultRowHeight="14.5" x14ac:dyDescent="0.35"/>
  <sheetData>
    <row r="20" spans="2:2" x14ac:dyDescent="0.35">
      <c r="B20" t="s">
        <v>131</v>
      </c>
    </row>
    <row r="21" spans="2:2" x14ac:dyDescent="0.35">
      <c r="B21" t="s">
        <v>118</v>
      </c>
    </row>
    <row r="22" spans="2:2" x14ac:dyDescent="0.35">
      <c r="B22" t="s">
        <v>119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5333-11AE-45AF-9E74-E7FC93319666}">
  <sheetPr>
    <tabColor theme="9" tint="0.59999389629810485"/>
  </sheetPr>
  <dimension ref="B2:S45"/>
  <sheetViews>
    <sheetView topLeftCell="A3" workbookViewId="0">
      <selection activeCell="S6" sqref="S6"/>
    </sheetView>
  </sheetViews>
  <sheetFormatPr baseColWidth="10" defaultColWidth="11.453125" defaultRowHeight="14.5" x14ac:dyDescent="0.35"/>
  <cols>
    <col min="2" max="2" width="19.81640625" customWidth="1"/>
    <col min="3" max="3" width="13" customWidth="1"/>
    <col min="6" max="6" width="24.54296875" customWidth="1"/>
  </cols>
  <sheetData>
    <row r="2" spans="2:19" x14ac:dyDescent="0.35">
      <c r="H2" s="1"/>
    </row>
    <row r="3" spans="2:19" ht="44.75" customHeight="1" x14ac:dyDescent="0.35">
      <c r="B3" s="37" t="s">
        <v>112</v>
      </c>
      <c r="C3" s="37"/>
      <c r="F3" s="37" t="s">
        <v>132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2:19" x14ac:dyDescent="0.35">
      <c r="B4" s="33" t="s">
        <v>52</v>
      </c>
      <c r="C4" s="33" t="s">
        <v>114</v>
      </c>
      <c r="F4" s="23"/>
      <c r="G4" s="36" t="s">
        <v>104</v>
      </c>
      <c r="H4" s="36"/>
      <c r="I4" s="36"/>
      <c r="J4" s="36" t="s">
        <v>121</v>
      </c>
      <c r="K4" s="36"/>
      <c r="L4" s="36"/>
      <c r="M4" s="36" t="s">
        <v>106</v>
      </c>
      <c r="N4" s="36"/>
      <c r="O4" s="36"/>
      <c r="P4" s="36" t="s">
        <v>130</v>
      </c>
      <c r="Q4" s="36"/>
      <c r="R4" s="36"/>
    </row>
    <row r="5" spans="2:19" x14ac:dyDescent="0.35">
      <c r="B5" t="s">
        <v>57</v>
      </c>
      <c r="C5" s="35">
        <f t="shared" ref="C5:C17" si="0">((_xlfn.XLOOKUP(B5,$F$6:$F$19,$J$6:$J$19))/_xlfn.XLOOKUP(B5,$F$6:$F$19,$P$6:$P$19))*100</f>
        <v>8.6653077502547973</v>
      </c>
      <c r="F5" s="23" t="s">
        <v>52</v>
      </c>
      <c r="G5" s="23" t="s">
        <v>89</v>
      </c>
      <c r="H5" s="23" t="s">
        <v>26</v>
      </c>
      <c r="I5" s="23" t="s">
        <v>27</v>
      </c>
      <c r="J5" s="23" t="s">
        <v>89</v>
      </c>
      <c r="K5" s="23" t="s">
        <v>26</v>
      </c>
      <c r="L5" s="23" t="s">
        <v>27</v>
      </c>
      <c r="M5" s="23" t="s">
        <v>89</v>
      </c>
      <c r="N5" s="23" t="s">
        <v>26</v>
      </c>
      <c r="O5" s="23" t="s">
        <v>27</v>
      </c>
      <c r="P5" s="23" t="s">
        <v>89</v>
      </c>
      <c r="Q5" s="23" t="s">
        <v>26</v>
      </c>
      <c r="R5" s="23" t="s">
        <v>27</v>
      </c>
    </row>
    <row r="6" spans="2:19" x14ac:dyDescent="0.35">
      <c r="B6" t="s">
        <v>69</v>
      </c>
      <c r="C6" s="35">
        <f t="shared" si="0"/>
        <v>8.7826465192805951</v>
      </c>
      <c r="D6" s="4"/>
      <c r="F6" t="s">
        <v>56</v>
      </c>
      <c r="G6" s="1">
        <v>4064780</v>
      </c>
      <c r="H6" s="1">
        <v>2014818</v>
      </c>
      <c r="I6" s="1">
        <v>2049962</v>
      </c>
      <c r="J6">
        <v>398229</v>
      </c>
      <c r="K6">
        <v>186794</v>
      </c>
      <c r="L6">
        <v>211435</v>
      </c>
      <c r="M6" s="1">
        <v>1032976</v>
      </c>
      <c r="N6" s="1">
        <v>526632</v>
      </c>
      <c r="O6" s="1">
        <v>506344</v>
      </c>
      <c r="P6" s="1">
        <f>G6-(J6+M6)</f>
        <v>2633575</v>
      </c>
      <c r="Q6" s="1">
        <f t="shared" ref="Q6:R19" si="1">H6-(K6+N6)</f>
        <v>1301392</v>
      </c>
      <c r="R6" s="1">
        <f t="shared" si="1"/>
        <v>1332183</v>
      </c>
      <c r="S6">
        <f>(J6+M6)/P6*100</f>
        <v>54.344569643925077</v>
      </c>
    </row>
    <row r="7" spans="2:19" x14ac:dyDescent="0.35">
      <c r="B7" t="s">
        <v>92</v>
      </c>
      <c r="C7" s="35">
        <f t="shared" si="0"/>
        <v>12.100899629564298</v>
      </c>
      <c r="D7" s="4"/>
      <c r="F7" t="s">
        <v>57</v>
      </c>
      <c r="G7" s="1">
        <v>159228</v>
      </c>
      <c r="H7" s="1">
        <v>79938</v>
      </c>
      <c r="I7" s="1">
        <v>79290</v>
      </c>
      <c r="J7">
        <v>7822</v>
      </c>
      <c r="K7">
        <v>4466</v>
      </c>
      <c r="L7">
        <v>3356</v>
      </c>
      <c r="M7" s="1">
        <v>61138</v>
      </c>
      <c r="N7" s="1">
        <v>31308</v>
      </c>
      <c r="O7" s="1">
        <v>29830</v>
      </c>
      <c r="P7" s="1">
        <f t="shared" ref="P7:P19" si="2">G7-(J7+M7)</f>
        <v>90268</v>
      </c>
      <c r="Q7" s="1">
        <f t="shared" si="1"/>
        <v>44164</v>
      </c>
      <c r="R7" s="1">
        <f t="shared" si="1"/>
        <v>46104</v>
      </c>
      <c r="S7">
        <f t="shared" ref="S7:S19" si="3">(J7+M7)/P7*100</f>
        <v>76.394735675987064</v>
      </c>
    </row>
    <row r="8" spans="2:19" x14ac:dyDescent="0.35">
      <c r="B8" t="s">
        <v>108</v>
      </c>
      <c r="C8" s="35">
        <f t="shared" si="0"/>
        <v>12.312295887089238</v>
      </c>
      <c r="D8" s="4"/>
      <c r="F8" t="s">
        <v>58</v>
      </c>
      <c r="G8" s="1">
        <v>268264</v>
      </c>
      <c r="H8" s="1">
        <v>136127</v>
      </c>
      <c r="I8" s="1">
        <v>132137</v>
      </c>
      <c r="J8">
        <v>31546</v>
      </c>
      <c r="K8">
        <v>15853</v>
      </c>
      <c r="L8">
        <v>15693</v>
      </c>
      <c r="M8" s="1">
        <v>63688</v>
      </c>
      <c r="N8" s="1">
        <v>32450</v>
      </c>
      <c r="O8" s="1">
        <v>31238</v>
      </c>
      <c r="P8" s="1">
        <f t="shared" si="2"/>
        <v>173030</v>
      </c>
      <c r="Q8" s="1">
        <f t="shared" si="1"/>
        <v>87824</v>
      </c>
      <c r="R8" s="1">
        <f t="shared" si="1"/>
        <v>85206</v>
      </c>
      <c r="S8">
        <f t="shared" si="3"/>
        <v>55.039010576200667</v>
      </c>
    </row>
    <row r="9" spans="2:19" x14ac:dyDescent="0.35">
      <c r="B9" t="s">
        <v>61</v>
      </c>
      <c r="C9" s="35">
        <f t="shared" si="0"/>
        <v>12.602255825483391</v>
      </c>
      <c r="D9" s="4"/>
      <c r="F9" t="s">
        <v>92</v>
      </c>
      <c r="G9" s="1">
        <v>281956</v>
      </c>
      <c r="H9" s="1">
        <v>139873</v>
      </c>
      <c r="I9" s="1">
        <v>142083</v>
      </c>
      <c r="J9">
        <v>21952</v>
      </c>
      <c r="K9">
        <v>10346</v>
      </c>
      <c r="L9">
        <v>11606</v>
      </c>
      <c r="M9" s="1">
        <v>78596</v>
      </c>
      <c r="N9" s="1">
        <v>39896</v>
      </c>
      <c r="O9" s="1">
        <v>38700</v>
      </c>
      <c r="P9" s="1">
        <f t="shared" si="2"/>
        <v>181408</v>
      </c>
      <c r="Q9" s="1">
        <f t="shared" si="1"/>
        <v>89631</v>
      </c>
      <c r="R9" s="1">
        <f t="shared" si="1"/>
        <v>91777</v>
      </c>
      <c r="S9">
        <f t="shared" si="3"/>
        <v>55.426442053272183</v>
      </c>
    </row>
    <row r="10" spans="2:19" x14ac:dyDescent="0.35">
      <c r="B10" t="s">
        <v>68</v>
      </c>
      <c r="C10" s="35">
        <f t="shared" si="0"/>
        <v>12.664826740263724</v>
      </c>
      <c r="D10" s="4"/>
      <c r="F10" t="s">
        <v>60</v>
      </c>
      <c r="G10" s="1">
        <v>471071</v>
      </c>
      <c r="H10" s="1">
        <v>235212</v>
      </c>
      <c r="I10" s="1">
        <v>235859</v>
      </c>
      <c r="J10">
        <v>54804</v>
      </c>
      <c r="K10">
        <v>26420</v>
      </c>
      <c r="L10">
        <v>28384</v>
      </c>
      <c r="M10" s="1">
        <v>112819</v>
      </c>
      <c r="N10" s="1">
        <v>57537</v>
      </c>
      <c r="O10" s="1">
        <v>55282</v>
      </c>
      <c r="P10" s="1">
        <v>303448</v>
      </c>
      <c r="Q10" s="1">
        <f t="shared" si="1"/>
        <v>151255</v>
      </c>
      <c r="R10" s="1">
        <f t="shared" si="1"/>
        <v>152193</v>
      </c>
      <c r="S10">
        <f t="shared" si="3"/>
        <v>55.23944794495268</v>
      </c>
    </row>
    <row r="11" spans="2:19" x14ac:dyDescent="0.35">
      <c r="B11" t="s">
        <v>64</v>
      </c>
      <c r="C11" s="35">
        <f t="shared" si="0"/>
        <v>14.550949339578741</v>
      </c>
      <c r="D11" s="4"/>
      <c r="F11" t="s">
        <v>61</v>
      </c>
      <c r="G11" s="1">
        <v>54235</v>
      </c>
      <c r="H11" s="1">
        <v>28538</v>
      </c>
      <c r="I11" s="1">
        <v>25697</v>
      </c>
      <c r="J11">
        <v>4067</v>
      </c>
      <c r="K11">
        <v>2481</v>
      </c>
      <c r="L11">
        <v>1586</v>
      </c>
      <c r="M11" s="1">
        <v>17896</v>
      </c>
      <c r="N11" s="1">
        <v>9156</v>
      </c>
      <c r="O11" s="1">
        <v>8740</v>
      </c>
      <c r="P11" s="1">
        <f t="shared" si="2"/>
        <v>32272</v>
      </c>
      <c r="Q11" s="1">
        <f t="shared" si="1"/>
        <v>16901</v>
      </c>
      <c r="R11" s="1">
        <f t="shared" si="1"/>
        <v>15371</v>
      </c>
      <c r="S11">
        <f t="shared" si="3"/>
        <v>68.055899851264257</v>
      </c>
    </row>
    <row r="12" spans="2:19" x14ac:dyDescent="0.35">
      <c r="B12" t="s">
        <v>67</v>
      </c>
      <c r="C12" s="35">
        <f t="shared" si="0"/>
        <v>17.252128042201175</v>
      </c>
      <c r="D12" s="4"/>
      <c r="F12" t="s">
        <v>62</v>
      </c>
      <c r="G12" s="1">
        <v>122071</v>
      </c>
      <c r="H12" s="1">
        <v>60914</v>
      </c>
      <c r="I12" s="1">
        <v>61157</v>
      </c>
      <c r="J12">
        <v>18601</v>
      </c>
      <c r="K12">
        <v>9072</v>
      </c>
      <c r="L12">
        <v>9529</v>
      </c>
      <c r="M12" s="1">
        <v>23378</v>
      </c>
      <c r="N12" s="1">
        <v>11806</v>
      </c>
      <c r="O12" s="1">
        <v>11572</v>
      </c>
      <c r="P12" s="1">
        <f t="shared" si="2"/>
        <v>80092</v>
      </c>
      <c r="Q12" s="1">
        <f t="shared" si="1"/>
        <v>40036</v>
      </c>
      <c r="R12" s="1">
        <f t="shared" si="1"/>
        <v>40056</v>
      </c>
      <c r="S12">
        <f t="shared" si="3"/>
        <v>52.413474504320035</v>
      </c>
    </row>
    <row r="13" spans="2:19" x14ac:dyDescent="0.35">
      <c r="B13" t="s">
        <v>60</v>
      </c>
      <c r="C13" s="35">
        <f t="shared" si="0"/>
        <v>18.060425509477739</v>
      </c>
      <c r="D13" s="4"/>
      <c r="F13" t="s">
        <v>63</v>
      </c>
      <c r="G13" s="1">
        <v>98466</v>
      </c>
      <c r="H13" s="1">
        <v>49499</v>
      </c>
      <c r="I13" s="1">
        <v>48967</v>
      </c>
      <c r="J13">
        <v>18023</v>
      </c>
      <c r="K13">
        <v>8859</v>
      </c>
      <c r="L13">
        <v>9164</v>
      </c>
      <c r="M13" s="1">
        <v>17076</v>
      </c>
      <c r="N13" s="1">
        <v>8795</v>
      </c>
      <c r="O13" s="1">
        <v>8281</v>
      </c>
      <c r="P13" s="1">
        <f t="shared" si="2"/>
        <v>63367</v>
      </c>
      <c r="Q13" s="1">
        <f t="shared" si="1"/>
        <v>31845</v>
      </c>
      <c r="R13" s="1">
        <f t="shared" si="1"/>
        <v>31522</v>
      </c>
      <c r="S13">
        <f t="shared" si="3"/>
        <v>55.390029510628558</v>
      </c>
    </row>
    <row r="14" spans="2:19" x14ac:dyDescent="0.35">
      <c r="B14" t="s">
        <v>58</v>
      </c>
      <c r="C14" s="35">
        <f t="shared" si="0"/>
        <v>18.231520545570131</v>
      </c>
      <c r="D14" s="4"/>
      <c r="F14" t="s">
        <v>64</v>
      </c>
      <c r="G14" s="1">
        <v>1439575</v>
      </c>
      <c r="H14" s="1">
        <v>704358</v>
      </c>
      <c r="I14" s="1">
        <v>735217</v>
      </c>
      <c r="J14">
        <v>142277</v>
      </c>
      <c r="K14">
        <v>60916</v>
      </c>
      <c r="L14">
        <v>81361</v>
      </c>
      <c r="M14" s="1">
        <v>319513</v>
      </c>
      <c r="N14" s="1">
        <v>163038</v>
      </c>
      <c r="O14" s="1">
        <v>156475</v>
      </c>
      <c r="P14" s="1">
        <f t="shared" si="2"/>
        <v>977785</v>
      </c>
      <c r="Q14" s="1">
        <f t="shared" si="1"/>
        <v>480404</v>
      </c>
      <c r="R14" s="1">
        <f t="shared" si="1"/>
        <v>497381</v>
      </c>
      <c r="S14">
        <f t="shared" si="3"/>
        <v>47.228173882806544</v>
      </c>
    </row>
    <row r="15" spans="2:19" x14ac:dyDescent="0.35">
      <c r="B15" t="s">
        <v>66</v>
      </c>
      <c r="C15" s="35">
        <f t="shared" si="0"/>
        <v>19.566515186588532</v>
      </c>
      <c r="D15" s="4"/>
      <c r="F15" t="s">
        <v>108</v>
      </c>
      <c r="G15" s="1">
        <v>653665</v>
      </c>
      <c r="H15" s="1">
        <v>322729</v>
      </c>
      <c r="I15" s="1">
        <v>330936</v>
      </c>
      <c r="J15">
        <v>54025</v>
      </c>
      <c r="K15">
        <v>25137</v>
      </c>
      <c r="L15">
        <v>28888</v>
      </c>
      <c r="M15" s="1">
        <v>160851</v>
      </c>
      <c r="N15" s="1">
        <v>81940</v>
      </c>
      <c r="O15" s="1">
        <v>78911</v>
      </c>
      <c r="P15" s="1">
        <f t="shared" si="2"/>
        <v>438789</v>
      </c>
      <c r="Q15" s="1">
        <f t="shared" si="1"/>
        <v>215652</v>
      </c>
      <c r="R15" s="1">
        <f t="shared" si="1"/>
        <v>223137</v>
      </c>
      <c r="S15">
        <f t="shared" si="3"/>
        <v>48.970233984899345</v>
      </c>
    </row>
    <row r="16" spans="2:19" x14ac:dyDescent="0.35">
      <c r="B16" t="s">
        <v>62</v>
      </c>
      <c r="C16" s="35">
        <f t="shared" si="0"/>
        <v>23.224541776956499</v>
      </c>
      <c r="D16" s="4"/>
      <c r="F16" t="s">
        <v>66</v>
      </c>
      <c r="G16" s="1">
        <v>259791</v>
      </c>
      <c r="H16" s="1">
        <v>133287</v>
      </c>
      <c r="I16" s="1">
        <v>126504</v>
      </c>
      <c r="J16">
        <v>32120</v>
      </c>
      <c r="K16">
        <v>16619</v>
      </c>
      <c r="L16">
        <v>15501</v>
      </c>
      <c r="M16" s="1">
        <v>63513</v>
      </c>
      <c r="N16" s="1">
        <v>32570</v>
      </c>
      <c r="O16" s="1">
        <v>30943</v>
      </c>
      <c r="P16" s="1">
        <f t="shared" si="2"/>
        <v>164158</v>
      </c>
      <c r="Q16" s="1">
        <f t="shared" si="1"/>
        <v>84098</v>
      </c>
      <c r="R16" s="1">
        <f t="shared" si="1"/>
        <v>80060</v>
      </c>
      <c r="S16">
        <f t="shared" si="3"/>
        <v>58.256679540442747</v>
      </c>
    </row>
    <row r="17" spans="2:19" x14ac:dyDescent="0.35">
      <c r="B17" s="23" t="s">
        <v>63</v>
      </c>
      <c r="C17" s="46">
        <f t="shared" si="0"/>
        <v>28.442249120204522</v>
      </c>
      <c r="D17" s="4"/>
      <c r="F17" t="s">
        <v>67</v>
      </c>
      <c r="G17" s="1">
        <v>32016</v>
      </c>
      <c r="H17" s="1">
        <v>15308</v>
      </c>
      <c r="I17" s="1">
        <v>16708</v>
      </c>
      <c r="J17">
        <v>2878</v>
      </c>
      <c r="K17">
        <v>1322</v>
      </c>
      <c r="L17">
        <v>1556</v>
      </c>
      <c r="M17" s="1">
        <v>12456</v>
      </c>
      <c r="N17" s="1">
        <v>6296</v>
      </c>
      <c r="O17" s="1">
        <v>6160</v>
      </c>
      <c r="P17" s="1">
        <f t="shared" si="2"/>
        <v>16682</v>
      </c>
      <c r="Q17" s="1">
        <f t="shared" si="1"/>
        <v>7690</v>
      </c>
      <c r="R17" s="1">
        <f t="shared" si="1"/>
        <v>8992</v>
      </c>
      <c r="S17">
        <f t="shared" si="3"/>
        <v>91.91943412060904</v>
      </c>
    </row>
    <row r="18" spans="2:19" x14ac:dyDescent="0.35">
      <c r="D18" s="4"/>
      <c r="F18" t="s">
        <v>68</v>
      </c>
      <c r="G18" s="1">
        <v>12358</v>
      </c>
      <c r="H18" s="1">
        <v>6528</v>
      </c>
      <c r="I18" s="1">
        <v>5830</v>
      </c>
      <c r="J18">
        <v>826</v>
      </c>
      <c r="K18">
        <v>467</v>
      </c>
      <c r="L18">
        <v>359</v>
      </c>
      <c r="M18" s="1">
        <v>5010</v>
      </c>
      <c r="N18" s="1">
        <v>2499</v>
      </c>
      <c r="O18" s="1">
        <v>2511</v>
      </c>
      <c r="P18" s="1">
        <f t="shared" si="2"/>
        <v>6522</v>
      </c>
      <c r="Q18" s="1">
        <f t="shared" si="1"/>
        <v>3562</v>
      </c>
      <c r="R18" s="1">
        <f t="shared" si="1"/>
        <v>2960</v>
      </c>
      <c r="S18">
        <f t="shared" si="3"/>
        <v>89.481754063170797</v>
      </c>
    </row>
    <row r="19" spans="2:19" x14ac:dyDescent="0.35">
      <c r="F19" s="23" t="s">
        <v>69</v>
      </c>
      <c r="G19" s="34">
        <v>212084</v>
      </c>
      <c r="H19" s="34">
        <v>102507</v>
      </c>
      <c r="I19" s="34">
        <v>109577</v>
      </c>
      <c r="J19" s="23">
        <v>9288</v>
      </c>
      <c r="K19" s="23">
        <v>4836</v>
      </c>
      <c r="L19" s="23">
        <v>4452</v>
      </c>
      <c r="M19" s="34">
        <v>97042</v>
      </c>
      <c r="N19" s="34">
        <v>49341</v>
      </c>
      <c r="O19" s="34">
        <v>47701</v>
      </c>
      <c r="P19" s="34">
        <f t="shared" si="2"/>
        <v>105754</v>
      </c>
      <c r="Q19" s="34">
        <f t="shared" si="1"/>
        <v>48330</v>
      </c>
      <c r="R19" s="34">
        <f t="shared" si="1"/>
        <v>57424</v>
      </c>
      <c r="S19">
        <f t="shared" si="3"/>
        <v>100.54466024925772</v>
      </c>
    </row>
    <row r="23" spans="2:19" x14ac:dyDescent="0.35">
      <c r="B23" t="s">
        <v>133</v>
      </c>
    </row>
    <row r="24" spans="2:19" x14ac:dyDescent="0.35">
      <c r="B24" t="s">
        <v>118</v>
      </c>
    </row>
    <row r="25" spans="2:19" x14ac:dyDescent="0.35">
      <c r="B25" t="s">
        <v>119</v>
      </c>
    </row>
    <row r="31" spans="2:19" x14ac:dyDescent="0.35">
      <c r="K31" t="s">
        <v>134</v>
      </c>
      <c r="L31" t="s">
        <v>135</v>
      </c>
      <c r="M31" t="s">
        <v>136</v>
      </c>
      <c r="N31" t="s">
        <v>137</v>
      </c>
    </row>
    <row r="32" spans="2:19" x14ac:dyDescent="0.35">
      <c r="J32" t="s">
        <v>56</v>
      </c>
      <c r="K32">
        <v>398229</v>
      </c>
      <c r="L32" s="1">
        <v>1032976</v>
      </c>
      <c r="M32">
        <v>2633575</v>
      </c>
      <c r="N32" s="65">
        <f>(K32+L32)/M32*100</f>
        <v>54.344569643925077</v>
      </c>
    </row>
    <row r="33" spans="10:14" x14ac:dyDescent="0.35">
      <c r="J33" t="s">
        <v>57</v>
      </c>
      <c r="K33">
        <v>7822</v>
      </c>
      <c r="L33" s="1">
        <v>61138</v>
      </c>
      <c r="M33">
        <v>90268</v>
      </c>
      <c r="N33" s="65">
        <f t="shared" ref="N33:N45" si="4">(K33+L33)/M33*100</f>
        <v>76.394735675987064</v>
      </c>
    </row>
    <row r="34" spans="10:14" x14ac:dyDescent="0.35">
      <c r="J34" t="s">
        <v>58</v>
      </c>
      <c r="K34">
        <v>31546</v>
      </c>
      <c r="L34" s="1">
        <v>63688</v>
      </c>
      <c r="M34">
        <v>173030</v>
      </c>
      <c r="N34" s="65">
        <f t="shared" si="4"/>
        <v>55.039010576200667</v>
      </c>
    </row>
    <row r="35" spans="10:14" x14ac:dyDescent="0.35">
      <c r="J35" t="s">
        <v>92</v>
      </c>
      <c r="K35">
        <v>21952</v>
      </c>
      <c r="L35" s="1">
        <v>78596</v>
      </c>
      <c r="M35">
        <v>181408</v>
      </c>
      <c r="N35" s="65">
        <f t="shared" si="4"/>
        <v>55.426442053272183</v>
      </c>
    </row>
    <row r="36" spans="10:14" x14ac:dyDescent="0.35">
      <c r="J36" t="s">
        <v>60</v>
      </c>
      <c r="K36">
        <v>54804</v>
      </c>
      <c r="L36" s="1">
        <v>112819</v>
      </c>
      <c r="M36">
        <v>303448</v>
      </c>
      <c r="N36" s="65">
        <f t="shared" si="4"/>
        <v>55.23944794495268</v>
      </c>
    </row>
    <row r="37" spans="10:14" x14ac:dyDescent="0.35">
      <c r="J37" t="s">
        <v>61</v>
      </c>
      <c r="K37">
        <v>4067</v>
      </c>
      <c r="L37" s="1">
        <v>17896</v>
      </c>
      <c r="M37">
        <v>32272</v>
      </c>
      <c r="N37" s="65">
        <f t="shared" si="4"/>
        <v>68.055899851264257</v>
      </c>
    </row>
    <row r="38" spans="10:14" x14ac:dyDescent="0.35">
      <c r="J38" t="s">
        <v>62</v>
      </c>
      <c r="K38">
        <v>18601</v>
      </c>
      <c r="L38" s="1">
        <v>23378</v>
      </c>
      <c r="M38">
        <v>80092</v>
      </c>
      <c r="N38" s="65">
        <f t="shared" si="4"/>
        <v>52.413474504320035</v>
      </c>
    </row>
    <row r="39" spans="10:14" x14ac:dyDescent="0.35">
      <c r="J39" t="s">
        <v>63</v>
      </c>
      <c r="K39">
        <v>18023</v>
      </c>
      <c r="L39" s="1">
        <v>17076</v>
      </c>
      <c r="M39">
        <v>63367</v>
      </c>
      <c r="N39" s="65">
        <f t="shared" si="4"/>
        <v>55.390029510628558</v>
      </c>
    </row>
    <row r="40" spans="10:14" x14ac:dyDescent="0.35">
      <c r="J40" t="s">
        <v>64</v>
      </c>
      <c r="K40">
        <v>142277</v>
      </c>
      <c r="L40" s="1">
        <v>319513</v>
      </c>
      <c r="M40">
        <v>977785</v>
      </c>
      <c r="N40" s="65">
        <f t="shared" si="4"/>
        <v>47.228173882806544</v>
      </c>
    </row>
    <row r="41" spans="10:14" x14ac:dyDescent="0.35">
      <c r="J41" t="s">
        <v>108</v>
      </c>
      <c r="K41">
        <v>54025</v>
      </c>
      <c r="L41" s="1">
        <v>160851</v>
      </c>
      <c r="M41">
        <v>438789</v>
      </c>
      <c r="N41" s="65">
        <f t="shared" si="4"/>
        <v>48.970233984899345</v>
      </c>
    </row>
    <row r="42" spans="10:14" x14ac:dyDescent="0.35">
      <c r="J42" t="s">
        <v>66</v>
      </c>
      <c r="K42">
        <v>32120</v>
      </c>
      <c r="L42" s="1">
        <v>63513</v>
      </c>
      <c r="M42">
        <v>164158</v>
      </c>
      <c r="N42" s="65">
        <f t="shared" si="4"/>
        <v>58.256679540442747</v>
      </c>
    </row>
    <row r="43" spans="10:14" x14ac:dyDescent="0.35">
      <c r="J43" t="s">
        <v>67</v>
      </c>
      <c r="K43">
        <v>2878</v>
      </c>
      <c r="L43" s="1">
        <v>12456</v>
      </c>
      <c r="M43">
        <v>16682</v>
      </c>
      <c r="N43" s="65">
        <f t="shared" si="4"/>
        <v>91.91943412060904</v>
      </c>
    </row>
    <row r="44" spans="10:14" x14ac:dyDescent="0.35">
      <c r="J44" t="s">
        <v>68</v>
      </c>
      <c r="K44">
        <v>826</v>
      </c>
      <c r="L44" s="1">
        <v>5010</v>
      </c>
      <c r="M44">
        <v>6522</v>
      </c>
      <c r="N44" s="65">
        <f t="shared" si="4"/>
        <v>89.481754063170797</v>
      </c>
    </row>
    <row r="45" spans="10:14" x14ac:dyDescent="0.35">
      <c r="J45" s="23" t="s">
        <v>69</v>
      </c>
      <c r="K45" s="23">
        <v>9288</v>
      </c>
      <c r="L45" s="34">
        <v>97042</v>
      </c>
      <c r="M45">
        <v>105754</v>
      </c>
      <c r="N45" s="65">
        <f t="shared" si="4"/>
        <v>100.54466024925772</v>
      </c>
    </row>
  </sheetData>
  <autoFilter ref="B4:C4" xr:uid="{CC9D97D2-00DE-46C0-9750-5822789836F2}">
    <sortState xmlns:xlrd2="http://schemas.microsoft.com/office/spreadsheetml/2017/richdata2" ref="B5:C17">
      <sortCondition ref="C4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3E0A-28D4-402B-B9BC-29FF203E714A}">
  <sheetPr>
    <tabColor theme="9" tint="0.59999389629810485"/>
  </sheetPr>
  <dimension ref="B20:B22"/>
  <sheetViews>
    <sheetView workbookViewId="0">
      <selection activeCell="K14" sqref="K14"/>
    </sheetView>
  </sheetViews>
  <sheetFormatPr baseColWidth="10" defaultColWidth="11.453125" defaultRowHeight="14.5" x14ac:dyDescent="0.35"/>
  <sheetData>
    <row r="20" spans="2:2" x14ac:dyDescent="0.35">
      <c r="B20" t="s">
        <v>133</v>
      </c>
    </row>
    <row r="21" spans="2:2" x14ac:dyDescent="0.35">
      <c r="B21" t="s">
        <v>118</v>
      </c>
    </row>
    <row r="22" spans="2:2" x14ac:dyDescent="0.35">
      <c r="B22" t="s">
        <v>119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7250-A8D4-4134-8ED8-1325124B493D}">
  <dimension ref="B2:M85"/>
  <sheetViews>
    <sheetView workbookViewId="0">
      <selection activeCell="B3" sqref="B3:E81"/>
    </sheetView>
  </sheetViews>
  <sheetFormatPr baseColWidth="10" defaultColWidth="11.453125" defaultRowHeight="14.5" x14ac:dyDescent="0.35"/>
  <cols>
    <col min="1" max="1" width="3.54296875" customWidth="1"/>
    <col min="2" max="2" width="19.54296875" customWidth="1"/>
    <col min="3" max="3" width="17.453125" customWidth="1"/>
    <col min="5" max="5" width="18.81640625" customWidth="1"/>
    <col min="8" max="8" width="18.1796875" bestFit="1" customWidth="1"/>
    <col min="9" max="9" width="14.1796875" bestFit="1" customWidth="1"/>
    <col min="10" max="11" width="5.81640625" bestFit="1" customWidth="1"/>
    <col min="12" max="12" width="18.1796875" bestFit="1" customWidth="1"/>
    <col min="13" max="13" width="14.1796875" bestFit="1" customWidth="1"/>
    <col min="14" max="20" width="5.81640625" bestFit="1" customWidth="1"/>
    <col min="21" max="21" width="11.453125" bestFit="1" customWidth="1"/>
    <col min="22" max="31" width="21.1796875" bestFit="1" customWidth="1"/>
  </cols>
  <sheetData>
    <row r="2" spans="2:13" x14ac:dyDescent="0.35">
      <c r="B2" t="s">
        <v>138</v>
      </c>
      <c r="H2" s="44" t="s">
        <v>139</v>
      </c>
      <c r="I2" s="45">
        <v>0</v>
      </c>
      <c r="L2" s="44" t="s">
        <v>139</v>
      </c>
      <c r="M2" s="45">
        <v>60</v>
      </c>
    </row>
    <row r="3" spans="2:13" x14ac:dyDescent="0.35">
      <c r="B3" t="s">
        <v>110</v>
      </c>
      <c r="C3" t="s">
        <v>78</v>
      </c>
      <c r="D3" t="s">
        <v>139</v>
      </c>
      <c r="E3" t="s">
        <v>140</v>
      </c>
    </row>
    <row r="4" spans="2:13" x14ac:dyDescent="0.35">
      <c r="B4" t="s">
        <v>56</v>
      </c>
      <c r="C4" t="s">
        <v>89</v>
      </c>
      <c r="D4" t="s">
        <v>141</v>
      </c>
      <c r="E4" t="s">
        <v>142</v>
      </c>
      <c r="H4" s="44" t="s">
        <v>143</v>
      </c>
      <c r="I4" t="s">
        <v>144</v>
      </c>
      <c r="L4" s="44" t="s">
        <v>143</v>
      </c>
      <c r="M4" t="s">
        <v>144</v>
      </c>
    </row>
    <row r="5" spans="2:13" x14ac:dyDescent="0.35">
      <c r="B5" t="str">
        <f t="shared" ref="B5:B8" si="0">B4</f>
        <v>República de Panamá</v>
      </c>
      <c r="C5" t="str">
        <f>C4</f>
        <v>Ambos</v>
      </c>
      <c r="D5" t="s">
        <v>145</v>
      </c>
      <c r="E5" t="s">
        <v>146</v>
      </c>
      <c r="H5" s="45" t="s">
        <v>64</v>
      </c>
      <c r="I5">
        <v>80.38</v>
      </c>
      <c r="L5" s="45" t="s">
        <v>61</v>
      </c>
      <c r="M5">
        <v>25.29</v>
      </c>
    </row>
    <row r="6" spans="2:13" x14ac:dyDescent="0.35">
      <c r="B6" t="str">
        <f t="shared" si="0"/>
        <v>República de Panamá</v>
      </c>
      <c r="C6" t="s">
        <v>26</v>
      </c>
      <c r="D6" t="s">
        <v>141</v>
      </c>
      <c r="E6" t="s">
        <v>147</v>
      </c>
      <c r="H6" s="45" t="s">
        <v>63</v>
      </c>
      <c r="I6">
        <v>79.58</v>
      </c>
      <c r="L6" s="45" t="s">
        <v>64</v>
      </c>
      <c r="M6">
        <v>25.26</v>
      </c>
    </row>
    <row r="7" spans="2:13" x14ac:dyDescent="0.35">
      <c r="B7" t="str">
        <f t="shared" si="0"/>
        <v>República de Panamá</v>
      </c>
      <c r="C7" t="str">
        <f>C6</f>
        <v>Hombres</v>
      </c>
      <c r="D7" t="s">
        <v>145</v>
      </c>
      <c r="E7" t="s">
        <v>148</v>
      </c>
      <c r="H7" s="45" t="s">
        <v>62</v>
      </c>
      <c r="I7">
        <v>79.28</v>
      </c>
      <c r="L7" s="45" t="s">
        <v>63</v>
      </c>
      <c r="M7">
        <v>25.04</v>
      </c>
    </row>
    <row r="8" spans="2:13" x14ac:dyDescent="0.35">
      <c r="B8" t="str">
        <f t="shared" si="0"/>
        <v>República de Panamá</v>
      </c>
      <c r="C8" t="s">
        <v>27</v>
      </c>
      <c r="D8" t="s">
        <v>141</v>
      </c>
      <c r="E8" t="s">
        <v>149</v>
      </c>
      <c r="H8" s="45" t="s">
        <v>60</v>
      </c>
      <c r="I8">
        <v>79.27</v>
      </c>
      <c r="L8" s="45" t="s">
        <v>60</v>
      </c>
      <c r="M8">
        <v>24.99</v>
      </c>
    </row>
    <row r="9" spans="2:13" x14ac:dyDescent="0.35">
      <c r="B9" t="str">
        <f t="shared" ref="B9:C9" si="1">B8</f>
        <v>República de Panamá</v>
      </c>
      <c r="C9" t="str">
        <f t="shared" si="1"/>
        <v>Mujeres</v>
      </c>
      <c r="D9" t="s">
        <v>145</v>
      </c>
      <c r="E9" t="s">
        <v>150</v>
      </c>
      <c r="H9" s="45" t="s">
        <v>56</v>
      </c>
      <c r="I9">
        <v>78.67</v>
      </c>
      <c r="L9" s="45" t="s">
        <v>56</v>
      </c>
      <c r="M9">
        <v>24.65</v>
      </c>
    </row>
    <row r="10" spans="2:13" x14ac:dyDescent="0.35">
      <c r="B10" t="s">
        <v>57</v>
      </c>
      <c r="C10" t="s">
        <v>89</v>
      </c>
      <c r="D10" t="s">
        <v>141</v>
      </c>
      <c r="E10" t="s">
        <v>151</v>
      </c>
      <c r="H10" s="45" t="s">
        <v>58</v>
      </c>
      <c r="I10">
        <v>78.08</v>
      </c>
      <c r="L10" s="45" t="s">
        <v>62</v>
      </c>
      <c r="M10">
        <v>24.25</v>
      </c>
    </row>
    <row r="11" spans="2:13" x14ac:dyDescent="0.35">
      <c r="B11" t="str">
        <f t="shared" ref="B11:B14" si="2">B10</f>
        <v>Bocas del Toro</v>
      </c>
      <c r="C11" t="str">
        <f>C10</f>
        <v>Ambos</v>
      </c>
      <c r="D11" t="s">
        <v>145</v>
      </c>
      <c r="E11" t="s">
        <v>152</v>
      </c>
      <c r="H11" s="45" t="s">
        <v>66</v>
      </c>
      <c r="I11">
        <v>78.06</v>
      </c>
      <c r="L11" s="45" t="s">
        <v>58</v>
      </c>
      <c r="M11">
        <v>23.85</v>
      </c>
    </row>
    <row r="12" spans="2:13" x14ac:dyDescent="0.35">
      <c r="B12" t="str">
        <f t="shared" si="2"/>
        <v>Bocas del Toro</v>
      </c>
      <c r="C12" t="s">
        <v>26</v>
      </c>
      <c r="D12" t="s">
        <v>141</v>
      </c>
      <c r="E12" t="s">
        <v>153</v>
      </c>
      <c r="H12" s="45" t="s">
        <v>92</v>
      </c>
      <c r="I12">
        <v>76.349999999999994</v>
      </c>
      <c r="L12" s="45" t="s">
        <v>66</v>
      </c>
      <c r="M12">
        <v>23.58</v>
      </c>
    </row>
    <row r="13" spans="2:13" x14ac:dyDescent="0.35">
      <c r="B13" t="str">
        <f t="shared" si="2"/>
        <v>Bocas del Toro</v>
      </c>
      <c r="C13" t="str">
        <f>C12</f>
        <v>Hombres</v>
      </c>
      <c r="D13" t="s">
        <v>145</v>
      </c>
      <c r="E13" t="s">
        <v>154</v>
      </c>
      <c r="H13" s="45" t="s">
        <v>61</v>
      </c>
      <c r="I13">
        <v>75.38</v>
      </c>
      <c r="L13" s="45" t="s">
        <v>94</v>
      </c>
      <c r="M13">
        <v>23.41</v>
      </c>
    </row>
    <row r="14" spans="2:13" x14ac:dyDescent="0.35">
      <c r="B14" t="str">
        <f t="shared" si="2"/>
        <v>Bocas del Toro</v>
      </c>
      <c r="C14" t="s">
        <v>27</v>
      </c>
      <c r="D14" t="s">
        <v>141</v>
      </c>
      <c r="E14" t="s">
        <v>155</v>
      </c>
      <c r="H14" s="45" t="s">
        <v>57</v>
      </c>
      <c r="I14">
        <v>74.61</v>
      </c>
      <c r="L14" s="45" t="s">
        <v>92</v>
      </c>
      <c r="M14">
        <v>23.11</v>
      </c>
    </row>
    <row r="15" spans="2:13" x14ac:dyDescent="0.35">
      <c r="B15" t="str">
        <f t="shared" ref="B15:C15" si="3">B14</f>
        <v>Bocas del Toro</v>
      </c>
      <c r="C15" t="str">
        <f t="shared" si="3"/>
        <v>Mujeres</v>
      </c>
      <c r="D15" t="s">
        <v>145</v>
      </c>
      <c r="E15" t="s">
        <v>156</v>
      </c>
      <c r="H15" s="45" t="s">
        <v>94</v>
      </c>
      <c r="I15">
        <v>73.19</v>
      </c>
      <c r="L15" s="45" t="s">
        <v>95</v>
      </c>
      <c r="M15">
        <v>22.82</v>
      </c>
    </row>
    <row r="16" spans="2:13" x14ac:dyDescent="0.35">
      <c r="B16" t="s">
        <v>58</v>
      </c>
      <c r="C16" t="s">
        <v>89</v>
      </c>
      <c r="D16" t="s">
        <v>141</v>
      </c>
      <c r="E16" t="s">
        <v>157</v>
      </c>
      <c r="H16" s="45" t="s">
        <v>95</v>
      </c>
      <c r="I16">
        <v>72</v>
      </c>
      <c r="L16" s="45" t="s">
        <v>96</v>
      </c>
      <c r="M16">
        <v>22.82</v>
      </c>
    </row>
    <row r="17" spans="2:13" x14ac:dyDescent="0.35">
      <c r="B17" t="str">
        <f t="shared" ref="B17:B20" si="4">B16</f>
        <v>Coclé</v>
      </c>
      <c r="C17" t="str">
        <f>C16</f>
        <v>Ambos</v>
      </c>
      <c r="D17" t="s">
        <v>145</v>
      </c>
      <c r="E17" t="s">
        <v>158</v>
      </c>
      <c r="H17" s="45" t="s">
        <v>96</v>
      </c>
      <c r="I17">
        <v>72</v>
      </c>
      <c r="L17" s="45" t="s">
        <v>57</v>
      </c>
      <c r="M17">
        <v>22.79</v>
      </c>
    </row>
    <row r="18" spans="2:13" x14ac:dyDescent="0.35">
      <c r="B18" t="str">
        <f t="shared" si="4"/>
        <v>Coclé</v>
      </c>
      <c r="C18" t="s">
        <v>26</v>
      </c>
      <c r="D18" t="s">
        <v>141</v>
      </c>
      <c r="E18" t="s">
        <v>159</v>
      </c>
    </row>
    <row r="19" spans="2:13" x14ac:dyDescent="0.35">
      <c r="B19" t="str">
        <f t="shared" si="4"/>
        <v>Coclé</v>
      </c>
      <c r="C19" t="str">
        <f>C18</f>
        <v>Hombres</v>
      </c>
      <c r="D19" t="s">
        <v>145</v>
      </c>
      <c r="E19" t="s">
        <v>160</v>
      </c>
    </row>
    <row r="20" spans="2:13" x14ac:dyDescent="0.35">
      <c r="B20" t="str">
        <f t="shared" si="4"/>
        <v>Coclé</v>
      </c>
      <c r="C20" t="s">
        <v>27</v>
      </c>
      <c r="D20" t="s">
        <v>141</v>
      </c>
      <c r="E20" t="s">
        <v>161</v>
      </c>
    </row>
    <row r="21" spans="2:13" x14ac:dyDescent="0.35">
      <c r="B21" t="str">
        <f t="shared" ref="B21:C21" si="5">B20</f>
        <v>Coclé</v>
      </c>
      <c r="C21" t="str">
        <f t="shared" si="5"/>
        <v>Mujeres</v>
      </c>
      <c r="D21" t="s">
        <v>145</v>
      </c>
      <c r="E21" t="s">
        <v>162</v>
      </c>
    </row>
    <row r="22" spans="2:13" x14ac:dyDescent="0.35">
      <c r="B22" t="s">
        <v>92</v>
      </c>
      <c r="C22" t="s">
        <v>89</v>
      </c>
      <c r="D22" t="s">
        <v>141</v>
      </c>
      <c r="E22" t="s">
        <v>163</v>
      </c>
    </row>
    <row r="23" spans="2:13" x14ac:dyDescent="0.35">
      <c r="B23" t="str">
        <f t="shared" ref="B23:B26" si="6">B22</f>
        <v>Colón</v>
      </c>
      <c r="C23" t="str">
        <f>C22</f>
        <v>Ambos</v>
      </c>
      <c r="D23" t="s">
        <v>145</v>
      </c>
      <c r="E23" t="s">
        <v>164</v>
      </c>
    </row>
    <row r="24" spans="2:13" x14ac:dyDescent="0.35">
      <c r="B24" t="str">
        <f t="shared" si="6"/>
        <v>Colón</v>
      </c>
      <c r="C24" t="s">
        <v>26</v>
      </c>
      <c r="D24" t="s">
        <v>141</v>
      </c>
      <c r="E24" t="s">
        <v>165</v>
      </c>
    </row>
    <row r="25" spans="2:13" x14ac:dyDescent="0.35">
      <c r="B25" t="str">
        <f t="shared" si="6"/>
        <v>Colón</v>
      </c>
      <c r="C25" t="str">
        <f>C24</f>
        <v>Hombres</v>
      </c>
      <c r="D25" t="s">
        <v>145</v>
      </c>
      <c r="E25" t="s">
        <v>166</v>
      </c>
    </row>
    <row r="26" spans="2:13" x14ac:dyDescent="0.35">
      <c r="B26" t="str">
        <f t="shared" si="6"/>
        <v>Colón</v>
      </c>
      <c r="C26" t="s">
        <v>27</v>
      </c>
      <c r="D26" t="s">
        <v>141</v>
      </c>
      <c r="E26" t="s">
        <v>167</v>
      </c>
    </row>
    <row r="27" spans="2:13" x14ac:dyDescent="0.35">
      <c r="B27" t="str">
        <f t="shared" ref="B27:C27" si="7">B26</f>
        <v>Colón</v>
      </c>
      <c r="C27" t="str">
        <f t="shared" si="7"/>
        <v>Mujeres</v>
      </c>
      <c r="D27" t="s">
        <v>145</v>
      </c>
      <c r="E27" t="s">
        <v>168</v>
      </c>
    </row>
    <row r="28" spans="2:13" x14ac:dyDescent="0.35">
      <c r="B28" t="s">
        <v>60</v>
      </c>
      <c r="C28" t="s">
        <v>89</v>
      </c>
      <c r="D28" t="s">
        <v>141</v>
      </c>
      <c r="E28" t="s">
        <v>169</v>
      </c>
    </row>
    <row r="29" spans="2:13" x14ac:dyDescent="0.35">
      <c r="B29" t="str">
        <f t="shared" ref="B29:B32" si="8">B28</f>
        <v>Chiriquí</v>
      </c>
      <c r="C29" t="str">
        <f>C28</f>
        <v>Ambos</v>
      </c>
      <c r="D29" t="s">
        <v>145</v>
      </c>
      <c r="E29" t="s">
        <v>170</v>
      </c>
    </row>
    <row r="30" spans="2:13" x14ac:dyDescent="0.35">
      <c r="B30" t="str">
        <f t="shared" si="8"/>
        <v>Chiriquí</v>
      </c>
      <c r="C30" t="s">
        <v>26</v>
      </c>
      <c r="D30" t="s">
        <v>141</v>
      </c>
      <c r="E30" t="s">
        <v>171</v>
      </c>
    </row>
    <row r="31" spans="2:13" x14ac:dyDescent="0.35">
      <c r="B31" t="str">
        <f t="shared" si="8"/>
        <v>Chiriquí</v>
      </c>
      <c r="C31" t="str">
        <f>C30</f>
        <v>Hombres</v>
      </c>
      <c r="D31" t="s">
        <v>145</v>
      </c>
      <c r="E31" t="s">
        <v>172</v>
      </c>
    </row>
    <row r="32" spans="2:13" x14ac:dyDescent="0.35">
      <c r="B32" t="str">
        <f t="shared" si="8"/>
        <v>Chiriquí</v>
      </c>
      <c r="C32" t="s">
        <v>27</v>
      </c>
      <c r="D32" t="s">
        <v>141</v>
      </c>
      <c r="E32" t="s">
        <v>173</v>
      </c>
    </row>
    <row r="33" spans="2:5" x14ac:dyDescent="0.35">
      <c r="B33" t="str">
        <f t="shared" ref="B33:C33" si="9">B32</f>
        <v>Chiriquí</v>
      </c>
      <c r="C33" t="str">
        <f t="shared" si="9"/>
        <v>Mujeres</v>
      </c>
      <c r="D33" t="s">
        <v>145</v>
      </c>
      <c r="E33" t="s">
        <v>174</v>
      </c>
    </row>
    <row r="34" spans="2:5" x14ac:dyDescent="0.35">
      <c r="B34" t="s">
        <v>61</v>
      </c>
      <c r="C34" t="s">
        <v>89</v>
      </c>
      <c r="D34" t="s">
        <v>141</v>
      </c>
      <c r="E34" t="s">
        <v>175</v>
      </c>
    </row>
    <row r="35" spans="2:5" x14ac:dyDescent="0.35">
      <c r="B35" t="str">
        <f t="shared" ref="B35:B38" si="10">B34</f>
        <v>Darién</v>
      </c>
      <c r="C35" t="str">
        <f>C34</f>
        <v>Ambos</v>
      </c>
      <c r="D35" t="s">
        <v>145</v>
      </c>
      <c r="E35" t="s">
        <v>176</v>
      </c>
    </row>
    <row r="36" spans="2:5" x14ac:dyDescent="0.35">
      <c r="B36" t="str">
        <f t="shared" si="10"/>
        <v>Darién</v>
      </c>
      <c r="C36" t="s">
        <v>26</v>
      </c>
      <c r="D36" t="s">
        <v>141</v>
      </c>
      <c r="E36" t="s">
        <v>177</v>
      </c>
    </row>
    <row r="37" spans="2:5" x14ac:dyDescent="0.35">
      <c r="B37" t="str">
        <f t="shared" si="10"/>
        <v>Darién</v>
      </c>
      <c r="C37" t="str">
        <f>C36</f>
        <v>Hombres</v>
      </c>
      <c r="D37" t="s">
        <v>145</v>
      </c>
      <c r="E37" t="s">
        <v>178</v>
      </c>
    </row>
    <row r="38" spans="2:5" x14ac:dyDescent="0.35">
      <c r="B38" t="str">
        <f t="shared" si="10"/>
        <v>Darién</v>
      </c>
      <c r="C38" t="s">
        <v>27</v>
      </c>
      <c r="D38" t="s">
        <v>141</v>
      </c>
      <c r="E38" t="s">
        <v>179</v>
      </c>
    </row>
    <row r="39" spans="2:5" x14ac:dyDescent="0.35">
      <c r="B39" t="str">
        <f t="shared" ref="B39:C39" si="11">B38</f>
        <v>Darién</v>
      </c>
      <c r="C39" t="str">
        <f t="shared" si="11"/>
        <v>Mujeres</v>
      </c>
      <c r="D39" t="s">
        <v>145</v>
      </c>
      <c r="E39" t="s">
        <v>180</v>
      </c>
    </row>
    <row r="40" spans="2:5" x14ac:dyDescent="0.35">
      <c r="B40" t="s">
        <v>62</v>
      </c>
      <c r="C40" t="s">
        <v>89</v>
      </c>
      <c r="D40" t="s">
        <v>141</v>
      </c>
      <c r="E40" t="s">
        <v>181</v>
      </c>
    </row>
    <row r="41" spans="2:5" x14ac:dyDescent="0.35">
      <c r="B41" t="str">
        <f t="shared" ref="B41:B44" si="12">B40</f>
        <v>Herrera</v>
      </c>
      <c r="C41" t="str">
        <f>C40</f>
        <v>Ambos</v>
      </c>
      <c r="D41" t="s">
        <v>145</v>
      </c>
      <c r="E41" t="s">
        <v>182</v>
      </c>
    </row>
    <row r="42" spans="2:5" x14ac:dyDescent="0.35">
      <c r="B42" t="str">
        <f t="shared" si="12"/>
        <v>Herrera</v>
      </c>
      <c r="C42" t="s">
        <v>26</v>
      </c>
      <c r="D42" t="s">
        <v>141</v>
      </c>
      <c r="E42" t="s">
        <v>183</v>
      </c>
    </row>
    <row r="43" spans="2:5" x14ac:dyDescent="0.35">
      <c r="B43" t="str">
        <f t="shared" si="12"/>
        <v>Herrera</v>
      </c>
      <c r="C43" t="str">
        <f>C42</f>
        <v>Hombres</v>
      </c>
      <c r="D43" t="s">
        <v>145</v>
      </c>
      <c r="E43" t="s">
        <v>184</v>
      </c>
    </row>
    <row r="44" spans="2:5" x14ac:dyDescent="0.35">
      <c r="B44" t="str">
        <f t="shared" si="12"/>
        <v>Herrera</v>
      </c>
      <c r="C44" t="s">
        <v>27</v>
      </c>
      <c r="D44" t="s">
        <v>141</v>
      </c>
      <c r="E44" t="s">
        <v>185</v>
      </c>
    </row>
    <row r="45" spans="2:5" x14ac:dyDescent="0.35">
      <c r="B45" t="str">
        <f t="shared" ref="B45:C45" si="13">B44</f>
        <v>Herrera</v>
      </c>
      <c r="C45" t="str">
        <f t="shared" si="13"/>
        <v>Mujeres</v>
      </c>
      <c r="D45" t="s">
        <v>145</v>
      </c>
      <c r="E45" t="s">
        <v>186</v>
      </c>
    </row>
    <row r="46" spans="2:5" x14ac:dyDescent="0.35">
      <c r="B46" t="s">
        <v>63</v>
      </c>
      <c r="C46" t="s">
        <v>89</v>
      </c>
      <c r="D46" t="s">
        <v>141</v>
      </c>
      <c r="E46" t="s">
        <v>187</v>
      </c>
    </row>
    <row r="47" spans="2:5" x14ac:dyDescent="0.35">
      <c r="B47" t="str">
        <f t="shared" ref="B47:B50" si="14">B46</f>
        <v>Los Santos</v>
      </c>
      <c r="C47" t="str">
        <f>C46</f>
        <v>Ambos</v>
      </c>
      <c r="D47" t="s">
        <v>145</v>
      </c>
      <c r="E47" t="s">
        <v>188</v>
      </c>
    </row>
    <row r="48" spans="2:5" x14ac:dyDescent="0.35">
      <c r="B48" t="str">
        <f t="shared" si="14"/>
        <v>Los Santos</v>
      </c>
      <c r="C48" t="s">
        <v>26</v>
      </c>
      <c r="D48" t="s">
        <v>141</v>
      </c>
      <c r="E48" t="s">
        <v>189</v>
      </c>
    </row>
    <row r="49" spans="2:5" x14ac:dyDescent="0.35">
      <c r="B49" t="str">
        <f t="shared" si="14"/>
        <v>Los Santos</v>
      </c>
      <c r="C49" t="str">
        <f>C48</f>
        <v>Hombres</v>
      </c>
      <c r="D49" t="s">
        <v>145</v>
      </c>
      <c r="E49" t="s">
        <v>190</v>
      </c>
    </row>
    <row r="50" spans="2:5" x14ac:dyDescent="0.35">
      <c r="B50" t="str">
        <f t="shared" si="14"/>
        <v>Los Santos</v>
      </c>
      <c r="C50" t="s">
        <v>27</v>
      </c>
      <c r="D50" t="s">
        <v>141</v>
      </c>
      <c r="E50" t="s">
        <v>191</v>
      </c>
    </row>
    <row r="51" spans="2:5" x14ac:dyDescent="0.35">
      <c r="B51" t="str">
        <f t="shared" ref="B51:C51" si="15">B50</f>
        <v>Los Santos</v>
      </c>
      <c r="C51" t="str">
        <f t="shared" si="15"/>
        <v>Mujeres</v>
      </c>
      <c r="D51" t="s">
        <v>145</v>
      </c>
      <c r="E51" t="s">
        <v>192</v>
      </c>
    </row>
    <row r="52" spans="2:5" x14ac:dyDescent="0.35">
      <c r="B52" t="s">
        <v>64</v>
      </c>
      <c r="C52" t="s">
        <v>89</v>
      </c>
      <c r="D52" t="s">
        <v>141</v>
      </c>
      <c r="E52" t="s">
        <v>193</v>
      </c>
    </row>
    <row r="53" spans="2:5" x14ac:dyDescent="0.35">
      <c r="B53" t="str">
        <f t="shared" ref="B53:B56" si="16">B52</f>
        <v>Panamá</v>
      </c>
      <c r="C53" t="str">
        <f>C52</f>
        <v>Ambos</v>
      </c>
      <c r="D53" t="s">
        <v>145</v>
      </c>
      <c r="E53" t="s">
        <v>194</v>
      </c>
    </row>
    <row r="54" spans="2:5" x14ac:dyDescent="0.35">
      <c r="B54" t="str">
        <f t="shared" si="16"/>
        <v>Panamá</v>
      </c>
      <c r="C54" t="s">
        <v>26</v>
      </c>
      <c r="D54" t="s">
        <v>141</v>
      </c>
      <c r="E54" t="s">
        <v>195</v>
      </c>
    </row>
    <row r="55" spans="2:5" x14ac:dyDescent="0.35">
      <c r="B55" t="str">
        <f t="shared" si="16"/>
        <v>Panamá</v>
      </c>
      <c r="C55" t="str">
        <f>C54</f>
        <v>Hombres</v>
      </c>
      <c r="D55" t="s">
        <v>145</v>
      </c>
      <c r="E55" t="s">
        <v>196</v>
      </c>
    </row>
    <row r="56" spans="2:5" x14ac:dyDescent="0.35">
      <c r="B56" t="str">
        <f t="shared" si="16"/>
        <v>Panamá</v>
      </c>
      <c r="C56" t="s">
        <v>27</v>
      </c>
      <c r="D56" t="s">
        <v>141</v>
      </c>
      <c r="E56" t="s">
        <v>197</v>
      </c>
    </row>
    <row r="57" spans="2:5" x14ac:dyDescent="0.35">
      <c r="B57" t="str">
        <f t="shared" ref="B57:C57" si="17">B56</f>
        <v>Panamá</v>
      </c>
      <c r="C57" t="str">
        <f t="shared" si="17"/>
        <v>Mujeres</v>
      </c>
      <c r="D57" t="s">
        <v>145</v>
      </c>
      <c r="E57" t="s">
        <v>198</v>
      </c>
    </row>
    <row r="58" spans="2:5" x14ac:dyDescent="0.35">
      <c r="B58" t="s">
        <v>66</v>
      </c>
      <c r="C58" t="s">
        <v>89</v>
      </c>
      <c r="D58" t="s">
        <v>141</v>
      </c>
      <c r="E58" t="s">
        <v>199</v>
      </c>
    </row>
    <row r="59" spans="2:5" x14ac:dyDescent="0.35">
      <c r="B59" t="str">
        <f t="shared" ref="B59:B62" si="18">B58</f>
        <v>Veraguas</v>
      </c>
      <c r="C59" t="str">
        <f>C58</f>
        <v>Ambos</v>
      </c>
      <c r="D59" t="s">
        <v>145</v>
      </c>
      <c r="E59" t="s">
        <v>200</v>
      </c>
    </row>
    <row r="60" spans="2:5" x14ac:dyDescent="0.35">
      <c r="B60" t="str">
        <f t="shared" si="18"/>
        <v>Veraguas</v>
      </c>
      <c r="C60" t="s">
        <v>26</v>
      </c>
      <c r="D60" t="s">
        <v>141</v>
      </c>
      <c r="E60" t="s">
        <v>201</v>
      </c>
    </row>
    <row r="61" spans="2:5" x14ac:dyDescent="0.35">
      <c r="B61" t="str">
        <f t="shared" si="18"/>
        <v>Veraguas</v>
      </c>
      <c r="C61" t="str">
        <f>C60</f>
        <v>Hombres</v>
      </c>
      <c r="D61" t="s">
        <v>145</v>
      </c>
      <c r="E61" t="s">
        <v>202</v>
      </c>
    </row>
    <row r="62" spans="2:5" x14ac:dyDescent="0.35">
      <c r="B62" t="str">
        <f t="shared" si="18"/>
        <v>Veraguas</v>
      </c>
      <c r="C62" t="s">
        <v>27</v>
      </c>
      <c r="D62" t="s">
        <v>141</v>
      </c>
      <c r="E62" t="s">
        <v>203</v>
      </c>
    </row>
    <row r="63" spans="2:5" x14ac:dyDescent="0.35">
      <c r="B63" t="str">
        <f t="shared" ref="B63:C63" si="19">B62</f>
        <v>Veraguas</v>
      </c>
      <c r="C63" t="str">
        <f t="shared" si="19"/>
        <v>Mujeres</v>
      </c>
      <c r="D63" t="s">
        <v>145</v>
      </c>
      <c r="E63" t="s">
        <v>204</v>
      </c>
    </row>
    <row r="64" spans="2:5" x14ac:dyDescent="0.35">
      <c r="B64" t="s">
        <v>94</v>
      </c>
      <c r="C64" t="s">
        <v>89</v>
      </c>
      <c r="D64" t="s">
        <v>141</v>
      </c>
      <c r="E64" t="s">
        <v>205</v>
      </c>
    </row>
    <row r="65" spans="2:5" x14ac:dyDescent="0.35">
      <c r="B65" t="str">
        <f t="shared" ref="B65:B68" si="20">B64</f>
        <v>Kuna Yala</v>
      </c>
      <c r="C65" t="str">
        <f>C64</f>
        <v>Ambos</v>
      </c>
      <c r="D65" t="s">
        <v>145</v>
      </c>
      <c r="E65" t="s">
        <v>206</v>
      </c>
    </row>
    <row r="66" spans="2:5" x14ac:dyDescent="0.35">
      <c r="B66" t="str">
        <f t="shared" si="20"/>
        <v>Kuna Yala</v>
      </c>
      <c r="C66" t="s">
        <v>26</v>
      </c>
      <c r="D66" t="s">
        <v>141</v>
      </c>
      <c r="E66" t="s">
        <v>207</v>
      </c>
    </row>
    <row r="67" spans="2:5" x14ac:dyDescent="0.35">
      <c r="B67" t="str">
        <f t="shared" si="20"/>
        <v>Kuna Yala</v>
      </c>
      <c r="C67" t="str">
        <f>C66</f>
        <v>Hombres</v>
      </c>
      <c r="D67" t="s">
        <v>145</v>
      </c>
      <c r="E67" t="s">
        <v>208</v>
      </c>
    </row>
    <row r="68" spans="2:5" x14ac:dyDescent="0.35">
      <c r="B68" t="str">
        <f t="shared" si="20"/>
        <v>Kuna Yala</v>
      </c>
      <c r="C68" t="s">
        <v>27</v>
      </c>
      <c r="D68" t="s">
        <v>141</v>
      </c>
      <c r="E68" t="s">
        <v>209</v>
      </c>
    </row>
    <row r="69" spans="2:5" x14ac:dyDescent="0.35">
      <c r="B69" t="str">
        <f t="shared" ref="B69:C69" si="21">B68</f>
        <v>Kuna Yala</v>
      </c>
      <c r="C69" t="str">
        <f t="shared" si="21"/>
        <v>Mujeres</v>
      </c>
      <c r="D69" t="s">
        <v>145</v>
      </c>
      <c r="E69" t="s">
        <v>210</v>
      </c>
    </row>
    <row r="70" spans="2:5" x14ac:dyDescent="0.35">
      <c r="B70" t="s">
        <v>95</v>
      </c>
      <c r="C70" t="s">
        <v>89</v>
      </c>
      <c r="D70" t="s">
        <v>141</v>
      </c>
      <c r="E70" t="s">
        <v>211</v>
      </c>
    </row>
    <row r="71" spans="2:5" x14ac:dyDescent="0.35">
      <c r="B71" t="str">
        <f t="shared" ref="B71:B74" si="22">B70</f>
        <v>Emberá</v>
      </c>
      <c r="C71" t="str">
        <f>C70</f>
        <v>Ambos</v>
      </c>
      <c r="D71" t="s">
        <v>145</v>
      </c>
      <c r="E71" t="s">
        <v>212</v>
      </c>
    </row>
    <row r="72" spans="2:5" x14ac:dyDescent="0.35">
      <c r="B72" t="str">
        <f t="shared" si="22"/>
        <v>Emberá</v>
      </c>
      <c r="C72" t="s">
        <v>26</v>
      </c>
      <c r="D72" t="s">
        <v>141</v>
      </c>
      <c r="E72" t="s">
        <v>213</v>
      </c>
    </row>
    <row r="73" spans="2:5" x14ac:dyDescent="0.35">
      <c r="B73" t="str">
        <f t="shared" si="22"/>
        <v>Emberá</v>
      </c>
      <c r="C73" t="str">
        <f>C72</f>
        <v>Hombres</v>
      </c>
      <c r="D73" t="s">
        <v>145</v>
      </c>
      <c r="E73" t="s">
        <v>208</v>
      </c>
    </row>
    <row r="74" spans="2:5" x14ac:dyDescent="0.35">
      <c r="B74" t="str">
        <f t="shared" si="22"/>
        <v>Emberá</v>
      </c>
      <c r="C74" t="s">
        <v>27</v>
      </c>
      <c r="D74" t="s">
        <v>141</v>
      </c>
      <c r="E74" t="s">
        <v>214</v>
      </c>
    </row>
    <row r="75" spans="2:5" x14ac:dyDescent="0.35">
      <c r="B75" t="str">
        <f t="shared" ref="B75:C75" si="23">B74</f>
        <v>Emberá</v>
      </c>
      <c r="C75" t="str">
        <f t="shared" si="23"/>
        <v>Mujeres</v>
      </c>
      <c r="D75" t="s">
        <v>145</v>
      </c>
      <c r="E75" t="s">
        <v>215</v>
      </c>
    </row>
    <row r="76" spans="2:5" x14ac:dyDescent="0.35">
      <c r="B76" t="s">
        <v>96</v>
      </c>
      <c r="C76" t="s">
        <v>89</v>
      </c>
      <c r="D76" t="s">
        <v>141</v>
      </c>
      <c r="E76" t="s">
        <v>211</v>
      </c>
    </row>
    <row r="77" spans="2:5" x14ac:dyDescent="0.35">
      <c r="B77" t="str">
        <f t="shared" ref="B77:B80" si="24">B76</f>
        <v>Ngäbe Buglé</v>
      </c>
      <c r="C77" t="str">
        <f>C76</f>
        <v>Ambos</v>
      </c>
      <c r="D77" t="s">
        <v>145</v>
      </c>
      <c r="E77" t="s">
        <v>212</v>
      </c>
    </row>
    <row r="78" spans="2:5" x14ac:dyDescent="0.35">
      <c r="B78" t="str">
        <f t="shared" si="24"/>
        <v>Ngäbe Buglé</v>
      </c>
      <c r="C78" t="s">
        <v>26</v>
      </c>
      <c r="D78" t="s">
        <v>141</v>
      </c>
      <c r="E78" t="s">
        <v>216</v>
      </c>
    </row>
    <row r="79" spans="2:5" x14ac:dyDescent="0.35">
      <c r="B79" t="str">
        <f t="shared" si="24"/>
        <v>Ngäbe Buglé</v>
      </c>
      <c r="C79" t="str">
        <f>C78</f>
        <v>Hombres</v>
      </c>
      <c r="D79" t="s">
        <v>145</v>
      </c>
      <c r="E79" t="s">
        <v>217</v>
      </c>
    </row>
    <row r="80" spans="2:5" x14ac:dyDescent="0.35">
      <c r="B80" t="str">
        <f t="shared" si="24"/>
        <v>Ngäbe Buglé</v>
      </c>
      <c r="C80" t="s">
        <v>27</v>
      </c>
      <c r="D80" t="s">
        <v>141</v>
      </c>
      <c r="E80" t="s">
        <v>218</v>
      </c>
    </row>
    <row r="81" spans="2:5" x14ac:dyDescent="0.35">
      <c r="B81" t="str">
        <f t="shared" ref="B81:C81" si="25">B80</f>
        <v>Ngäbe Buglé</v>
      </c>
      <c r="C81" t="str">
        <f t="shared" si="25"/>
        <v>Mujeres</v>
      </c>
      <c r="D81" t="s">
        <v>145</v>
      </c>
      <c r="E81" t="s">
        <v>219</v>
      </c>
    </row>
    <row r="83" spans="2:5" x14ac:dyDescent="0.35">
      <c r="B83" t="s">
        <v>220</v>
      </c>
    </row>
    <row r="84" spans="2:5" ht="15" customHeight="1" x14ac:dyDescent="0.35">
      <c r="B84" t="s">
        <v>221</v>
      </c>
    </row>
    <row r="85" spans="2:5" x14ac:dyDescent="0.35">
      <c r="B85" s="15" t="s">
        <v>222</v>
      </c>
    </row>
  </sheetData>
  <hyperlinks>
    <hyperlink ref="B85" r:id="rId3" xr:uid="{F296CDB4-8336-4527-8121-1BC177224C8C}"/>
  </hyperlinks>
  <pageMargins left="0.7" right="0.7" top="0.75" bottom="0.75" header="0.3" footer="0.3"/>
  <tableParts count="1">
    <tablePart r:id="rId4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B1D0-E781-44EA-A2CF-DB2997465B87}">
  <dimension ref="B18:B20"/>
  <sheetViews>
    <sheetView workbookViewId="0">
      <selection activeCell="H2" sqref="H2"/>
    </sheetView>
  </sheetViews>
  <sheetFormatPr baseColWidth="10" defaultColWidth="11.453125" defaultRowHeight="14.5" x14ac:dyDescent="0.35"/>
  <sheetData>
    <row r="18" spans="2:2" x14ac:dyDescent="0.35">
      <c r="B18" t="s">
        <v>223</v>
      </c>
    </row>
    <row r="19" spans="2:2" x14ac:dyDescent="0.35">
      <c r="B19" t="s">
        <v>224</v>
      </c>
    </row>
    <row r="20" spans="2:2" x14ac:dyDescent="0.35">
      <c r="B20" s="15" t="s">
        <v>222</v>
      </c>
    </row>
  </sheetData>
  <hyperlinks>
    <hyperlink ref="B20" r:id="rId1" xr:uid="{BC0477BF-5997-4619-B713-5D027D0F42AD}"/>
  </hyperlinks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4BF5-6A02-48F0-B3E1-08615E2252B4}">
  <sheetPr>
    <tabColor theme="9" tint="0.59999389629810485"/>
  </sheetPr>
  <dimension ref="B2:AJ55"/>
  <sheetViews>
    <sheetView zoomScale="70" zoomScaleNormal="70" workbookViewId="0">
      <selection activeCell="AG2" sqref="AG2:AJ45"/>
    </sheetView>
  </sheetViews>
  <sheetFormatPr baseColWidth="10" defaultColWidth="10.81640625" defaultRowHeight="14.5" x14ac:dyDescent="0.35"/>
  <cols>
    <col min="1" max="1" width="7.1796875" style="14" customWidth="1"/>
    <col min="2" max="2" width="26.1796875" style="14" customWidth="1"/>
    <col min="3" max="3" width="18.81640625" style="14" bestFit="1" customWidth="1"/>
    <col min="4" max="4" width="26.81640625" style="14" customWidth="1"/>
    <col min="5" max="5" width="25.453125" style="14" customWidth="1"/>
    <col min="6" max="6" width="25.81640625" style="14" customWidth="1"/>
    <col min="7" max="7" width="28.1796875" style="14" customWidth="1"/>
    <col min="8" max="8" width="31.1796875" style="14" customWidth="1"/>
    <col min="9" max="9" width="26.81640625" style="14" customWidth="1"/>
    <col min="10" max="11" width="27.81640625" style="14" customWidth="1"/>
    <col min="12" max="12" width="10.81640625" style="14"/>
    <col min="13" max="13" width="26.1796875" style="14" customWidth="1"/>
    <col min="14" max="14" width="18.81640625" style="14" bestFit="1" customWidth="1"/>
    <col min="15" max="15" width="26.81640625" style="14" customWidth="1"/>
    <col min="16" max="16" width="25.453125" style="14" customWidth="1"/>
    <col min="17" max="17" width="25.81640625" style="14" customWidth="1"/>
    <col min="18" max="18" width="28.1796875" style="14" customWidth="1"/>
    <col min="19" max="19" width="31.1796875" style="14" customWidth="1"/>
    <col min="20" max="20" width="26.81640625" style="14" customWidth="1"/>
    <col min="21" max="22" width="27.81640625" style="14" customWidth="1"/>
    <col min="23" max="23" width="10.81640625" style="14" customWidth="1"/>
    <col min="24" max="31" width="4.54296875" style="14" hidden="1" customWidth="1"/>
    <col min="32" max="32" width="10.81640625" style="14" customWidth="1"/>
    <col min="33" max="33" width="26.1796875" style="14" customWidth="1"/>
    <col min="34" max="34" width="22.81640625" style="14" bestFit="1" customWidth="1"/>
    <col min="35" max="36" width="25.1796875" style="14" customWidth="1"/>
    <col min="37" max="16384" width="10.81640625" style="14"/>
  </cols>
  <sheetData>
    <row r="2" spans="2:36" s="59" customFormat="1" ht="43.25" customHeight="1" x14ac:dyDescent="0.35">
      <c r="C2" s="60" t="s">
        <v>225</v>
      </c>
      <c r="D2" s="60"/>
      <c r="E2" s="60"/>
      <c r="F2" s="60"/>
      <c r="G2" s="60"/>
      <c r="H2" s="60"/>
      <c r="I2" s="60"/>
      <c r="J2" s="60"/>
      <c r="K2" s="60"/>
      <c r="L2" s="61"/>
      <c r="M2" s="61"/>
      <c r="N2" s="60" t="s">
        <v>226</v>
      </c>
      <c r="O2" s="60"/>
      <c r="P2" s="60"/>
      <c r="Q2" s="60"/>
      <c r="R2" s="60"/>
      <c r="S2" s="60"/>
      <c r="T2" s="60"/>
      <c r="U2" s="60"/>
      <c r="V2" s="60"/>
      <c r="AG2" s="60" t="s">
        <v>227</v>
      </c>
      <c r="AH2" s="62"/>
      <c r="AI2" s="60"/>
      <c r="AJ2" s="60"/>
    </row>
    <row r="3" spans="2:36" ht="44.75" customHeight="1" x14ac:dyDescent="0.35">
      <c r="B3" s="56" t="s">
        <v>110</v>
      </c>
      <c r="C3" s="56" t="s">
        <v>78</v>
      </c>
      <c r="D3" s="56" t="s">
        <v>228</v>
      </c>
      <c r="E3" s="56" t="s">
        <v>229</v>
      </c>
      <c r="F3" s="56" t="s">
        <v>230</v>
      </c>
      <c r="G3" s="56" t="s">
        <v>231</v>
      </c>
      <c r="H3" s="56" t="s">
        <v>232</v>
      </c>
      <c r="I3" s="56" t="s">
        <v>233</v>
      </c>
      <c r="J3" s="56" t="s">
        <v>234</v>
      </c>
      <c r="K3" s="56" t="s">
        <v>235</v>
      </c>
      <c r="L3" s="56"/>
      <c r="M3" s="56" t="s">
        <v>110</v>
      </c>
      <c r="N3" s="56" t="s">
        <v>78</v>
      </c>
      <c r="O3" s="56" t="s">
        <v>228</v>
      </c>
      <c r="P3" s="56" t="s">
        <v>229</v>
      </c>
      <c r="Q3" s="56" t="s">
        <v>230</v>
      </c>
      <c r="R3" s="56" t="s">
        <v>231</v>
      </c>
      <c r="S3" s="56" t="s">
        <v>232</v>
      </c>
      <c r="T3" s="56" t="s">
        <v>233</v>
      </c>
      <c r="U3" s="56" t="s">
        <v>234</v>
      </c>
      <c r="V3" s="56" t="s">
        <v>235</v>
      </c>
      <c r="W3" s="56"/>
      <c r="X3" s="56"/>
      <c r="Y3" s="56"/>
      <c r="Z3" s="56" t="s">
        <v>236</v>
      </c>
      <c r="AA3" s="56" t="s">
        <v>237</v>
      </c>
      <c r="AB3" s="56"/>
      <c r="AC3" s="56"/>
      <c r="AD3" s="56" t="s">
        <v>236</v>
      </c>
      <c r="AE3" s="56" t="s">
        <v>237</v>
      </c>
      <c r="AF3" s="56"/>
      <c r="AG3" s="56" t="s">
        <v>110</v>
      </c>
      <c r="AH3" s="56" t="s">
        <v>78</v>
      </c>
      <c r="AI3" s="56" t="s">
        <v>238</v>
      </c>
      <c r="AJ3" s="56" t="s">
        <v>237</v>
      </c>
    </row>
    <row r="4" spans="2:36" ht="34.25" customHeight="1" x14ac:dyDescent="0.35">
      <c r="B4" s="56" t="s">
        <v>56</v>
      </c>
      <c r="C4" s="56" t="s">
        <v>79</v>
      </c>
      <c r="D4" s="57">
        <v>173079</v>
      </c>
      <c r="E4" s="57">
        <v>62720</v>
      </c>
      <c r="F4" s="57">
        <v>24578</v>
      </c>
      <c r="G4" s="57">
        <v>11323</v>
      </c>
      <c r="H4" s="57">
        <v>20698</v>
      </c>
      <c r="I4" s="57">
        <v>21064</v>
      </c>
      <c r="J4" s="57">
        <v>14509</v>
      </c>
      <c r="K4" s="57">
        <v>18187</v>
      </c>
      <c r="L4" s="56"/>
      <c r="M4" s="56" t="s">
        <v>56</v>
      </c>
      <c r="N4" s="56" t="s">
        <v>79</v>
      </c>
      <c r="O4" s="57">
        <v>73899</v>
      </c>
      <c r="P4" s="57">
        <v>34207</v>
      </c>
      <c r="Q4" s="57">
        <v>11986</v>
      </c>
      <c r="R4" s="57">
        <v>5213</v>
      </c>
      <c r="S4" s="57">
        <v>1224</v>
      </c>
      <c r="T4" s="57">
        <v>5741</v>
      </c>
      <c r="U4" s="57">
        <v>6578</v>
      </c>
      <c r="V4" s="57">
        <v>8950</v>
      </c>
      <c r="W4" s="56"/>
      <c r="X4" s="56" t="s">
        <v>98</v>
      </c>
      <c r="Y4" s="56" t="s">
        <v>79</v>
      </c>
      <c r="Z4" s="56">
        <v>4337406</v>
      </c>
      <c r="AA4" s="56">
        <v>563641</v>
      </c>
      <c r="AB4" s="56"/>
      <c r="AC4" s="56"/>
      <c r="AD4" s="58">
        <f>D4/Z4</f>
        <v>3.9903804255354468E-2</v>
      </c>
      <c r="AE4" s="58">
        <f>O4/AA4</f>
        <v>0.13111005054635841</v>
      </c>
      <c r="AF4" s="56"/>
      <c r="AG4" s="56" t="s">
        <v>56</v>
      </c>
      <c r="AH4" s="56" t="s">
        <v>79</v>
      </c>
      <c r="AI4" s="69">
        <v>3.99038042553545</v>
      </c>
      <c r="AJ4" s="69">
        <v>13.111005054635841</v>
      </c>
    </row>
    <row r="5" spans="2:36" ht="34.25" customHeight="1" x14ac:dyDescent="0.35">
      <c r="B5" s="56" t="s">
        <v>56</v>
      </c>
      <c r="C5" s="56" t="s">
        <v>26</v>
      </c>
      <c r="D5" s="57">
        <v>91927</v>
      </c>
      <c r="E5" s="57">
        <v>31799</v>
      </c>
      <c r="F5" s="57">
        <v>13622</v>
      </c>
      <c r="G5" s="57">
        <v>5797</v>
      </c>
      <c r="H5" s="57">
        <v>13130</v>
      </c>
      <c r="I5" s="57">
        <v>11448</v>
      </c>
      <c r="J5" s="57">
        <v>7056</v>
      </c>
      <c r="K5" s="57">
        <v>9075</v>
      </c>
      <c r="L5" s="56"/>
      <c r="M5" s="56" t="s">
        <v>56</v>
      </c>
      <c r="N5" s="56" t="s">
        <v>26</v>
      </c>
      <c r="O5" s="57">
        <v>35537</v>
      </c>
      <c r="P5" s="57">
        <v>15892</v>
      </c>
      <c r="Q5" s="57">
        <v>6762</v>
      </c>
      <c r="R5" s="57">
        <v>2640</v>
      </c>
      <c r="S5" s="57">
        <v>590</v>
      </c>
      <c r="T5" s="57">
        <v>2387</v>
      </c>
      <c r="U5" s="57">
        <v>3168</v>
      </c>
      <c r="V5" s="57">
        <v>4098</v>
      </c>
      <c r="W5" s="56"/>
      <c r="X5" s="56" t="s">
        <v>98</v>
      </c>
      <c r="Y5" s="56" t="s">
        <v>90</v>
      </c>
      <c r="Z5" s="56">
        <v>2173761</v>
      </c>
      <c r="AA5" s="56">
        <v>267436</v>
      </c>
      <c r="AB5" s="56"/>
      <c r="AC5" s="56"/>
      <c r="AD5" s="58">
        <f t="shared" ref="AD5:AD45" si="0">D5/Z5</f>
        <v>4.2289377719077675E-2</v>
      </c>
      <c r="AE5" s="58">
        <f t="shared" ref="AE5:AE45" si="1">O5/AA5</f>
        <v>0.13288039007463467</v>
      </c>
      <c r="AF5" s="56"/>
      <c r="AG5" s="56" t="str">
        <f t="shared" ref="AG5:AG6" si="2">AG4</f>
        <v>República de Panamá</v>
      </c>
      <c r="AH5" s="56" t="s">
        <v>26</v>
      </c>
      <c r="AI5" s="69">
        <v>4.2289377719077672</v>
      </c>
      <c r="AJ5" s="69">
        <v>13.288039007463468</v>
      </c>
    </row>
    <row r="6" spans="2:36" ht="34.25" customHeight="1" x14ac:dyDescent="0.35">
      <c r="B6" s="56" t="s">
        <v>56</v>
      </c>
      <c r="C6" s="56" t="s">
        <v>27</v>
      </c>
      <c r="D6" s="57">
        <v>81152</v>
      </c>
      <c r="E6" s="57">
        <v>30921</v>
      </c>
      <c r="F6" s="57">
        <v>10956</v>
      </c>
      <c r="G6" s="57">
        <v>5526</v>
      </c>
      <c r="H6" s="57">
        <v>7568</v>
      </c>
      <c r="I6" s="57">
        <v>9616</v>
      </c>
      <c r="J6" s="57">
        <v>7453</v>
      </c>
      <c r="K6" s="57">
        <v>9112</v>
      </c>
      <c r="L6" s="56"/>
      <c r="M6" s="56" t="s">
        <v>56</v>
      </c>
      <c r="N6" s="56" t="s">
        <v>27</v>
      </c>
      <c r="O6" s="57">
        <v>38362</v>
      </c>
      <c r="P6" s="57">
        <v>18315</v>
      </c>
      <c r="Q6" s="57">
        <v>5224</v>
      </c>
      <c r="R6" s="57">
        <v>2573</v>
      </c>
      <c r="S6" s="57">
        <v>634</v>
      </c>
      <c r="T6" s="57">
        <v>3354</v>
      </c>
      <c r="U6" s="57">
        <v>3410</v>
      </c>
      <c r="V6" s="57">
        <v>4852</v>
      </c>
      <c r="W6" s="56"/>
      <c r="X6" s="56" t="s">
        <v>98</v>
      </c>
      <c r="Y6" s="56" t="s">
        <v>27</v>
      </c>
      <c r="Z6" s="56">
        <v>2163645</v>
      </c>
      <c r="AA6" s="56">
        <v>296205</v>
      </c>
      <c r="AB6" s="56"/>
      <c r="AC6" s="56"/>
      <c r="AD6" s="58">
        <f t="shared" si="0"/>
        <v>3.7507077177633116E-2</v>
      </c>
      <c r="AE6" s="58">
        <f t="shared" si="1"/>
        <v>0.12951165577893689</v>
      </c>
      <c r="AF6" s="56"/>
      <c r="AG6" s="56" t="str">
        <f t="shared" si="2"/>
        <v>República de Panamá</v>
      </c>
      <c r="AH6" s="56" t="s">
        <v>27</v>
      </c>
      <c r="AI6" s="69">
        <v>3.7507077177633117</v>
      </c>
      <c r="AJ6" s="69">
        <v>12.95116557789369</v>
      </c>
    </row>
    <row r="7" spans="2:36" ht="34.25" customHeight="1" x14ac:dyDescent="0.35">
      <c r="B7" s="56" t="s">
        <v>57</v>
      </c>
      <c r="C7" s="56" t="s">
        <v>79</v>
      </c>
      <c r="D7" s="57">
        <v>5119</v>
      </c>
      <c r="E7" s="57">
        <v>1500</v>
      </c>
      <c r="F7" s="57">
        <v>903</v>
      </c>
      <c r="G7" s="57">
        <v>281</v>
      </c>
      <c r="H7" s="57">
        <v>749</v>
      </c>
      <c r="I7" s="57">
        <v>667</v>
      </c>
      <c r="J7" s="57">
        <v>493</v>
      </c>
      <c r="K7" s="57">
        <v>526</v>
      </c>
      <c r="L7" s="56"/>
      <c r="M7" s="56" t="s">
        <v>57</v>
      </c>
      <c r="N7" s="56" t="s">
        <v>79</v>
      </c>
      <c r="O7" s="57">
        <v>1461</v>
      </c>
      <c r="P7" s="57">
        <v>591</v>
      </c>
      <c r="Q7" s="57">
        <v>389</v>
      </c>
      <c r="R7" s="57">
        <v>71</v>
      </c>
      <c r="S7" s="57">
        <v>22</v>
      </c>
      <c r="T7" s="57">
        <v>71</v>
      </c>
      <c r="U7" s="57">
        <v>147</v>
      </c>
      <c r="V7" s="57">
        <v>170</v>
      </c>
      <c r="W7" s="56"/>
      <c r="X7" s="56" t="s">
        <v>57</v>
      </c>
      <c r="Y7" s="56" t="s">
        <v>79</v>
      </c>
      <c r="Z7" s="56">
        <v>184939</v>
      </c>
      <c r="AA7" s="56">
        <v>11680</v>
      </c>
      <c r="AB7" s="56"/>
      <c r="AC7" s="56"/>
      <c r="AD7" s="58">
        <f t="shared" si="0"/>
        <v>2.7679396990358984E-2</v>
      </c>
      <c r="AE7" s="58">
        <f t="shared" si="1"/>
        <v>0.12508561643835617</v>
      </c>
      <c r="AF7" s="56"/>
      <c r="AG7" s="56" t="s">
        <v>57</v>
      </c>
      <c r="AH7" s="56" t="s">
        <v>79</v>
      </c>
      <c r="AI7" s="69">
        <v>2.7679396990358986</v>
      </c>
      <c r="AJ7" s="69">
        <v>12.508561643835616</v>
      </c>
    </row>
    <row r="8" spans="2:36" ht="34.25" customHeight="1" x14ac:dyDescent="0.35">
      <c r="B8" s="56" t="s">
        <v>57</v>
      </c>
      <c r="C8" s="56" t="s">
        <v>26</v>
      </c>
      <c r="D8" s="57">
        <v>2973</v>
      </c>
      <c r="E8" s="57">
        <v>867</v>
      </c>
      <c r="F8" s="57">
        <v>597</v>
      </c>
      <c r="G8" s="57">
        <v>155</v>
      </c>
      <c r="H8" s="57">
        <v>447</v>
      </c>
      <c r="I8" s="57">
        <v>375</v>
      </c>
      <c r="J8" s="57">
        <v>229</v>
      </c>
      <c r="K8" s="57">
        <v>303</v>
      </c>
      <c r="L8" s="56"/>
      <c r="M8" s="56" t="s">
        <v>57</v>
      </c>
      <c r="N8" s="56" t="s">
        <v>26</v>
      </c>
      <c r="O8" s="57">
        <v>843</v>
      </c>
      <c r="P8" s="57">
        <v>331</v>
      </c>
      <c r="Q8" s="57">
        <v>271</v>
      </c>
      <c r="R8" s="57">
        <v>45</v>
      </c>
      <c r="S8" s="57">
        <v>10</v>
      </c>
      <c r="T8" s="57">
        <v>31</v>
      </c>
      <c r="U8" s="57">
        <v>64</v>
      </c>
      <c r="V8" s="57">
        <v>91</v>
      </c>
      <c r="W8" s="56"/>
      <c r="X8" s="56" t="s">
        <v>57</v>
      </c>
      <c r="Y8" s="56" t="s">
        <v>90</v>
      </c>
      <c r="Z8" s="56">
        <v>94011</v>
      </c>
      <c r="AA8" s="56">
        <v>6537</v>
      </c>
      <c r="AB8" s="56"/>
      <c r="AC8" s="56"/>
      <c r="AD8" s="58">
        <f t="shared" si="0"/>
        <v>3.1623958898426778E-2</v>
      </c>
      <c r="AE8" s="58">
        <f t="shared" si="1"/>
        <v>0.12895823772372647</v>
      </c>
      <c r="AF8" s="56"/>
      <c r="AG8" s="56" t="str">
        <f t="shared" ref="AG8:AG9" si="3">AG7</f>
        <v>Bocas del Toro</v>
      </c>
      <c r="AH8" s="56" t="s">
        <v>26</v>
      </c>
      <c r="AI8" s="69">
        <v>3.1623958898426778</v>
      </c>
      <c r="AJ8" s="69">
        <v>12.895823772372648</v>
      </c>
    </row>
    <row r="9" spans="2:36" ht="34.25" customHeight="1" x14ac:dyDescent="0.35">
      <c r="B9" s="56" t="s">
        <v>57</v>
      </c>
      <c r="C9" s="56" t="s">
        <v>27</v>
      </c>
      <c r="D9" s="57">
        <v>2146</v>
      </c>
      <c r="E9" s="57">
        <v>633</v>
      </c>
      <c r="F9" s="57">
        <v>306</v>
      </c>
      <c r="G9" s="57">
        <v>126</v>
      </c>
      <c r="H9" s="57">
        <v>302</v>
      </c>
      <c r="I9" s="57">
        <v>292</v>
      </c>
      <c r="J9" s="57">
        <v>264</v>
      </c>
      <c r="K9" s="57">
        <v>223</v>
      </c>
      <c r="L9" s="56"/>
      <c r="M9" s="56" t="s">
        <v>57</v>
      </c>
      <c r="N9" s="56" t="s">
        <v>27</v>
      </c>
      <c r="O9" s="57">
        <v>618</v>
      </c>
      <c r="P9" s="57">
        <v>260</v>
      </c>
      <c r="Q9" s="57">
        <v>118</v>
      </c>
      <c r="R9" s="57">
        <v>26</v>
      </c>
      <c r="S9" s="57">
        <v>12</v>
      </c>
      <c r="T9" s="57">
        <v>40</v>
      </c>
      <c r="U9" s="57">
        <v>83</v>
      </c>
      <c r="V9" s="57">
        <v>79</v>
      </c>
      <c r="W9" s="56"/>
      <c r="X9" s="56" t="s">
        <v>57</v>
      </c>
      <c r="Y9" s="56" t="s">
        <v>27</v>
      </c>
      <c r="Z9" s="56">
        <v>90928</v>
      </c>
      <c r="AA9" s="56">
        <v>5143</v>
      </c>
      <c r="AB9" s="56"/>
      <c r="AC9" s="56"/>
      <c r="AD9" s="58">
        <f t="shared" si="0"/>
        <v>2.3601090973077599E-2</v>
      </c>
      <c r="AE9" s="58">
        <f t="shared" si="1"/>
        <v>0.12016332879642232</v>
      </c>
      <c r="AF9" s="56"/>
      <c r="AG9" s="56" t="str">
        <f t="shared" si="3"/>
        <v>Bocas del Toro</v>
      </c>
      <c r="AH9" s="56" t="s">
        <v>27</v>
      </c>
      <c r="AI9" s="69">
        <v>2.3601090973077601</v>
      </c>
      <c r="AJ9" s="69">
        <v>12.016332879642231</v>
      </c>
    </row>
    <row r="10" spans="2:36" ht="34.25" customHeight="1" x14ac:dyDescent="0.35">
      <c r="B10" s="56" t="s">
        <v>58</v>
      </c>
      <c r="C10" s="56" t="s">
        <v>79</v>
      </c>
      <c r="D10" s="57">
        <v>13032</v>
      </c>
      <c r="E10" s="57">
        <v>4148</v>
      </c>
      <c r="F10" s="57">
        <v>1808</v>
      </c>
      <c r="G10" s="57">
        <v>838</v>
      </c>
      <c r="H10" s="57">
        <v>1439</v>
      </c>
      <c r="I10" s="57">
        <v>1460</v>
      </c>
      <c r="J10" s="57">
        <v>1886</v>
      </c>
      <c r="K10" s="57">
        <v>1453</v>
      </c>
      <c r="L10" s="56"/>
      <c r="M10" s="56" t="s">
        <v>58</v>
      </c>
      <c r="N10" s="56" t="s">
        <v>79</v>
      </c>
      <c r="O10" s="57">
        <v>6115</v>
      </c>
      <c r="P10" s="57">
        <v>2394</v>
      </c>
      <c r="Q10" s="57">
        <v>1005</v>
      </c>
      <c r="R10" s="57">
        <v>440</v>
      </c>
      <c r="S10" s="57">
        <v>104</v>
      </c>
      <c r="T10" s="57">
        <v>394</v>
      </c>
      <c r="U10" s="57">
        <v>984</v>
      </c>
      <c r="V10" s="57">
        <v>794</v>
      </c>
      <c r="W10" s="56"/>
      <c r="X10" s="56" t="s">
        <v>58</v>
      </c>
      <c r="Y10" s="56" t="s">
        <v>79</v>
      </c>
      <c r="Z10" s="56">
        <v>268728</v>
      </c>
      <c r="AA10" s="56">
        <v>43244</v>
      </c>
      <c r="AB10" s="56"/>
      <c r="AC10" s="56"/>
      <c r="AD10" s="58">
        <f t="shared" si="0"/>
        <v>4.8495132624810214E-2</v>
      </c>
      <c r="AE10" s="58">
        <f t="shared" si="1"/>
        <v>0.14140690037924336</v>
      </c>
      <c r="AF10" s="56"/>
      <c r="AG10" s="56" t="s">
        <v>58</v>
      </c>
      <c r="AH10" s="56" t="s">
        <v>79</v>
      </c>
      <c r="AI10" s="69">
        <v>4.8495132624810218</v>
      </c>
      <c r="AJ10" s="69">
        <v>14.140690037924337</v>
      </c>
    </row>
    <row r="11" spans="2:36" ht="34.25" customHeight="1" x14ac:dyDescent="0.35">
      <c r="B11" s="56" t="s">
        <v>58</v>
      </c>
      <c r="C11" s="56" t="s">
        <v>26</v>
      </c>
      <c r="D11" s="57">
        <v>7102</v>
      </c>
      <c r="E11" s="57">
        <v>2181</v>
      </c>
      <c r="F11" s="57">
        <v>1054</v>
      </c>
      <c r="G11" s="57">
        <v>444</v>
      </c>
      <c r="H11" s="57">
        <v>890</v>
      </c>
      <c r="I11" s="57">
        <v>811</v>
      </c>
      <c r="J11" s="57">
        <v>1003</v>
      </c>
      <c r="K11" s="57">
        <v>719</v>
      </c>
      <c r="L11" s="56"/>
      <c r="M11" s="56" t="s">
        <v>58</v>
      </c>
      <c r="N11" s="56" t="s">
        <v>26</v>
      </c>
      <c r="O11" s="57">
        <v>3129</v>
      </c>
      <c r="P11" s="57">
        <v>1213</v>
      </c>
      <c r="Q11" s="57">
        <v>615</v>
      </c>
      <c r="R11" s="57">
        <v>216</v>
      </c>
      <c r="S11" s="57">
        <v>52</v>
      </c>
      <c r="T11" s="57">
        <v>174</v>
      </c>
      <c r="U11" s="57">
        <v>493</v>
      </c>
      <c r="V11" s="57">
        <v>366</v>
      </c>
      <c r="W11" s="56"/>
      <c r="X11" s="56" t="s">
        <v>58</v>
      </c>
      <c r="Y11" s="56" t="s">
        <v>90</v>
      </c>
      <c r="Z11" s="56">
        <v>137396</v>
      </c>
      <c r="AA11" s="56">
        <v>21886</v>
      </c>
      <c r="AB11" s="56"/>
      <c r="AC11" s="56"/>
      <c r="AD11" s="58">
        <f t="shared" si="0"/>
        <v>5.1690005531456522E-2</v>
      </c>
      <c r="AE11" s="58">
        <f t="shared" si="1"/>
        <v>0.14296810746595998</v>
      </c>
      <c r="AF11" s="56"/>
      <c r="AG11" s="56" t="str">
        <f t="shared" ref="AG11:AG12" si="4">AG10</f>
        <v>Coclé</v>
      </c>
      <c r="AH11" s="56" t="s">
        <v>26</v>
      </c>
      <c r="AI11" s="69">
        <v>5.1690005531456524</v>
      </c>
      <c r="AJ11" s="69">
        <v>14.296810746595998</v>
      </c>
    </row>
    <row r="12" spans="2:36" ht="34.25" customHeight="1" x14ac:dyDescent="0.35">
      <c r="B12" s="56" t="s">
        <v>58</v>
      </c>
      <c r="C12" s="56" t="s">
        <v>27</v>
      </c>
      <c r="D12" s="57">
        <v>5930</v>
      </c>
      <c r="E12" s="57">
        <v>1967</v>
      </c>
      <c r="F12" s="57">
        <v>754</v>
      </c>
      <c r="G12" s="57">
        <v>394</v>
      </c>
      <c r="H12" s="57">
        <v>549</v>
      </c>
      <c r="I12" s="57">
        <v>649</v>
      </c>
      <c r="J12" s="57">
        <v>883</v>
      </c>
      <c r="K12" s="57">
        <v>734</v>
      </c>
      <c r="L12" s="56"/>
      <c r="M12" s="56" t="s">
        <v>58</v>
      </c>
      <c r="N12" s="56" t="s">
        <v>27</v>
      </c>
      <c r="O12" s="57">
        <v>2986</v>
      </c>
      <c r="P12" s="57">
        <v>1181</v>
      </c>
      <c r="Q12" s="57">
        <v>390</v>
      </c>
      <c r="R12" s="57">
        <v>224</v>
      </c>
      <c r="S12" s="57">
        <v>52</v>
      </c>
      <c r="T12" s="57">
        <v>220</v>
      </c>
      <c r="U12" s="57">
        <v>491</v>
      </c>
      <c r="V12" s="57">
        <v>428</v>
      </c>
      <c r="W12" s="56"/>
      <c r="X12" s="56" t="s">
        <v>58</v>
      </c>
      <c r="Y12" s="56" t="s">
        <v>27</v>
      </c>
      <c r="Z12" s="56">
        <v>131332</v>
      </c>
      <c r="AA12" s="56">
        <v>21358</v>
      </c>
      <c r="AB12" s="56"/>
      <c r="AC12" s="56"/>
      <c r="AD12" s="58">
        <f t="shared" si="0"/>
        <v>4.5152742667438246E-2</v>
      </c>
      <c r="AE12" s="58">
        <f t="shared" si="1"/>
        <v>0.13980709804288791</v>
      </c>
      <c r="AF12" s="56"/>
      <c r="AG12" s="56" t="str">
        <f t="shared" si="4"/>
        <v>Coclé</v>
      </c>
      <c r="AH12" s="56" t="s">
        <v>27</v>
      </c>
      <c r="AI12" s="69">
        <v>4.515274266743825</v>
      </c>
      <c r="AJ12" s="69">
        <v>13.980709804288791</v>
      </c>
    </row>
    <row r="13" spans="2:36" ht="34.25" customHeight="1" x14ac:dyDescent="0.35">
      <c r="B13" s="56" t="s">
        <v>92</v>
      </c>
      <c r="C13" s="56" t="s">
        <v>79</v>
      </c>
      <c r="D13" s="57">
        <v>10882</v>
      </c>
      <c r="E13" s="57">
        <v>3857</v>
      </c>
      <c r="F13" s="57">
        <v>1569</v>
      </c>
      <c r="G13" s="57">
        <v>617</v>
      </c>
      <c r="H13" s="57">
        <v>1262</v>
      </c>
      <c r="I13" s="57">
        <v>1309</v>
      </c>
      <c r="J13" s="57">
        <v>1137</v>
      </c>
      <c r="K13" s="57">
        <v>1131</v>
      </c>
      <c r="L13" s="56"/>
      <c r="M13" s="56" t="s">
        <v>92</v>
      </c>
      <c r="N13" s="56" t="s">
        <v>79</v>
      </c>
      <c r="O13" s="57">
        <v>4151</v>
      </c>
      <c r="P13" s="57">
        <v>1902</v>
      </c>
      <c r="Q13" s="57">
        <v>713</v>
      </c>
      <c r="R13" s="57">
        <v>218</v>
      </c>
      <c r="S13" s="57">
        <v>57</v>
      </c>
      <c r="T13" s="57">
        <v>311</v>
      </c>
      <c r="U13" s="57">
        <v>450</v>
      </c>
      <c r="V13" s="57">
        <v>500</v>
      </c>
      <c r="W13" s="56"/>
      <c r="X13" s="56" t="s">
        <v>92</v>
      </c>
      <c r="Y13" s="56" t="s">
        <v>79</v>
      </c>
      <c r="Z13" s="56">
        <v>302609</v>
      </c>
      <c r="AA13" s="56">
        <v>32228</v>
      </c>
      <c r="AB13" s="56"/>
      <c r="AC13" s="56"/>
      <c r="AD13" s="58">
        <f t="shared" si="0"/>
        <v>3.5960596016641935E-2</v>
      </c>
      <c r="AE13" s="58">
        <f t="shared" si="1"/>
        <v>0.12880104257167679</v>
      </c>
      <c r="AF13" s="56"/>
      <c r="AG13" s="56" t="s">
        <v>92</v>
      </c>
      <c r="AH13" s="56" t="s">
        <v>79</v>
      </c>
      <c r="AI13" s="69">
        <v>3.5960596016641935</v>
      </c>
      <c r="AJ13" s="69">
        <v>12.88010425716768</v>
      </c>
    </row>
    <row r="14" spans="2:36" ht="34.25" customHeight="1" x14ac:dyDescent="0.35">
      <c r="B14" s="56" t="s">
        <v>92</v>
      </c>
      <c r="C14" s="56" t="s">
        <v>26</v>
      </c>
      <c r="D14" s="57">
        <v>5927</v>
      </c>
      <c r="E14" s="57">
        <v>2017</v>
      </c>
      <c r="F14" s="57">
        <v>854</v>
      </c>
      <c r="G14" s="57">
        <v>353</v>
      </c>
      <c r="H14" s="57">
        <v>869</v>
      </c>
      <c r="I14" s="57">
        <v>765</v>
      </c>
      <c r="J14" s="57">
        <v>506</v>
      </c>
      <c r="K14" s="57">
        <v>563</v>
      </c>
      <c r="L14" s="56"/>
      <c r="M14" s="56" t="s">
        <v>92</v>
      </c>
      <c r="N14" s="56" t="s">
        <v>26</v>
      </c>
      <c r="O14" s="57">
        <v>1969</v>
      </c>
      <c r="P14" s="57">
        <v>867</v>
      </c>
      <c r="Q14" s="57">
        <v>387</v>
      </c>
      <c r="R14" s="57">
        <v>130</v>
      </c>
      <c r="S14" s="57">
        <v>31</v>
      </c>
      <c r="T14" s="57">
        <v>139</v>
      </c>
      <c r="U14" s="57">
        <v>189</v>
      </c>
      <c r="V14" s="57">
        <v>226</v>
      </c>
      <c r="W14" s="56"/>
      <c r="X14" s="56" t="s">
        <v>92</v>
      </c>
      <c r="Y14" s="56" t="s">
        <v>90</v>
      </c>
      <c r="Z14" s="56">
        <v>153233</v>
      </c>
      <c r="AA14" s="56">
        <v>15389</v>
      </c>
      <c r="AB14" s="56"/>
      <c r="AC14" s="56"/>
      <c r="AD14" s="58">
        <f t="shared" si="0"/>
        <v>3.8679657776066516E-2</v>
      </c>
      <c r="AE14" s="58">
        <f t="shared" si="1"/>
        <v>0.12794853466761974</v>
      </c>
      <c r="AF14" s="56"/>
      <c r="AG14" s="56" t="str">
        <f t="shared" ref="AG14:AG15" si="5">AG13</f>
        <v>Colón</v>
      </c>
      <c r="AH14" s="56" t="s">
        <v>26</v>
      </c>
      <c r="AI14" s="69">
        <v>3.8679657776066514</v>
      </c>
      <c r="AJ14" s="69">
        <v>12.794853466761975</v>
      </c>
    </row>
    <row r="15" spans="2:36" ht="34.25" customHeight="1" x14ac:dyDescent="0.35">
      <c r="B15" s="56" t="s">
        <v>92</v>
      </c>
      <c r="C15" s="56" t="s">
        <v>27</v>
      </c>
      <c r="D15" s="57">
        <v>4955</v>
      </c>
      <c r="E15" s="57">
        <v>1840</v>
      </c>
      <c r="F15" s="57">
        <v>715</v>
      </c>
      <c r="G15" s="57">
        <v>264</v>
      </c>
      <c r="H15" s="57">
        <v>393</v>
      </c>
      <c r="I15" s="57">
        <v>544</v>
      </c>
      <c r="J15" s="57">
        <v>631</v>
      </c>
      <c r="K15" s="57">
        <v>568</v>
      </c>
      <c r="L15" s="56"/>
      <c r="M15" s="56" t="s">
        <v>92</v>
      </c>
      <c r="N15" s="56" t="s">
        <v>27</v>
      </c>
      <c r="O15" s="57">
        <v>2182</v>
      </c>
      <c r="P15" s="57">
        <v>1035</v>
      </c>
      <c r="Q15" s="57">
        <v>326</v>
      </c>
      <c r="R15" s="57">
        <v>88</v>
      </c>
      <c r="S15" s="57">
        <v>26</v>
      </c>
      <c r="T15" s="57">
        <v>172</v>
      </c>
      <c r="U15" s="57">
        <v>261</v>
      </c>
      <c r="V15" s="57">
        <v>274</v>
      </c>
      <c r="W15" s="56"/>
      <c r="X15" s="56" t="s">
        <v>92</v>
      </c>
      <c r="Y15" s="56" t="s">
        <v>27</v>
      </c>
      <c r="Z15" s="56">
        <v>149376</v>
      </c>
      <c r="AA15" s="56">
        <v>16839</v>
      </c>
      <c r="AB15" s="56"/>
      <c r="AC15" s="56"/>
      <c r="AD15" s="58">
        <f t="shared" si="0"/>
        <v>3.3171326049700085E-2</v>
      </c>
      <c r="AE15" s="58">
        <f t="shared" si="1"/>
        <v>0.1295801413385593</v>
      </c>
      <c r="AF15" s="56"/>
      <c r="AG15" s="56" t="str">
        <f t="shared" si="5"/>
        <v>Colón</v>
      </c>
      <c r="AH15" s="56" t="s">
        <v>27</v>
      </c>
      <c r="AI15" s="69">
        <v>3.3171326049700087</v>
      </c>
      <c r="AJ15" s="69">
        <v>12.958014133855929</v>
      </c>
    </row>
    <row r="16" spans="2:36" ht="34.25" customHeight="1" x14ac:dyDescent="0.35">
      <c r="B16" s="56" t="s">
        <v>60</v>
      </c>
      <c r="C16" s="56" t="s">
        <v>79</v>
      </c>
      <c r="D16" s="57">
        <v>23463</v>
      </c>
      <c r="E16" s="57">
        <v>8579</v>
      </c>
      <c r="F16" s="57">
        <v>3703</v>
      </c>
      <c r="G16" s="57">
        <v>1519</v>
      </c>
      <c r="H16" s="57">
        <v>2854</v>
      </c>
      <c r="I16" s="57">
        <v>2834</v>
      </c>
      <c r="J16" s="57">
        <v>1762</v>
      </c>
      <c r="K16" s="57">
        <v>2212</v>
      </c>
      <c r="L16" s="56"/>
      <c r="M16" s="56" t="s">
        <v>60</v>
      </c>
      <c r="N16" s="56" t="s">
        <v>79</v>
      </c>
      <c r="O16" s="57">
        <v>10253</v>
      </c>
      <c r="P16" s="57">
        <v>4790</v>
      </c>
      <c r="Q16" s="57">
        <v>1868</v>
      </c>
      <c r="R16" s="57">
        <v>719</v>
      </c>
      <c r="S16" s="57">
        <v>200</v>
      </c>
      <c r="T16" s="57">
        <v>765</v>
      </c>
      <c r="U16" s="57">
        <v>847</v>
      </c>
      <c r="V16" s="57">
        <v>1064</v>
      </c>
      <c r="W16" s="56"/>
      <c r="X16" s="56" t="s">
        <v>60</v>
      </c>
      <c r="Y16" s="56" t="s">
        <v>79</v>
      </c>
      <c r="Z16" s="56">
        <v>466957</v>
      </c>
      <c r="AA16" s="56">
        <v>76504</v>
      </c>
      <c r="AB16" s="56"/>
      <c r="AC16" s="56"/>
      <c r="AD16" s="58">
        <f t="shared" si="0"/>
        <v>5.0246596581698104E-2</v>
      </c>
      <c r="AE16" s="58">
        <f t="shared" si="1"/>
        <v>0.1340191362543135</v>
      </c>
      <c r="AF16" s="56"/>
      <c r="AG16" s="56" t="s">
        <v>60</v>
      </c>
      <c r="AH16" s="56" t="s">
        <v>79</v>
      </c>
      <c r="AI16" s="69">
        <v>5.02465965816981</v>
      </c>
      <c r="AJ16" s="69">
        <v>13.40191362543135</v>
      </c>
    </row>
    <row r="17" spans="2:36" ht="34.25" customHeight="1" x14ac:dyDescent="0.35">
      <c r="B17" s="56" t="s">
        <v>60</v>
      </c>
      <c r="C17" s="56" t="s">
        <v>26</v>
      </c>
      <c r="D17" s="57">
        <v>12693</v>
      </c>
      <c r="E17" s="57">
        <v>4523</v>
      </c>
      <c r="F17" s="57">
        <v>2088</v>
      </c>
      <c r="G17" s="57">
        <v>783</v>
      </c>
      <c r="H17" s="57">
        <v>1759</v>
      </c>
      <c r="I17" s="57">
        <v>1512</v>
      </c>
      <c r="J17" s="57">
        <v>886</v>
      </c>
      <c r="K17" s="57">
        <v>1142</v>
      </c>
      <c r="L17" s="56"/>
      <c r="M17" s="56" t="s">
        <v>60</v>
      </c>
      <c r="N17" s="56" t="s">
        <v>26</v>
      </c>
      <c r="O17" s="57">
        <v>5212</v>
      </c>
      <c r="P17" s="57">
        <v>2386</v>
      </c>
      <c r="Q17" s="57">
        <v>1056</v>
      </c>
      <c r="R17" s="57">
        <v>381</v>
      </c>
      <c r="S17" s="57">
        <v>92</v>
      </c>
      <c r="T17" s="57">
        <v>341</v>
      </c>
      <c r="U17" s="57">
        <v>427</v>
      </c>
      <c r="V17" s="57">
        <v>529</v>
      </c>
      <c r="W17" s="56"/>
      <c r="X17" s="56" t="s">
        <v>60</v>
      </c>
      <c r="Y17" s="56" t="s">
        <v>90</v>
      </c>
      <c r="Z17" s="56">
        <v>234290</v>
      </c>
      <c r="AA17" s="56">
        <v>37329</v>
      </c>
      <c r="AB17" s="56"/>
      <c r="AC17" s="56"/>
      <c r="AD17" s="58">
        <f t="shared" si="0"/>
        <v>5.417644799180503E-2</v>
      </c>
      <c r="AE17" s="58">
        <f t="shared" si="1"/>
        <v>0.13962334913873931</v>
      </c>
      <c r="AF17" s="56"/>
      <c r="AG17" s="56" t="str">
        <f t="shared" ref="AG17:AG18" si="6">AG16</f>
        <v>Chiriquí</v>
      </c>
      <c r="AH17" s="56" t="s">
        <v>26</v>
      </c>
      <c r="AI17" s="69">
        <v>5.4176447991805032</v>
      </c>
      <c r="AJ17" s="69">
        <v>13.962334913873931</v>
      </c>
    </row>
    <row r="18" spans="2:36" ht="34.25" customHeight="1" x14ac:dyDescent="0.35">
      <c r="B18" s="56" t="s">
        <v>60</v>
      </c>
      <c r="C18" s="56" t="s">
        <v>27</v>
      </c>
      <c r="D18" s="57">
        <v>10770</v>
      </c>
      <c r="E18" s="57">
        <v>4056</v>
      </c>
      <c r="F18" s="57">
        <v>1615</v>
      </c>
      <c r="G18" s="57">
        <v>736</v>
      </c>
      <c r="H18" s="57">
        <v>1095</v>
      </c>
      <c r="I18" s="57">
        <v>1322</v>
      </c>
      <c r="J18" s="57">
        <v>876</v>
      </c>
      <c r="K18" s="57">
        <v>1070</v>
      </c>
      <c r="L18" s="56"/>
      <c r="M18" s="56" t="s">
        <v>60</v>
      </c>
      <c r="N18" s="56" t="s">
        <v>27</v>
      </c>
      <c r="O18" s="57">
        <v>5041</v>
      </c>
      <c r="P18" s="57">
        <v>2404</v>
      </c>
      <c r="Q18" s="57">
        <v>812</v>
      </c>
      <c r="R18" s="57">
        <v>338</v>
      </c>
      <c r="S18" s="57">
        <v>108</v>
      </c>
      <c r="T18" s="57">
        <v>424</v>
      </c>
      <c r="U18" s="57">
        <v>420</v>
      </c>
      <c r="V18" s="57">
        <v>535</v>
      </c>
      <c r="W18" s="56"/>
      <c r="X18" s="56" t="s">
        <v>60</v>
      </c>
      <c r="Y18" s="56" t="s">
        <v>27</v>
      </c>
      <c r="Z18" s="56">
        <v>232667</v>
      </c>
      <c r="AA18" s="56">
        <v>39175</v>
      </c>
      <c r="AB18" s="56"/>
      <c r="AC18" s="56"/>
      <c r="AD18" s="58">
        <f t="shared" si="0"/>
        <v>4.628933196370779E-2</v>
      </c>
      <c r="AE18" s="58">
        <f t="shared" si="1"/>
        <v>0.12867900446713465</v>
      </c>
      <c r="AF18" s="56"/>
      <c r="AG18" s="56" t="str">
        <f t="shared" si="6"/>
        <v>Chiriquí</v>
      </c>
      <c r="AH18" s="56" t="s">
        <v>27</v>
      </c>
      <c r="AI18" s="69">
        <v>4.6289331963707792</v>
      </c>
      <c r="AJ18" s="69">
        <v>12.867900446713465</v>
      </c>
    </row>
    <row r="19" spans="2:36" ht="34.25" customHeight="1" x14ac:dyDescent="0.35">
      <c r="B19" s="56" t="s">
        <v>61</v>
      </c>
      <c r="C19" s="56" t="s">
        <v>79</v>
      </c>
      <c r="D19" s="57">
        <v>1781</v>
      </c>
      <c r="E19" s="57">
        <v>587</v>
      </c>
      <c r="F19" s="57">
        <v>316</v>
      </c>
      <c r="G19" s="57">
        <v>131</v>
      </c>
      <c r="H19" s="57">
        <v>227</v>
      </c>
      <c r="I19" s="57">
        <v>259</v>
      </c>
      <c r="J19" s="57">
        <v>71</v>
      </c>
      <c r="K19" s="57">
        <v>190</v>
      </c>
      <c r="L19" s="56"/>
      <c r="M19" s="56" t="s">
        <v>61</v>
      </c>
      <c r="N19" s="56" t="s">
        <v>79</v>
      </c>
      <c r="O19" s="57">
        <v>521</v>
      </c>
      <c r="P19" s="57">
        <v>230</v>
      </c>
      <c r="Q19" s="57">
        <v>125</v>
      </c>
      <c r="R19" s="57">
        <v>57</v>
      </c>
      <c r="S19" s="57">
        <v>8</v>
      </c>
      <c r="T19" s="57">
        <v>32</v>
      </c>
      <c r="U19" s="57">
        <v>33</v>
      </c>
      <c r="V19" s="57">
        <v>36</v>
      </c>
      <c r="W19" s="56"/>
      <c r="X19" s="56" t="s">
        <v>61</v>
      </c>
      <c r="Y19" s="56" t="s">
        <v>79</v>
      </c>
      <c r="Z19" s="56">
        <v>58506</v>
      </c>
      <c r="AA19" s="56">
        <v>5849</v>
      </c>
      <c r="AB19" s="56"/>
      <c r="AC19" s="56"/>
      <c r="AD19" s="58">
        <f t="shared" si="0"/>
        <v>3.0441322257546234E-2</v>
      </c>
      <c r="AE19" s="58">
        <f t="shared" si="1"/>
        <v>8.9075055565053851E-2</v>
      </c>
      <c r="AF19" s="56"/>
      <c r="AG19" s="56" t="s">
        <v>61</v>
      </c>
      <c r="AH19" s="56" t="s">
        <v>79</v>
      </c>
      <c r="AI19" s="69">
        <v>3.0441322257546233</v>
      </c>
      <c r="AJ19" s="69">
        <v>8.9075055565053844</v>
      </c>
    </row>
    <row r="20" spans="2:36" ht="34.25" customHeight="1" x14ac:dyDescent="0.35">
      <c r="B20" s="56" t="s">
        <v>61</v>
      </c>
      <c r="C20" s="56" t="s">
        <v>26</v>
      </c>
      <c r="D20" s="57">
        <v>1071</v>
      </c>
      <c r="E20" s="57">
        <v>362</v>
      </c>
      <c r="F20" s="57">
        <v>188</v>
      </c>
      <c r="G20" s="57">
        <v>67</v>
      </c>
      <c r="H20" s="57">
        <v>153</v>
      </c>
      <c r="I20" s="57">
        <v>155</v>
      </c>
      <c r="J20" s="57">
        <v>37</v>
      </c>
      <c r="K20" s="57">
        <v>109</v>
      </c>
      <c r="L20" s="56"/>
      <c r="M20" s="56" t="s">
        <v>61</v>
      </c>
      <c r="N20" s="56" t="s">
        <v>26</v>
      </c>
      <c r="O20" s="57">
        <v>304</v>
      </c>
      <c r="P20" s="57">
        <v>137</v>
      </c>
      <c r="Q20" s="57">
        <v>81</v>
      </c>
      <c r="R20" s="57">
        <v>30</v>
      </c>
      <c r="S20" s="57">
        <v>4</v>
      </c>
      <c r="T20" s="57">
        <v>15</v>
      </c>
      <c r="U20" s="57">
        <v>19</v>
      </c>
      <c r="V20" s="57">
        <v>18</v>
      </c>
      <c r="W20" s="56"/>
      <c r="X20" s="56" t="s">
        <v>61</v>
      </c>
      <c r="Y20" s="56" t="s">
        <v>90</v>
      </c>
      <c r="Z20" s="56">
        <v>31351</v>
      </c>
      <c r="AA20" s="56">
        <v>3492</v>
      </c>
      <c r="AB20" s="56"/>
      <c r="AC20" s="56"/>
      <c r="AD20" s="58">
        <f t="shared" si="0"/>
        <v>3.4161589741954004E-2</v>
      </c>
      <c r="AE20" s="58">
        <f t="shared" si="1"/>
        <v>8.7056128293241691E-2</v>
      </c>
      <c r="AF20" s="56"/>
      <c r="AG20" s="56" t="str">
        <f t="shared" ref="AG20:AG21" si="7">AG19</f>
        <v>Darién</v>
      </c>
      <c r="AH20" s="56" t="s">
        <v>26</v>
      </c>
      <c r="AI20" s="69">
        <v>3.4161589741954006</v>
      </c>
      <c r="AJ20" s="69">
        <v>8.7056128293241688</v>
      </c>
    </row>
    <row r="21" spans="2:36" ht="34.25" customHeight="1" x14ac:dyDescent="0.35">
      <c r="B21" s="56" t="s">
        <v>61</v>
      </c>
      <c r="C21" s="56" t="s">
        <v>27</v>
      </c>
      <c r="D21" s="57">
        <v>710</v>
      </c>
      <c r="E21" s="57">
        <v>225</v>
      </c>
      <c r="F21" s="57">
        <v>128</v>
      </c>
      <c r="G21" s="57">
        <v>64</v>
      </c>
      <c r="H21" s="57">
        <v>74</v>
      </c>
      <c r="I21" s="57">
        <v>104</v>
      </c>
      <c r="J21" s="57">
        <v>34</v>
      </c>
      <c r="K21" s="57">
        <v>81</v>
      </c>
      <c r="L21" s="56"/>
      <c r="M21" s="56" t="s">
        <v>61</v>
      </c>
      <c r="N21" s="56" t="s">
        <v>27</v>
      </c>
      <c r="O21" s="57">
        <v>217</v>
      </c>
      <c r="P21" s="57">
        <v>93</v>
      </c>
      <c r="Q21" s="57">
        <v>44</v>
      </c>
      <c r="R21" s="57">
        <v>27</v>
      </c>
      <c r="S21" s="57">
        <v>4</v>
      </c>
      <c r="T21" s="57">
        <v>17</v>
      </c>
      <c r="U21" s="57">
        <v>14</v>
      </c>
      <c r="V21" s="57">
        <v>18</v>
      </c>
      <c r="W21" s="56"/>
      <c r="X21" s="56" t="s">
        <v>61</v>
      </c>
      <c r="Y21" s="56" t="s">
        <v>27</v>
      </c>
      <c r="Z21" s="56">
        <v>27155</v>
      </c>
      <c r="AA21" s="56">
        <v>2357</v>
      </c>
      <c r="AB21" s="56"/>
      <c r="AC21" s="56"/>
      <c r="AD21" s="58">
        <f t="shared" si="0"/>
        <v>2.6146197753636531E-2</v>
      </c>
      <c r="AE21" s="58">
        <f t="shared" si="1"/>
        <v>9.2066185829444203E-2</v>
      </c>
      <c r="AF21" s="56"/>
      <c r="AG21" s="56" t="str">
        <f t="shared" si="7"/>
        <v>Darién</v>
      </c>
      <c r="AH21" s="56" t="s">
        <v>27</v>
      </c>
      <c r="AI21" s="69">
        <v>2.6146197753636531</v>
      </c>
      <c r="AJ21" s="69">
        <v>9.2066185829444205</v>
      </c>
    </row>
    <row r="22" spans="2:36" ht="34.25" customHeight="1" x14ac:dyDescent="0.35">
      <c r="B22" s="56" t="s">
        <v>62</v>
      </c>
      <c r="C22" s="56" t="s">
        <v>79</v>
      </c>
      <c r="D22" s="57">
        <v>7403</v>
      </c>
      <c r="E22" s="57">
        <v>2624</v>
      </c>
      <c r="F22" s="57">
        <v>1064</v>
      </c>
      <c r="G22" s="57">
        <v>600</v>
      </c>
      <c r="H22" s="57">
        <v>721</v>
      </c>
      <c r="I22" s="57">
        <v>879</v>
      </c>
      <c r="J22" s="57">
        <v>786</v>
      </c>
      <c r="K22" s="57">
        <v>729</v>
      </c>
      <c r="L22" s="56"/>
      <c r="M22" s="56" t="s">
        <v>62</v>
      </c>
      <c r="N22" s="56" t="s">
        <v>79</v>
      </c>
      <c r="O22" s="57">
        <v>3732</v>
      </c>
      <c r="P22" s="57">
        <v>1658</v>
      </c>
      <c r="Q22" s="57">
        <v>555</v>
      </c>
      <c r="R22" s="57">
        <v>317</v>
      </c>
      <c r="S22" s="57">
        <v>58</v>
      </c>
      <c r="T22" s="57">
        <v>294</v>
      </c>
      <c r="U22" s="57">
        <v>431</v>
      </c>
      <c r="V22" s="57">
        <v>419</v>
      </c>
      <c r="W22" s="56"/>
      <c r="X22" s="56" t="s">
        <v>62</v>
      </c>
      <c r="Y22" s="56" t="s">
        <v>79</v>
      </c>
      <c r="Z22" s="56">
        <v>119044</v>
      </c>
      <c r="AA22" s="56">
        <v>25222</v>
      </c>
      <c r="AB22" s="56"/>
      <c r="AC22" s="56"/>
      <c r="AD22" s="58">
        <f t="shared" si="0"/>
        <v>6.218709048755082E-2</v>
      </c>
      <c r="AE22" s="58">
        <f t="shared" si="1"/>
        <v>0.14796606137499008</v>
      </c>
      <c r="AF22" s="56"/>
      <c r="AG22" s="56" t="s">
        <v>62</v>
      </c>
      <c r="AH22" s="56" t="s">
        <v>79</v>
      </c>
      <c r="AI22" s="69">
        <v>6.2187090487550822</v>
      </c>
      <c r="AJ22" s="69">
        <v>14.796606137499008</v>
      </c>
    </row>
    <row r="23" spans="2:36" ht="34.25" customHeight="1" x14ac:dyDescent="0.35">
      <c r="B23" s="56" t="s">
        <v>62</v>
      </c>
      <c r="C23" s="56" t="s">
        <v>26</v>
      </c>
      <c r="D23" s="57">
        <v>3899</v>
      </c>
      <c r="E23" s="57">
        <v>1326</v>
      </c>
      <c r="F23" s="57">
        <v>577</v>
      </c>
      <c r="G23" s="57">
        <v>317</v>
      </c>
      <c r="H23" s="57">
        <v>469</v>
      </c>
      <c r="I23" s="57">
        <v>459</v>
      </c>
      <c r="J23" s="57">
        <v>374</v>
      </c>
      <c r="K23" s="57">
        <v>377</v>
      </c>
      <c r="L23" s="56"/>
      <c r="M23" s="56" t="s">
        <v>62</v>
      </c>
      <c r="N23" s="56" t="s">
        <v>26</v>
      </c>
      <c r="O23" s="57">
        <v>1846</v>
      </c>
      <c r="P23" s="57">
        <v>777</v>
      </c>
      <c r="Q23" s="57">
        <v>316</v>
      </c>
      <c r="R23" s="57">
        <v>173</v>
      </c>
      <c r="S23" s="57">
        <v>36</v>
      </c>
      <c r="T23" s="57">
        <v>123</v>
      </c>
      <c r="U23" s="57">
        <v>217</v>
      </c>
      <c r="V23" s="57">
        <v>204</v>
      </c>
      <c r="W23" s="56"/>
      <c r="X23" s="56" t="s">
        <v>62</v>
      </c>
      <c r="Y23" s="56" t="s">
        <v>90</v>
      </c>
      <c r="Z23" s="56">
        <v>59973</v>
      </c>
      <c r="AA23" s="56">
        <v>12366</v>
      </c>
      <c r="AB23" s="56"/>
      <c r="AC23" s="56"/>
      <c r="AD23" s="58">
        <f t="shared" si="0"/>
        <v>6.5012588998382609E-2</v>
      </c>
      <c r="AE23" s="58">
        <f t="shared" si="1"/>
        <v>0.1492802846514637</v>
      </c>
      <c r="AF23" s="56"/>
      <c r="AG23" s="56" t="str">
        <f t="shared" ref="AG23:AG24" si="8">AG22</f>
        <v>Herrera</v>
      </c>
      <c r="AH23" s="56" t="s">
        <v>26</v>
      </c>
      <c r="AI23" s="69">
        <v>6.5012588998382608</v>
      </c>
      <c r="AJ23" s="69">
        <v>14.928028465146371</v>
      </c>
    </row>
    <row r="24" spans="2:36" ht="34.25" customHeight="1" x14ac:dyDescent="0.35">
      <c r="B24" s="56" t="s">
        <v>62</v>
      </c>
      <c r="C24" s="56" t="s">
        <v>27</v>
      </c>
      <c r="D24" s="57">
        <v>3504</v>
      </c>
      <c r="E24" s="57">
        <v>1298</v>
      </c>
      <c r="F24" s="57">
        <v>487</v>
      </c>
      <c r="G24" s="57">
        <v>283</v>
      </c>
      <c r="H24" s="57">
        <v>252</v>
      </c>
      <c r="I24" s="57">
        <v>420</v>
      </c>
      <c r="J24" s="57">
        <v>412</v>
      </c>
      <c r="K24" s="57">
        <v>352</v>
      </c>
      <c r="L24" s="56"/>
      <c r="M24" s="56" t="s">
        <v>62</v>
      </c>
      <c r="N24" s="56" t="s">
        <v>27</v>
      </c>
      <c r="O24" s="57">
        <v>1886</v>
      </c>
      <c r="P24" s="57">
        <v>881</v>
      </c>
      <c r="Q24" s="57">
        <v>239</v>
      </c>
      <c r="R24" s="57">
        <v>144</v>
      </c>
      <c r="S24" s="57">
        <v>22</v>
      </c>
      <c r="T24" s="57">
        <v>171</v>
      </c>
      <c r="U24" s="57">
        <v>214</v>
      </c>
      <c r="V24" s="57">
        <v>215</v>
      </c>
      <c r="W24" s="56"/>
      <c r="X24" s="56" t="s">
        <v>62</v>
      </c>
      <c r="Y24" s="56" t="s">
        <v>27</v>
      </c>
      <c r="Z24" s="56">
        <v>59071</v>
      </c>
      <c r="AA24" s="56">
        <v>12856</v>
      </c>
      <c r="AB24" s="56"/>
      <c r="AC24" s="56"/>
      <c r="AD24" s="58">
        <f t="shared" si="0"/>
        <v>5.931844729224154E-2</v>
      </c>
      <c r="AE24" s="58">
        <f t="shared" si="1"/>
        <v>0.14670192906036092</v>
      </c>
      <c r="AF24" s="56"/>
      <c r="AG24" s="56" t="str">
        <f t="shared" si="8"/>
        <v>Herrera</v>
      </c>
      <c r="AH24" s="56" t="s">
        <v>27</v>
      </c>
      <c r="AI24" s="69">
        <v>5.9318447292241538</v>
      </c>
      <c r="AJ24" s="69">
        <v>14.670192906036092</v>
      </c>
    </row>
    <row r="25" spans="2:36" ht="34.25" customHeight="1" x14ac:dyDescent="0.35">
      <c r="B25" s="56" t="s">
        <v>63</v>
      </c>
      <c r="C25" s="56" t="s">
        <v>79</v>
      </c>
      <c r="D25" s="57">
        <v>6653</v>
      </c>
      <c r="E25" s="57">
        <v>2510</v>
      </c>
      <c r="F25" s="57">
        <v>1039</v>
      </c>
      <c r="G25" s="57">
        <v>449</v>
      </c>
      <c r="H25" s="57">
        <v>588</v>
      </c>
      <c r="I25" s="57">
        <v>898</v>
      </c>
      <c r="J25" s="57">
        <v>348</v>
      </c>
      <c r="K25" s="57">
        <v>821</v>
      </c>
      <c r="L25" s="56"/>
      <c r="M25" s="56" t="s">
        <v>63</v>
      </c>
      <c r="N25" s="56" t="s">
        <v>79</v>
      </c>
      <c r="O25" s="57">
        <v>3563</v>
      </c>
      <c r="P25" s="57">
        <v>1647</v>
      </c>
      <c r="Q25" s="57">
        <v>532</v>
      </c>
      <c r="R25" s="57">
        <v>246</v>
      </c>
      <c r="S25" s="57">
        <v>70</v>
      </c>
      <c r="T25" s="57">
        <v>372</v>
      </c>
      <c r="U25" s="57">
        <v>201</v>
      </c>
      <c r="V25" s="57">
        <v>495</v>
      </c>
      <c r="W25" s="56"/>
      <c r="X25" s="56" t="s">
        <v>63</v>
      </c>
      <c r="Y25" s="56" t="s">
        <v>79</v>
      </c>
      <c r="Z25" s="56">
        <v>95561</v>
      </c>
      <c r="AA25" s="56">
        <v>23884</v>
      </c>
      <c r="AB25" s="56"/>
      <c r="AC25" s="56"/>
      <c r="AD25" s="58">
        <f t="shared" si="0"/>
        <v>6.9620451857975538E-2</v>
      </c>
      <c r="AE25" s="58">
        <f t="shared" si="1"/>
        <v>0.14917936694021103</v>
      </c>
      <c r="AF25" s="56"/>
      <c r="AG25" s="56" t="s">
        <v>63</v>
      </c>
      <c r="AH25" s="56" t="s">
        <v>79</v>
      </c>
      <c r="AI25" s="69">
        <v>6.962045185797554</v>
      </c>
      <c r="AJ25" s="69">
        <v>14.917936694021103</v>
      </c>
    </row>
    <row r="26" spans="2:36" ht="34.25" customHeight="1" x14ac:dyDescent="0.35">
      <c r="B26" s="56" t="s">
        <v>63</v>
      </c>
      <c r="C26" s="56" t="s">
        <v>26</v>
      </c>
      <c r="D26" s="57">
        <v>3549</v>
      </c>
      <c r="E26" s="57">
        <v>1353</v>
      </c>
      <c r="F26" s="57">
        <v>558</v>
      </c>
      <c r="G26" s="57">
        <v>216</v>
      </c>
      <c r="H26" s="57">
        <v>363</v>
      </c>
      <c r="I26" s="57">
        <v>463</v>
      </c>
      <c r="J26" s="57">
        <v>183</v>
      </c>
      <c r="K26" s="57">
        <v>413</v>
      </c>
      <c r="L26" s="56"/>
      <c r="M26" s="56" t="s">
        <v>63</v>
      </c>
      <c r="N26" s="56" t="s">
        <v>26</v>
      </c>
      <c r="O26" s="57">
        <v>1832</v>
      </c>
      <c r="P26" s="57">
        <v>835</v>
      </c>
      <c r="Q26" s="57">
        <v>311</v>
      </c>
      <c r="R26" s="57">
        <v>125</v>
      </c>
      <c r="S26" s="57">
        <v>33</v>
      </c>
      <c r="T26" s="57">
        <v>175</v>
      </c>
      <c r="U26" s="57">
        <v>113</v>
      </c>
      <c r="V26" s="57">
        <v>240</v>
      </c>
      <c r="W26" s="56"/>
      <c r="X26" s="56" t="s">
        <v>63</v>
      </c>
      <c r="Y26" s="56" t="s">
        <v>90</v>
      </c>
      <c r="Z26" s="56">
        <v>47850</v>
      </c>
      <c r="AA26" s="56">
        <v>11776</v>
      </c>
      <c r="AB26" s="56"/>
      <c r="AC26" s="56"/>
      <c r="AD26" s="58">
        <f t="shared" si="0"/>
        <v>7.4169278996865207E-2</v>
      </c>
      <c r="AE26" s="58">
        <f t="shared" si="1"/>
        <v>0.15557065217391305</v>
      </c>
      <c r="AF26" s="56"/>
      <c r="AG26" s="56" t="str">
        <f t="shared" ref="AG26:AG27" si="9">AG25</f>
        <v>Los Santos</v>
      </c>
      <c r="AH26" s="56" t="s">
        <v>26</v>
      </c>
      <c r="AI26" s="69">
        <v>7.4169278996865202</v>
      </c>
      <c r="AJ26" s="69">
        <v>15.557065217391305</v>
      </c>
    </row>
    <row r="27" spans="2:36" ht="34.25" customHeight="1" x14ac:dyDescent="0.35">
      <c r="B27" s="56" t="s">
        <v>63</v>
      </c>
      <c r="C27" s="56" t="s">
        <v>27</v>
      </c>
      <c r="D27" s="57">
        <v>3104</v>
      </c>
      <c r="E27" s="57">
        <v>1157</v>
      </c>
      <c r="F27" s="57">
        <v>481</v>
      </c>
      <c r="G27" s="57">
        <v>233</v>
      </c>
      <c r="H27" s="57">
        <v>225</v>
      </c>
      <c r="I27" s="57">
        <v>435</v>
      </c>
      <c r="J27" s="57">
        <v>165</v>
      </c>
      <c r="K27" s="57">
        <v>408</v>
      </c>
      <c r="L27" s="56"/>
      <c r="M27" s="56" t="s">
        <v>63</v>
      </c>
      <c r="N27" s="56" t="s">
        <v>27</v>
      </c>
      <c r="O27" s="57">
        <v>1731</v>
      </c>
      <c r="P27" s="57">
        <v>812</v>
      </c>
      <c r="Q27" s="57">
        <v>221</v>
      </c>
      <c r="R27" s="57">
        <v>121</v>
      </c>
      <c r="S27" s="57">
        <v>37</v>
      </c>
      <c r="T27" s="57">
        <v>197</v>
      </c>
      <c r="U27" s="57">
        <v>88</v>
      </c>
      <c r="V27" s="57">
        <v>255</v>
      </c>
      <c r="W27" s="56"/>
      <c r="X27" s="56" t="s">
        <v>63</v>
      </c>
      <c r="Y27" s="56" t="s">
        <v>27</v>
      </c>
      <c r="Z27" s="56">
        <v>47711</v>
      </c>
      <c r="AA27" s="56">
        <v>12108</v>
      </c>
      <c r="AB27" s="56"/>
      <c r="AC27" s="56"/>
      <c r="AD27" s="58">
        <f t="shared" si="0"/>
        <v>6.5058372283121294E-2</v>
      </c>
      <c r="AE27" s="58">
        <f t="shared" si="1"/>
        <v>0.14296333002973241</v>
      </c>
      <c r="AF27" s="56"/>
      <c r="AG27" s="56" t="str">
        <f t="shared" si="9"/>
        <v>Los Santos</v>
      </c>
      <c r="AH27" s="56" t="s">
        <v>27</v>
      </c>
      <c r="AI27" s="69">
        <v>6.5058372283121297</v>
      </c>
      <c r="AJ27" s="69">
        <v>14.296333002973242</v>
      </c>
    </row>
    <row r="28" spans="2:36" ht="34.25" customHeight="1" x14ac:dyDescent="0.35">
      <c r="B28" s="56" t="s">
        <v>64</v>
      </c>
      <c r="C28" s="56" t="s">
        <v>79</v>
      </c>
      <c r="D28" s="57">
        <v>60457</v>
      </c>
      <c r="E28" s="57">
        <v>23483</v>
      </c>
      <c r="F28" s="57">
        <v>7512</v>
      </c>
      <c r="G28" s="57">
        <v>3853</v>
      </c>
      <c r="H28" s="57">
        <v>7158</v>
      </c>
      <c r="I28" s="57">
        <v>7513</v>
      </c>
      <c r="J28" s="57">
        <v>4805</v>
      </c>
      <c r="K28" s="57">
        <v>6133</v>
      </c>
      <c r="L28" s="56"/>
      <c r="M28" s="56" t="s">
        <v>64</v>
      </c>
      <c r="N28" s="56" t="s">
        <v>79</v>
      </c>
      <c r="O28" s="57">
        <v>26294</v>
      </c>
      <c r="P28" s="57">
        <v>13021</v>
      </c>
      <c r="Q28" s="57">
        <v>3589</v>
      </c>
      <c r="R28" s="57">
        <v>1760</v>
      </c>
      <c r="S28" s="57">
        <v>430</v>
      </c>
      <c r="T28" s="57">
        <v>2278</v>
      </c>
      <c r="U28" s="57">
        <v>2072</v>
      </c>
      <c r="V28" s="57">
        <v>3144</v>
      </c>
      <c r="W28" s="56"/>
      <c r="X28" s="56" t="s">
        <v>64</v>
      </c>
      <c r="Y28" s="56" t="s">
        <v>79</v>
      </c>
      <c r="Z28" s="56">
        <v>1675796</v>
      </c>
      <c r="AA28" s="56">
        <v>202865</v>
      </c>
      <c r="AB28" s="56"/>
      <c r="AC28" s="56"/>
      <c r="AD28" s="58">
        <f t="shared" si="0"/>
        <v>3.607658688766413E-2</v>
      </c>
      <c r="AE28" s="58">
        <f t="shared" si="1"/>
        <v>0.12961328962610602</v>
      </c>
      <c r="AF28" s="56"/>
      <c r="AG28" s="56" t="s">
        <v>64</v>
      </c>
      <c r="AH28" s="56" t="s">
        <v>79</v>
      </c>
      <c r="AI28" s="69">
        <v>3.607658688766413</v>
      </c>
      <c r="AJ28" s="69">
        <v>12.961328962610603</v>
      </c>
    </row>
    <row r="29" spans="2:36" ht="34.25" customHeight="1" x14ac:dyDescent="0.35">
      <c r="B29" s="56" t="s">
        <v>64</v>
      </c>
      <c r="C29" s="56" t="s">
        <v>26</v>
      </c>
      <c r="D29" s="57">
        <v>31106</v>
      </c>
      <c r="E29" s="57">
        <v>11303</v>
      </c>
      <c r="F29" s="57">
        <v>4028</v>
      </c>
      <c r="G29" s="57">
        <v>1908</v>
      </c>
      <c r="H29" s="57">
        <v>4567</v>
      </c>
      <c r="I29" s="57">
        <v>4054</v>
      </c>
      <c r="J29" s="57">
        <v>2299</v>
      </c>
      <c r="K29" s="57">
        <v>2947</v>
      </c>
      <c r="L29" s="56"/>
      <c r="M29" s="56" t="s">
        <v>64</v>
      </c>
      <c r="N29" s="56" t="s">
        <v>26</v>
      </c>
      <c r="O29" s="57">
        <v>11600</v>
      </c>
      <c r="P29" s="57">
        <v>5528</v>
      </c>
      <c r="Q29" s="57">
        <v>1893</v>
      </c>
      <c r="R29" s="57">
        <v>825</v>
      </c>
      <c r="S29" s="57">
        <v>197</v>
      </c>
      <c r="T29" s="57">
        <v>884</v>
      </c>
      <c r="U29" s="57">
        <v>948</v>
      </c>
      <c r="V29" s="57">
        <v>1325</v>
      </c>
      <c r="W29" s="56"/>
      <c r="X29" s="56" t="s">
        <v>64</v>
      </c>
      <c r="Y29" s="56" t="s">
        <v>90</v>
      </c>
      <c r="Z29" s="56">
        <v>826598</v>
      </c>
      <c r="AA29" s="56">
        <v>89005</v>
      </c>
      <c r="AB29" s="56"/>
      <c r="AC29" s="56"/>
      <c r="AD29" s="58">
        <f t="shared" si="0"/>
        <v>3.7631351636466574E-2</v>
      </c>
      <c r="AE29" s="58">
        <f t="shared" si="1"/>
        <v>0.13032975675523847</v>
      </c>
      <c r="AF29" s="56"/>
      <c r="AG29" s="56" t="str">
        <f t="shared" ref="AG29:AG30" si="10">AG28</f>
        <v>Panamá</v>
      </c>
      <c r="AH29" s="56" t="s">
        <v>26</v>
      </c>
      <c r="AI29" s="69">
        <v>3.7631351636466572</v>
      </c>
      <c r="AJ29" s="69">
        <v>13.032975675523847</v>
      </c>
    </row>
    <row r="30" spans="2:36" ht="34.25" customHeight="1" x14ac:dyDescent="0.35">
      <c r="B30" s="56" t="s">
        <v>64</v>
      </c>
      <c r="C30" s="56" t="s">
        <v>27</v>
      </c>
      <c r="D30" s="57">
        <v>29351</v>
      </c>
      <c r="E30" s="57">
        <v>12180</v>
      </c>
      <c r="F30" s="57">
        <v>3484</v>
      </c>
      <c r="G30" s="57">
        <v>1945</v>
      </c>
      <c r="H30" s="57">
        <v>2591</v>
      </c>
      <c r="I30" s="57">
        <v>3459</v>
      </c>
      <c r="J30" s="57">
        <v>2506</v>
      </c>
      <c r="K30" s="57">
        <v>3186</v>
      </c>
      <c r="L30" s="56"/>
      <c r="M30" s="56" t="s">
        <v>64</v>
      </c>
      <c r="N30" s="56" t="s">
        <v>27</v>
      </c>
      <c r="O30" s="57">
        <v>14694</v>
      </c>
      <c r="P30" s="57">
        <v>7493</v>
      </c>
      <c r="Q30" s="57">
        <v>1696</v>
      </c>
      <c r="R30" s="57">
        <v>935</v>
      </c>
      <c r="S30" s="57">
        <v>233</v>
      </c>
      <c r="T30" s="57">
        <v>1394</v>
      </c>
      <c r="U30" s="57">
        <v>1124</v>
      </c>
      <c r="V30" s="57">
        <v>1819</v>
      </c>
      <c r="W30" s="56"/>
      <c r="X30" s="56" t="s">
        <v>64</v>
      </c>
      <c r="Y30" s="56" t="s">
        <v>27</v>
      </c>
      <c r="Z30" s="56">
        <v>849198</v>
      </c>
      <c r="AA30" s="56">
        <v>113860</v>
      </c>
      <c r="AB30" s="56"/>
      <c r="AC30" s="56"/>
      <c r="AD30" s="58">
        <f t="shared" si="0"/>
        <v>3.4563199630710389E-2</v>
      </c>
      <c r="AE30" s="58">
        <f t="shared" si="1"/>
        <v>0.12905322325663096</v>
      </c>
      <c r="AF30" s="56"/>
      <c r="AG30" s="56" t="str">
        <f t="shared" si="10"/>
        <v>Panamá</v>
      </c>
      <c r="AH30" s="56" t="s">
        <v>27</v>
      </c>
      <c r="AI30" s="69">
        <v>3.4563199630710391</v>
      </c>
      <c r="AJ30" s="69">
        <v>12.905322325663096</v>
      </c>
    </row>
    <row r="31" spans="2:36" ht="34.25" customHeight="1" x14ac:dyDescent="0.35">
      <c r="B31" s="56" t="s">
        <v>108</v>
      </c>
      <c r="C31" s="56" t="s">
        <v>79</v>
      </c>
      <c r="D31" s="57">
        <v>28355</v>
      </c>
      <c r="E31" s="57">
        <v>10325</v>
      </c>
      <c r="F31" s="57">
        <v>3680</v>
      </c>
      <c r="G31" s="57">
        <v>1764</v>
      </c>
      <c r="H31" s="57">
        <v>3841</v>
      </c>
      <c r="I31" s="57">
        <v>3304</v>
      </c>
      <c r="J31" s="57">
        <v>2429</v>
      </c>
      <c r="K31" s="57">
        <v>3012</v>
      </c>
      <c r="L31" s="56"/>
      <c r="M31" s="56" t="s">
        <v>108</v>
      </c>
      <c r="N31" s="56" t="s">
        <v>79</v>
      </c>
      <c r="O31" s="57">
        <v>11216</v>
      </c>
      <c r="P31" s="57">
        <v>5374</v>
      </c>
      <c r="Q31" s="57">
        <v>1645</v>
      </c>
      <c r="R31" s="57">
        <v>719</v>
      </c>
      <c r="S31" s="57">
        <v>149</v>
      </c>
      <c r="T31" s="57">
        <v>818</v>
      </c>
      <c r="U31" s="57">
        <v>1057</v>
      </c>
      <c r="V31" s="57">
        <v>1454</v>
      </c>
      <c r="W31" s="56"/>
      <c r="X31" s="56" t="s">
        <v>93</v>
      </c>
      <c r="Y31" s="56" t="s">
        <v>79</v>
      </c>
      <c r="Z31" s="56">
        <v>624221</v>
      </c>
      <c r="AA31" s="56">
        <v>79668</v>
      </c>
      <c r="AB31" s="56"/>
      <c r="AC31" s="56"/>
      <c r="AD31" s="58">
        <f t="shared" si="0"/>
        <v>4.5424617242931592E-2</v>
      </c>
      <c r="AE31" s="58">
        <f t="shared" si="1"/>
        <v>0.14078425465682581</v>
      </c>
      <c r="AF31" s="56"/>
      <c r="AG31" s="56" t="s">
        <v>108</v>
      </c>
      <c r="AH31" s="56" t="s">
        <v>79</v>
      </c>
      <c r="AI31" s="69">
        <v>4.5424617242931591</v>
      </c>
      <c r="AJ31" s="69">
        <v>14.078425465682582</v>
      </c>
    </row>
    <row r="32" spans="2:36" ht="34.25" customHeight="1" x14ac:dyDescent="0.35">
      <c r="B32" s="56" t="s">
        <v>108</v>
      </c>
      <c r="C32" s="56" t="s">
        <v>26</v>
      </c>
      <c r="D32" s="57">
        <v>14754</v>
      </c>
      <c r="E32" s="57">
        <v>5110</v>
      </c>
      <c r="F32" s="57">
        <v>1910</v>
      </c>
      <c r="G32" s="57">
        <v>883</v>
      </c>
      <c r="H32" s="57">
        <v>2491</v>
      </c>
      <c r="I32" s="57">
        <v>1770</v>
      </c>
      <c r="J32" s="57">
        <v>1121</v>
      </c>
      <c r="K32" s="57">
        <v>1469</v>
      </c>
      <c r="L32" s="56"/>
      <c r="M32" s="56" t="s">
        <v>108</v>
      </c>
      <c r="N32" s="56" t="s">
        <v>26</v>
      </c>
      <c r="O32" s="57">
        <v>5200</v>
      </c>
      <c r="P32" s="57">
        <v>2468</v>
      </c>
      <c r="Q32" s="57">
        <v>866</v>
      </c>
      <c r="R32" s="57">
        <v>363</v>
      </c>
      <c r="S32" s="57">
        <v>69</v>
      </c>
      <c r="T32" s="57">
        <v>287</v>
      </c>
      <c r="U32" s="57">
        <v>506</v>
      </c>
      <c r="V32" s="57">
        <v>641</v>
      </c>
      <c r="W32" s="56"/>
      <c r="X32" s="56" t="s">
        <v>93</v>
      </c>
      <c r="Y32" s="56" t="s">
        <v>90</v>
      </c>
      <c r="Z32" s="56">
        <v>315990</v>
      </c>
      <c r="AA32" s="56">
        <v>37515</v>
      </c>
      <c r="AB32" s="56"/>
      <c r="AC32" s="56"/>
      <c r="AD32" s="58">
        <f t="shared" si="0"/>
        <v>4.6691350992120004E-2</v>
      </c>
      <c r="AE32" s="58">
        <f t="shared" si="1"/>
        <v>0.13861122217779556</v>
      </c>
      <c r="AF32" s="56"/>
      <c r="AG32" s="56" t="str">
        <f t="shared" ref="AG32:AG33" si="11">AG31</f>
        <v>Panamá Oeste (1)</v>
      </c>
      <c r="AH32" s="56" t="s">
        <v>26</v>
      </c>
      <c r="AI32" s="69">
        <v>4.6691350992120002</v>
      </c>
      <c r="AJ32" s="69">
        <v>13.861122217779556</v>
      </c>
    </row>
    <row r="33" spans="2:36" ht="34.25" customHeight="1" x14ac:dyDescent="0.35">
      <c r="B33" s="56" t="s">
        <v>108</v>
      </c>
      <c r="C33" s="56" t="s">
        <v>27</v>
      </c>
      <c r="D33" s="57">
        <v>13601</v>
      </c>
      <c r="E33" s="57">
        <v>5215</v>
      </c>
      <c r="F33" s="57">
        <v>1770</v>
      </c>
      <c r="G33" s="57">
        <v>881</v>
      </c>
      <c r="H33" s="57">
        <v>1350</v>
      </c>
      <c r="I33" s="57">
        <v>1534</v>
      </c>
      <c r="J33" s="57">
        <v>1308</v>
      </c>
      <c r="K33" s="57">
        <v>1543</v>
      </c>
      <c r="L33" s="56"/>
      <c r="M33" s="56" t="s">
        <v>108</v>
      </c>
      <c r="N33" s="56" t="s">
        <v>27</v>
      </c>
      <c r="O33" s="57">
        <v>6016</v>
      </c>
      <c r="P33" s="57">
        <v>2906</v>
      </c>
      <c r="Q33" s="57">
        <v>779</v>
      </c>
      <c r="R33" s="57">
        <v>356</v>
      </c>
      <c r="S33" s="57">
        <v>80</v>
      </c>
      <c r="T33" s="57">
        <v>531</v>
      </c>
      <c r="U33" s="57">
        <v>551</v>
      </c>
      <c r="V33" s="57">
        <v>813</v>
      </c>
      <c r="W33" s="56"/>
      <c r="X33" s="56" t="s">
        <v>93</v>
      </c>
      <c r="Y33" s="56" t="s">
        <v>27</v>
      </c>
      <c r="Z33" s="56">
        <v>308231</v>
      </c>
      <c r="AA33" s="56">
        <v>42153</v>
      </c>
      <c r="AB33" s="56"/>
      <c r="AC33" s="56"/>
      <c r="AD33" s="58">
        <f t="shared" si="0"/>
        <v>4.4125996411782074E-2</v>
      </c>
      <c r="AE33" s="58">
        <f t="shared" si="1"/>
        <v>0.14271819324840462</v>
      </c>
      <c r="AF33" s="56"/>
      <c r="AG33" s="56" t="str">
        <f t="shared" si="11"/>
        <v>Panamá Oeste (1)</v>
      </c>
      <c r="AH33" s="56" t="s">
        <v>27</v>
      </c>
      <c r="AI33" s="69">
        <v>4.4125996411782076</v>
      </c>
      <c r="AJ33" s="69">
        <v>14.271819324840463</v>
      </c>
    </row>
    <row r="34" spans="2:36" ht="34.25" customHeight="1" x14ac:dyDescent="0.35">
      <c r="B34" s="56" t="s">
        <v>66</v>
      </c>
      <c r="C34" s="56" t="s">
        <v>79</v>
      </c>
      <c r="D34" s="57">
        <v>11430</v>
      </c>
      <c r="E34" s="57">
        <v>3822</v>
      </c>
      <c r="F34" s="57">
        <v>1820</v>
      </c>
      <c r="G34" s="57">
        <v>844</v>
      </c>
      <c r="H34" s="57">
        <v>1586</v>
      </c>
      <c r="I34" s="57">
        <v>1414</v>
      </c>
      <c r="J34" s="57">
        <v>698</v>
      </c>
      <c r="K34" s="57">
        <v>1246</v>
      </c>
      <c r="L34" s="56"/>
      <c r="M34" s="56" t="s">
        <v>66</v>
      </c>
      <c r="N34" s="56" t="s">
        <v>79</v>
      </c>
      <c r="O34" s="57">
        <v>5005</v>
      </c>
      <c r="P34" s="57">
        <v>2171</v>
      </c>
      <c r="Q34" s="57">
        <v>956</v>
      </c>
      <c r="R34" s="57">
        <v>470</v>
      </c>
      <c r="S34" s="57">
        <v>115</v>
      </c>
      <c r="T34" s="57">
        <v>362</v>
      </c>
      <c r="U34" s="57">
        <v>327</v>
      </c>
      <c r="V34" s="57">
        <v>604</v>
      </c>
      <c r="W34" s="56"/>
      <c r="X34" s="56" t="s">
        <v>66</v>
      </c>
      <c r="Y34" s="56" t="s">
        <v>79</v>
      </c>
      <c r="Z34" s="56">
        <v>248942</v>
      </c>
      <c r="AA34" s="56">
        <v>43821</v>
      </c>
      <c r="AB34" s="56"/>
      <c r="AC34" s="56"/>
      <c r="AD34" s="58">
        <f t="shared" si="0"/>
        <v>4.5914309357199666E-2</v>
      </c>
      <c r="AE34" s="58">
        <f t="shared" si="1"/>
        <v>0.11421464594600762</v>
      </c>
      <c r="AF34" s="56"/>
      <c r="AG34" s="56" t="s">
        <v>66</v>
      </c>
      <c r="AH34" s="56" t="s">
        <v>79</v>
      </c>
      <c r="AI34" s="69">
        <v>4.5914309357199663</v>
      </c>
      <c r="AJ34" s="69">
        <v>11.421464594600762</v>
      </c>
    </row>
    <row r="35" spans="2:36" ht="34.25" customHeight="1" x14ac:dyDescent="0.35">
      <c r="B35" s="56" t="s">
        <v>66</v>
      </c>
      <c r="C35" s="56" t="s">
        <v>26</v>
      </c>
      <c r="D35" s="57">
        <v>6426</v>
      </c>
      <c r="E35" s="57">
        <v>2080</v>
      </c>
      <c r="F35" s="57">
        <v>1084</v>
      </c>
      <c r="G35" s="57">
        <v>446</v>
      </c>
      <c r="H35" s="57">
        <v>972</v>
      </c>
      <c r="I35" s="57">
        <v>794</v>
      </c>
      <c r="J35" s="57">
        <v>377</v>
      </c>
      <c r="K35" s="57">
        <v>673</v>
      </c>
      <c r="L35" s="56"/>
      <c r="M35" s="56" t="s">
        <v>66</v>
      </c>
      <c r="N35" s="56" t="s">
        <v>26</v>
      </c>
      <c r="O35" s="57">
        <v>2754</v>
      </c>
      <c r="P35" s="57">
        <v>1143</v>
      </c>
      <c r="Q35" s="57">
        <v>606</v>
      </c>
      <c r="R35" s="57">
        <v>246</v>
      </c>
      <c r="S35" s="57">
        <v>60</v>
      </c>
      <c r="T35" s="57">
        <v>195</v>
      </c>
      <c r="U35" s="57">
        <v>178</v>
      </c>
      <c r="V35" s="57">
        <v>326</v>
      </c>
      <c r="W35" s="56"/>
      <c r="X35" s="56" t="s">
        <v>66</v>
      </c>
      <c r="Y35" s="56" t="s">
        <v>90</v>
      </c>
      <c r="Z35" s="56">
        <v>128892</v>
      </c>
      <c r="AA35" s="56">
        <v>22822</v>
      </c>
      <c r="AB35" s="56"/>
      <c r="AC35" s="56"/>
      <c r="AD35" s="58">
        <f t="shared" si="0"/>
        <v>4.9855693138441487E-2</v>
      </c>
      <c r="AE35" s="58">
        <f t="shared" si="1"/>
        <v>0.12067303479099115</v>
      </c>
      <c r="AF35" s="56"/>
      <c r="AG35" s="56" t="str">
        <f t="shared" ref="AG35:AG36" si="12">AG34</f>
        <v>Veraguas</v>
      </c>
      <c r="AH35" s="56" t="s">
        <v>26</v>
      </c>
      <c r="AI35" s="69">
        <v>4.9855693138441488</v>
      </c>
      <c r="AJ35" s="69">
        <v>12.067303479099115</v>
      </c>
    </row>
    <row r="36" spans="2:36" ht="34.25" customHeight="1" x14ac:dyDescent="0.35">
      <c r="B36" s="56" t="s">
        <v>66</v>
      </c>
      <c r="C36" s="56" t="s">
        <v>27</v>
      </c>
      <c r="D36" s="57">
        <v>5004</v>
      </c>
      <c r="E36" s="57">
        <v>1742</v>
      </c>
      <c r="F36" s="57">
        <v>736</v>
      </c>
      <c r="G36" s="57">
        <v>398</v>
      </c>
      <c r="H36" s="57">
        <v>614</v>
      </c>
      <c r="I36" s="57">
        <v>620</v>
      </c>
      <c r="J36" s="57">
        <v>321</v>
      </c>
      <c r="K36" s="57">
        <v>573</v>
      </c>
      <c r="L36" s="56"/>
      <c r="M36" s="56" t="s">
        <v>66</v>
      </c>
      <c r="N36" s="56" t="s">
        <v>27</v>
      </c>
      <c r="O36" s="57">
        <v>2251</v>
      </c>
      <c r="P36" s="57">
        <v>1028</v>
      </c>
      <c r="Q36" s="57">
        <v>350</v>
      </c>
      <c r="R36" s="57">
        <v>224</v>
      </c>
      <c r="S36" s="57">
        <v>55</v>
      </c>
      <c r="T36" s="57">
        <v>167</v>
      </c>
      <c r="U36" s="57">
        <v>149</v>
      </c>
      <c r="V36" s="57">
        <v>278</v>
      </c>
      <c r="W36" s="56"/>
      <c r="X36" s="56" t="s">
        <v>66</v>
      </c>
      <c r="Y36" s="56" t="s">
        <v>27</v>
      </c>
      <c r="Z36" s="56">
        <v>120050</v>
      </c>
      <c r="AA36" s="56">
        <v>20999</v>
      </c>
      <c r="AB36" s="56"/>
      <c r="AC36" s="56"/>
      <c r="AD36" s="58">
        <f t="shared" si="0"/>
        <v>4.1682632236568096E-2</v>
      </c>
      <c r="AE36" s="58">
        <f t="shared" si="1"/>
        <v>0.10719558074194009</v>
      </c>
      <c r="AF36" s="56"/>
      <c r="AG36" s="56" t="str">
        <f t="shared" si="12"/>
        <v>Veraguas</v>
      </c>
      <c r="AH36" s="56" t="s">
        <v>27</v>
      </c>
      <c r="AI36" s="69">
        <v>4.16826322365681</v>
      </c>
      <c r="AJ36" s="69">
        <v>10.719558074194008</v>
      </c>
    </row>
    <row r="37" spans="2:36" ht="34.25" customHeight="1" x14ac:dyDescent="0.35">
      <c r="B37" s="56" t="s">
        <v>239</v>
      </c>
      <c r="C37" s="56" t="s">
        <v>79</v>
      </c>
      <c r="D37" s="57">
        <v>491</v>
      </c>
      <c r="E37" s="57">
        <v>170</v>
      </c>
      <c r="F37" s="57">
        <v>119</v>
      </c>
      <c r="G37" s="57">
        <v>40</v>
      </c>
      <c r="H37" s="57">
        <v>47</v>
      </c>
      <c r="I37" s="57">
        <v>56</v>
      </c>
      <c r="J37" s="57">
        <v>6</v>
      </c>
      <c r="K37" s="57">
        <v>53</v>
      </c>
      <c r="L37" s="56"/>
      <c r="M37" s="56" t="s">
        <v>239</v>
      </c>
      <c r="N37" s="56" t="s">
        <v>79</v>
      </c>
      <c r="O37" s="57">
        <v>219</v>
      </c>
      <c r="P37" s="57">
        <v>83</v>
      </c>
      <c r="Q37" s="57">
        <v>81</v>
      </c>
      <c r="R37" s="57">
        <v>26</v>
      </c>
      <c r="S37" s="57">
        <v>3</v>
      </c>
      <c r="T37" s="57">
        <v>6</v>
      </c>
      <c r="U37" s="57">
        <v>2</v>
      </c>
      <c r="V37" s="57">
        <v>18</v>
      </c>
      <c r="W37" s="56"/>
      <c r="X37" s="56" t="s">
        <v>94</v>
      </c>
      <c r="Y37" s="56" t="s">
        <v>79</v>
      </c>
      <c r="Z37" s="56">
        <v>48430</v>
      </c>
      <c r="AA37" s="56">
        <v>3985</v>
      </c>
      <c r="AB37" s="56"/>
      <c r="AC37" s="56"/>
      <c r="AD37" s="58">
        <f t="shared" si="0"/>
        <v>1.0138344001651868E-2</v>
      </c>
      <c r="AE37" s="58">
        <f t="shared" si="1"/>
        <v>5.4956085319949811E-2</v>
      </c>
      <c r="AF37" s="56"/>
      <c r="AG37" s="56" t="s">
        <v>239</v>
      </c>
      <c r="AH37" s="56" t="s">
        <v>79</v>
      </c>
      <c r="AI37" s="69">
        <v>1.0138344001651869</v>
      </c>
      <c r="AJ37" s="69">
        <v>5.4956085319949812</v>
      </c>
    </row>
    <row r="38" spans="2:36" ht="34.25" customHeight="1" x14ac:dyDescent="0.35">
      <c r="B38" s="56" t="s">
        <v>239</v>
      </c>
      <c r="C38" s="56" t="s">
        <v>26</v>
      </c>
      <c r="D38" s="57">
        <v>271</v>
      </c>
      <c r="E38" s="57">
        <v>81</v>
      </c>
      <c r="F38" s="57">
        <v>71</v>
      </c>
      <c r="G38" s="57">
        <v>29</v>
      </c>
      <c r="H38" s="57">
        <v>28</v>
      </c>
      <c r="I38" s="57">
        <v>35</v>
      </c>
      <c r="J38" s="57">
        <v>2</v>
      </c>
      <c r="K38" s="57">
        <v>25</v>
      </c>
      <c r="L38" s="56"/>
      <c r="M38" s="56" t="s">
        <v>239</v>
      </c>
      <c r="N38" s="56" t="s">
        <v>26</v>
      </c>
      <c r="O38" s="57">
        <v>110</v>
      </c>
      <c r="P38" s="57">
        <v>33</v>
      </c>
      <c r="Q38" s="57">
        <v>44</v>
      </c>
      <c r="R38" s="57">
        <v>17</v>
      </c>
      <c r="S38" s="57">
        <v>1</v>
      </c>
      <c r="T38" s="57">
        <v>3</v>
      </c>
      <c r="U38" s="57">
        <v>1</v>
      </c>
      <c r="V38" s="57">
        <v>11</v>
      </c>
      <c r="W38" s="56"/>
      <c r="X38" s="56" t="s">
        <v>94</v>
      </c>
      <c r="Y38" s="56" t="s">
        <v>90</v>
      </c>
      <c r="Z38" s="56">
        <v>23567</v>
      </c>
      <c r="AA38" s="56">
        <v>1811</v>
      </c>
      <c r="AB38" s="56"/>
      <c r="AC38" s="56"/>
      <c r="AD38" s="58">
        <f t="shared" si="0"/>
        <v>1.1499130139601986E-2</v>
      </c>
      <c r="AE38" s="58">
        <f t="shared" si="1"/>
        <v>6.0739922694643844E-2</v>
      </c>
      <c r="AF38" s="56"/>
      <c r="AG38" s="56" t="str">
        <f t="shared" ref="AG38:AG39" si="13">AG37</f>
        <v>Comarca  Kuna Yala</v>
      </c>
      <c r="AH38" s="56" t="s">
        <v>26</v>
      </c>
      <c r="AI38" s="69">
        <v>1.1499130139601985</v>
      </c>
      <c r="AJ38" s="69">
        <v>6.0739922694643846</v>
      </c>
    </row>
    <row r="39" spans="2:36" ht="34.25" customHeight="1" x14ac:dyDescent="0.35">
      <c r="B39" s="56" t="s">
        <v>239</v>
      </c>
      <c r="C39" s="56" t="s">
        <v>27</v>
      </c>
      <c r="D39" s="57">
        <v>220</v>
      </c>
      <c r="E39" s="57">
        <v>89</v>
      </c>
      <c r="F39" s="57">
        <v>48</v>
      </c>
      <c r="G39" s="57">
        <v>11</v>
      </c>
      <c r="H39" s="57">
        <v>19</v>
      </c>
      <c r="I39" s="57">
        <v>21</v>
      </c>
      <c r="J39" s="57">
        <v>4</v>
      </c>
      <c r="K39" s="57">
        <v>28</v>
      </c>
      <c r="L39" s="56"/>
      <c r="M39" s="56" t="s">
        <v>239</v>
      </c>
      <c r="N39" s="56" t="s">
        <v>27</v>
      </c>
      <c r="O39" s="57">
        <v>91</v>
      </c>
      <c r="P39" s="57">
        <v>44</v>
      </c>
      <c r="Q39" s="57">
        <v>31</v>
      </c>
      <c r="R39" s="57">
        <v>6</v>
      </c>
      <c r="S39" s="57">
        <v>1</v>
      </c>
      <c r="T39" s="57">
        <v>3</v>
      </c>
      <c r="U39" s="57">
        <v>1</v>
      </c>
      <c r="V39" s="57">
        <v>5</v>
      </c>
      <c r="W39" s="56"/>
      <c r="X39" s="56" t="s">
        <v>94</v>
      </c>
      <c r="Y39" s="56" t="s">
        <v>27</v>
      </c>
      <c r="Z39" s="56">
        <v>24863</v>
      </c>
      <c r="AA39" s="56">
        <v>2174</v>
      </c>
      <c r="AB39" s="56"/>
      <c r="AC39" s="56"/>
      <c r="AD39" s="58">
        <f t="shared" si="0"/>
        <v>8.8484897236857981E-3</v>
      </c>
      <c r="AE39" s="58">
        <f t="shared" si="1"/>
        <v>4.1858325666973319E-2</v>
      </c>
      <c r="AF39" s="56"/>
      <c r="AG39" s="56" t="str">
        <f t="shared" si="13"/>
        <v>Comarca  Kuna Yala</v>
      </c>
      <c r="AH39" s="56" t="s">
        <v>27</v>
      </c>
      <c r="AI39" s="69">
        <v>0.88484897236857984</v>
      </c>
      <c r="AJ39" s="69">
        <v>4.1858325666973322</v>
      </c>
    </row>
    <row r="40" spans="2:36" ht="34.25" customHeight="1" x14ac:dyDescent="0.35">
      <c r="B40" s="56" t="s">
        <v>68</v>
      </c>
      <c r="C40" s="56" t="s">
        <v>79</v>
      </c>
      <c r="D40" s="57">
        <v>300</v>
      </c>
      <c r="E40" s="57">
        <v>118</v>
      </c>
      <c r="F40" s="57">
        <v>52</v>
      </c>
      <c r="G40" s="57">
        <v>22</v>
      </c>
      <c r="H40" s="57">
        <v>30</v>
      </c>
      <c r="I40" s="57">
        <v>42</v>
      </c>
      <c r="J40" s="57">
        <v>9</v>
      </c>
      <c r="K40" s="57">
        <v>27</v>
      </c>
      <c r="L40" s="56"/>
      <c r="M40" s="56" t="s">
        <v>68</v>
      </c>
      <c r="N40" s="56" t="s">
        <v>79</v>
      </c>
      <c r="O40" s="57">
        <v>36</v>
      </c>
      <c r="P40" s="57">
        <v>19</v>
      </c>
      <c r="Q40" s="57">
        <v>10</v>
      </c>
      <c r="R40" s="57">
        <v>5</v>
      </c>
      <c r="S40" s="57">
        <v>0</v>
      </c>
      <c r="T40" s="57">
        <v>0</v>
      </c>
      <c r="U40" s="57">
        <v>1</v>
      </c>
      <c r="V40" s="57">
        <v>1</v>
      </c>
      <c r="W40" s="56"/>
      <c r="X40" s="56" t="s">
        <v>95</v>
      </c>
      <c r="Y40" s="56" t="s">
        <v>79</v>
      </c>
      <c r="Z40" s="56">
        <v>13278</v>
      </c>
      <c r="AA40" s="56">
        <v>1150</v>
      </c>
      <c r="AB40" s="56"/>
      <c r="AC40" s="56"/>
      <c r="AD40" s="58">
        <f t="shared" si="0"/>
        <v>2.2593764121102575E-2</v>
      </c>
      <c r="AE40" s="58">
        <f t="shared" si="1"/>
        <v>3.1304347826086959E-2</v>
      </c>
      <c r="AF40" s="56"/>
      <c r="AG40" s="56" t="s">
        <v>68</v>
      </c>
      <c r="AH40" s="56" t="s">
        <v>79</v>
      </c>
      <c r="AI40" s="69">
        <v>2.2593764121102575</v>
      </c>
      <c r="AJ40" s="69">
        <v>3.1304347826086958</v>
      </c>
    </row>
    <row r="41" spans="2:36" ht="34.25" customHeight="1" x14ac:dyDescent="0.35">
      <c r="B41" s="56" t="s">
        <v>68</v>
      </c>
      <c r="C41" s="56" t="s">
        <v>26</v>
      </c>
      <c r="D41" s="57">
        <v>177</v>
      </c>
      <c r="E41" s="57">
        <v>69</v>
      </c>
      <c r="F41" s="57">
        <v>29</v>
      </c>
      <c r="G41" s="57">
        <v>14</v>
      </c>
      <c r="H41" s="57">
        <v>18</v>
      </c>
      <c r="I41" s="57">
        <v>23</v>
      </c>
      <c r="J41" s="57">
        <v>6</v>
      </c>
      <c r="K41" s="57">
        <v>18</v>
      </c>
      <c r="L41" s="56"/>
      <c r="M41" s="56" t="s">
        <v>68</v>
      </c>
      <c r="N41" s="56" t="s">
        <v>26</v>
      </c>
      <c r="O41" s="57">
        <v>25</v>
      </c>
      <c r="P41" s="57">
        <v>12</v>
      </c>
      <c r="Q41" s="57">
        <v>8</v>
      </c>
      <c r="R41" s="57">
        <v>5</v>
      </c>
      <c r="S41" s="57">
        <v>0</v>
      </c>
      <c r="T41" s="57">
        <v>0</v>
      </c>
      <c r="U41" s="57">
        <v>0</v>
      </c>
      <c r="V41" s="57">
        <v>0</v>
      </c>
      <c r="W41" s="56"/>
      <c r="X41" s="56" t="s">
        <v>95</v>
      </c>
      <c r="Y41" s="56" t="s">
        <v>90</v>
      </c>
      <c r="Z41" s="56">
        <v>6966</v>
      </c>
      <c r="AA41" s="56">
        <v>637</v>
      </c>
      <c r="AB41" s="56"/>
      <c r="AC41" s="56"/>
      <c r="AD41" s="58">
        <f t="shared" si="0"/>
        <v>2.5409130060292853E-2</v>
      </c>
      <c r="AE41" s="58">
        <f t="shared" si="1"/>
        <v>3.924646781789639E-2</v>
      </c>
      <c r="AF41" s="56"/>
      <c r="AG41" s="56" t="str">
        <f t="shared" ref="AG41:AG42" si="14">AG40</f>
        <v>Comarca Emberá</v>
      </c>
      <c r="AH41" s="56" t="s">
        <v>26</v>
      </c>
      <c r="AI41" s="69">
        <v>2.5409130060292853</v>
      </c>
      <c r="AJ41" s="69">
        <v>3.9246467817896389</v>
      </c>
    </row>
    <row r="42" spans="2:36" ht="34.25" customHeight="1" x14ac:dyDescent="0.35">
      <c r="B42" s="56" t="s">
        <v>68</v>
      </c>
      <c r="C42" s="56" t="s">
        <v>27</v>
      </c>
      <c r="D42" s="57">
        <v>123</v>
      </c>
      <c r="E42" s="57">
        <v>49</v>
      </c>
      <c r="F42" s="57">
        <v>23</v>
      </c>
      <c r="G42" s="57">
        <v>8</v>
      </c>
      <c r="H42" s="57">
        <v>12</v>
      </c>
      <c r="I42" s="57">
        <v>19</v>
      </c>
      <c r="J42" s="57">
        <v>3</v>
      </c>
      <c r="K42" s="57">
        <v>9</v>
      </c>
      <c r="L42" s="56"/>
      <c r="M42" s="56" t="s">
        <v>68</v>
      </c>
      <c r="N42" s="56" t="s">
        <v>27</v>
      </c>
      <c r="O42" s="57">
        <v>11</v>
      </c>
      <c r="P42" s="57">
        <v>7</v>
      </c>
      <c r="Q42" s="57">
        <v>2</v>
      </c>
      <c r="R42" s="57">
        <v>0</v>
      </c>
      <c r="S42" s="57">
        <v>0</v>
      </c>
      <c r="T42" s="57">
        <v>0</v>
      </c>
      <c r="U42" s="57">
        <v>1</v>
      </c>
      <c r="V42" s="57">
        <v>1</v>
      </c>
      <c r="W42" s="56"/>
      <c r="X42" s="56" t="s">
        <v>95</v>
      </c>
      <c r="Y42" s="56" t="s">
        <v>27</v>
      </c>
      <c r="Z42" s="56">
        <v>6312</v>
      </c>
      <c r="AA42" s="56">
        <v>513</v>
      </c>
      <c r="AB42" s="56"/>
      <c r="AC42" s="56"/>
      <c r="AD42" s="58">
        <f t="shared" si="0"/>
        <v>1.9486692015209126E-2</v>
      </c>
      <c r="AE42" s="58">
        <f t="shared" si="1"/>
        <v>2.1442495126705652E-2</v>
      </c>
      <c r="AF42" s="56"/>
      <c r="AG42" s="56" t="str">
        <f t="shared" si="14"/>
        <v>Comarca Emberá</v>
      </c>
      <c r="AH42" s="56" t="s">
        <v>27</v>
      </c>
      <c r="AI42" s="69">
        <v>1.9486692015209126</v>
      </c>
      <c r="AJ42" s="69">
        <v>2.144249512670565</v>
      </c>
    </row>
    <row r="43" spans="2:36" ht="34.25" customHeight="1" x14ac:dyDescent="0.35">
      <c r="B43" s="56" t="s">
        <v>240</v>
      </c>
      <c r="C43" s="56" t="s">
        <v>79</v>
      </c>
      <c r="D43" s="57">
        <v>3713</v>
      </c>
      <c r="E43" s="57">
        <v>997</v>
      </c>
      <c r="F43" s="57">
        <v>993</v>
      </c>
      <c r="G43" s="57">
        <v>365</v>
      </c>
      <c r="H43" s="57">
        <v>196</v>
      </c>
      <c r="I43" s="57">
        <v>429</v>
      </c>
      <c r="J43" s="57">
        <v>79</v>
      </c>
      <c r="K43" s="57">
        <v>654</v>
      </c>
      <c r="L43" s="56"/>
      <c r="M43" s="56" t="s">
        <v>240</v>
      </c>
      <c r="N43" s="56" t="s">
        <v>79</v>
      </c>
      <c r="O43" s="57">
        <v>1351</v>
      </c>
      <c r="P43" s="57">
        <v>333</v>
      </c>
      <c r="Q43" s="57">
        <v>524</v>
      </c>
      <c r="R43" s="57">
        <v>168</v>
      </c>
      <c r="S43" s="57">
        <v>9</v>
      </c>
      <c r="T43" s="57">
        <v>38</v>
      </c>
      <c r="U43" s="57">
        <v>26</v>
      </c>
      <c r="V43" s="57">
        <v>253</v>
      </c>
      <c r="W43" s="56"/>
      <c r="X43" s="56" t="s">
        <v>96</v>
      </c>
      <c r="Y43" s="56" t="s">
        <v>79</v>
      </c>
      <c r="Z43" s="56">
        <v>230395</v>
      </c>
      <c r="AA43" s="56">
        <v>13541</v>
      </c>
      <c r="AB43" s="56"/>
      <c r="AC43" s="56"/>
      <c r="AD43" s="58">
        <f t="shared" si="0"/>
        <v>1.6115801124156341E-2</v>
      </c>
      <c r="AE43" s="58">
        <f t="shared" si="1"/>
        <v>9.9771065652462895E-2</v>
      </c>
      <c r="AF43" s="56"/>
      <c r="AG43" s="56" t="s">
        <v>240</v>
      </c>
      <c r="AH43" s="56" t="s">
        <v>79</v>
      </c>
      <c r="AI43" s="69">
        <v>1.6115801124156341</v>
      </c>
      <c r="AJ43" s="69">
        <v>9.9771065652462898</v>
      </c>
    </row>
    <row r="44" spans="2:36" ht="34.25" customHeight="1" x14ac:dyDescent="0.35">
      <c r="B44" s="56" t="s">
        <v>240</v>
      </c>
      <c r="C44" s="56" t="s">
        <v>26</v>
      </c>
      <c r="D44" s="57">
        <v>1979</v>
      </c>
      <c r="E44" s="57">
        <v>527</v>
      </c>
      <c r="F44" s="57">
        <v>584</v>
      </c>
      <c r="G44" s="57">
        <v>182</v>
      </c>
      <c r="H44" s="57">
        <v>104</v>
      </c>
      <c r="I44" s="57">
        <v>232</v>
      </c>
      <c r="J44" s="57">
        <v>33</v>
      </c>
      <c r="K44" s="57">
        <v>317</v>
      </c>
      <c r="L44" s="56"/>
      <c r="M44" s="56" t="s">
        <v>240</v>
      </c>
      <c r="N44" s="56" t="s">
        <v>26</v>
      </c>
      <c r="O44" s="57">
        <v>713</v>
      </c>
      <c r="P44" s="57">
        <v>162</v>
      </c>
      <c r="Q44" s="57">
        <v>308</v>
      </c>
      <c r="R44" s="57">
        <v>84</v>
      </c>
      <c r="S44" s="57">
        <v>5</v>
      </c>
      <c r="T44" s="57">
        <v>20</v>
      </c>
      <c r="U44" s="57">
        <v>13</v>
      </c>
      <c r="V44" s="57">
        <v>121</v>
      </c>
      <c r="W44" s="56"/>
      <c r="X44" s="56" t="s">
        <v>96</v>
      </c>
      <c r="Y44" s="56" t="s">
        <v>90</v>
      </c>
      <c r="Z44" s="56">
        <v>113644</v>
      </c>
      <c r="AA44" s="56">
        <v>6871</v>
      </c>
      <c r="AB44" s="56"/>
      <c r="AC44" s="56"/>
      <c r="AD44" s="58">
        <f t="shared" si="0"/>
        <v>1.7414029777198973E-2</v>
      </c>
      <c r="AE44" s="58">
        <f t="shared" si="1"/>
        <v>0.10376946587105225</v>
      </c>
      <c r="AF44" s="56"/>
      <c r="AG44" s="56" t="str">
        <f t="shared" ref="AG44:AG45" si="15">AG43</f>
        <v>Comarca Ngäbé Buglé</v>
      </c>
      <c r="AH44" s="56" t="s">
        <v>26</v>
      </c>
      <c r="AI44" s="69">
        <v>1.7414029777198974</v>
      </c>
      <c r="AJ44" s="69">
        <v>10.376946587105225</v>
      </c>
    </row>
    <row r="45" spans="2:36" ht="34.25" customHeight="1" x14ac:dyDescent="0.35">
      <c r="B45" s="56" t="s">
        <v>240</v>
      </c>
      <c r="C45" s="56" t="s">
        <v>27</v>
      </c>
      <c r="D45" s="57">
        <v>1734</v>
      </c>
      <c r="E45" s="57">
        <v>470</v>
      </c>
      <c r="F45" s="57">
        <v>409</v>
      </c>
      <c r="G45" s="57">
        <v>183</v>
      </c>
      <c r="H45" s="57">
        <v>92</v>
      </c>
      <c r="I45" s="57">
        <v>197</v>
      </c>
      <c r="J45" s="57">
        <v>46</v>
      </c>
      <c r="K45" s="57">
        <v>337</v>
      </c>
      <c r="L45" s="56"/>
      <c r="M45" s="56" t="s">
        <v>240</v>
      </c>
      <c r="N45" s="56" t="s">
        <v>27</v>
      </c>
      <c r="O45" s="57">
        <v>638</v>
      </c>
      <c r="P45" s="57">
        <v>171</v>
      </c>
      <c r="Q45" s="57">
        <v>216</v>
      </c>
      <c r="R45" s="57">
        <v>84</v>
      </c>
      <c r="S45" s="57">
        <v>4</v>
      </c>
      <c r="T45" s="57">
        <v>18</v>
      </c>
      <c r="U45" s="57">
        <v>13</v>
      </c>
      <c r="V45" s="57">
        <v>132</v>
      </c>
      <c r="W45" s="56"/>
      <c r="X45" s="56" t="s">
        <v>96</v>
      </c>
      <c r="Y45" s="56" t="s">
        <v>27</v>
      </c>
      <c r="Z45" s="56">
        <v>116751</v>
      </c>
      <c r="AA45" s="56">
        <v>6670</v>
      </c>
      <c r="AB45" s="56"/>
      <c r="AC45" s="56"/>
      <c r="AD45" s="58">
        <f t="shared" si="0"/>
        <v>1.4852121180974896E-2</v>
      </c>
      <c r="AE45" s="58">
        <f t="shared" si="1"/>
        <v>9.5652173913043481E-2</v>
      </c>
      <c r="AF45" s="56"/>
      <c r="AG45" s="56" t="str">
        <f t="shared" si="15"/>
        <v>Comarca Ngäbé Buglé</v>
      </c>
      <c r="AH45" s="56" t="s">
        <v>27</v>
      </c>
      <c r="AI45" s="69">
        <v>1.4852121180974895</v>
      </c>
      <c r="AJ45" s="69">
        <v>9.5652173913043477</v>
      </c>
    </row>
    <row r="47" spans="2:36" x14ac:dyDescent="0.35">
      <c r="B47" t="s">
        <v>119</v>
      </c>
    </row>
    <row r="53" spans="4:11" x14ac:dyDescent="0.35">
      <c r="E53" s="14" t="s">
        <v>229</v>
      </c>
      <c r="F53" s="14" t="s">
        <v>230</v>
      </c>
      <c r="G53" s="14" t="s">
        <v>231</v>
      </c>
      <c r="H53" s="14" t="s">
        <v>232</v>
      </c>
      <c r="I53" s="14" t="s">
        <v>233</v>
      </c>
      <c r="J53" s="14" t="s">
        <v>234</v>
      </c>
      <c r="K53" s="14" t="s">
        <v>235</v>
      </c>
    </row>
    <row r="54" spans="4:11" x14ac:dyDescent="0.35">
      <c r="D54" s="14" t="s">
        <v>241</v>
      </c>
      <c r="E54" s="14">
        <v>62720</v>
      </c>
      <c r="F54" s="14">
        <v>24578</v>
      </c>
      <c r="G54" s="14">
        <v>11323</v>
      </c>
      <c r="H54" s="14">
        <v>20698</v>
      </c>
      <c r="I54" s="14">
        <v>21064</v>
      </c>
      <c r="J54" s="14">
        <v>14509</v>
      </c>
      <c r="K54" s="14">
        <v>18187</v>
      </c>
    </row>
    <row r="55" spans="4:11" ht="29" x14ac:dyDescent="0.35">
      <c r="D55" s="14" t="s">
        <v>242</v>
      </c>
      <c r="E55" s="14">
        <v>34207</v>
      </c>
      <c r="F55" s="14">
        <v>11986</v>
      </c>
      <c r="G55" s="14">
        <v>5213</v>
      </c>
      <c r="H55" s="14">
        <v>1224</v>
      </c>
      <c r="I55" s="14">
        <v>5741</v>
      </c>
      <c r="J55" s="14">
        <v>6578</v>
      </c>
      <c r="K55" s="14">
        <v>8950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CA82-DA95-4132-A8BC-C059749DF45D}">
  <sheetPr>
    <tabColor theme="9" tint="0.59999389629810485"/>
  </sheetPr>
  <dimension ref="A1:E33"/>
  <sheetViews>
    <sheetView topLeftCell="D16" workbookViewId="0">
      <selection activeCell="E33" sqref="E33"/>
    </sheetView>
  </sheetViews>
  <sheetFormatPr baseColWidth="10" defaultColWidth="11.453125" defaultRowHeight="14.5" x14ac:dyDescent="0.35"/>
  <cols>
    <col min="1" max="1" width="20.1796875" hidden="1" customWidth="1"/>
    <col min="2" max="2" width="21.81640625" hidden="1" customWidth="1"/>
    <col min="3" max="3" width="15.81640625" hidden="1" customWidth="1"/>
    <col min="4" max="4" width="12" bestFit="1" customWidth="1"/>
  </cols>
  <sheetData>
    <row r="1" spans="1:3" x14ac:dyDescent="0.35">
      <c r="A1" s="44" t="s">
        <v>78</v>
      </c>
      <c r="B1" t="s">
        <v>79</v>
      </c>
    </row>
    <row r="3" spans="1:3" x14ac:dyDescent="0.35">
      <c r="A3" s="44" t="s">
        <v>110</v>
      </c>
      <c r="B3" t="s">
        <v>243</v>
      </c>
      <c r="C3" t="s">
        <v>244</v>
      </c>
    </row>
    <row r="4" spans="1:3" x14ac:dyDescent="0.35">
      <c r="A4" t="s">
        <v>66</v>
      </c>
      <c r="B4">
        <v>4.5914309357199663</v>
      </c>
      <c r="C4">
        <v>11.421464594600762</v>
      </c>
    </row>
    <row r="5" spans="1:3" x14ac:dyDescent="0.35">
      <c r="A5" t="s">
        <v>56</v>
      </c>
      <c r="B5">
        <v>3.9903804255354469</v>
      </c>
      <c r="C5">
        <v>13.111005054635841</v>
      </c>
    </row>
    <row r="6" spans="1:3" x14ac:dyDescent="0.35">
      <c r="A6" t="s">
        <v>108</v>
      </c>
      <c r="B6">
        <v>4.5424617242931591</v>
      </c>
      <c r="C6">
        <v>14.078425465682582</v>
      </c>
    </row>
    <row r="7" spans="1:3" x14ac:dyDescent="0.35">
      <c r="A7" t="s">
        <v>64</v>
      </c>
      <c r="B7">
        <v>3.607658688766413</v>
      </c>
      <c r="C7">
        <v>12.961328962610603</v>
      </c>
    </row>
    <row r="8" spans="1:3" x14ac:dyDescent="0.35">
      <c r="A8" t="s">
        <v>63</v>
      </c>
      <c r="B8">
        <v>6.962045185797554</v>
      </c>
      <c r="C8">
        <v>14.917936694021103</v>
      </c>
    </row>
    <row r="9" spans="1:3" x14ac:dyDescent="0.35">
      <c r="A9" t="s">
        <v>62</v>
      </c>
      <c r="B9">
        <v>6.2187090487550822</v>
      </c>
      <c r="C9">
        <v>14.796606137499008</v>
      </c>
    </row>
    <row r="10" spans="1:3" x14ac:dyDescent="0.35">
      <c r="A10" t="s">
        <v>61</v>
      </c>
      <c r="B10">
        <v>3.0441322257546233</v>
      </c>
      <c r="C10">
        <v>8.9075055565053844</v>
      </c>
    </row>
    <row r="11" spans="1:3" x14ac:dyDescent="0.35">
      <c r="A11" t="s">
        <v>240</v>
      </c>
      <c r="B11">
        <v>1.6115801124156341</v>
      </c>
      <c r="C11">
        <v>9.9771065652462898</v>
      </c>
    </row>
    <row r="12" spans="1:3" x14ac:dyDescent="0.35">
      <c r="A12" t="s">
        <v>68</v>
      </c>
      <c r="B12">
        <v>2.2593764121102575</v>
      </c>
      <c r="C12">
        <v>3.1304347826086958</v>
      </c>
    </row>
    <row r="13" spans="1:3" x14ac:dyDescent="0.35">
      <c r="A13" t="s">
        <v>239</v>
      </c>
      <c r="B13">
        <v>1.0138344001651869</v>
      </c>
      <c r="C13">
        <v>5.4956085319949812</v>
      </c>
    </row>
    <row r="14" spans="1:3" x14ac:dyDescent="0.35">
      <c r="A14" t="s">
        <v>92</v>
      </c>
      <c r="B14">
        <v>3.5960596016641935</v>
      </c>
      <c r="C14">
        <v>12.88010425716768</v>
      </c>
    </row>
    <row r="15" spans="1:3" x14ac:dyDescent="0.35">
      <c r="A15" t="s">
        <v>58</v>
      </c>
      <c r="B15">
        <v>4.8495132624810218</v>
      </c>
      <c r="C15">
        <v>14.140690037924337</v>
      </c>
    </row>
    <row r="16" spans="1:3" x14ac:dyDescent="0.35">
      <c r="A16" t="s">
        <v>60</v>
      </c>
      <c r="B16">
        <v>5.02465965816981</v>
      </c>
      <c r="C16">
        <v>13.40191362543135</v>
      </c>
    </row>
    <row r="17" spans="1:3" x14ac:dyDescent="0.35">
      <c r="A17" t="s">
        <v>57</v>
      </c>
      <c r="B17">
        <v>2.7679396990358986</v>
      </c>
      <c r="C17">
        <v>12.508561643835616</v>
      </c>
    </row>
    <row r="33" spans="5:5" x14ac:dyDescent="0.35">
      <c r="E33" t="s">
        <v>119</v>
      </c>
    </row>
  </sheetData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A55A-F62D-429E-A341-7F59CBD9CA02}">
  <sheetPr>
    <tabColor theme="9" tint="0.59999389629810485"/>
  </sheetPr>
  <dimension ref="B27"/>
  <sheetViews>
    <sheetView zoomScale="55" zoomScaleNormal="55" workbookViewId="0">
      <selection activeCell="K25" sqref="K25"/>
    </sheetView>
  </sheetViews>
  <sheetFormatPr baseColWidth="10" defaultColWidth="11.453125" defaultRowHeight="14.5" x14ac:dyDescent="0.35"/>
  <sheetData>
    <row r="27" spans="2:2" x14ac:dyDescent="0.35">
      <c r="B27" t="s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1F82-F8EA-46F5-8227-CF92D8F567EC}">
  <sheetPr>
    <tabColor theme="9" tint="0.59999389629810485"/>
  </sheetPr>
  <dimension ref="B37"/>
  <sheetViews>
    <sheetView topLeftCell="A4" workbookViewId="0">
      <selection activeCell="A15" sqref="A15"/>
    </sheetView>
  </sheetViews>
  <sheetFormatPr baseColWidth="10" defaultColWidth="11.453125" defaultRowHeight="14.5" x14ac:dyDescent="0.35"/>
  <sheetData>
    <row r="37" spans="2:2" x14ac:dyDescent="0.35">
      <c r="B37" t="s">
        <v>50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6D2C-D50B-4599-A9A1-261381D47F93}">
  <dimension ref="B2:G16"/>
  <sheetViews>
    <sheetView workbookViewId="0">
      <selection activeCell="B2" sqref="B2"/>
    </sheetView>
  </sheetViews>
  <sheetFormatPr baseColWidth="10" defaultColWidth="11.453125" defaultRowHeight="14.5" x14ac:dyDescent="0.35"/>
  <cols>
    <col min="1" max="1" width="4.81640625" customWidth="1"/>
    <col min="2" max="2" width="20.81640625" customWidth="1"/>
  </cols>
  <sheetData>
    <row r="2" spans="2:7" x14ac:dyDescent="0.35">
      <c r="B2" t="s">
        <v>245</v>
      </c>
    </row>
    <row r="4" spans="2:7" x14ac:dyDescent="0.35">
      <c r="B4" s="33"/>
      <c r="C4" s="33">
        <v>2018</v>
      </c>
      <c r="D4" s="33">
        <v>2019</v>
      </c>
      <c r="E4" s="33">
        <v>2020</v>
      </c>
      <c r="F4" s="33">
        <v>2021</v>
      </c>
      <c r="G4" s="33">
        <v>2022</v>
      </c>
    </row>
    <row r="5" spans="2:7" x14ac:dyDescent="0.35">
      <c r="B5" s="63" t="s">
        <v>246</v>
      </c>
      <c r="C5" s="64">
        <v>3202386</v>
      </c>
      <c r="D5" s="64">
        <v>3252571</v>
      </c>
      <c r="E5" s="64">
        <v>2682264</v>
      </c>
      <c r="F5" s="64">
        <v>2896992</v>
      </c>
      <c r="G5" s="64">
        <v>3288064</v>
      </c>
    </row>
    <row r="6" spans="2:7" x14ac:dyDescent="0.35">
      <c r="B6" t="s">
        <v>247</v>
      </c>
      <c r="C6" s="1">
        <v>1580461</v>
      </c>
      <c r="D6" s="1">
        <v>1603146</v>
      </c>
      <c r="E6" s="1">
        <v>1341621</v>
      </c>
      <c r="F6" s="1">
        <v>1442285</v>
      </c>
      <c r="G6" s="1">
        <v>1623310</v>
      </c>
    </row>
    <row r="7" spans="2:7" x14ac:dyDescent="0.35">
      <c r="B7" t="s">
        <v>248</v>
      </c>
      <c r="C7" s="1">
        <v>1289241</v>
      </c>
      <c r="D7" s="1">
        <v>1307830</v>
      </c>
      <c r="E7" s="1">
        <v>1042126</v>
      </c>
      <c r="F7" s="1">
        <v>1137055</v>
      </c>
      <c r="G7" s="1">
        <v>1315048</v>
      </c>
    </row>
    <row r="8" spans="2:7" x14ac:dyDescent="0.35">
      <c r="B8" t="s">
        <v>249</v>
      </c>
      <c r="C8" s="1">
        <v>291220</v>
      </c>
      <c r="D8" s="1">
        <v>295316</v>
      </c>
      <c r="E8" s="1">
        <v>299495</v>
      </c>
      <c r="F8" s="1">
        <v>305230</v>
      </c>
      <c r="G8" s="1">
        <v>308262</v>
      </c>
    </row>
    <row r="9" spans="2:7" x14ac:dyDescent="0.35">
      <c r="B9" t="s">
        <v>250</v>
      </c>
      <c r="C9" s="1">
        <v>1621925</v>
      </c>
      <c r="D9" s="1">
        <v>1649425</v>
      </c>
      <c r="E9" s="1">
        <v>1340643</v>
      </c>
      <c r="F9" s="1">
        <v>1454707</v>
      </c>
      <c r="G9" s="1">
        <v>1664754</v>
      </c>
    </row>
    <row r="10" spans="2:7" x14ac:dyDescent="0.35">
      <c r="B10" t="s">
        <v>251</v>
      </c>
      <c r="C10" s="1">
        <v>1200234</v>
      </c>
      <c r="D10" s="1">
        <v>1220513</v>
      </c>
      <c r="E10" s="1">
        <v>992025</v>
      </c>
      <c r="F10" s="1">
        <v>1076483</v>
      </c>
      <c r="G10" s="1">
        <v>1231747</v>
      </c>
    </row>
    <row r="11" spans="2:7" x14ac:dyDescent="0.35">
      <c r="B11" t="s">
        <v>252</v>
      </c>
      <c r="C11" s="1">
        <v>259504</v>
      </c>
      <c r="D11" s="1">
        <v>263847</v>
      </c>
      <c r="E11" s="1">
        <v>214451</v>
      </c>
      <c r="F11" s="1">
        <v>232753</v>
      </c>
      <c r="G11" s="1">
        <v>266360</v>
      </c>
    </row>
    <row r="12" spans="2:7" x14ac:dyDescent="0.35">
      <c r="B12" t="s">
        <v>253</v>
      </c>
      <c r="C12" s="1">
        <v>162009</v>
      </c>
      <c r="D12" s="1">
        <v>164881</v>
      </c>
      <c r="E12" s="1">
        <v>134014</v>
      </c>
      <c r="F12" s="1">
        <v>145304</v>
      </c>
      <c r="G12" s="1">
        <v>166475</v>
      </c>
    </row>
    <row r="13" spans="2:7" x14ac:dyDescent="0.35">
      <c r="B13" s="23" t="s">
        <v>254</v>
      </c>
      <c r="C13" s="34">
        <v>178</v>
      </c>
      <c r="D13" s="34">
        <v>184</v>
      </c>
      <c r="E13" s="34">
        <v>153</v>
      </c>
      <c r="F13" s="34">
        <v>167</v>
      </c>
      <c r="G13" s="34">
        <v>172</v>
      </c>
    </row>
    <row r="15" spans="2:7" x14ac:dyDescent="0.35">
      <c r="B15" t="s">
        <v>255</v>
      </c>
    </row>
    <row r="16" spans="2:7" x14ac:dyDescent="0.35">
      <c r="B16" t="s">
        <v>256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EB9A-5DB1-4886-81EB-05CCBCE86B1C}">
  <dimension ref="C27:M52"/>
  <sheetViews>
    <sheetView workbookViewId="0">
      <selection activeCell="A8" sqref="A8"/>
    </sheetView>
  </sheetViews>
  <sheetFormatPr baseColWidth="10" defaultColWidth="11.453125" defaultRowHeight="14.5" x14ac:dyDescent="0.35"/>
  <sheetData>
    <row r="27" spans="3:3" x14ac:dyDescent="0.35">
      <c r="C27" t="s">
        <v>256</v>
      </c>
    </row>
    <row r="52" spans="3:13" x14ac:dyDescent="0.35">
      <c r="C52" t="s">
        <v>256</v>
      </c>
      <c r="M52" t="s">
        <v>256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3248-7C34-468D-9EF3-75DD0974A4DF}">
  <dimension ref="B3:H25"/>
  <sheetViews>
    <sheetView workbookViewId="0">
      <selection activeCell="K21" sqref="K21"/>
    </sheetView>
  </sheetViews>
  <sheetFormatPr baseColWidth="10" defaultColWidth="11.453125" defaultRowHeight="14.5" x14ac:dyDescent="0.35"/>
  <cols>
    <col min="3" max="3" width="25.453125" customWidth="1"/>
  </cols>
  <sheetData>
    <row r="3" spans="2:8" ht="30.65" customHeight="1" x14ac:dyDescent="0.35">
      <c r="C3" s="40" t="s">
        <v>257</v>
      </c>
      <c r="D3" s="40"/>
      <c r="E3" s="40"/>
      <c r="F3" s="40"/>
      <c r="G3" s="40"/>
      <c r="H3" s="40"/>
    </row>
    <row r="5" spans="2:8" x14ac:dyDescent="0.35">
      <c r="B5" s="33" t="s">
        <v>78</v>
      </c>
      <c r="C5" s="33" t="s">
        <v>258</v>
      </c>
      <c r="D5" s="33">
        <v>2018</v>
      </c>
      <c r="E5" s="33">
        <v>2019</v>
      </c>
      <c r="F5" s="33">
        <v>2020</v>
      </c>
      <c r="G5" s="33">
        <v>2021</v>
      </c>
      <c r="H5" s="33">
        <v>2022</v>
      </c>
    </row>
    <row r="6" spans="2:8" x14ac:dyDescent="0.35">
      <c r="B6" t="s">
        <v>25</v>
      </c>
      <c r="C6" t="s">
        <v>79</v>
      </c>
      <c r="D6">
        <v>815</v>
      </c>
      <c r="E6">
        <v>859</v>
      </c>
      <c r="F6">
        <v>896</v>
      </c>
      <c r="G6">
        <v>927</v>
      </c>
      <c r="H6">
        <v>948</v>
      </c>
    </row>
    <row r="7" spans="2:8" x14ac:dyDescent="0.35">
      <c r="B7" t="str">
        <f t="shared" ref="B7:B11" si="0">B6</f>
        <v>Ambos sexos</v>
      </c>
      <c r="C7" t="s">
        <v>259</v>
      </c>
      <c r="D7">
        <v>22</v>
      </c>
      <c r="E7">
        <v>27</v>
      </c>
      <c r="F7">
        <v>28</v>
      </c>
      <c r="G7">
        <v>32</v>
      </c>
      <c r="H7">
        <v>23</v>
      </c>
    </row>
    <row r="8" spans="2:8" x14ac:dyDescent="0.35">
      <c r="B8" t="str">
        <f t="shared" si="0"/>
        <v>Ambos sexos</v>
      </c>
      <c r="C8" t="s">
        <v>260</v>
      </c>
      <c r="D8">
        <v>120</v>
      </c>
      <c r="E8">
        <v>128</v>
      </c>
      <c r="F8">
        <v>133</v>
      </c>
      <c r="G8">
        <v>142</v>
      </c>
      <c r="H8">
        <v>154</v>
      </c>
    </row>
    <row r="9" spans="2:8" x14ac:dyDescent="0.35">
      <c r="B9" t="str">
        <f t="shared" si="0"/>
        <v>Ambos sexos</v>
      </c>
      <c r="C9" t="s">
        <v>261</v>
      </c>
      <c r="D9">
        <v>267</v>
      </c>
      <c r="E9">
        <v>286</v>
      </c>
      <c r="F9">
        <v>298</v>
      </c>
      <c r="G9">
        <v>312</v>
      </c>
      <c r="H9">
        <v>329</v>
      </c>
    </row>
    <row r="10" spans="2:8" x14ac:dyDescent="0.35">
      <c r="B10" t="str">
        <f t="shared" si="0"/>
        <v>Ambos sexos</v>
      </c>
      <c r="C10" t="s">
        <v>262</v>
      </c>
      <c r="D10">
        <v>382</v>
      </c>
      <c r="E10">
        <v>393</v>
      </c>
      <c r="F10">
        <v>411</v>
      </c>
      <c r="G10">
        <v>416</v>
      </c>
      <c r="H10">
        <v>421</v>
      </c>
    </row>
    <row r="11" spans="2:8" x14ac:dyDescent="0.35">
      <c r="B11" t="str">
        <f t="shared" si="0"/>
        <v>Ambos sexos</v>
      </c>
      <c r="C11" t="s">
        <v>263</v>
      </c>
      <c r="D11">
        <v>24</v>
      </c>
      <c r="E11">
        <v>25</v>
      </c>
      <c r="F11">
        <v>26</v>
      </c>
      <c r="G11">
        <v>25</v>
      </c>
      <c r="H11">
        <v>21</v>
      </c>
    </row>
    <row r="12" spans="2:8" x14ac:dyDescent="0.35">
      <c r="B12" t="s">
        <v>26</v>
      </c>
      <c r="C12" t="s">
        <v>79</v>
      </c>
      <c r="D12">
        <v>613</v>
      </c>
      <c r="E12">
        <v>637</v>
      </c>
      <c r="F12">
        <v>670</v>
      </c>
      <c r="G12">
        <v>696</v>
      </c>
      <c r="H12">
        <v>706</v>
      </c>
    </row>
    <row r="13" spans="2:8" x14ac:dyDescent="0.35">
      <c r="B13" t="str">
        <f t="shared" ref="B13:B17" si="1">B12</f>
        <v>Hombres</v>
      </c>
      <c r="C13" t="s">
        <v>259</v>
      </c>
      <c r="D13">
        <v>15</v>
      </c>
      <c r="E13">
        <v>19</v>
      </c>
      <c r="F13">
        <v>20</v>
      </c>
      <c r="G13">
        <v>23</v>
      </c>
      <c r="H13">
        <v>17</v>
      </c>
    </row>
    <row r="14" spans="2:8" x14ac:dyDescent="0.35">
      <c r="B14" t="str">
        <f t="shared" si="1"/>
        <v>Hombres</v>
      </c>
      <c r="C14" t="s">
        <v>260</v>
      </c>
      <c r="D14">
        <v>85</v>
      </c>
      <c r="E14">
        <v>89</v>
      </c>
      <c r="F14">
        <v>93</v>
      </c>
      <c r="G14">
        <v>101</v>
      </c>
      <c r="H14">
        <v>105</v>
      </c>
    </row>
    <row r="15" spans="2:8" x14ac:dyDescent="0.35">
      <c r="B15" t="str">
        <f t="shared" si="1"/>
        <v>Hombres</v>
      </c>
      <c r="C15" t="s">
        <v>261</v>
      </c>
      <c r="D15">
        <v>181</v>
      </c>
      <c r="E15">
        <v>191</v>
      </c>
      <c r="F15">
        <v>201</v>
      </c>
      <c r="G15">
        <v>213</v>
      </c>
      <c r="H15">
        <v>221</v>
      </c>
    </row>
    <row r="16" spans="2:8" x14ac:dyDescent="0.35">
      <c r="B16" t="str">
        <f t="shared" si="1"/>
        <v>Hombres</v>
      </c>
      <c r="C16" t="s">
        <v>262</v>
      </c>
      <c r="D16">
        <v>308</v>
      </c>
      <c r="E16">
        <v>313</v>
      </c>
      <c r="F16">
        <v>330</v>
      </c>
      <c r="G16">
        <v>334</v>
      </c>
      <c r="H16">
        <v>342</v>
      </c>
    </row>
    <row r="17" spans="2:8" x14ac:dyDescent="0.35">
      <c r="B17" t="str">
        <f t="shared" si="1"/>
        <v>Hombres</v>
      </c>
      <c r="C17" t="s">
        <v>263</v>
      </c>
      <c r="D17">
        <v>24</v>
      </c>
      <c r="E17">
        <v>25</v>
      </c>
      <c r="F17">
        <v>26</v>
      </c>
      <c r="G17">
        <v>25</v>
      </c>
      <c r="H17">
        <v>21</v>
      </c>
    </row>
    <row r="18" spans="2:8" x14ac:dyDescent="0.35">
      <c r="B18" t="s">
        <v>27</v>
      </c>
      <c r="C18" t="s">
        <v>79</v>
      </c>
      <c r="D18">
        <v>202</v>
      </c>
      <c r="E18">
        <v>222</v>
      </c>
      <c r="F18">
        <v>226</v>
      </c>
      <c r="G18">
        <v>231</v>
      </c>
      <c r="H18">
        <v>242</v>
      </c>
    </row>
    <row r="19" spans="2:8" x14ac:dyDescent="0.35">
      <c r="B19" t="str">
        <f t="shared" ref="B19:B22" si="2">B18</f>
        <v>Mujeres</v>
      </c>
      <c r="C19" t="s">
        <v>259</v>
      </c>
      <c r="D19">
        <v>7</v>
      </c>
      <c r="E19">
        <v>8</v>
      </c>
      <c r="F19">
        <v>8</v>
      </c>
      <c r="G19">
        <v>9</v>
      </c>
      <c r="H19">
        <v>6</v>
      </c>
    </row>
    <row r="20" spans="2:8" x14ac:dyDescent="0.35">
      <c r="B20" t="str">
        <f t="shared" si="2"/>
        <v>Mujeres</v>
      </c>
      <c r="C20" t="s">
        <v>260</v>
      </c>
      <c r="D20">
        <v>35</v>
      </c>
      <c r="E20">
        <v>39</v>
      </c>
      <c r="F20">
        <v>40</v>
      </c>
      <c r="G20">
        <v>41</v>
      </c>
      <c r="H20">
        <v>49</v>
      </c>
    </row>
    <row r="21" spans="2:8" x14ac:dyDescent="0.35">
      <c r="B21" t="str">
        <f t="shared" si="2"/>
        <v>Mujeres</v>
      </c>
      <c r="C21" t="s">
        <v>261</v>
      </c>
      <c r="D21">
        <v>86</v>
      </c>
      <c r="E21">
        <v>95</v>
      </c>
      <c r="F21">
        <v>97</v>
      </c>
      <c r="G21">
        <v>99</v>
      </c>
      <c r="H21">
        <v>108</v>
      </c>
    </row>
    <row r="22" spans="2:8" x14ac:dyDescent="0.35">
      <c r="B22" s="23" t="str">
        <f t="shared" si="2"/>
        <v>Mujeres</v>
      </c>
      <c r="C22" s="23" t="s">
        <v>262</v>
      </c>
      <c r="D22" s="23">
        <v>74</v>
      </c>
      <c r="E22" s="23">
        <v>80</v>
      </c>
      <c r="F22" s="23">
        <v>81</v>
      </c>
      <c r="G22" s="23">
        <v>82</v>
      </c>
      <c r="H22" s="23">
        <v>79</v>
      </c>
    </row>
    <row r="24" spans="2:8" x14ac:dyDescent="0.35">
      <c r="B24" t="s">
        <v>264</v>
      </c>
    </row>
    <row r="25" spans="2:8" x14ac:dyDescent="0.35">
      <c r="B25" t="s">
        <v>265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E1FA-AC8D-4650-B91F-3C28A82E5B1C}">
  <dimension ref="A1"/>
  <sheetViews>
    <sheetView workbookViewId="0">
      <selection activeCell="L10" sqref="L10"/>
    </sheetView>
  </sheetViews>
  <sheetFormatPr baseColWidth="10" defaultColWidth="11.453125" defaultRowHeight="14.5" x14ac:dyDescent="0.35"/>
  <sheetData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80E0-09CD-451A-8FA0-FDF5CF19E845}">
  <sheetPr>
    <tabColor theme="9" tint="0.59999389629810485"/>
  </sheetPr>
  <dimension ref="B3:D20"/>
  <sheetViews>
    <sheetView workbookViewId="0">
      <selection activeCell="B17" sqref="B17"/>
    </sheetView>
  </sheetViews>
  <sheetFormatPr baseColWidth="10" defaultColWidth="11.54296875" defaultRowHeight="14.5" x14ac:dyDescent="0.35"/>
  <cols>
    <col min="1" max="1" width="11.54296875" style="5"/>
    <col min="2" max="2" width="30.1796875" style="5" customWidth="1"/>
    <col min="3" max="3" width="25.453125" style="5" customWidth="1"/>
    <col min="4" max="4" width="5.1796875" style="5" customWidth="1"/>
    <col min="5" max="16384" width="11.54296875" style="5"/>
  </cols>
  <sheetData>
    <row r="3" spans="2:4" x14ac:dyDescent="0.35">
      <c r="B3" s="5" t="s">
        <v>266</v>
      </c>
    </row>
    <row r="4" spans="2:4" ht="27.65" customHeight="1" x14ac:dyDescent="0.35">
      <c r="B4" s="67" t="s">
        <v>267</v>
      </c>
      <c r="C4" s="67" t="s">
        <v>268</v>
      </c>
    </row>
    <row r="5" spans="2:4" x14ac:dyDescent="0.35">
      <c r="B5" s="5" t="s">
        <v>69</v>
      </c>
      <c r="C5" s="12">
        <v>4.9456441276622742</v>
      </c>
    </row>
    <row r="6" spans="2:4" x14ac:dyDescent="0.35">
      <c r="B6" s="5" t="s">
        <v>68</v>
      </c>
      <c r="C6" s="12">
        <v>4.6553084648493623</v>
      </c>
      <c r="D6" s="68">
        <v>3.0129999999999999</v>
      </c>
    </row>
    <row r="7" spans="2:4" x14ac:dyDescent="0.35">
      <c r="B7" s="5" t="s">
        <v>67</v>
      </c>
      <c r="C7" s="12">
        <v>4.0431241015812285</v>
      </c>
      <c r="D7" s="68">
        <v>3.0129999999999999</v>
      </c>
    </row>
    <row r="8" spans="2:4" x14ac:dyDescent="0.35">
      <c r="B8" s="5" t="s">
        <v>57</v>
      </c>
      <c r="C8" s="12">
        <v>3.9593719436440908</v>
      </c>
      <c r="D8" s="68">
        <v>3.0129999999999999</v>
      </c>
    </row>
    <row r="9" spans="2:4" x14ac:dyDescent="0.35">
      <c r="B9" s="5" t="s">
        <v>61</v>
      </c>
      <c r="C9" s="12">
        <v>3.9558039680189809</v>
      </c>
      <c r="D9" s="68">
        <v>3.0129999999999999</v>
      </c>
    </row>
    <row r="10" spans="2:4" x14ac:dyDescent="0.35">
      <c r="B10" s="5" t="s">
        <v>66</v>
      </c>
      <c r="C10" s="12">
        <v>3.4454185046624581</v>
      </c>
      <c r="D10" s="68">
        <v>3.0129999999999999</v>
      </c>
    </row>
    <row r="11" spans="2:4" x14ac:dyDescent="0.35">
      <c r="B11" s="5" t="s">
        <v>58</v>
      </c>
      <c r="C11" s="12">
        <v>3.2817515329245563</v>
      </c>
      <c r="D11" s="68">
        <v>3.0129999999999999</v>
      </c>
    </row>
    <row r="12" spans="2:4" x14ac:dyDescent="0.35">
      <c r="B12" s="5" t="s">
        <v>92</v>
      </c>
      <c r="C12" s="12">
        <v>3.1246206887645736</v>
      </c>
      <c r="D12" s="68">
        <v>3.0129999999999999</v>
      </c>
    </row>
    <row r="13" spans="2:4" x14ac:dyDescent="0.35">
      <c r="B13" s="5" t="s">
        <v>60</v>
      </c>
      <c r="C13" s="12">
        <v>3.0943780360925253</v>
      </c>
      <c r="D13" s="68">
        <v>3.0129999999999999</v>
      </c>
    </row>
    <row r="14" spans="2:4" x14ac:dyDescent="0.35">
      <c r="B14" s="5" t="s">
        <v>56</v>
      </c>
      <c r="C14" s="12">
        <v>3.0133328257197478</v>
      </c>
      <c r="D14" s="68">
        <v>3.0129999999999999</v>
      </c>
    </row>
    <row r="15" spans="2:4" x14ac:dyDescent="0.35">
      <c r="B15" s="5" t="s">
        <v>62</v>
      </c>
      <c r="C15" s="12">
        <v>2.7624307928686997</v>
      </c>
      <c r="D15" s="68">
        <v>3.0129999999999999</v>
      </c>
    </row>
    <row r="16" spans="2:4" x14ac:dyDescent="0.35">
      <c r="B16" s="5" t="s">
        <v>99</v>
      </c>
      <c r="C16" s="12">
        <v>2.7403237195154548</v>
      </c>
      <c r="D16" s="68">
        <v>3.0129999999999999</v>
      </c>
    </row>
    <row r="17" spans="2:4" x14ac:dyDescent="0.35">
      <c r="B17" s="5" t="s">
        <v>63</v>
      </c>
      <c r="C17" s="12">
        <v>2.6534813189649391</v>
      </c>
      <c r="D17" s="68">
        <v>3.0129999999999999</v>
      </c>
    </row>
    <row r="18" spans="2:4" x14ac:dyDescent="0.35">
      <c r="B18" s="30" t="s">
        <v>64</v>
      </c>
      <c r="C18" s="31">
        <v>2.6417772473599666</v>
      </c>
      <c r="D18" s="68">
        <v>3.0129999999999999</v>
      </c>
    </row>
    <row r="20" spans="2:4" x14ac:dyDescent="0.35">
      <c r="B20" t="s">
        <v>119</v>
      </c>
    </row>
  </sheetData>
  <autoFilter ref="B4:C4" xr:uid="{FA1E80E0-09CD-451A-8FA0-FDF5CF19E845}">
    <sortState xmlns:xlrd2="http://schemas.microsoft.com/office/spreadsheetml/2017/richdata2" ref="B5:C18">
      <sortCondition descending="1" ref="C4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1EC7-99F2-43CF-A061-57B8A9284139}">
  <sheetPr>
    <tabColor theme="9" tint="0.59999389629810485"/>
  </sheetPr>
  <dimension ref="B33"/>
  <sheetViews>
    <sheetView zoomScale="85" zoomScaleNormal="85" workbookViewId="0">
      <selection activeCell="N16" sqref="N16"/>
    </sheetView>
  </sheetViews>
  <sheetFormatPr baseColWidth="10" defaultColWidth="11.453125" defaultRowHeight="14.5" x14ac:dyDescent="0.35"/>
  <sheetData>
    <row r="33" spans="2:2" x14ac:dyDescent="0.35">
      <c r="B33" t="s">
        <v>119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C11A-EB0D-48BB-9415-545C93AFA621}">
  <sheetPr>
    <tabColor theme="9" tint="0.59999389629810485"/>
  </sheetPr>
  <dimension ref="B3:K27"/>
  <sheetViews>
    <sheetView zoomScale="85" zoomScaleNormal="85" workbookViewId="0">
      <selection activeCell="B27" sqref="B27"/>
    </sheetView>
  </sheetViews>
  <sheetFormatPr baseColWidth="10" defaultColWidth="10.81640625" defaultRowHeight="14.5" x14ac:dyDescent="0.35"/>
  <cols>
    <col min="1" max="1" width="6.81640625" style="5" customWidth="1"/>
    <col min="2" max="3" width="24.81640625" style="5" customWidth="1"/>
    <col min="4" max="5" width="10.81640625" style="5"/>
    <col min="6" max="6" width="17.81640625" style="5" bestFit="1" customWidth="1"/>
    <col min="7" max="7" width="15.81640625" style="5" customWidth="1"/>
    <col min="8" max="8" width="14.453125" style="5" bestFit="1" customWidth="1"/>
    <col min="9" max="9" width="17.453125" style="5" customWidth="1"/>
    <col min="10" max="10" width="15.81640625" style="5" customWidth="1"/>
    <col min="11" max="16384" width="10.81640625" style="5"/>
  </cols>
  <sheetData>
    <row r="3" spans="2:11" ht="38" customHeight="1" x14ac:dyDescent="0.35">
      <c r="B3" s="40" t="s">
        <v>269</v>
      </c>
      <c r="C3" s="40"/>
    </row>
    <row r="4" spans="2:11" ht="15" thickBot="1" x14ac:dyDescent="0.4">
      <c r="B4" s="30" t="s">
        <v>270</v>
      </c>
      <c r="C4" s="30" t="s">
        <v>271</v>
      </c>
      <c r="F4" s="81" t="s">
        <v>272</v>
      </c>
      <c r="G4" s="81" t="s">
        <v>273</v>
      </c>
      <c r="H4" s="81" t="s">
        <v>274</v>
      </c>
      <c r="I4" s="81" t="s">
        <v>275</v>
      </c>
      <c r="J4" s="81" t="s">
        <v>276</v>
      </c>
      <c r="K4" s="81" t="s">
        <v>271</v>
      </c>
    </row>
    <row r="5" spans="2:11" x14ac:dyDescent="0.35">
      <c r="B5" s="5" t="s">
        <v>277</v>
      </c>
      <c r="C5" s="6">
        <v>1.3427031928435664E-3</v>
      </c>
      <c r="F5" s="5" t="s">
        <v>277</v>
      </c>
      <c r="G5" s="48">
        <v>172041</v>
      </c>
      <c r="H5" s="42">
        <v>171810</v>
      </c>
      <c r="I5" s="42">
        <f t="shared" ref="I5:I24" si="0">G5-H5</f>
        <v>231</v>
      </c>
      <c r="J5" s="5">
        <v>231</v>
      </c>
      <c r="K5" s="6">
        <f>J5/G5</f>
        <v>1.3427031928435664E-3</v>
      </c>
    </row>
    <row r="6" spans="2:11" x14ac:dyDescent="0.35">
      <c r="B6" s="5" t="s">
        <v>278</v>
      </c>
      <c r="C6" s="6">
        <v>0.10947157032112409</v>
      </c>
      <c r="F6" s="5" t="s">
        <v>278</v>
      </c>
      <c r="G6" s="48">
        <v>160343</v>
      </c>
      <c r="H6" s="42">
        <v>145885</v>
      </c>
      <c r="I6" s="42">
        <f t="shared" si="0"/>
        <v>14458</v>
      </c>
      <c r="J6" s="5">
        <v>17553</v>
      </c>
      <c r="K6" s="6">
        <f t="shared" ref="K6:K24" si="1">J6/G6</f>
        <v>0.10947157032112409</v>
      </c>
    </row>
    <row r="7" spans="2:11" x14ac:dyDescent="0.35">
      <c r="B7" s="5" t="s">
        <v>279</v>
      </c>
      <c r="C7" s="6">
        <v>0.64333132166566087</v>
      </c>
      <c r="F7" s="5" t="s">
        <v>279</v>
      </c>
      <c r="G7" s="48">
        <v>160729</v>
      </c>
      <c r="H7" s="42">
        <v>96587</v>
      </c>
      <c r="I7" s="42">
        <f t="shared" si="0"/>
        <v>64142</v>
      </c>
      <c r="J7" s="5">
        <v>103402</v>
      </c>
      <c r="K7" s="6">
        <f t="shared" si="1"/>
        <v>0.64333132166566087</v>
      </c>
    </row>
    <row r="8" spans="2:11" x14ac:dyDescent="0.35">
      <c r="B8" s="5" t="s">
        <v>280</v>
      </c>
      <c r="C8" s="6">
        <v>1.3378077485845155</v>
      </c>
      <c r="F8" s="5" t="s">
        <v>280</v>
      </c>
      <c r="G8" s="48">
        <v>157190</v>
      </c>
      <c r="H8" s="42">
        <v>55112</v>
      </c>
      <c r="I8" s="42">
        <f t="shared" si="0"/>
        <v>102078</v>
      </c>
      <c r="J8" s="5">
        <v>210290</v>
      </c>
      <c r="K8" s="6">
        <f t="shared" si="1"/>
        <v>1.3378077485845155</v>
      </c>
    </row>
    <row r="9" spans="2:11" x14ac:dyDescent="0.35">
      <c r="B9" s="5" t="s">
        <v>281</v>
      </c>
      <c r="C9" s="6">
        <v>1.9091270472253141</v>
      </c>
      <c r="F9" s="5" t="s">
        <v>281</v>
      </c>
      <c r="G9" s="48">
        <v>150936</v>
      </c>
      <c r="H9" s="42">
        <v>31435</v>
      </c>
      <c r="I9" s="42">
        <f t="shared" si="0"/>
        <v>119501</v>
      </c>
      <c r="J9" s="5">
        <v>288156</v>
      </c>
      <c r="K9" s="6">
        <f t="shared" si="1"/>
        <v>1.9091270472253141</v>
      </c>
    </row>
    <row r="10" spans="2:11" x14ac:dyDescent="0.35">
      <c r="B10" s="5" t="s">
        <v>282</v>
      </c>
      <c r="C10" s="6">
        <v>2.3433750981051689</v>
      </c>
      <c r="F10" s="5" t="s">
        <v>282</v>
      </c>
      <c r="G10" s="48">
        <v>142704</v>
      </c>
      <c r="H10" s="42">
        <v>19149</v>
      </c>
      <c r="I10" s="42">
        <f t="shared" si="0"/>
        <v>123555</v>
      </c>
      <c r="J10" s="5">
        <v>334409</v>
      </c>
      <c r="K10" s="6">
        <f t="shared" si="1"/>
        <v>2.3433750981051689</v>
      </c>
    </row>
    <row r="11" spans="2:11" x14ac:dyDescent="0.35">
      <c r="B11" s="5" t="s">
        <v>283</v>
      </c>
      <c r="C11" s="6">
        <v>2.6074361006834872</v>
      </c>
      <c r="F11" s="5" t="s">
        <v>283</v>
      </c>
      <c r="G11" s="48">
        <v>133726</v>
      </c>
      <c r="H11" s="42">
        <v>13823</v>
      </c>
      <c r="I11" s="42">
        <f t="shared" si="0"/>
        <v>119903</v>
      </c>
      <c r="J11" s="5">
        <v>348682</v>
      </c>
      <c r="K11" s="6">
        <f t="shared" si="1"/>
        <v>2.6074361006834872</v>
      </c>
    </row>
    <row r="12" spans="2:11" x14ac:dyDescent="0.35">
      <c r="B12" s="5" t="s">
        <v>284</v>
      </c>
      <c r="C12" s="6">
        <v>2.7361962189022253</v>
      </c>
      <c r="F12" s="5" t="s">
        <v>284</v>
      </c>
      <c r="G12" s="48">
        <v>122557</v>
      </c>
      <c r="H12" s="42">
        <v>11402</v>
      </c>
      <c r="I12" s="42">
        <f t="shared" si="0"/>
        <v>111155</v>
      </c>
      <c r="J12" s="5">
        <v>335340</v>
      </c>
      <c r="K12" s="6">
        <f t="shared" si="1"/>
        <v>2.7361962189022253</v>
      </c>
    </row>
    <row r="13" spans="2:11" x14ac:dyDescent="0.35">
      <c r="B13" s="5" t="s">
        <v>285</v>
      </c>
      <c r="C13" s="6">
        <v>2.8395867550570593</v>
      </c>
      <c r="F13" s="5" t="s">
        <v>285</v>
      </c>
      <c r="G13" s="48">
        <v>117509</v>
      </c>
      <c r="H13" s="42">
        <v>10921</v>
      </c>
      <c r="I13" s="42">
        <f t="shared" si="0"/>
        <v>106588</v>
      </c>
      <c r="J13" s="5">
        <v>333677</v>
      </c>
      <c r="K13" s="6">
        <f t="shared" si="1"/>
        <v>2.8395867550570593</v>
      </c>
    </row>
    <row r="14" spans="2:11" x14ac:dyDescent="0.35">
      <c r="B14" s="5" t="s">
        <v>286</v>
      </c>
      <c r="C14" s="6">
        <v>2.9864765183181707</v>
      </c>
      <c r="F14" s="5" t="s">
        <v>286</v>
      </c>
      <c r="G14" s="48">
        <v>101675</v>
      </c>
      <c r="H14" s="42">
        <v>9219</v>
      </c>
      <c r="I14" s="42">
        <f t="shared" si="0"/>
        <v>92456</v>
      </c>
      <c r="J14" s="5">
        <v>303650</v>
      </c>
      <c r="K14" s="6">
        <f t="shared" si="1"/>
        <v>2.9864765183181707</v>
      </c>
    </row>
    <row r="15" spans="2:11" x14ac:dyDescent="0.35">
      <c r="B15" s="5" t="s">
        <v>287</v>
      </c>
      <c r="C15" s="6">
        <v>3.217600566238056</v>
      </c>
      <c r="F15" s="5" t="s">
        <v>287</v>
      </c>
      <c r="G15" s="48">
        <v>84770</v>
      </c>
      <c r="H15" s="42">
        <v>6834</v>
      </c>
      <c r="I15" s="42">
        <f t="shared" si="0"/>
        <v>77936</v>
      </c>
      <c r="J15" s="5">
        <v>272756</v>
      </c>
      <c r="K15" s="6">
        <f t="shared" si="1"/>
        <v>3.217600566238056</v>
      </c>
    </row>
    <row r="16" spans="2:11" x14ac:dyDescent="0.35">
      <c r="B16" s="5" t="s">
        <v>288</v>
      </c>
      <c r="C16" s="6">
        <v>3.4041983362259858</v>
      </c>
      <c r="F16" s="5" t="s">
        <v>288</v>
      </c>
      <c r="G16" s="48">
        <v>66836</v>
      </c>
      <c r="H16" s="42">
        <v>4738</v>
      </c>
      <c r="I16" s="42">
        <f t="shared" si="0"/>
        <v>62098</v>
      </c>
      <c r="J16" s="5">
        <v>227523</v>
      </c>
      <c r="K16" s="6">
        <f t="shared" si="1"/>
        <v>3.4041983362259858</v>
      </c>
    </row>
    <row r="17" spans="2:11" x14ac:dyDescent="0.35">
      <c r="B17" s="5" t="s">
        <v>289</v>
      </c>
      <c r="C17" s="6">
        <v>3.7427720443162849</v>
      </c>
      <c r="F17" s="5" t="s">
        <v>289</v>
      </c>
      <c r="G17" s="48">
        <v>52712</v>
      </c>
      <c r="H17" s="42">
        <v>3453</v>
      </c>
      <c r="I17" s="42">
        <f t="shared" si="0"/>
        <v>49259</v>
      </c>
      <c r="J17" s="5">
        <v>197289</v>
      </c>
      <c r="K17" s="6">
        <f t="shared" si="1"/>
        <v>3.7427720443162849</v>
      </c>
    </row>
    <row r="18" spans="2:11" x14ac:dyDescent="0.35">
      <c r="B18" s="5" t="s">
        <v>290</v>
      </c>
      <c r="C18" s="6">
        <v>4.1822037145849835</v>
      </c>
      <c r="F18" s="5" t="s">
        <v>290</v>
      </c>
      <c r="G18" s="48">
        <v>39143</v>
      </c>
      <c r="H18" s="42">
        <v>2497</v>
      </c>
      <c r="I18" s="42">
        <f t="shared" si="0"/>
        <v>36646</v>
      </c>
      <c r="J18" s="5">
        <v>163704</v>
      </c>
      <c r="K18" s="6">
        <f t="shared" si="1"/>
        <v>4.1822037145849835</v>
      </c>
    </row>
    <row r="19" spans="2:11" x14ac:dyDescent="0.35">
      <c r="B19" s="5" t="s">
        <v>291</v>
      </c>
      <c r="C19" s="6">
        <v>4.8042028147291305</v>
      </c>
      <c r="F19" s="5" t="s">
        <v>291</v>
      </c>
      <c r="G19" s="48">
        <v>25935</v>
      </c>
      <c r="H19" s="42">
        <v>1598</v>
      </c>
      <c r="I19" s="42">
        <f t="shared" si="0"/>
        <v>24337</v>
      </c>
      <c r="J19" s="5">
        <v>124597</v>
      </c>
      <c r="K19" s="6">
        <f t="shared" si="1"/>
        <v>4.8042028147291305</v>
      </c>
    </row>
    <row r="20" spans="2:11" x14ac:dyDescent="0.35">
      <c r="B20" s="5" t="s">
        <v>292</v>
      </c>
      <c r="C20" s="6">
        <v>5.2740260557618477</v>
      </c>
      <c r="F20" s="5" t="s">
        <v>292</v>
      </c>
      <c r="G20" s="48">
        <v>15889</v>
      </c>
      <c r="H20" s="42">
        <v>952</v>
      </c>
      <c r="I20" s="42">
        <f t="shared" si="0"/>
        <v>14937</v>
      </c>
      <c r="J20" s="5">
        <v>83799</v>
      </c>
      <c r="K20" s="6">
        <f t="shared" si="1"/>
        <v>5.2740260557618477</v>
      </c>
    </row>
    <row r="21" spans="2:11" x14ac:dyDescent="0.35">
      <c r="B21" s="5" t="s">
        <v>293</v>
      </c>
      <c r="C21" s="6">
        <v>5.4073048523206753</v>
      </c>
      <c r="F21" s="5" t="s">
        <v>293</v>
      </c>
      <c r="G21" s="48">
        <v>7584</v>
      </c>
      <c r="H21" s="42">
        <v>472</v>
      </c>
      <c r="I21" s="42">
        <f t="shared" si="0"/>
        <v>7112</v>
      </c>
      <c r="J21" s="5">
        <v>41009</v>
      </c>
      <c r="K21" s="6">
        <f t="shared" si="1"/>
        <v>5.4073048523206753</v>
      </c>
    </row>
    <row r="22" spans="2:11" x14ac:dyDescent="0.35">
      <c r="B22" s="5" t="s">
        <v>294</v>
      </c>
      <c r="C22" s="6">
        <v>5.1429105873550318</v>
      </c>
      <c r="F22" s="5" t="s">
        <v>294</v>
      </c>
      <c r="G22" s="48">
        <v>2673</v>
      </c>
      <c r="H22" s="42">
        <v>209</v>
      </c>
      <c r="I22" s="42">
        <f t="shared" si="0"/>
        <v>2464</v>
      </c>
      <c r="J22" s="5">
        <v>13747</v>
      </c>
      <c r="K22" s="6">
        <f t="shared" si="1"/>
        <v>5.1429105873550318</v>
      </c>
    </row>
    <row r="23" spans="2:11" x14ac:dyDescent="0.35">
      <c r="B23" s="5" t="s">
        <v>295</v>
      </c>
      <c r="C23" s="6">
        <v>5.5037707390648567</v>
      </c>
      <c r="F23" s="5" t="s">
        <v>295</v>
      </c>
      <c r="G23" s="48">
        <v>663</v>
      </c>
      <c r="H23" s="42">
        <v>51</v>
      </c>
      <c r="I23" s="42">
        <f t="shared" si="0"/>
        <v>612</v>
      </c>
      <c r="J23" s="5">
        <v>3649</v>
      </c>
      <c r="K23" s="6">
        <f t="shared" si="1"/>
        <v>5.5037707390648567</v>
      </c>
    </row>
    <row r="24" spans="2:11" x14ac:dyDescent="0.35">
      <c r="B24" s="5" t="s">
        <v>296</v>
      </c>
      <c r="C24" s="6">
        <v>0.5</v>
      </c>
      <c r="F24" s="30" t="s">
        <v>297</v>
      </c>
      <c r="G24" s="43">
        <f>SUM(G5:G23)</f>
        <v>1715615</v>
      </c>
      <c r="H24" s="43">
        <v>586170</v>
      </c>
      <c r="I24" s="43">
        <f t="shared" si="0"/>
        <v>1129445</v>
      </c>
      <c r="J24" s="30">
        <v>3403485</v>
      </c>
      <c r="K24" s="82">
        <f t="shared" si="1"/>
        <v>1.9838279567385457</v>
      </c>
    </row>
    <row r="25" spans="2:11" x14ac:dyDescent="0.35">
      <c r="B25" s="5" t="s">
        <v>297</v>
      </c>
      <c r="C25" s="6">
        <v>1.9837770792447684</v>
      </c>
    </row>
    <row r="27" spans="2:11" x14ac:dyDescent="0.35">
      <c r="B27" t="s">
        <v>119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78F4-082F-4E23-B349-2BE128016752}">
  <sheetPr>
    <tabColor theme="9" tint="0.59999389629810485"/>
  </sheetPr>
  <dimension ref="B25"/>
  <sheetViews>
    <sheetView topLeftCell="A13" workbookViewId="0">
      <selection activeCell="B25" sqref="B25"/>
    </sheetView>
  </sheetViews>
  <sheetFormatPr baseColWidth="10" defaultColWidth="11.453125" defaultRowHeight="14.5" x14ac:dyDescent="0.35"/>
  <sheetData>
    <row r="25" spans="2:2" x14ac:dyDescent="0.35">
      <c r="B25" t="s">
        <v>119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376F-6E0A-40C8-90B4-E2D6739A1E74}">
  <sheetPr>
    <tabColor theme="9" tint="0.59999389629810485"/>
  </sheetPr>
  <dimension ref="B2:C18"/>
  <sheetViews>
    <sheetView zoomScale="85" zoomScaleNormal="85" workbookViewId="0">
      <selection activeCell="C2" sqref="C2"/>
    </sheetView>
  </sheetViews>
  <sheetFormatPr baseColWidth="10" defaultColWidth="10.81640625" defaultRowHeight="14.5" x14ac:dyDescent="0.35"/>
  <cols>
    <col min="1" max="1" width="10.81640625" style="5"/>
    <col min="2" max="2" width="23" style="5" customWidth="1"/>
    <col min="3" max="3" width="48" style="5" customWidth="1"/>
    <col min="4" max="16384" width="10.81640625" style="5"/>
  </cols>
  <sheetData>
    <row r="2" spans="2:3" ht="21.5" customHeight="1" x14ac:dyDescent="0.35">
      <c r="B2" s="5" t="s">
        <v>298</v>
      </c>
    </row>
    <row r="3" spans="2:3" ht="23.75" customHeight="1" x14ac:dyDescent="0.35">
      <c r="B3" s="30" t="s">
        <v>299</v>
      </c>
      <c r="C3" s="30" t="s">
        <v>300</v>
      </c>
    </row>
    <row r="4" spans="2:3" x14ac:dyDescent="0.35">
      <c r="B4" s="5" t="s">
        <v>63</v>
      </c>
      <c r="C4" s="5">
        <v>0.24</v>
      </c>
    </row>
    <row r="5" spans="2:3" x14ac:dyDescent="0.35">
      <c r="B5" s="5" t="s">
        <v>62</v>
      </c>
      <c r="C5" s="5">
        <v>0.25</v>
      </c>
    </row>
    <row r="6" spans="2:3" x14ac:dyDescent="0.35">
      <c r="B6" s="5" t="s">
        <v>64</v>
      </c>
      <c r="C6" s="5">
        <v>0.25</v>
      </c>
    </row>
    <row r="7" spans="2:3" x14ac:dyDescent="0.35">
      <c r="B7" s="5" t="s">
        <v>99</v>
      </c>
      <c r="C7" s="5">
        <v>0.28000000000000003</v>
      </c>
    </row>
    <row r="8" spans="2:3" x14ac:dyDescent="0.35">
      <c r="B8" s="5" t="s">
        <v>58</v>
      </c>
      <c r="C8" s="5">
        <v>0.28999999999999998</v>
      </c>
    </row>
    <row r="9" spans="2:3" x14ac:dyDescent="0.35">
      <c r="B9" s="5" t="s">
        <v>60</v>
      </c>
      <c r="C9" s="5">
        <v>0.32</v>
      </c>
    </row>
    <row r="10" spans="2:3" x14ac:dyDescent="0.35">
      <c r="B10" s="5" t="s">
        <v>66</v>
      </c>
      <c r="C10" s="5">
        <v>0.32</v>
      </c>
    </row>
    <row r="11" spans="2:3" x14ac:dyDescent="0.35">
      <c r="B11" s="5" t="s">
        <v>92</v>
      </c>
      <c r="C11" s="5">
        <v>0.33</v>
      </c>
    </row>
    <row r="12" spans="2:3" x14ac:dyDescent="0.35">
      <c r="B12" s="5" t="s">
        <v>61</v>
      </c>
      <c r="C12" s="5">
        <v>0.48</v>
      </c>
    </row>
    <row r="13" spans="2:3" x14ac:dyDescent="0.35">
      <c r="B13" s="5" t="s">
        <v>301</v>
      </c>
      <c r="C13" s="5">
        <v>0.54</v>
      </c>
    </row>
    <row r="14" spans="2:3" x14ac:dyDescent="0.35">
      <c r="B14" s="5" t="s">
        <v>67</v>
      </c>
      <c r="C14" s="5">
        <v>0.57999999999999996</v>
      </c>
    </row>
    <row r="15" spans="2:3" x14ac:dyDescent="0.35">
      <c r="B15" s="5" t="s">
        <v>69</v>
      </c>
      <c r="C15" s="5">
        <v>0.67</v>
      </c>
    </row>
    <row r="16" spans="2:3" x14ac:dyDescent="0.35">
      <c r="B16" s="5" t="s">
        <v>68</v>
      </c>
      <c r="C16" s="5">
        <v>0.72</v>
      </c>
    </row>
    <row r="18" spans="2:2" x14ac:dyDescent="0.35">
      <c r="B18" t="s">
        <v>119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4B56-2668-4798-92D9-BC999634735E}">
  <sheetPr>
    <tabColor theme="9" tint="0.59999389629810485"/>
  </sheetPr>
  <dimension ref="B22"/>
  <sheetViews>
    <sheetView zoomScale="85" zoomScaleNormal="85" workbookViewId="0">
      <selection activeCell="L6" sqref="L6"/>
    </sheetView>
  </sheetViews>
  <sheetFormatPr baseColWidth="10" defaultColWidth="11.453125" defaultRowHeight="14.5" x14ac:dyDescent="0.35"/>
  <sheetData>
    <row r="22" spans="2:2" x14ac:dyDescent="0.35">
      <c r="B22" t="s">
        <v>119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4F30-3F7E-4509-84A2-9F8562499D1E}">
  <sheetPr>
    <tabColor theme="9" tint="0.59999389629810485"/>
  </sheetPr>
  <dimension ref="D55"/>
  <sheetViews>
    <sheetView topLeftCell="A13" zoomScale="70" zoomScaleNormal="70" workbookViewId="0">
      <selection activeCell="A26" sqref="A26"/>
    </sheetView>
  </sheetViews>
  <sheetFormatPr baseColWidth="10" defaultColWidth="11.453125" defaultRowHeight="14.5" x14ac:dyDescent="0.35"/>
  <sheetData>
    <row r="55" spans="4:4" x14ac:dyDescent="0.35">
      <c r="D55" t="s">
        <v>50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C2AF-9CAF-41E2-A73F-53A93B2C5B62}">
  <sheetPr>
    <tabColor theme="9" tint="0.59999389629810485"/>
  </sheetPr>
  <dimension ref="B2:E20"/>
  <sheetViews>
    <sheetView workbookViewId="0">
      <selection activeCell="B17" sqref="B17"/>
    </sheetView>
  </sheetViews>
  <sheetFormatPr baseColWidth="10" defaultColWidth="11.453125" defaultRowHeight="14.5" x14ac:dyDescent="0.35"/>
  <cols>
    <col min="2" max="2" width="34.453125" customWidth="1"/>
  </cols>
  <sheetData>
    <row r="2" spans="2:5" ht="14.75" customHeight="1" x14ac:dyDescent="0.35">
      <c r="B2" t="s">
        <v>302</v>
      </c>
    </row>
    <row r="4" spans="2:5" x14ac:dyDescent="0.35">
      <c r="B4" s="70" t="s">
        <v>303</v>
      </c>
      <c r="C4" s="70" t="s">
        <v>304</v>
      </c>
      <c r="D4" s="70" t="s">
        <v>114</v>
      </c>
    </row>
    <row r="5" spans="2:5" x14ac:dyDescent="0.35">
      <c r="B5" t="s">
        <v>64</v>
      </c>
      <c r="C5" s="1">
        <v>17657</v>
      </c>
      <c r="D5" s="71">
        <v>1.4332108484734847</v>
      </c>
      <c r="E5" s="75">
        <v>3.65</v>
      </c>
    </row>
    <row r="6" spans="2:5" x14ac:dyDescent="0.35">
      <c r="B6" t="s">
        <v>99</v>
      </c>
      <c r="C6" s="1">
        <v>8587</v>
      </c>
      <c r="D6" s="71">
        <v>1.5673454785724326</v>
      </c>
      <c r="E6" s="75">
        <v>3.65</v>
      </c>
    </row>
    <row r="7" spans="2:5" x14ac:dyDescent="0.35">
      <c r="B7" t="s">
        <v>92</v>
      </c>
      <c r="C7" s="1">
        <v>4382</v>
      </c>
      <c r="D7" s="71">
        <v>1.8997576530059266</v>
      </c>
      <c r="E7" s="75">
        <v>3.65</v>
      </c>
    </row>
    <row r="8" spans="2:5" x14ac:dyDescent="0.35">
      <c r="B8" t="s">
        <v>58</v>
      </c>
      <c r="C8" s="1">
        <v>5719</v>
      </c>
      <c r="D8" s="71">
        <v>2.5181186540680014</v>
      </c>
      <c r="E8" s="75">
        <v>3.65</v>
      </c>
    </row>
    <row r="9" spans="2:5" x14ac:dyDescent="0.35">
      <c r="B9" t="s">
        <v>56</v>
      </c>
      <c r="C9" s="1">
        <v>123674</v>
      </c>
      <c r="D9" s="71">
        <v>3.6541820224314079</v>
      </c>
    </row>
    <row r="10" spans="2:5" x14ac:dyDescent="0.35">
      <c r="B10" t="s">
        <v>60</v>
      </c>
      <c r="C10" s="1">
        <v>15981</v>
      </c>
      <c r="D10" s="71">
        <v>4.0272464732298108</v>
      </c>
      <c r="E10" s="75">
        <v>3.65</v>
      </c>
    </row>
    <row r="11" spans="2:5" x14ac:dyDescent="0.35">
      <c r="B11" t="s">
        <v>63</v>
      </c>
      <c r="C11" s="1">
        <v>3655</v>
      </c>
      <c r="D11" s="71">
        <v>4.1894478640120125</v>
      </c>
      <c r="E11" s="75">
        <v>3.65</v>
      </c>
    </row>
    <row r="12" spans="2:5" x14ac:dyDescent="0.35">
      <c r="B12" t="s">
        <v>62</v>
      </c>
      <c r="C12" s="1">
        <v>4514</v>
      </c>
      <c r="D12" s="71">
        <v>4.2326950846726552</v>
      </c>
      <c r="E12" s="75">
        <v>3.65</v>
      </c>
    </row>
    <row r="13" spans="2:5" x14ac:dyDescent="0.35">
      <c r="B13" t="s">
        <v>66</v>
      </c>
      <c r="C13" s="1">
        <v>15131</v>
      </c>
      <c r="D13" s="71">
        <v>6.9351948188855834</v>
      </c>
      <c r="E13" s="75">
        <v>3.65</v>
      </c>
    </row>
    <row r="14" spans="2:5" x14ac:dyDescent="0.35">
      <c r="B14" t="s">
        <v>57</v>
      </c>
      <c r="C14" s="1">
        <v>9668</v>
      </c>
      <c r="D14" s="71">
        <v>8.2411306408442293</v>
      </c>
      <c r="E14" s="75">
        <v>3.65</v>
      </c>
    </row>
    <row r="15" spans="2:5" x14ac:dyDescent="0.35">
      <c r="B15" t="s">
        <v>61</v>
      </c>
      <c r="C15" s="1">
        <v>4132</v>
      </c>
      <c r="D15" s="71">
        <v>9.8287345385347287</v>
      </c>
      <c r="E15" s="75">
        <v>3.65</v>
      </c>
    </row>
    <row r="16" spans="2:5" x14ac:dyDescent="0.35">
      <c r="B16" t="s">
        <v>68</v>
      </c>
      <c r="C16" s="1">
        <v>1242</v>
      </c>
      <c r="D16" s="71">
        <v>13.850786216125794</v>
      </c>
      <c r="E16" s="75">
        <v>3.65</v>
      </c>
    </row>
    <row r="17" spans="2:5" x14ac:dyDescent="0.35">
      <c r="B17" t="s">
        <v>69</v>
      </c>
      <c r="C17" s="1">
        <v>28316</v>
      </c>
      <c r="D17" s="71">
        <v>19.397177695574737</v>
      </c>
      <c r="E17" s="75">
        <v>3.65</v>
      </c>
    </row>
    <row r="18" spans="2:5" x14ac:dyDescent="0.35">
      <c r="B18" s="23" t="s">
        <v>67</v>
      </c>
      <c r="C18" s="34">
        <v>4690</v>
      </c>
      <c r="D18" s="72">
        <v>19.848491260738925</v>
      </c>
      <c r="E18" s="75">
        <v>3.65</v>
      </c>
    </row>
    <row r="20" spans="2:5" x14ac:dyDescent="0.35">
      <c r="B20" t="s">
        <v>119</v>
      </c>
    </row>
  </sheetData>
  <autoFilter ref="B4:E4" xr:uid="{6273C2AF-9CAF-41E2-A73F-53A93B2C5B62}">
    <sortState xmlns:xlrd2="http://schemas.microsoft.com/office/spreadsheetml/2017/richdata2" ref="B5:E18">
      <sortCondition ref="D4"/>
    </sortState>
  </autoFilter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7C7A-0FCE-47BE-B876-E2F994A54456}">
  <sheetPr>
    <tabColor theme="9" tint="0.59999389629810485"/>
  </sheetPr>
  <dimension ref="B30"/>
  <sheetViews>
    <sheetView zoomScale="55" zoomScaleNormal="55" workbookViewId="0">
      <selection activeCell="B31" sqref="B31"/>
    </sheetView>
  </sheetViews>
  <sheetFormatPr baseColWidth="10" defaultColWidth="11.453125" defaultRowHeight="14.5" x14ac:dyDescent="0.35"/>
  <sheetData>
    <row r="30" spans="2:2" x14ac:dyDescent="0.35">
      <c r="B30" t="s">
        <v>119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2D95-3CD3-4871-868F-23A0DD4EC004}">
  <sheetPr>
    <tabColor theme="9" tint="0.59999389629810485"/>
  </sheetPr>
  <dimension ref="B2:AD56"/>
  <sheetViews>
    <sheetView topLeftCell="C1" workbookViewId="0">
      <selection activeCell="Q2" sqref="Q2:X45"/>
    </sheetView>
  </sheetViews>
  <sheetFormatPr baseColWidth="10" defaultColWidth="11.453125" defaultRowHeight="14.5" x14ac:dyDescent="0.35"/>
  <cols>
    <col min="2" max="2" width="29.453125" customWidth="1"/>
    <col min="4" max="4" width="11.81640625" customWidth="1"/>
    <col min="6" max="6" width="13.81640625" customWidth="1"/>
    <col min="9" max="9" width="13" bestFit="1" customWidth="1"/>
  </cols>
  <sheetData>
    <row r="2" spans="2:30" ht="21" customHeight="1" x14ac:dyDescent="0.35">
      <c r="B2" s="5" t="s">
        <v>305</v>
      </c>
      <c r="Q2" s="5" t="s">
        <v>318</v>
      </c>
    </row>
    <row r="3" spans="2:30" s="5" customFormat="1" ht="28.25" customHeight="1" x14ac:dyDescent="0.35">
      <c r="B3" s="20" t="s">
        <v>267</v>
      </c>
      <c r="C3" s="20" t="s">
        <v>78</v>
      </c>
      <c r="D3" s="20" t="s">
        <v>79</v>
      </c>
      <c r="E3" s="20" t="s">
        <v>306</v>
      </c>
      <c r="F3" s="20" t="s">
        <v>307</v>
      </c>
      <c r="G3" s="20" t="s">
        <v>308</v>
      </c>
      <c r="H3" s="20" t="s">
        <v>309</v>
      </c>
      <c r="I3" s="20" t="s">
        <v>310</v>
      </c>
      <c r="K3" s="5" t="s">
        <v>312</v>
      </c>
      <c r="L3" s="5" t="s">
        <v>313</v>
      </c>
      <c r="M3" s="5" t="s">
        <v>314</v>
      </c>
      <c r="N3" s="5" t="s">
        <v>315</v>
      </c>
      <c r="Q3" s="20" t="s">
        <v>317</v>
      </c>
      <c r="R3" s="20" t="s">
        <v>78</v>
      </c>
      <c r="S3" s="20" t="s">
        <v>79</v>
      </c>
      <c r="T3" s="20" t="s">
        <v>306</v>
      </c>
      <c r="U3" s="20" t="s">
        <v>307</v>
      </c>
      <c r="V3" s="20" t="s">
        <v>308</v>
      </c>
      <c r="W3" s="20" t="s">
        <v>309</v>
      </c>
      <c r="X3" s="20" t="s">
        <v>310</v>
      </c>
      <c r="Y3" s="20" t="s">
        <v>79</v>
      </c>
      <c r="Z3" s="20" t="s">
        <v>306</v>
      </c>
      <c r="AA3" s="20" t="s">
        <v>307</v>
      </c>
      <c r="AB3" s="20" t="s">
        <v>308</v>
      </c>
      <c r="AC3" s="20" t="s">
        <v>309</v>
      </c>
      <c r="AD3" s="20" t="s">
        <v>310</v>
      </c>
    </row>
    <row r="4" spans="2:30" x14ac:dyDescent="0.35">
      <c r="B4" t="s">
        <v>56</v>
      </c>
      <c r="C4" t="s">
        <v>25</v>
      </c>
      <c r="D4">
        <v>38028</v>
      </c>
      <c r="E4">
        <v>5120</v>
      </c>
      <c r="F4">
        <v>0</v>
      </c>
      <c r="G4">
        <v>95</v>
      </c>
      <c r="H4">
        <v>684</v>
      </c>
      <c r="I4">
        <v>32129</v>
      </c>
      <c r="K4" s="65">
        <f t="shared" ref="K4:K45" si="0">E4*100/D4</f>
        <v>13.463763542652782</v>
      </c>
      <c r="L4" s="65">
        <f t="shared" ref="L4:L45" si="1">G4*100/D4</f>
        <v>0.24981592510781531</v>
      </c>
      <c r="M4" s="65">
        <f t="shared" ref="M4:M45" si="2">H4*100/D4</f>
        <v>1.79867466077627</v>
      </c>
      <c r="N4" s="65">
        <f t="shared" ref="N4:N45" si="3">I4*100/D4</f>
        <v>84.487745871463133</v>
      </c>
      <c r="O4" s="65"/>
      <c r="Q4" t="s">
        <v>56</v>
      </c>
      <c r="R4" t="s">
        <v>25</v>
      </c>
      <c r="S4">
        <v>3892</v>
      </c>
      <c r="T4">
        <v>675</v>
      </c>
      <c r="U4">
        <v>0</v>
      </c>
      <c r="V4">
        <v>36</v>
      </c>
      <c r="W4">
        <v>99</v>
      </c>
      <c r="X4">
        <v>3082</v>
      </c>
      <c r="Y4">
        <v>38028</v>
      </c>
      <c r="Z4">
        <v>5120</v>
      </c>
      <c r="AA4">
        <v>0</v>
      </c>
      <c r="AB4">
        <v>95</v>
      </c>
      <c r="AC4">
        <v>684</v>
      </c>
      <c r="AD4">
        <v>32129</v>
      </c>
    </row>
    <row r="5" spans="2:30" x14ac:dyDescent="0.35">
      <c r="B5" t="s">
        <v>56</v>
      </c>
      <c r="C5" t="s">
        <v>26</v>
      </c>
      <c r="D5">
        <v>20214</v>
      </c>
      <c r="E5">
        <v>2955</v>
      </c>
      <c r="F5">
        <v>0</v>
      </c>
      <c r="G5">
        <v>81</v>
      </c>
      <c r="H5">
        <v>415</v>
      </c>
      <c r="I5">
        <v>16763</v>
      </c>
      <c r="J5">
        <f>D5*100/D4</f>
        <v>53.155569580309248</v>
      </c>
      <c r="K5" s="65">
        <f t="shared" si="0"/>
        <v>14.618581181359454</v>
      </c>
      <c r="L5" s="65">
        <f t="shared" si="1"/>
        <v>0.40071237756010686</v>
      </c>
      <c r="M5" s="65">
        <f t="shared" si="2"/>
        <v>2.0530325516968437</v>
      </c>
      <c r="N5" s="65">
        <f t="shared" si="3"/>
        <v>82.927673889383598</v>
      </c>
      <c r="O5" s="65"/>
      <c r="Q5" t="s">
        <v>56</v>
      </c>
      <c r="R5" t="s">
        <v>26</v>
      </c>
      <c r="S5">
        <v>2199</v>
      </c>
      <c r="T5">
        <v>406</v>
      </c>
      <c r="U5">
        <v>0</v>
      </c>
      <c r="V5">
        <v>30</v>
      </c>
      <c r="W5">
        <v>80</v>
      </c>
      <c r="X5">
        <v>1683</v>
      </c>
      <c r="Y5">
        <v>20214</v>
      </c>
      <c r="Z5">
        <v>2955</v>
      </c>
      <c r="AA5">
        <v>0</v>
      </c>
      <c r="AB5">
        <v>81</v>
      </c>
      <c r="AC5">
        <v>415</v>
      </c>
      <c r="AD5">
        <v>16763</v>
      </c>
    </row>
    <row r="6" spans="2:30" x14ac:dyDescent="0.35">
      <c r="B6" t="s">
        <v>56</v>
      </c>
      <c r="C6" t="s">
        <v>27</v>
      </c>
      <c r="D6">
        <v>17814</v>
      </c>
      <c r="E6">
        <v>2165</v>
      </c>
      <c r="F6">
        <v>0</v>
      </c>
      <c r="G6">
        <v>14</v>
      </c>
      <c r="H6">
        <v>269</v>
      </c>
      <c r="I6">
        <v>15366</v>
      </c>
      <c r="J6">
        <f>D6*100/D4</f>
        <v>46.844430419690752</v>
      </c>
      <c r="K6" s="65">
        <f t="shared" si="0"/>
        <v>12.153362523857639</v>
      </c>
      <c r="L6" s="65">
        <f t="shared" si="1"/>
        <v>7.8589873133490515E-2</v>
      </c>
      <c r="M6" s="65">
        <f t="shared" si="2"/>
        <v>1.5100482766363534</v>
      </c>
      <c r="N6" s="65">
        <f t="shared" si="3"/>
        <v>86.257999326372513</v>
      </c>
      <c r="O6" s="65"/>
      <c r="Q6" t="s">
        <v>56</v>
      </c>
      <c r="R6" t="s">
        <v>27</v>
      </c>
      <c r="S6">
        <v>1693</v>
      </c>
      <c r="T6">
        <v>269</v>
      </c>
      <c r="U6">
        <v>0</v>
      </c>
      <c r="V6">
        <v>6</v>
      </c>
      <c r="W6">
        <v>19</v>
      </c>
      <c r="X6">
        <v>1399</v>
      </c>
      <c r="Y6">
        <v>17814</v>
      </c>
      <c r="Z6">
        <v>2165</v>
      </c>
      <c r="AA6">
        <v>0</v>
      </c>
      <c r="AB6">
        <v>14</v>
      </c>
      <c r="AC6">
        <v>269</v>
      </c>
      <c r="AD6">
        <v>15366</v>
      </c>
    </row>
    <row r="7" spans="2:30" x14ac:dyDescent="0.35">
      <c r="B7" t="s">
        <v>57</v>
      </c>
      <c r="C7" t="s">
        <v>25</v>
      </c>
      <c r="D7">
        <v>754</v>
      </c>
      <c r="E7">
        <v>117</v>
      </c>
      <c r="F7">
        <v>0</v>
      </c>
      <c r="G7">
        <v>0</v>
      </c>
      <c r="H7">
        <v>12</v>
      </c>
      <c r="I7">
        <v>625</v>
      </c>
      <c r="K7" s="65">
        <f t="shared" si="0"/>
        <v>15.517241379310345</v>
      </c>
      <c r="L7" s="65">
        <f t="shared" si="1"/>
        <v>0</v>
      </c>
      <c r="M7" s="65">
        <f t="shared" si="2"/>
        <v>1.5915119363395225</v>
      </c>
      <c r="N7" s="65">
        <f t="shared" si="3"/>
        <v>82.891246684350136</v>
      </c>
      <c r="P7">
        <f>E4*100/7105</f>
        <v>72.061928219563683</v>
      </c>
      <c r="Q7" t="s">
        <v>57</v>
      </c>
      <c r="R7" t="s">
        <v>25</v>
      </c>
      <c r="S7">
        <v>102</v>
      </c>
      <c r="T7">
        <v>24</v>
      </c>
      <c r="U7">
        <v>0</v>
      </c>
      <c r="V7">
        <v>0</v>
      </c>
      <c r="W7">
        <v>3</v>
      </c>
      <c r="X7">
        <v>75</v>
      </c>
      <c r="Y7">
        <v>754</v>
      </c>
      <c r="Z7">
        <v>117</v>
      </c>
      <c r="AA7">
        <v>0</v>
      </c>
      <c r="AB7">
        <v>0</v>
      </c>
      <c r="AC7">
        <v>12</v>
      </c>
      <c r="AD7">
        <v>625</v>
      </c>
    </row>
    <row r="8" spans="2:30" x14ac:dyDescent="0.35">
      <c r="B8" t="s">
        <v>57</v>
      </c>
      <c r="C8" t="s">
        <v>26</v>
      </c>
      <c r="D8">
        <v>459</v>
      </c>
      <c r="E8">
        <v>82</v>
      </c>
      <c r="F8">
        <v>0</v>
      </c>
      <c r="G8">
        <v>0</v>
      </c>
      <c r="H8">
        <v>6</v>
      </c>
      <c r="I8">
        <v>371</v>
      </c>
      <c r="K8" s="65">
        <f t="shared" si="0"/>
        <v>17.864923747276688</v>
      </c>
      <c r="L8" s="65">
        <f t="shared" si="1"/>
        <v>0</v>
      </c>
      <c r="M8" s="65">
        <f t="shared" si="2"/>
        <v>1.3071895424836601</v>
      </c>
      <c r="N8" s="65">
        <f t="shared" si="3"/>
        <v>80.827886710239653</v>
      </c>
      <c r="Q8" t="s">
        <v>57</v>
      </c>
      <c r="R8" t="s">
        <v>26</v>
      </c>
      <c r="S8">
        <v>57</v>
      </c>
      <c r="T8">
        <v>16</v>
      </c>
      <c r="U8">
        <v>0</v>
      </c>
      <c r="V8">
        <v>0</v>
      </c>
      <c r="W8">
        <v>3</v>
      </c>
      <c r="X8">
        <v>38</v>
      </c>
      <c r="Y8">
        <v>459</v>
      </c>
      <c r="Z8">
        <v>82</v>
      </c>
      <c r="AA8">
        <v>0</v>
      </c>
      <c r="AB8">
        <v>0</v>
      </c>
      <c r="AC8">
        <v>6</v>
      </c>
      <c r="AD8">
        <v>371</v>
      </c>
    </row>
    <row r="9" spans="2:30" x14ac:dyDescent="0.35">
      <c r="B9" t="s">
        <v>57</v>
      </c>
      <c r="C9" t="s">
        <v>27</v>
      </c>
      <c r="D9">
        <v>295</v>
      </c>
      <c r="E9">
        <v>35</v>
      </c>
      <c r="F9">
        <v>0</v>
      </c>
      <c r="G9">
        <v>0</v>
      </c>
      <c r="H9">
        <v>6</v>
      </c>
      <c r="I9">
        <v>254</v>
      </c>
      <c r="K9" s="65">
        <f t="shared" si="0"/>
        <v>11.864406779661017</v>
      </c>
      <c r="L9" s="65">
        <f t="shared" si="1"/>
        <v>0</v>
      </c>
      <c r="M9" s="65">
        <f t="shared" si="2"/>
        <v>2.0338983050847457</v>
      </c>
      <c r="N9" s="65">
        <f t="shared" si="3"/>
        <v>86.101694915254242</v>
      </c>
      <c r="Q9" t="s">
        <v>57</v>
      </c>
      <c r="R9" t="s">
        <v>27</v>
      </c>
      <c r="S9">
        <v>45</v>
      </c>
      <c r="T9">
        <v>8</v>
      </c>
      <c r="U9">
        <v>0</v>
      </c>
      <c r="V9">
        <v>0</v>
      </c>
      <c r="W9">
        <v>0</v>
      </c>
      <c r="X9">
        <v>37</v>
      </c>
      <c r="Y9">
        <v>295</v>
      </c>
      <c r="Z9">
        <v>35</v>
      </c>
      <c r="AA9">
        <v>0</v>
      </c>
      <c r="AB9">
        <v>0</v>
      </c>
      <c r="AC9">
        <v>6</v>
      </c>
      <c r="AD9">
        <v>254</v>
      </c>
    </row>
    <row r="10" spans="2:30" x14ac:dyDescent="0.35">
      <c r="B10" t="s">
        <v>58</v>
      </c>
      <c r="C10" t="s">
        <v>25</v>
      </c>
      <c r="D10">
        <v>2935</v>
      </c>
      <c r="E10">
        <v>225</v>
      </c>
      <c r="F10">
        <v>0</v>
      </c>
      <c r="G10">
        <v>7</v>
      </c>
      <c r="H10">
        <v>40</v>
      </c>
      <c r="I10">
        <v>2663</v>
      </c>
      <c r="K10" s="65">
        <f t="shared" si="0"/>
        <v>7.6660988074957412</v>
      </c>
      <c r="L10" s="65">
        <f t="shared" si="1"/>
        <v>0.23850085178875638</v>
      </c>
      <c r="M10" s="65">
        <f t="shared" si="2"/>
        <v>1.362862010221465</v>
      </c>
      <c r="N10" s="65">
        <f t="shared" si="3"/>
        <v>90.732538330494037</v>
      </c>
      <c r="Q10" t="s">
        <v>58</v>
      </c>
      <c r="R10" t="s">
        <v>25</v>
      </c>
      <c r="S10">
        <v>240</v>
      </c>
      <c r="T10">
        <v>24</v>
      </c>
      <c r="U10">
        <v>0</v>
      </c>
      <c r="V10">
        <v>1</v>
      </c>
      <c r="W10">
        <v>6</v>
      </c>
      <c r="X10">
        <v>209</v>
      </c>
      <c r="Y10">
        <v>2935</v>
      </c>
      <c r="Z10">
        <v>225</v>
      </c>
      <c r="AA10">
        <v>0</v>
      </c>
      <c r="AB10">
        <v>7</v>
      </c>
      <c r="AC10">
        <v>40</v>
      </c>
      <c r="AD10">
        <v>2663</v>
      </c>
    </row>
    <row r="11" spans="2:30" x14ac:dyDescent="0.35">
      <c r="B11" t="s">
        <v>58</v>
      </c>
      <c r="C11" t="s">
        <v>26</v>
      </c>
      <c r="D11">
        <v>1587</v>
      </c>
      <c r="E11">
        <v>137</v>
      </c>
      <c r="F11">
        <v>0</v>
      </c>
      <c r="G11">
        <v>6</v>
      </c>
      <c r="H11">
        <v>24</v>
      </c>
      <c r="I11">
        <v>1420</v>
      </c>
      <c r="K11" s="65">
        <f t="shared" si="0"/>
        <v>8.6326402016383117</v>
      </c>
      <c r="L11" s="65">
        <f t="shared" si="1"/>
        <v>0.3780718336483932</v>
      </c>
      <c r="M11" s="65">
        <f t="shared" si="2"/>
        <v>1.5122873345935728</v>
      </c>
      <c r="N11" s="65">
        <f t="shared" si="3"/>
        <v>89.477000630119718</v>
      </c>
      <c r="Q11" t="s">
        <v>58</v>
      </c>
      <c r="R11" t="s">
        <v>26</v>
      </c>
      <c r="S11">
        <v>148</v>
      </c>
      <c r="T11">
        <v>14</v>
      </c>
      <c r="U11">
        <v>0</v>
      </c>
      <c r="V11">
        <v>1</v>
      </c>
      <c r="W11">
        <v>5</v>
      </c>
      <c r="X11">
        <v>128</v>
      </c>
      <c r="Y11">
        <v>1587</v>
      </c>
      <c r="Z11">
        <v>137</v>
      </c>
      <c r="AA11">
        <v>0</v>
      </c>
      <c r="AB11">
        <v>6</v>
      </c>
      <c r="AC11">
        <v>24</v>
      </c>
      <c r="AD11">
        <v>1420</v>
      </c>
    </row>
    <row r="12" spans="2:30" x14ac:dyDescent="0.35">
      <c r="B12" t="s">
        <v>58</v>
      </c>
      <c r="C12" t="s">
        <v>27</v>
      </c>
      <c r="D12">
        <v>1348</v>
      </c>
      <c r="E12">
        <v>88</v>
      </c>
      <c r="F12">
        <v>0</v>
      </c>
      <c r="G12">
        <v>1</v>
      </c>
      <c r="H12">
        <v>16</v>
      </c>
      <c r="I12">
        <v>1243</v>
      </c>
      <c r="K12" s="65">
        <f t="shared" si="0"/>
        <v>6.5281899109792283</v>
      </c>
      <c r="L12" s="65">
        <f t="shared" si="1"/>
        <v>7.418397626112759E-2</v>
      </c>
      <c r="M12" s="65">
        <f t="shared" si="2"/>
        <v>1.1869436201780414</v>
      </c>
      <c r="N12" s="65">
        <f t="shared" si="3"/>
        <v>92.210682492581597</v>
      </c>
      <c r="Q12" t="s">
        <v>58</v>
      </c>
      <c r="R12" t="s">
        <v>27</v>
      </c>
      <c r="S12">
        <v>92</v>
      </c>
      <c r="T12">
        <v>10</v>
      </c>
      <c r="U12">
        <v>0</v>
      </c>
      <c r="V12">
        <v>0</v>
      </c>
      <c r="W12">
        <v>1</v>
      </c>
      <c r="X12">
        <v>81</v>
      </c>
      <c r="Y12">
        <v>1348</v>
      </c>
      <c r="Z12">
        <v>88</v>
      </c>
      <c r="AA12">
        <v>0</v>
      </c>
      <c r="AB12">
        <v>1</v>
      </c>
      <c r="AC12">
        <v>16</v>
      </c>
      <c r="AD12">
        <v>1243</v>
      </c>
    </row>
    <row r="13" spans="2:30" x14ac:dyDescent="0.35">
      <c r="B13" t="s">
        <v>92</v>
      </c>
      <c r="C13" t="s">
        <v>25</v>
      </c>
      <c r="D13">
        <v>2135</v>
      </c>
      <c r="E13">
        <v>298</v>
      </c>
      <c r="F13">
        <v>0</v>
      </c>
      <c r="G13">
        <v>8</v>
      </c>
      <c r="H13">
        <v>54</v>
      </c>
      <c r="I13">
        <v>1775</v>
      </c>
      <c r="K13" s="65">
        <f t="shared" si="0"/>
        <v>13.957845433255269</v>
      </c>
      <c r="L13" s="65">
        <f t="shared" si="1"/>
        <v>0.37470725995316162</v>
      </c>
      <c r="M13" s="65">
        <f t="shared" si="2"/>
        <v>2.5292740046838409</v>
      </c>
      <c r="N13" s="65">
        <f t="shared" si="3"/>
        <v>83.138173302107731</v>
      </c>
      <c r="Q13" t="s">
        <v>92</v>
      </c>
      <c r="R13" t="s">
        <v>25</v>
      </c>
      <c r="S13">
        <v>269</v>
      </c>
      <c r="T13">
        <v>46</v>
      </c>
      <c r="U13">
        <v>0</v>
      </c>
      <c r="V13">
        <v>6</v>
      </c>
      <c r="W13">
        <v>13</v>
      </c>
      <c r="X13">
        <v>204</v>
      </c>
      <c r="Y13">
        <v>2135</v>
      </c>
      <c r="Z13">
        <v>298</v>
      </c>
      <c r="AA13">
        <v>0</v>
      </c>
      <c r="AB13">
        <v>8</v>
      </c>
      <c r="AC13">
        <v>54</v>
      </c>
      <c r="AD13">
        <v>1775</v>
      </c>
    </row>
    <row r="14" spans="2:30" x14ac:dyDescent="0.35">
      <c r="B14" t="s">
        <v>92</v>
      </c>
      <c r="C14" t="s">
        <v>26</v>
      </c>
      <c r="D14">
        <v>1098</v>
      </c>
      <c r="E14">
        <v>169</v>
      </c>
      <c r="F14">
        <v>0</v>
      </c>
      <c r="G14">
        <v>7</v>
      </c>
      <c r="H14">
        <v>30</v>
      </c>
      <c r="I14">
        <v>892</v>
      </c>
      <c r="K14" s="65">
        <f t="shared" si="0"/>
        <v>15.391621129326047</v>
      </c>
      <c r="L14" s="65">
        <f t="shared" si="1"/>
        <v>0.63752276867030966</v>
      </c>
      <c r="M14" s="65">
        <f t="shared" si="2"/>
        <v>2.7322404371584699</v>
      </c>
      <c r="N14" s="65">
        <f t="shared" si="3"/>
        <v>81.23861566484517</v>
      </c>
      <c r="Q14" t="s">
        <v>92</v>
      </c>
      <c r="R14" t="s">
        <v>26</v>
      </c>
      <c r="S14">
        <v>150</v>
      </c>
      <c r="T14">
        <v>28</v>
      </c>
      <c r="U14">
        <v>0</v>
      </c>
      <c r="V14">
        <v>5</v>
      </c>
      <c r="W14">
        <v>10</v>
      </c>
      <c r="X14">
        <v>107</v>
      </c>
      <c r="Y14">
        <v>1098</v>
      </c>
      <c r="Z14">
        <v>169</v>
      </c>
      <c r="AA14">
        <v>0</v>
      </c>
      <c r="AB14">
        <v>7</v>
      </c>
      <c r="AC14">
        <v>30</v>
      </c>
      <c r="AD14">
        <v>892</v>
      </c>
    </row>
    <row r="15" spans="2:30" x14ac:dyDescent="0.35">
      <c r="B15" t="s">
        <v>92</v>
      </c>
      <c r="C15" t="s">
        <v>27</v>
      </c>
      <c r="D15">
        <v>1037</v>
      </c>
      <c r="E15">
        <v>129</v>
      </c>
      <c r="F15">
        <v>0</v>
      </c>
      <c r="G15">
        <v>1</v>
      </c>
      <c r="H15">
        <v>24</v>
      </c>
      <c r="I15">
        <v>883</v>
      </c>
      <c r="K15" s="65">
        <f t="shared" si="0"/>
        <v>12.439729990356799</v>
      </c>
      <c r="L15" s="65">
        <f t="shared" si="1"/>
        <v>9.643201542912247E-2</v>
      </c>
      <c r="M15" s="65">
        <f t="shared" si="2"/>
        <v>2.314368370298939</v>
      </c>
      <c r="N15" s="65">
        <f t="shared" si="3"/>
        <v>85.149469623915138</v>
      </c>
      <c r="Q15" t="s">
        <v>92</v>
      </c>
      <c r="R15" t="s">
        <v>27</v>
      </c>
      <c r="S15">
        <v>119</v>
      </c>
      <c r="T15">
        <v>18</v>
      </c>
      <c r="U15">
        <v>0</v>
      </c>
      <c r="V15">
        <v>1</v>
      </c>
      <c r="W15">
        <v>3</v>
      </c>
      <c r="X15">
        <v>97</v>
      </c>
      <c r="Y15">
        <v>1037</v>
      </c>
      <c r="Z15">
        <v>129</v>
      </c>
      <c r="AA15">
        <v>0</v>
      </c>
      <c r="AB15">
        <v>1</v>
      </c>
      <c r="AC15">
        <v>24</v>
      </c>
      <c r="AD15">
        <v>883</v>
      </c>
    </row>
    <row r="16" spans="2:30" x14ac:dyDescent="0.35">
      <c r="B16" t="s">
        <v>60</v>
      </c>
      <c r="C16" t="s">
        <v>25</v>
      </c>
      <c r="D16">
        <v>5144</v>
      </c>
      <c r="E16">
        <v>659</v>
      </c>
      <c r="F16">
        <v>0</v>
      </c>
      <c r="G16">
        <v>8</v>
      </c>
      <c r="H16">
        <v>97</v>
      </c>
      <c r="I16">
        <v>4380</v>
      </c>
      <c r="K16" s="65">
        <f t="shared" si="0"/>
        <v>12.811041990668741</v>
      </c>
      <c r="L16" s="65">
        <f t="shared" si="1"/>
        <v>0.15552099533437014</v>
      </c>
      <c r="M16" s="65">
        <f t="shared" si="2"/>
        <v>1.885692068429238</v>
      </c>
      <c r="N16" s="65">
        <f t="shared" si="3"/>
        <v>85.147744945567652</v>
      </c>
      <c r="Q16" t="s">
        <v>60</v>
      </c>
      <c r="R16" t="s">
        <v>25</v>
      </c>
      <c r="S16">
        <v>490</v>
      </c>
      <c r="T16">
        <v>69</v>
      </c>
      <c r="U16">
        <v>0</v>
      </c>
      <c r="V16">
        <v>1</v>
      </c>
      <c r="W16">
        <v>10</v>
      </c>
      <c r="X16">
        <v>410</v>
      </c>
      <c r="Y16">
        <v>5144</v>
      </c>
      <c r="Z16">
        <v>659</v>
      </c>
      <c r="AA16">
        <v>0</v>
      </c>
      <c r="AB16">
        <v>8</v>
      </c>
      <c r="AC16">
        <v>97</v>
      </c>
      <c r="AD16">
        <v>4380</v>
      </c>
    </row>
    <row r="17" spans="2:30" x14ac:dyDescent="0.35">
      <c r="B17" t="s">
        <v>60</v>
      </c>
      <c r="C17" t="s">
        <v>26</v>
      </c>
      <c r="D17">
        <v>2772</v>
      </c>
      <c r="E17">
        <v>367</v>
      </c>
      <c r="F17">
        <v>0</v>
      </c>
      <c r="G17">
        <v>8</v>
      </c>
      <c r="H17">
        <v>63</v>
      </c>
      <c r="I17">
        <v>2334</v>
      </c>
      <c r="K17" s="65">
        <f t="shared" si="0"/>
        <v>13.239538239538239</v>
      </c>
      <c r="L17" s="65">
        <f t="shared" si="1"/>
        <v>0.28860028860028858</v>
      </c>
      <c r="M17" s="65">
        <f t="shared" si="2"/>
        <v>2.2727272727272729</v>
      </c>
      <c r="N17" s="65">
        <f t="shared" si="3"/>
        <v>84.199134199134193</v>
      </c>
      <c r="Q17" t="s">
        <v>60</v>
      </c>
      <c r="R17" t="s">
        <v>26</v>
      </c>
      <c r="S17">
        <v>262</v>
      </c>
      <c r="T17">
        <v>38</v>
      </c>
      <c r="U17">
        <v>0</v>
      </c>
      <c r="V17">
        <v>1</v>
      </c>
      <c r="W17">
        <v>8</v>
      </c>
      <c r="X17">
        <v>215</v>
      </c>
      <c r="Y17">
        <v>2772</v>
      </c>
      <c r="Z17">
        <v>367</v>
      </c>
      <c r="AA17">
        <v>0</v>
      </c>
      <c r="AB17">
        <v>8</v>
      </c>
      <c r="AC17">
        <v>63</v>
      </c>
      <c r="AD17">
        <v>2334</v>
      </c>
    </row>
    <row r="18" spans="2:30" x14ac:dyDescent="0.35">
      <c r="B18" t="s">
        <v>60</v>
      </c>
      <c r="C18" t="s">
        <v>27</v>
      </c>
      <c r="D18">
        <v>2372</v>
      </c>
      <c r="E18">
        <v>292</v>
      </c>
      <c r="F18">
        <v>0</v>
      </c>
      <c r="G18">
        <v>0</v>
      </c>
      <c r="H18">
        <v>34</v>
      </c>
      <c r="I18">
        <v>2046</v>
      </c>
      <c r="K18" s="65">
        <f t="shared" si="0"/>
        <v>12.310286677908937</v>
      </c>
      <c r="L18" s="65">
        <f t="shared" si="1"/>
        <v>0</v>
      </c>
      <c r="M18" s="65">
        <f t="shared" si="2"/>
        <v>1.4333895446880269</v>
      </c>
      <c r="N18" s="65">
        <f t="shared" si="3"/>
        <v>86.25632377740304</v>
      </c>
      <c r="Q18" t="s">
        <v>60</v>
      </c>
      <c r="R18" t="s">
        <v>27</v>
      </c>
      <c r="S18">
        <v>228</v>
      </c>
      <c r="T18">
        <v>31</v>
      </c>
      <c r="U18">
        <v>0</v>
      </c>
      <c r="V18">
        <v>0</v>
      </c>
      <c r="W18">
        <v>2</v>
      </c>
      <c r="X18">
        <v>195</v>
      </c>
      <c r="Y18">
        <v>2372</v>
      </c>
      <c r="Z18">
        <v>292</v>
      </c>
      <c r="AA18">
        <v>0</v>
      </c>
      <c r="AB18">
        <v>0</v>
      </c>
      <c r="AC18">
        <v>34</v>
      </c>
      <c r="AD18">
        <v>2046</v>
      </c>
    </row>
    <row r="19" spans="2:30" x14ac:dyDescent="0.35">
      <c r="B19" t="s">
        <v>61</v>
      </c>
      <c r="C19" t="s">
        <v>25</v>
      </c>
      <c r="D19">
        <v>319</v>
      </c>
      <c r="E19">
        <v>58</v>
      </c>
      <c r="F19">
        <v>0</v>
      </c>
      <c r="G19">
        <v>0</v>
      </c>
      <c r="H19">
        <v>11</v>
      </c>
      <c r="I19">
        <v>250</v>
      </c>
      <c r="K19" s="65">
        <f t="shared" si="0"/>
        <v>18.181818181818183</v>
      </c>
      <c r="L19" s="65">
        <f t="shared" si="1"/>
        <v>0</v>
      </c>
      <c r="M19" s="65">
        <f t="shared" si="2"/>
        <v>3.4482758620689653</v>
      </c>
      <c r="N19" s="65">
        <f t="shared" si="3"/>
        <v>78.369905956112859</v>
      </c>
      <c r="Q19" t="s">
        <v>61</v>
      </c>
      <c r="R19" t="s">
        <v>25</v>
      </c>
      <c r="S19">
        <v>32</v>
      </c>
      <c r="T19">
        <v>5</v>
      </c>
      <c r="U19">
        <v>0</v>
      </c>
      <c r="V19">
        <v>0</v>
      </c>
      <c r="W19">
        <v>1</v>
      </c>
      <c r="X19">
        <v>26</v>
      </c>
      <c r="Y19">
        <v>319</v>
      </c>
      <c r="Z19">
        <v>58</v>
      </c>
      <c r="AA19">
        <v>0</v>
      </c>
      <c r="AB19">
        <v>0</v>
      </c>
      <c r="AC19">
        <v>11</v>
      </c>
      <c r="AD19">
        <v>250</v>
      </c>
    </row>
    <row r="20" spans="2:30" x14ac:dyDescent="0.35">
      <c r="B20" t="s">
        <v>61</v>
      </c>
      <c r="C20" t="s">
        <v>26</v>
      </c>
      <c r="D20">
        <v>187</v>
      </c>
      <c r="E20">
        <v>40</v>
      </c>
      <c r="F20">
        <v>0</v>
      </c>
      <c r="G20">
        <v>0</v>
      </c>
      <c r="H20">
        <v>8</v>
      </c>
      <c r="I20">
        <v>139</v>
      </c>
      <c r="K20" s="65">
        <f t="shared" si="0"/>
        <v>21.390374331550802</v>
      </c>
      <c r="L20" s="65">
        <f t="shared" si="1"/>
        <v>0</v>
      </c>
      <c r="M20" s="65">
        <f t="shared" si="2"/>
        <v>4.2780748663101607</v>
      </c>
      <c r="N20" s="65">
        <f t="shared" si="3"/>
        <v>74.331550802139034</v>
      </c>
      <c r="Q20" t="s">
        <v>61</v>
      </c>
      <c r="R20" t="s">
        <v>26</v>
      </c>
      <c r="S20">
        <v>13</v>
      </c>
      <c r="T20">
        <v>2</v>
      </c>
      <c r="U20">
        <v>0</v>
      </c>
      <c r="V20">
        <v>0</v>
      </c>
      <c r="W20">
        <v>1</v>
      </c>
      <c r="X20">
        <v>10</v>
      </c>
      <c r="Y20">
        <v>187</v>
      </c>
      <c r="Z20">
        <v>40</v>
      </c>
      <c r="AA20">
        <v>0</v>
      </c>
      <c r="AB20">
        <v>0</v>
      </c>
      <c r="AC20">
        <v>8</v>
      </c>
      <c r="AD20">
        <v>139</v>
      </c>
    </row>
    <row r="21" spans="2:30" x14ac:dyDescent="0.35">
      <c r="B21" t="s">
        <v>61</v>
      </c>
      <c r="C21" t="s">
        <v>27</v>
      </c>
      <c r="D21">
        <v>132</v>
      </c>
      <c r="E21">
        <v>18</v>
      </c>
      <c r="F21">
        <v>0</v>
      </c>
      <c r="G21">
        <v>0</v>
      </c>
      <c r="H21">
        <v>3</v>
      </c>
      <c r="I21">
        <v>111</v>
      </c>
      <c r="K21" s="65">
        <f t="shared" si="0"/>
        <v>13.636363636363637</v>
      </c>
      <c r="L21" s="65">
        <f t="shared" si="1"/>
        <v>0</v>
      </c>
      <c r="M21" s="65">
        <f t="shared" si="2"/>
        <v>2.2727272727272729</v>
      </c>
      <c r="N21" s="65">
        <f t="shared" si="3"/>
        <v>84.090909090909093</v>
      </c>
      <c r="Q21" t="s">
        <v>61</v>
      </c>
      <c r="R21" t="s">
        <v>27</v>
      </c>
      <c r="S21">
        <v>19</v>
      </c>
      <c r="T21">
        <v>3</v>
      </c>
      <c r="U21">
        <v>0</v>
      </c>
      <c r="V21">
        <v>0</v>
      </c>
      <c r="W21">
        <v>0</v>
      </c>
      <c r="X21">
        <v>16</v>
      </c>
      <c r="Y21">
        <v>132</v>
      </c>
      <c r="Z21">
        <v>18</v>
      </c>
      <c r="AA21">
        <v>0</v>
      </c>
      <c r="AB21">
        <v>0</v>
      </c>
      <c r="AC21">
        <v>3</v>
      </c>
      <c r="AD21">
        <v>111</v>
      </c>
    </row>
    <row r="22" spans="2:30" x14ac:dyDescent="0.35">
      <c r="B22" t="s">
        <v>62</v>
      </c>
      <c r="C22" t="s">
        <v>25</v>
      </c>
      <c r="D22">
        <v>1586</v>
      </c>
      <c r="E22">
        <v>137</v>
      </c>
      <c r="F22">
        <v>0</v>
      </c>
      <c r="G22">
        <v>3</v>
      </c>
      <c r="H22">
        <v>23</v>
      </c>
      <c r="I22">
        <v>1423</v>
      </c>
      <c r="K22" s="65">
        <f t="shared" si="0"/>
        <v>8.6380832282471633</v>
      </c>
      <c r="L22" s="65">
        <f t="shared" si="1"/>
        <v>0.18915510718789408</v>
      </c>
      <c r="M22" s="65">
        <f t="shared" si="2"/>
        <v>1.4501891551071879</v>
      </c>
      <c r="N22" s="65">
        <f t="shared" si="3"/>
        <v>89.722572509457748</v>
      </c>
      <c r="Q22" t="s">
        <v>62</v>
      </c>
      <c r="R22" t="s">
        <v>25</v>
      </c>
      <c r="S22">
        <v>123</v>
      </c>
      <c r="T22">
        <v>13</v>
      </c>
      <c r="U22">
        <v>0</v>
      </c>
      <c r="V22">
        <v>1</v>
      </c>
      <c r="W22">
        <v>4</v>
      </c>
      <c r="X22">
        <v>105</v>
      </c>
      <c r="Y22">
        <v>1586</v>
      </c>
      <c r="Z22">
        <v>137</v>
      </c>
      <c r="AA22">
        <v>0</v>
      </c>
      <c r="AB22">
        <v>3</v>
      </c>
      <c r="AC22">
        <v>23</v>
      </c>
      <c r="AD22">
        <v>1423</v>
      </c>
    </row>
    <row r="23" spans="2:30" x14ac:dyDescent="0.35">
      <c r="B23" t="s">
        <v>62</v>
      </c>
      <c r="C23" t="s">
        <v>26</v>
      </c>
      <c r="D23">
        <v>849</v>
      </c>
      <c r="E23">
        <v>87</v>
      </c>
      <c r="F23">
        <v>0</v>
      </c>
      <c r="G23">
        <v>2</v>
      </c>
      <c r="H23">
        <v>17</v>
      </c>
      <c r="I23">
        <v>743</v>
      </c>
      <c r="K23" s="65">
        <f t="shared" si="0"/>
        <v>10.247349823321555</v>
      </c>
      <c r="L23" s="65">
        <f t="shared" si="1"/>
        <v>0.23557126030624265</v>
      </c>
      <c r="M23" s="65">
        <f t="shared" si="2"/>
        <v>2.0023557126030624</v>
      </c>
      <c r="N23" s="65">
        <f t="shared" si="3"/>
        <v>87.514723203769137</v>
      </c>
      <c r="Q23" t="s">
        <v>62</v>
      </c>
      <c r="R23" t="s">
        <v>26</v>
      </c>
      <c r="S23">
        <v>64</v>
      </c>
      <c r="T23">
        <v>9</v>
      </c>
      <c r="U23">
        <v>0</v>
      </c>
      <c r="V23">
        <v>0</v>
      </c>
      <c r="W23">
        <v>4</v>
      </c>
      <c r="X23">
        <v>51</v>
      </c>
      <c r="Y23">
        <v>849</v>
      </c>
      <c r="Z23">
        <v>87</v>
      </c>
      <c r="AA23">
        <v>0</v>
      </c>
      <c r="AB23">
        <v>2</v>
      </c>
      <c r="AC23">
        <v>17</v>
      </c>
      <c r="AD23">
        <v>743</v>
      </c>
    </row>
    <row r="24" spans="2:30" x14ac:dyDescent="0.35">
      <c r="B24" t="s">
        <v>62</v>
      </c>
      <c r="C24" t="s">
        <v>27</v>
      </c>
      <c r="D24">
        <v>737</v>
      </c>
      <c r="E24">
        <v>50</v>
      </c>
      <c r="F24">
        <v>0</v>
      </c>
      <c r="G24">
        <v>1</v>
      </c>
      <c r="H24">
        <v>6</v>
      </c>
      <c r="I24">
        <v>680</v>
      </c>
      <c r="K24" s="65">
        <f t="shared" si="0"/>
        <v>6.7842605156037994</v>
      </c>
      <c r="L24" s="65">
        <f t="shared" si="1"/>
        <v>0.13568521031207598</v>
      </c>
      <c r="M24" s="65">
        <f t="shared" si="2"/>
        <v>0.81411126187245586</v>
      </c>
      <c r="N24" s="65">
        <f t="shared" si="3"/>
        <v>92.265943012211665</v>
      </c>
      <c r="Q24" t="s">
        <v>62</v>
      </c>
      <c r="R24" t="s">
        <v>27</v>
      </c>
      <c r="S24">
        <v>59</v>
      </c>
      <c r="T24">
        <v>4</v>
      </c>
      <c r="U24">
        <v>0</v>
      </c>
      <c r="V24">
        <v>1</v>
      </c>
      <c r="W24">
        <v>0</v>
      </c>
      <c r="X24">
        <v>54</v>
      </c>
      <c r="Y24">
        <v>737</v>
      </c>
      <c r="Z24">
        <v>50</v>
      </c>
      <c r="AA24">
        <v>0</v>
      </c>
      <c r="AB24">
        <v>1</v>
      </c>
      <c r="AC24">
        <v>6</v>
      </c>
      <c r="AD24">
        <v>680</v>
      </c>
    </row>
    <row r="25" spans="2:30" x14ac:dyDescent="0.35">
      <c r="B25" t="s">
        <v>63</v>
      </c>
      <c r="C25" t="s">
        <v>25</v>
      </c>
      <c r="D25">
        <v>1321</v>
      </c>
      <c r="E25">
        <v>89</v>
      </c>
      <c r="F25">
        <v>0</v>
      </c>
      <c r="G25">
        <v>6</v>
      </c>
      <c r="H25">
        <v>21</v>
      </c>
      <c r="I25">
        <v>1205</v>
      </c>
      <c r="K25" s="65">
        <f t="shared" si="0"/>
        <v>6.7373202119606361</v>
      </c>
      <c r="L25" s="65">
        <f t="shared" si="1"/>
        <v>0.45420136260408783</v>
      </c>
      <c r="M25" s="65">
        <f t="shared" si="2"/>
        <v>1.5897047691143074</v>
      </c>
      <c r="N25" s="65">
        <f t="shared" si="3"/>
        <v>91.218773656320963</v>
      </c>
      <c r="Q25" t="s">
        <v>63</v>
      </c>
      <c r="R25" t="s">
        <v>25</v>
      </c>
      <c r="S25">
        <v>92</v>
      </c>
      <c r="T25">
        <v>9</v>
      </c>
      <c r="U25">
        <v>0</v>
      </c>
      <c r="V25">
        <v>1</v>
      </c>
      <c r="W25">
        <v>5</v>
      </c>
      <c r="X25">
        <v>77</v>
      </c>
      <c r="Y25">
        <v>1321</v>
      </c>
      <c r="Z25">
        <v>89</v>
      </c>
      <c r="AA25">
        <v>0</v>
      </c>
      <c r="AB25">
        <v>6</v>
      </c>
      <c r="AC25">
        <v>21</v>
      </c>
      <c r="AD25">
        <v>1205</v>
      </c>
    </row>
    <row r="26" spans="2:30" x14ac:dyDescent="0.35">
      <c r="B26" t="s">
        <v>63</v>
      </c>
      <c r="C26" t="s">
        <v>26</v>
      </c>
      <c r="D26">
        <v>701</v>
      </c>
      <c r="E26">
        <v>50</v>
      </c>
      <c r="F26">
        <v>0</v>
      </c>
      <c r="G26">
        <v>6</v>
      </c>
      <c r="H26">
        <v>15</v>
      </c>
      <c r="I26">
        <v>630</v>
      </c>
      <c r="K26" s="65">
        <f t="shared" si="0"/>
        <v>7.132667617689016</v>
      </c>
      <c r="L26" s="65">
        <f t="shared" si="1"/>
        <v>0.85592011412268187</v>
      </c>
      <c r="M26" s="65">
        <f t="shared" si="2"/>
        <v>2.1398002853067046</v>
      </c>
      <c r="N26" s="65">
        <f t="shared" si="3"/>
        <v>89.871611982881603</v>
      </c>
      <c r="Q26" t="s">
        <v>63</v>
      </c>
      <c r="R26" t="s">
        <v>26</v>
      </c>
      <c r="S26">
        <v>50</v>
      </c>
      <c r="T26">
        <v>6</v>
      </c>
      <c r="U26">
        <v>0</v>
      </c>
      <c r="V26">
        <v>1</v>
      </c>
      <c r="W26">
        <v>5</v>
      </c>
      <c r="X26">
        <v>38</v>
      </c>
      <c r="Y26">
        <v>701</v>
      </c>
      <c r="Z26">
        <v>50</v>
      </c>
      <c r="AA26">
        <v>0</v>
      </c>
      <c r="AB26">
        <v>6</v>
      </c>
      <c r="AC26">
        <v>15</v>
      </c>
      <c r="AD26">
        <v>630</v>
      </c>
    </row>
    <row r="27" spans="2:30" x14ac:dyDescent="0.35">
      <c r="B27" t="s">
        <v>63</v>
      </c>
      <c r="C27" t="s">
        <v>27</v>
      </c>
      <c r="D27">
        <v>620</v>
      </c>
      <c r="E27">
        <v>39</v>
      </c>
      <c r="F27">
        <v>0</v>
      </c>
      <c r="G27">
        <v>0</v>
      </c>
      <c r="H27">
        <v>6</v>
      </c>
      <c r="I27">
        <v>575</v>
      </c>
      <c r="K27" s="65">
        <f t="shared" si="0"/>
        <v>6.290322580645161</v>
      </c>
      <c r="L27" s="65">
        <f t="shared" si="1"/>
        <v>0</v>
      </c>
      <c r="M27" s="65">
        <f t="shared" si="2"/>
        <v>0.967741935483871</v>
      </c>
      <c r="N27" s="65">
        <f t="shared" si="3"/>
        <v>92.741935483870961</v>
      </c>
      <c r="Q27" t="s">
        <v>63</v>
      </c>
      <c r="R27" t="s">
        <v>27</v>
      </c>
      <c r="S27">
        <v>42</v>
      </c>
      <c r="T27">
        <v>3</v>
      </c>
      <c r="U27">
        <v>0</v>
      </c>
      <c r="V27">
        <v>0</v>
      </c>
      <c r="W27">
        <v>0</v>
      </c>
      <c r="X27">
        <v>39</v>
      </c>
      <c r="Y27">
        <v>620</v>
      </c>
      <c r="Z27">
        <v>39</v>
      </c>
      <c r="AA27">
        <v>0</v>
      </c>
      <c r="AB27">
        <v>0</v>
      </c>
      <c r="AC27">
        <v>6</v>
      </c>
      <c r="AD27">
        <v>575</v>
      </c>
    </row>
    <row r="28" spans="2:30" x14ac:dyDescent="0.35">
      <c r="B28" t="s">
        <v>64</v>
      </c>
      <c r="C28" t="s">
        <v>25</v>
      </c>
      <c r="D28">
        <v>13983</v>
      </c>
      <c r="E28">
        <v>2306</v>
      </c>
      <c r="F28">
        <v>0</v>
      </c>
      <c r="G28">
        <v>40</v>
      </c>
      <c r="H28">
        <v>243</v>
      </c>
      <c r="I28">
        <v>11394</v>
      </c>
      <c r="K28" s="65">
        <f t="shared" si="0"/>
        <v>16.491453908317244</v>
      </c>
      <c r="L28" s="65">
        <f t="shared" si="1"/>
        <v>0.28606164628477437</v>
      </c>
      <c r="M28" s="65">
        <f t="shared" si="2"/>
        <v>1.7378245011800042</v>
      </c>
      <c r="N28" s="65">
        <f t="shared" si="3"/>
        <v>81.484659944217981</v>
      </c>
      <c r="Q28" t="s">
        <v>64</v>
      </c>
      <c r="R28" t="s">
        <v>25</v>
      </c>
      <c r="S28">
        <v>1500</v>
      </c>
      <c r="T28">
        <v>313</v>
      </c>
      <c r="U28">
        <v>0</v>
      </c>
      <c r="V28">
        <v>16</v>
      </c>
      <c r="W28">
        <v>29</v>
      </c>
      <c r="X28">
        <v>1142</v>
      </c>
      <c r="Y28">
        <v>13983</v>
      </c>
      <c r="Z28">
        <v>2306</v>
      </c>
      <c r="AA28">
        <v>0</v>
      </c>
      <c r="AB28">
        <v>40</v>
      </c>
      <c r="AC28">
        <v>243</v>
      </c>
      <c r="AD28">
        <v>11394</v>
      </c>
    </row>
    <row r="29" spans="2:30" x14ac:dyDescent="0.35">
      <c r="B29" t="s">
        <v>64</v>
      </c>
      <c r="C29" t="s">
        <v>26</v>
      </c>
      <c r="D29">
        <v>7169</v>
      </c>
      <c r="E29">
        <v>1291</v>
      </c>
      <c r="F29">
        <v>0</v>
      </c>
      <c r="G29">
        <v>31</v>
      </c>
      <c r="H29">
        <v>148</v>
      </c>
      <c r="I29">
        <v>5699</v>
      </c>
      <c r="K29" s="65">
        <f t="shared" si="0"/>
        <v>18.008090389175617</v>
      </c>
      <c r="L29" s="65">
        <f t="shared" si="1"/>
        <v>0.432417352489887</v>
      </c>
      <c r="M29" s="65">
        <f t="shared" si="2"/>
        <v>2.0644441344678475</v>
      </c>
      <c r="N29" s="65">
        <f t="shared" si="3"/>
        <v>79.495048123866653</v>
      </c>
      <c r="Q29" t="s">
        <v>64</v>
      </c>
      <c r="R29" t="s">
        <v>26</v>
      </c>
      <c r="S29">
        <v>872</v>
      </c>
      <c r="T29">
        <v>197</v>
      </c>
      <c r="U29">
        <v>0</v>
      </c>
      <c r="V29">
        <v>14</v>
      </c>
      <c r="W29">
        <v>23</v>
      </c>
      <c r="X29">
        <v>638</v>
      </c>
      <c r="Y29">
        <v>7169</v>
      </c>
      <c r="Z29">
        <v>1291</v>
      </c>
      <c r="AA29">
        <v>0</v>
      </c>
      <c r="AB29">
        <v>31</v>
      </c>
      <c r="AC29">
        <v>148</v>
      </c>
      <c r="AD29">
        <v>5699</v>
      </c>
    </row>
    <row r="30" spans="2:30" x14ac:dyDescent="0.35">
      <c r="B30" t="s">
        <v>64</v>
      </c>
      <c r="C30" t="s">
        <v>27</v>
      </c>
      <c r="D30">
        <v>6814</v>
      </c>
      <c r="E30">
        <v>1015</v>
      </c>
      <c r="F30">
        <v>0</v>
      </c>
      <c r="G30">
        <v>9</v>
      </c>
      <c r="H30">
        <v>95</v>
      </c>
      <c r="I30">
        <v>5695</v>
      </c>
      <c r="K30" s="65">
        <f t="shared" si="0"/>
        <v>14.895802759025536</v>
      </c>
      <c r="L30" s="65">
        <f t="shared" si="1"/>
        <v>0.13208100968594072</v>
      </c>
      <c r="M30" s="65">
        <f t="shared" si="2"/>
        <v>1.3941884355738186</v>
      </c>
      <c r="N30" s="65">
        <f t="shared" si="3"/>
        <v>83.5779277957147</v>
      </c>
      <c r="Q30" t="s">
        <v>64</v>
      </c>
      <c r="R30" t="s">
        <v>27</v>
      </c>
      <c r="S30">
        <v>628</v>
      </c>
      <c r="T30">
        <v>116</v>
      </c>
      <c r="U30">
        <v>0</v>
      </c>
      <c r="V30">
        <v>2</v>
      </c>
      <c r="W30">
        <v>6</v>
      </c>
      <c r="X30">
        <v>504</v>
      </c>
      <c r="Y30">
        <v>6814</v>
      </c>
      <c r="Z30">
        <v>1015</v>
      </c>
      <c r="AA30">
        <v>0</v>
      </c>
      <c r="AB30">
        <v>9</v>
      </c>
      <c r="AC30">
        <v>95</v>
      </c>
      <c r="AD30">
        <v>5695</v>
      </c>
    </row>
    <row r="31" spans="2:30" x14ac:dyDescent="0.35">
      <c r="B31" t="s">
        <v>108</v>
      </c>
      <c r="C31" t="s">
        <v>25</v>
      </c>
      <c r="D31">
        <v>5934</v>
      </c>
      <c r="E31">
        <v>899</v>
      </c>
      <c r="F31">
        <v>0</v>
      </c>
      <c r="G31">
        <v>11</v>
      </c>
      <c r="H31">
        <v>107</v>
      </c>
      <c r="I31">
        <v>4917</v>
      </c>
      <c r="K31" s="65">
        <f t="shared" si="0"/>
        <v>15.149983147960903</v>
      </c>
      <c r="L31" s="65">
        <f t="shared" si="1"/>
        <v>0.18537243006403775</v>
      </c>
      <c r="M31" s="65">
        <f t="shared" si="2"/>
        <v>1.8031681833501854</v>
      </c>
      <c r="N31" s="65">
        <f t="shared" si="3"/>
        <v>82.861476238624874</v>
      </c>
      <c r="Q31" t="s">
        <v>108</v>
      </c>
      <c r="R31" t="s">
        <v>25</v>
      </c>
      <c r="S31">
        <v>668</v>
      </c>
      <c r="T31">
        <v>143</v>
      </c>
      <c r="U31">
        <v>0</v>
      </c>
      <c r="V31">
        <v>7</v>
      </c>
      <c r="W31">
        <v>17</v>
      </c>
      <c r="X31">
        <v>501</v>
      </c>
      <c r="Y31">
        <v>5934</v>
      </c>
      <c r="Z31">
        <v>899</v>
      </c>
      <c r="AA31">
        <v>0</v>
      </c>
      <c r="AB31">
        <v>11</v>
      </c>
      <c r="AC31">
        <v>107</v>
      </c>
      <c r="AD31">
        <v>4917</v>
      </c>
    </row>
    <row r="32" spans="2:30" x14ac:dyDescent="0.35">
      <c r="B32" t="s">
        <v>108</v>
      </c>
      <c r="C32" t="s">
        <v>26</v>
      </c>
      <c r="D32">
        <v>3158</v>
      </c>
      <c r="E32">
        <v>508</v>
      </c>
      <c r="F32">
        <v>0</v>
      </c>
      <c r="G32">
        <v>10</v>
      </c>
      <c r="H32">
        <v>55</v>
      </c>
      <c r="I32">
        <v>2585</v>
      </c>
      <c r="K32" s="65">
        <f t="shared" si="0"/>
        <v>16.086130462317922</v>
      </c>
      <c r="L32" s="65">
        <f t="shared" si="1"/>
        <v>0.31665611146295125</v>
      </c>
      <c r="M32" s="65">
        <f t="shared" si="2"/>
        <v>1.7416086130462318</v>
      </c>
      <c r="N32" s="65">
        <f t="shared" si="3"/>
        <v>81.855604813172889</v>
      </c>
      <c r="Q32" t="s">
        <v>108</v>
      </c>
      <c r="R32" t="s">
        <v>26</v>
      </c>
      <c r="S32">
        <v>360</v>
      </c>
      <c r="T32">
        <v>77</v>
      </c>
      <c r="U32">
        <v>0</v>
      </c>
      <c r="V32">
        <v>6</v>
      </c>
      <c r="W32">
        <v>12</v>
      </c>
      <c r="X32">
        <v>265</v>
      </c>
      <c r="Y32">
        <v>3158</v>
      </c>
      <c r="Z32">
        <v>508</v>
      </c>
      <c r="AA32">
        <v>0</v>
      </c>
      <c r="AB32">
        <v>10</v>
      </c>
      <c r="AC32">
        <v>55</v>
      </c>
      <c r="AD32">
        <v>2585</v>
      </c>
    </row>
    <row r="33" spans="2:30" x14ac:dyDescent="0.35">
      <c r="B33" t="s">
        <v>108</v>
      </c>
      <c r="C33" t="s">
        <v>27</v>
      </c>
      <c r="D33">
        <v>2776</v>
      </c>
      <c r="E33">
        <v>391</v>
      </c>
      <c r="F33">
        <v>0</v>
      </c>
      <c r="G33">
        <v>1</v>
      </c>
      <c r="H33">
        <v>52</v>
      </c>
      <c r="I33">
        <v>2332</v>
      </c>
      <c r="K33" s="65">
        <f t="shared" si="0"/>
        <v>14.085014409221902</v>
      </c>
      <c r="L33" s="65">
        <f t="shared" si="1"/>
        <v>3.6023054755043228E-2</v>
      </c>
      <c r="M33" s="65">
        <f t="shared" si="2"/>
        <v>1.8731988472622478</v>
      </c>
      <c r="N33" s="65">
        <f t="shared" si="3"/>
        <v>84.005763688760808</v>
      </c>
      <c r="Q33" t="s">
        <v>108</v>
      </c>
      <c r="R33" t="s">
        <v>27</v>
      </c>
      <c r="S33">
        <v>308</v>
      </c>
      <c r="T33">
        <v>66</v>
      </c>
      <c r="U33">
        <v>0</v>
      </c>
      <c r="V33">
        <v>1</v>
      </c>
      <c r="W33">
        <v>5</v>
      </c>
      <c r="X33">
        <v>236</v>
      </c>
      <c r="Y33">
        <v>2776</v>
      </c>
      <c r="Z33">
        <v>391</v>
      </c>
      <c r="AA33">
        <v>0</v>
      </c>
      <c r="AB33">
        <v>1</v>
      </c>
      <c r="AC33">
        <v>52</v>
      </c>
      <c r="AD33">
        <v>2332</v>
      </c>
    </row>
    <row r="34" spans="2:30" x14ac:dyDescent="0.35">
      <c r="B34" t="s">
        <v>66</v>
      </c>
      <c r="C34" t="s">
        <v>25</v>
      </c>
      <c r="D34">
        <v>2774</v>
      </c>
      <c r="E34">
        <v>247</v>
      </c>
      <c r="F34">
        <v>0</v>
      </c>
      <c r="G34">
        <v>12</v>
      </c>
      <c r="H34">
        <v>54</v>
      </c>
      <c r="I34">
        <v>2461</v>
      </c>
      <c r="K34" s="65">
        <f t="shared" si="0"/>
        <v>8.9041095890410951</v>
      </c>
      <c r="L34" s="65">
        <f t="shared" si="1"/>
        <v>0.43258832011535686</v>
      </c>
      <c r="M34" s="65">
        <f t="shared" si="2"/>
        <v>1.9466474405191059</v>
      </c>
      <c r="N34" s="65">
        <f t="shared" si="3"/>
        <v>88.716654650324443</v>
      </c>
      <c r="Q34" t="s">
        <v>66</v>
      </c>
      <c r="R34" t="s">
        <v>25</v>
      </c>
      <c r="S34">
        <v>229</v>
      </c>
      <c r="T34">
        <v>17</v>
      </c>
      <c r="U34">
        <v>0</v>
      </c>
      <c r="V34">
        <v>3</v>
      </c>
      <c r="W34">
        <v>8</v>
      </c>
      <c r="X34">
        <v>201</v>
      </c>
      <c r="Y34">
        <v>2774</v>
      </c>
      <c r="Z34">
        <v>247</v>
      </c>
      <c r="AA34">
        <v>0</v>
      </c>
      <c r="AB34">
        <v>12</v>
      </c>
      <c r="AC34">
        <v>54</v>
      </c>
      <c r="AD34">
        <v>2461</v>
      </c>
    </row>
    <row r="35" spans="2:30" x14ac:dyDescent="0.35">
      <c r="B35" t="s">
        <v>66</v>
      </c>
      <c r="C35" t="s">
        <v>26</v>
      </c>
      <c r="D35">
        <v>1582</v>
      </c>
      <c r="E35">
        <v>164</v>
      </c>
      <c r="F35">
        <v>0</v>
      </c>
      <c r="G35">
        <v>11</v>
      </c>
      <c r="H35">
        <v>31</v>
      </c>
      <c r="I35">
        <v>1376</v>
      </c>
      <c r="K35" s="65">
        <f t="shared" si="0"/>
        <v>10.366624525916562</v>
      </c>
      <c r="L35" s="65">
        <f t="shared" si="1"/>
        <v>0.69532237673830599</v>
      </c>
      <c r="M35" s="65">
        <f t="shared" si="2"/>
        <v>1.9595448798988622</v>
      </c>
      <c r="N35" s="65">
        <f t="shared" si="3"/>
        <v>86.978508217446276</v>
      </c>
      <c r="Q35" t="s">
        <v>66</v>
      </c>
      <c r="R35" t="s">
        <v>26</v>
      </c>
      <c r="S35">
        <v>142</v>
      </c>
      <c r="T35">
        <v>11</v>
      </c>
      <c r="U35">
        <v>0</v>
      </c>
      <c r="V35">
        <v>2</v>
      </c>
      <c r="W35">
        <v>6</v>
      </c>
      <c r="X35">
        <v>123</v>
      </c>
      <c r="Y35">
        <v>1582</v>
      </c>
      <c r="Z35">
        <v>164</v>
      </c>
      <c r="AA35">
        <v>0</v>
      </c>
      <c r="AB35">
        <v>11</v>
      </c>
      <c r="AC35">
        <v>31</v>
      </c>
      <c r="AD35">
        <v>1376</v>
      </c>
    </row>
    <row r="36" spans="2:30" x14ac:dyDescent="0.35">
      <c r="B36" t="s">
        <v>66</v>
      </c>
      <c r="C36" t="s">
        <v>27</v>
      </c>
      <c r="D36">
        <v>1192</v>
      </c>
      <c r="E36">
        <v>83</v>
      </c>
      <c r="F36">
        <v>0</v>
      </c>
      <c r="G36">
        <v>1</v>
      </c>
      <c r="H36">
        <v>23</v>
      </c>
      <c r="I36">
        <v>1085</v>
      </c>
      <c r="K36" s="65">
        <f t="shared" si="0"/>
        <v>6.9630872483221475</v>
      </c>
      <c r="L36" s="65">
        <f t="shared" si="1"/>
        <v>8.3892617449664433E-2</v>
      </c>
      <c r="M36" s="65">
        <f t="shared" si="2"/>
        <v>1.9295302013422819</v>
      </c>
      <c r="N36" s="65">
        <f t="shared" si="3"/>
        <v>91.023489932885909</v>
      </c>
      <c r="Q36" t="s">
        <v>66</v>
      </c>
      <c r="R36" t="s">
        <v>27</v>
      </c>
      <c r="S36">
        <v>87</v>
      </c>
      <c r="T36">
        <v>6</v>
      </c>
      <c r="U36">
        <v>0</v>
      </c>
      <c r="V36">
        <v>1</v>
      </c>
      <c r="W36">
        <v>2</v>
      </c>
      <c r="X36">
        <v>78</v>
      </c>
      <c r="Y36">
        <v>1192</v>
      </c>
      <c r="Z36">
        <v>83</v>
      </c>
      <c r="AA36">
        <v>0</v>
      </c>
      <c r="AB36">
        <v>1</v>
      </c>
      <c r="AC36">
        <v>23</v>
      </c>
      <c r="AD36">
        <v>1085</v>
      </c>
    </row>
    <row r="37" spans="2:30" x14ac:dyDescent="0.35">
      <c r="B37" t="s">
        <v>67</v>
      </c>
      <c r="C37" t="s">
        <v>25</v>
      </c>
      <c r="D37">
        <v>404</v>
      </c>
      <c r="E37">
        <v>44</v>
      </c>
      <c r="F37">
        <v>0</v>
      </c>
      <c r="G37">
        <v>0</v>
      </c>
      <c r="H37">
        <v>5</v>
      </c>
      <c r="I37">
        <v>355</v>
      </c>
      <c r="K37" s="65">
        <f t="shared" si="0"/>
        <v>10.891089108910892</v>
      </c>
      <c r="L37" s="65">
        <f t="shared" si="1"/>
        <v>0</v>
      </c>
      <c r="M37" s="65">
        <f t="shared" si="2"/>
        <v>1.2376237623762376</v>
      </c>
      <c r="N37" s="65">
        <f t="shared" si="3"/>
        <v>87.871287128712865</v>
      </c>
      <c r="Q37" t="s">
        <v>67</v>
      </c>
      <c r="R37" t="s">
        <v>25</v>
      </c>
      <c r="S37">
        <v>49</v>
      </c>
      <c r="T37">
        <v>7</v>
      </c>
      <c r="U37">
        <v>0</v>
      </c>
      <c r="V37">
        <v>0</v>
      </c>
      <c r="W37">
        <v>1</v>
      </c>
      <c r="X37">
        <v>41</v>
      </c>
      <c r="Y37">
        <v>404</v>
      </c>
      <c r="Z37">
        <v>44</v>
      </c>
      <c r="AA37">
        <v>0</v>
      </c>
      <c r="AB37">
        <v>0</v>
      </c>
      <c r="AC37">
        <v>5</v>
      </c>
      <c r="AD37">
        <v>355</v>
      </c>
    </row>
    <row r="38" spans="2:30" x14ac:dyDescent="0.35">
      <c r="B38" t="s">
        <v>67</v>
      </c>
      <c r="C38" t="s">
        <v>26</v>
      </c>
      <c r="D38">
        <v>230</v>
      </c>
      <c r="E38">
        <v>33</v>
      </c>
      <c r="F38">
        <v>0</v>
      </c>
      <c r="G38">
        <v>0</v>
      </c>
      <c r="H38">
        <v>2</v>
      </c>
      <c r="I38">
        <v>195</v>
      </c>
      <c r="K38" s="65">
        <f t="shared" si="0"/>
        <v>14.347826086956522</v>
      </c>
      <c r="L38" s="65">
        <f t="shared" si="1"/>
        <v>0</v>
      </c>
      <c r="M38" s="65">
        <f t="shared" si="2"/>
        <v>0.86956521739130432</v>
      </c>
      <c r="N38" s="65">
        <f t="shared" si="3"/>
        <v>84.782608695652172</v>
      </c>
      <c r="Q38" t="s">
        <v>67</v>
      </c>
      <c r="R38" t="s">
        <v>26</v>
      </c>
      <c r="S38">
        <v>26</v>
      </c>
      <c r="T38">
        <v>5</v>
      </c>
      <c r="U38">
        <v>0</v>
      </c>
      <c r="V38">
        <v>0</v>
      </c>
      <c r="W38">
        <v>1</v>
      </c>
      <c r="X38">
        <v>20</v>
      </c>
      <c r="Y38">
        <v>230</v>
      </c>
      <c r="Z38">
        <v>33</v>
      </c>
      <c r="AA38">
        <v>0</v>
      </c>
      <c r="AB38">
        <v>0</v>
      </c>
      <c r="AC38">
        <v>2</v>
      </c>
      <c r="AD38">
        <v>195</v>
      </c>
    </row>
    <row r="39" spans="2:30" x14ac:dyDescent="0.35">
      <c r="B39" t="s">
        <v>67</v>
      </c>
      <c r="C39" t="s">
        <v>27</v>
      </c>
      <c r="D39">
        <v>174</v>
      </c>
      <c r="E39">
        <v>11</v>
      </c>
      <c r="F39">
        <v>0</v>
      </c>
      <c r="G39">
        <v>0</v>
      </c>
      <c r="H39">
        <v>3</v>
      </c>
      <c r="I39">
        <v>160</v>
      </c>
      <c r="K39" s="65">
        <f t="shared" si="0"/>
        <v>6.3218390804597702</v>
      </c>
      <c r="L39" s="65">
        <f t="shared" si="1"/>
        <v>0</v>
      </c>
      <c r="M39" s="65">
        <f t="shared" si="2"/>
        <v>1.7241379310344827</v>
      </c>
      <c r="N39" s="65">
        <f t="shared" si="3"/>
        <v>91.954022988505741</v>
      </c>
      <c r="Q39" t="s">
        <v>67</v>
      </c>
      <c r="R39" t="s">
        <v>27</v>
      </c>
      <c r="S39">
        <v>23</v>
      </c>
      <c r="T39">
        <v>2</v>
      </c>
      <c r="U39">
        <v>0</v>
      </c>
      <c r="V39">
        <v>0</v>
      </c>
      <c r="W39">
        <v>0</v>
      </c>
      <c r="X39">
        <v>21</v>
      </c>
      <c r="Y39">
        <v>174</v>
      </c>
      <c r="Z39">
        <v>11</v>
      </c>
      <c r="AA39">
        <v>0</v>
      </c>
      <c r="AB39">
        <v>0</v>
      </c>
      <c r="AC39">
        <v>3</v>
      </c>
      <c r="AD39">
        <v>160</v>
      </c>
    </row>
    <row r="40" spans="2:30" x14ac:dyDescent="0.35">
      <c r="B40" t="s">
        <v>68</v>
      </c>
      <c r="C40" t="s">
        <v>25</v>
      </c>
      <c r="D40">
        <v>85</v>
      </c>
      <c r="E40">
        <v>15</v>
      </c>
      <c r="F40">
        <v>0</v>
      </c>
      <c r="G40">
        <v>0</v>
      </c>
      <c r="H40">
        <v>2</v>
      </c>
      <c r="I40">
        <v>68</v>
      </c>
      <c r="K40" s="65">
        <f t="shared" si="0"/>
        <v>17.647058823529413</v>
      </c>
      <c r="L40" s="65">
        <f t="shared" si="1"/>
        <v>0</v>
      </c>
      <c r="M40" s="65">
        <f t="shared" si="2"/>
        <v>2.3529411764705883</v>
      </c>
      <c r="N40" s="65">
        <f t="shared" si="3"/>
        <v>80</v>
      </c>
      <c r="Q40" t="s">
        <v>68</v>
      </c>
      <c r="R40" t="s">
        <v>25</v>
      </c>
      <c r="S40">
        <v>8</v>
      </c>
      <c r="T40">
        <v>0</v>
      </c>
      <c r="U40">
        <v>0</v>
      </c>
      <c r="V40">
        <v>0</v>
      </c>
      <c r="W40">
        <v>0</v>
      </c>
      <c r="X40">
        <v>8</v>
      </c>
      <c r="Y40">
        <v>85</v>
      </c>
      <c r="Z40">
        <v>15</v>
      </c>
      <c r="AA40">
        <v>0</v>
      </c>
      <c r="AB40">
        <v>0</v>
      </c>
      <c r="AC40">
        <v>2</v>
      </c>
      <c r="AD40">
        <v>68</v>
      </c>
    </row>
    <row r="41" spans="2:30" x14ac:dyDescent="0.35">
      <c r="B41" t="s">
        <v>68</v>
      </c>
      <c r="C41" t="s">
        <v>26</v>
      </c>
      <c r="D41">
        <v>50</v>
      </c>
      <c r="E41">
        <v>11</v>
      </c>
      <c r="F41">
        <v>0</v>
      </c>
      <c r="G41">
        <v>0</v>
      </c>
      <c r="H41">
        <v>2</v>
      </c>
      <c r="I41">
        <v>37</v>
      </c>
      <c r="K41" s="65">
        <f t="shared" si="0"/>
        <v>22</v>
      </c>
      <c r="L41" s="65">
        <f t="shared" si="1"/>
        <v>0</v>
      </c>
      <c r="M41" s="65">
        <f t="shared" si="2"/>
        <v>4</v>
      </c>
      <c r="N41" s="65">
        <f t="shared" si="3"/>
        <v>74</v>
      </c>
      <c r="Q41" t="s">
        <v>68</v>
      </c>
      <c r="R41" t="s">
        <v>26</v>
      </c>
      <c r="S41">
        <v>5</v>
      </c>
      <c r="T41">
        <v>0</v>
      </c>
      <c r="U41">
        <v>0</v>
      </c>
      <c r="V41">
        <v>0</v>
      </c>
      <c r="W41">
        <v>0</v>
      </c>
      <c r="X41">
        <v>5</v>
      </c>
      <c r="Y41">
        <v>50</v>
      </c>
      <c r="Z41">
        <v>11</v>
      </c>
      <c r="AA41">
        <v>0</v>
      </c>
      <c r="AB41">
        <v>0</v>
      </c>
      <c r="AC41">
        <v>2</v>
      </c>
      <c r="AD41">
        <v>37</v>
      </c>
    </row>
    <row r="42" spans="2:30" x14ac:dyDescent="0.35">
      <c r="B42" t="s">
        <v>68</v>
      </c>
      <c r="C42" t="s">
        <v>27</v>
      </c>
      <c r="D42">
        <v>35</v>
      </c>
      <c r="E42">
        <v>4</v>
      </c>
      <c r="F42">
        <v>0</v>
      </c>
      <c r="G42">
        <v>0</v>
      </c>
      <c r="H42">
        <v>0</v>
      </c>
      <c r="I42">
        <v>31</v>
      </c>
      <c r="K42" s="65">
        <f t="shared" si="0"/>
        <v>11.428571428571429</v>
      </c>
      <c r="L42" s="65">
        <f t="shared" si="1"/>
        <v>0</v>
      </c>
      <c r="M42" s="65">
        <f t="shared" si="2"/>
        <v>0</v>
      </c>
      <c r="N42" s="65">
        <f t="shared" si="3"/>
        <v>88.571428571428569</v>
      </c>
      <c r="Q42" t="s">
        <v>68</v>
      </c>
      <c r="R42" t="s">
        <v>27</v>
      </c>
      <c r="S42">
        <v>3</v>
      </c>
      <c r="T42">
        <v>0</v>
      </c>
      <c r="U42">
        <v>0</v>
      </c>
      <c r="V42">
        <v>0</v>
      </c>
      <c r="W42">
        <v>0</v>
      </c>
      <c r="X42">
        <v>3</v>
      </c>
      <c r="Y42">
        <v>35</v>
      </c>
      <c r="Z42">
        <v>4</v>
      </c>
      <c r="AA42">
        <v>0</v>
      </c>
      <c r="AB42">
        <v>0</v>
      </c>
      <c r="AC42">
        <v>0</v>
      </c>
      <c r="AD42">
        <v>31</v>
      </c>
    </row>
    <row r="43" spans="2:30" x14ac:dyDescent="0.35">
      <c r="B43" t="s">
        <v>69</v>
      </c>
      <c r="C43" t="s">
        <v>25</v>
      </c>
      <c r="D43">
        <v>654</v>
      </c>
      <c r="E43">
        <v>26</v>
      </c>
      <c r="F43">
        <v>0</v>
      </c>
      <c r="G43">
        <v>0</v>
      </c>
      <c r="H43">
        <v>15</v>
      </c>
      <c r="I43">
        <v>613</v>
      </c>
      <c r="K43" s="65">
        <f t="shared" si="0"/>
        <v>3.9755351681957185</v>
      </c>
      <c r="L43" s="65">
        <f t="shared" si="1"/>
        <v>0</v>
      </c>
      <c r="M43" s="65">
        <f t="shared" si="2"/>
        <v>2.2935779816513762</v>
      </c>
      <c r="N43" s="65">
        <f t="shared" si="3"/>
        <v>93.730886850152899</v>
      </c>
      <c r="Q43" t="s">
        <v>69</v>
      </c>
      <c r="R43" t="s">
        <v>25</v>
      </c>
      <c r="S43">
        <v>90</v>
      </c>
      <c r="T43">
        <v>5</v>
      </c>
      <c r="U43">
        <v>0</v>
      </c>
      <c r="V43">
        <v>0</v>
      </c>
      <c r="W43">
        <v>2</v>
      </c>
      <c r="X43">
        <v>83</v>
      </c>
      <c r="Y43">
        <v>654</v>
      </c>
      <c r="Z43">
        <v>26</v>
      </c>
      <c r="AA43">
        <v>0</v>
      </c>
      <c r="AB43">
        <v>0</v>
      </c>
      <c r="AC43">
        <v>15</v>
      </c>
      <c r="AD43">
        <v>613</v>
      </c>
    </row>
    <row r="44" spans="2:30" x14ac:dyDescent="0.35">
      <c r="B44" t="s">
        <v>69</v>
      </c>
      <c r="C44" t="s">
        <v>26</v>
      </c>
      <c r="D44">
        <v>372</v>
      </c>
      <c r="E44">
        <v>16</v>
      </c>
      <c r="F44">
        <v>0</v>
      </c>
      <c r="G44">
        <v>0</v>
      </c>
      <c r="H44">
        <v>14</v>
      </c>
      <c r="I44">
        <v>342</v>
      </c>
      <c r="K44" s="65">
        <f t="shared" si="0"/>
        <v>4.301075268817204</v>
      </c>
      <c r="L44" s="65">
        <f t="shared" si="1"/>
        <v>0</v>
      </c>
      <c r="M44" s="65">
        <f t="shared" si="2"/>
        <v>3.763440860215054</v>
      </c>
      <c r="N44" s="65">
        <f t="shared" si="3"/>
        <v>91.935483870967744</v>
      </c>
      <c r="Q44" t="s">
        <v>69</v>
      </c>
      <c r="R44" t="s">
        <v>26</v>
      </c>
      <c r="S44">
        <v>50</v>
      </c>
      <c r="T44">
        <v>3</v>
      </c>
      <c r="U44">
        <v>0</v>
      </c>
      <c r="V44">
        <v>0</v>
      </c>
      <c r="W44">
        <v>2</v>
      </c>
      <c r="X44">
        <v>45</v>
      </c>
      <c r="Y44">
        <v>372</v>
      </c>
      <c r="Z44">
        <v>16</v>
      </c>
      <c r="AA44">
        <v>0</v>
      </c>
      <c r="AB44">
        <v>0</v>
      </c>
      <c r="AC44">
        <v>14</v>
      </c>
      <c r="AD44">
        <v>342</v>
      </c>
    </row>
    <row r="45" spans="2:30" x14ac:dyDescent="0.35">
      <c r="B45" s="23" t="s">
        <v>69</v>
      </c>
      <c r="C45" s="23" t="s">
        <v>27</v>
      </c>
      <c r="D45" s="23">
        <v>282</v>
      </c>
      <c r="E45" s="23">
        <v>10</v>
      </c>
      <c r="F45" s="23">
        <v>0</v>
      </c>
      <c r="G45" s="23">
        <v>0</v>
      </c>
      <c r="H45" s="23">
        <v>1</v>
      </c>
      <c r="I45" s="23">
        <v>271</v>
      </c>
      <c r="K45" s="65">
        <f t="shared" si="0"/>
        <v>3.5460992907801416</v>
      </c>
      <c r="L45" s="65">
        <f t="shared" si="1"/>
        <v>0</v>
      </c>
      <c r="M45" s="65">
        <f t="shared" si="2"/>
        <v>0.3546099290780142</v>
      </c>
      <c r="N45" s="65">
        <f t="shared" si="3"/>
        <v>96.099290780141843</v>
      </c>
      <c r="Q45" s="23" t="s">
        <v>69</v>
      </c>
      <c r="R45" s="23" t="s">
        <v>27</v>
      </c>
      <c r="S45" s="23">
        <v>40</v>
      </c>
      <c r="T45" s="23">
        <v>2</v>
      </c>
      <c r="U45" s="23">
        <v>0</v>
      </c>
      <c r="V45" s="23">
        <v>0</v>
      </c>
      <c r="W45" s="23">
        <v>0</v>
      </c>
      <c r="X45" s="23">
        <v>38</v>
      </c>
      <c r="Y45" s="23">
        <v>282</v>
      </c>
      <c r="Z45" s="23">
        <v>10</v>
      </c>
      <c r="AA45" s="23">
        <v>0</v>
      </c>
      <c r="AB45" s="23">
        <v>0</v>
      </c>
      <c r="AC45" s="23">
        <v>1</v>
      </c>
      <c r="AD45" s="23">
        <v>271</v>
      </c>
    </row>
    <row r="47" spans="2:30" x14ac:dyDescent="0.35">
      <c r="B47" t="s">
        <v>119</v>
      </c>
      <c r="Q47" t="s">
        <v>119</v>
      </c>
    </row>
    <row r="48" spans="2:30" x14ac:dyDescent="0.35">
      <c r="B48" s="15" t="s">
        <v>316</v>
      </c>
      <c r="Q48" s="15" t="s">
        <v>316</v>
      </c>
    </row>
    <row r="56" spans="10:10" x14ac:dyDescent="0.35">
      <c r="J56">
        <f>38028*100/53850</f>
        <v>70.618384401114213</v>
      </c>
    </row>
  </sheetData>
  <autoFilter ref="B3:O3" xr:uid="{22F12D95-3CD3-4871-868F-23A0DD4EC004}"/>
  <hyperlinks>
    <hyperlink ref="B48" r:id="rId1" xr:uid="{CD52D3AF-05FD-4F6E-9F0B-32AFBA0E89F9}"/>
    <hyperlink ref="Q48" r:id="rId2" xr:uid="{2E861633-4C1D-4356-BB2F-881C7CFFC63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44C6-141E-402A-BC5C-E165DDD3DA4D}">
  <sheetPr>
    <tabColor theme="9" tint="0.59999389629810485"/>
  </sheetPr>
  <dimension ref="B34"/>
  <sheetViews>
    <sheetView topLeftCell="A22" workbookViewId="0">
      <selection activeCell="F37" sqref="F37"/>
    </sheetView>
  </sheetViews>
  <sheetFormatPr baseColWidth="10" defaultColWidth="11.453125" defaultRowHeight="14.5" x14ac:dyDescent="0.35"/>
  <sheetData>
    <row r="34" spans="2:2" x14ac:dyDescent="0.35">
      <c r="B34" t="s">
        <v>119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795B-3DCD-4510-93F3-E0E322824639}">
  <dimension ref="B3:C42"/>
  <sheetViews>
    <sheetView tabSelected="1" workbookViewId="0">
      <selection activeCell="D9" sqref="D9"/>
    </sheetView>
  </sheetViews>
  <sheetFormatPr baseColWidth="10" defaultRowHeight="14.5" x14ac:dyDescent="0.35"/>
  <cols>
    <col min="2" max="2" width="30.81640625" bestFit="1" customWidth="1"/>
    <col min="3" max="3" width="23.81640625" bestFit="1" customWidth="1"/>
  </cols>
  <sheetData>
    <row r="3" spans="2:3" ht="23.5" customHeight="1" x14ac:dyDescent="0.35">
      <c r="B3" s="91" t="s">
        <v>342</v>
      </c>
    </row>
    <row r="4" spans="2:3" x14ac:dyDescent="0.35">
      <c r="B4" s="87" t="s">
        <v>319</v>
      </c>
      <c r="C4" s="87" t="s">
        <v>320</v>
      </c>
    </row>
    <row r="5" spans="2:3" x14ac:dyDescent="0.35">
      <c r="B5" s="88" t="s">
        <v>321</v>
      </c>
      <c r="C5" s="42">
        <v>2036</v>
      </c>
    </row>
    <row r="6" spans="2:3" x14ac:dyDescent="0.35">
      <c r="B6" s="88" t="s">
        <v>322</v>
      </c>
      <c r="C6" s="42">
        <v>2007</v>
      </c>
    </row>
    <row r="7" spans="2:3" x14ac:dyDescent="0.35">
      <c r="B7" s="88" t="s">
        <v>323</v>
      </c>
      <c r="C7" s="42">
        <v>1388</v>
      </c>
    </row>
    <row r="8" spans="2:3" x14ac:dyDescent="0.35">
      <c r="B8" s="88" t="s">
        <v>324</v>
      </c>
      <c r="C8" s="42">
        <v>998</v>
      </c>
    </row>
    <row r="9" spans="2:3" x14ac:dyDescent="0.35">
      <c r="B9" s="88" t="s">
        <v>325</v>
      </c>
      <c r="C9" s="42">
        <v>942</v>
      </c>
    </row>
    <row r="10" spans="2:3" x14ac:dyDescent="0.35">
      <c r="B10" s="88" t="s">
        <v>326</v>
      </c>
      <c r="C10" s="42">
        <v>893</v>
      </c>
    </row>
    <row r="11" spans="2:3" x14ac:dyDescent="0.35">
      <c r="B11" s="88" t="s">
        <v>327</v>
      </c>
      <c r="C11" s="42">
        <v>873</v>
      </c>
    </row>
    <row r="12" spans="2:3" x14ac:dyDescent="0.35">
      <c r="B12" s="88" t="s">
        <v>328</v>
      </c>
      <c r="C12" s="42">
        <v>725</v>
      </c>
    </row>
    <row r="13" spans="2:3" x14ac:dyDescent="0.35">
      <c r="B13" s="88" t="s">
        <v>329</v>
      </c>
      <c r="C13" s="42">
        <v>666</v>
      </c>
    </row>
    <row r="14" spans="2:3" x14ac:dyDescent="0.35">
      <c r="B14" s="88" t="s">
        <v>330</v>
      </c>
      <c r="C14" s="42">
        <v>539</v>
      </c>
    </row>
    <row r="15" spans="2:3" x14ac:dyDescent="0.35">
      <c r="B15" s="88" t="s">
        <v>331</v>
      </c>
      <c r="C15" s="42">
        <v>470</v>
      </c>
    </row>
    <row r="16" spans="2:3" x14ac:dyDescent="0.35">
      <c r="B16" s="88" t="s">
        <v>332</v>
      </c>
      <c r="C16" s="42">
        <v>438</v>
      </c>
    </row>
    <row r="17" spans="2:3" x14ac:dyDescent="0.35">
      <c r="B17" s="88" t="s">
        <v>333</v>
      </c>
      <c r="C17" s="42">
        <v>340</v>
      </c>
    </row>
    <row r="18" spans="2:3" x14ac:dyDescent="0.35">
      <c r="B18" s="88" t="s">
        <v>334</v>
      </c>
      <c r="C18" s="42">
        <v>301</v>
      </c>
    </row>
    <row r="19" spans="2:3" x14ac:dyDescent="0.35">
      <c r="B19" s="88" t="s">
        <v>335</v>
      </c>
      <c r="C19" s="42">
        <v>233</v>
      </c>
    </row>
    <row r="20" spans="2:3" x14ac:dyDescent="0.35">
      <c r="B20" s="88" t="s">
        <v>336</v>
      </c>
      <c r="C20" s="42">
        <v>177</v>
      </c>
    </row>
    <row r="21" spans="2:3" x14ac:dyDescent="0.35">
      <c r="B21" s="88" t="s">
        <v>337</v>
      </c>
      <c r="C21" s="42">
        <v>151</v>
      </c>
    </row>
    <row r="22" spans="2:3" x14ac:dyDescent="0.35">
      <c r="B22" s="88" t="s">
        <v>338</v>
      </c>
      <c r="C22" s="42">
        <v>147</v>
      </c>
    </row>
    <row r="23" spans="2:3" x14ac:dyDescent="0.35">
      <c r="B23" s="88" t="s">
        <v>339</v>
      </c>
      <c r="C23" s="42">
        <v>137</v>
      </c>
    </row>
    <row r="24" spans="2:3" x14ac:dyDescent="0.35">
      <c r="B24" s="88" t="s">
        <v>340</v>
      </c>
      <c r="C24" s="42">
        <v>115</v>
      </c>
    </row>
    <row r="25" spans="2:3" x14ac:dyDescent="0.35">
      <c r="B25" s="88" t="s">
        <v>341</v>
      </c>
      <c r="C25" s="42">
        <v>78</v>
      </c>
    </row>
    <row r="26" spans="2:3" x14ac:dyDescent="0.35">
      <c r="B26" s="89" t="s">
        <v>311</v>
      </c>
      <c r="C26" s="90">
        <v>13654</v>
      </c>
    </row>
    <row r="34" spans="2:3" x14ac:dyDescent="0.35">
      <c r="B34" s="91" t="s">
        <v>343</v>
      </c>
      <c r="C34" s="5"/>
    </row>
    <row r="35" spans="2:3" hidden="1" x14ac:dyDescent="0.35">
      <c r="B35" s="92" t="s">
        <v>344</v>
      </c>
      <c r="C35" s="5" t="s">
        <v>345</v>
      </c>
    </row>
    <row r="36" spans="2:3" x14ac:dyDescent="0.35">
      <c r="B36" s="5"/>
      <c r="C36" s="5"/>
    </row>
    <row r="37" spans="2:3" x14ac:dyDescent="0.35">
      <c r="B37" s="92" t="s">
        <v>346</v>
      </c>
      <c r="C37" s="5" t="s">
        <v>320</v>
      </c>
    </row>
    <row r="38" spans="2:3" x14ac:dyDescent="0.35">
      <c r="B38" s="88" t="s">
        <v>347</v>
      </c>
      <c r="C38" s="42">
        <v>7427</v>
      </c>
    </row>
    <row r="39" spans="2:3" x14ac:dyDescent="0.35">
      <c r="B39" s="88" t="s">
        <v>348</v>
      </c>
      <c r="C39" s="42">
        <v>3204</v>
      </c>
    </row>
    <row r="40" spans="2:3" x14ac:dyDescent="0.35">
      <c r="B40" s="88" t="s">
        <v>349</v>
      </c>
      <c r="C40" s="42">
        <v>1174</v>
      </c>
    </row>
    <row r="41" spans="2:3" x14ac:dyDescent="0.35">
      <c r="B41" s="88" t="s">
        <v>350</v>
      </c>
      <c r="C41" s="42">
        <v>627</v>
      </c>
    </row>
    <row r="42" spans="2:3" x14ac:dyDescent="0.35">
      <c r="B42" s="88" t="s">
        <v>311</v>
      </c>
      <c r="C42" s="42">
        <v>12432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1C05-CFF1-4AF1-8A83-7DBDCCD29507}">
  <dimension ref="B2:D19"/>
  <sheetViews>
    <sheetView workbookViewId="0"/>
  </sheetViews>
  <sheetFormatPr baseColWidth="10" defaultRowHeight="14.5" x14ac:dyDescent="0.35"/>
  <sheetData>
    <row r="2" spans="2:4" x14ac:dyDescent="0.35">
      <c r="B2" s="85"/>
    </row>
    <row r="3" spans="2:4" x14ac:dyDescent="0.35">
      <c r="B3" s="86"/>
    </row>
    <row r="4" spans="2:4" x14ac:dyDescent="0.35">
      <c r="B4" s="86"/>
    </row>
    <row r="7" spans="2:4" x14ac:dyDescent="0.35">
      <c r="D7" s="71"/>
    </row>
    <row r="8" spans="2:4" x14ac:dyDescent="0.35">
      <c r="D8" s="71"/>
    </row>
    <row r="9" spans="2:4" x14ac:dyDescent="0.35">
      <c r="D9" s="71"/>
    </row>
    <row r="10" spans="2:4" x14ac:dyDescent="0.35">
      <c r="D10" s="71"/>
    </row>
    <row r="11" spans="2:4" x14ac:dyDescent="0.35">
      <c r="D11" s="71"/>
    </row>
    <row r="12" spans="2:4" x14ac:dyDescent="0.35">
      <c r="D12" s="71"/>
    </row>
    <row r="13" spans="2:4" x14ac:dyDescent="0.35">
      <c r="D13" s="71"/>
    </row>
    <row r="14" spans="2:4" x14ac:dyDescent="0.35">
      <c r="D14" s="71"/>
    </row>
    <row r="15" spans="2:4" x14ac:dyDescent="0.35">
      <c r="D15" s="71"/>
    </row>
    <row r="16" spans="2:4" x14ac:dyDescent="0.35">
      <c r="D16" s="71"/>
    </row>
    <row r="17" spans="4:4" x14ac:dyDescent="0.35">
      <c r="D17" s="71"/>
    </row>
    <row r="18" spans="4:4" x14ac:dyDescent="0.35">
      <c r="D18" s="71"/>
    </row>
    <row r="19" spans="4:4" x14ac:dyDescent="0.35">
      <c r="D19" s="71"/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ECB4-28E0-4FBB-9608-CFBE4AC4D485}">
  <dimension ref="B2:I36"/>
  <sheetViews>
    <sheetView zoomScaleNormal="100" workbookViewId="0"/>
  </sheetViews>
  <sheetFormatPr baseColWidth="10" defaultRowHeight="14.5" x14ac:dyDescent="0.35"/>
  <cols>
    <col min="1" max="1" width="3.81640625" customWidth="1"/>
    <col min="6" max="6" width="22.81640625" customWidth="1"/>
    <col min="8" max="8" width="23.54296875" bestFit="1" customWidth="1"/>
    <col min="9" max="9" width="15.1796875" bestFit="1" customWidth="1"/>
  </cols>
  <sheetData>
    <row r="2" spans="2:9" ht="43.5" x14ac:dyDescent="0.35">
      <c r="B2" s="40" t="s">
        <v>351</v>
      </c>
      <c r="C2" s="40"/>
      <c r="D2" s="40"/>
      <c r="E2" s="40"/>
      <c r="G2" s="40" t="s">
        <v>357</v>
      </c>
      <c r="H2" s="40"/>
      <c r="I2" s="40"/>
    </row>
    <row r="4" spans="2:9" x14ac:dyDescent="0.35">
      <c r="B4" s="32" t="s">
        <v>139</v>
      </c>
      <c r="C4" s="32" t="s">
        <v>25</v>
      </c>
      <c r="D4" s="32" t="s">
        <v>352</v>
      </c>
      <c r="E4" s="32" t="s">
        <v>353</v>
      </c>
      <c r="G4" s="32" t="s">
        <v>139</v>
      </c>
      <c r="H4" s="32" t="s">
        <v>354</v>
      </c>
      <c r="I4" s="32" t="s">
        <v>355</v>
      </c>
    </row>
    <row r="5" spans="2:9" x14ac:dyDescent="0.35">
      <c r="B5" s="5">
        <v>1990</v>
      </c>
      <c r="C5" s="12">
        <v>5.4</v>
      </c>
      <c r="D5" s="12">
        <v>4.9000000000000004</v>
      </c>
      <c r="E5" s="12">
        <v>5.9</v>
      </c>
      <c r="G5" s="5">
        <v>1990</v>
      </c>
      <c r="H5" s="12">
        <v>17.53</v>
      </c>
      <c r="I5" s="12">
        <v>22.92</v>
      </c>
    </row>
    <row r="6" spans="2:9" x14ac:dyDescent="0.35">
      <c r="B6" s="5">
        <v>1991</v>
      </c>
      <c r="C6" s="12">
        <v>5.4</v>
      </c>
      <c r="D6" s="12">
        <v>4.9000000000000004</v>
      </c>
      <c r="E6" s="12">
        <v>6.1</v>
      </c>
      <c r="G6" s="5">
        <v>1991</v>
      </c>
      <c r="H6" s="12">
        <v>17.690000000000001</v>
      </c>
      <c r="I6" s="12">
        <v>23.14</v>
      </c>
    </row>
    <row r="7" spans="2:9" x14ac:dyDescent="0.35">
      <c r="B7" s="5">
        <v>1992</v>
      </c>
      <c r="C7" s="12">
        <v>5.4</v>
      </c>
      <c r="D7" s="12">
        <v>4.9000000000000004</v>
      </c>
      <c r="E7" s="12">
        <v>6</v>
      </c>
      <c r="G7" s="5">
        <v>1992</v>
      </c>
      <c r="H7" s="12">
        <v>17.61</v>
      </c>
      <c r="I7" s="12">
        <v>23.01</v>
      </c>
    </row>
    <row r="8" spans="2:9" x14ac:dyDescent="0.35">
      <c r="B8" s="5">
        <v>1993</v>
      </c>
      <c r="C8" s="12">
        <v>5.3</v>
      </c>
      <c r="D8" s="12">
        <v>4.7</v>
      </c>
      <c r="E8" s="12">
        <v>6</v>
      </c>
      <c r="G8" s="5">
        <v>1993</v>
      </c>
      <c r="H8" s="12">
        <v>17.46</v>
      </c>
      <c r="I8" s="12">
        <v>22.79</v>
      </c>
    </row>
    <row r="9" spans="2:9" x14ac:dyDescent="0.35">
      <c r="B9" s="5">
        <v>1994</v>
      </c>
      <c r="C9" s="12">
        <v>5.4</v>
      </c>
      <c r="D9" s="12">
        <v>4.8</v>
      </c>
      <c r="E9" s="12">
        <v>6.1</v>
      </c>
      <c r="G9" s="5">
        <v>1994</v>
      </c>
      <c r="H9" s="12">
        <v>17.68</v>
      </c>
      <c r="I9" s="12">
        <v>23.07</v>
      </c>
    </row>
    <row r="10" spans="2:9" x14ac:dyDescent="0.35">
      <c r="B10" s="5">
        <v>1995</v>
      </c>
      <c r="C10" s="12">
        <v>5.4</v>
      </c>
      <c r="D10" s="12">
        <v>4.7</v>
      </c>
      <c r="E10" s="12">
        <v>6.2</v>
      </c>
      <c r="G10" s="5">
        <v>1995</v>
      </c>
      <c r="H10" s="12">
        <v>17.670000000000002</v>
      </c>
      <c r="I10" s="12">
        <v>23.07</v>
      </c>
    </row>
    <row r="11" spans="2:9" x14ac:dyDescent="0.35">
      <c r="B11" s="5">
        <v>1996</v>
      </c>
      <c r="C11" s="12">
        <v>5.5</v>
      </c>
      <c r="D11" s="12">
        <v>4.9000000000000004</v>
      </c>
      <c r="E11" s="12">
        <v>6.2</v>
      </c>
      <c r="G11" s="5">
        <v>1996</v>
      </c>
      <c r="H11" s="12">
        <v>17.88</v>
      </c>
      <c r="I11" s="12">
        <v>23.36</v>
      </c>
    </row>
    <row r="12" spans="2:9" x14ac:dyDescent="0.35">
      <c r="B12" s="5">
        <v>1997</v>
      </c>
      <c r="C12" s="12">
        <v>5.4</v>
      </c>
      <c r="D12" s="12">
        <v>4.9000000000000004</v>
      </c>
      <c r="E12" s="12">
        <v>6</v>
      </c>
      <c r="G12" s="5">
        <v>1997</v>
      </c>
      <c r="H12" s="12">
        <v>17.68</v>
      </c>
      <c r="I12" s="12">
        <v>23.09</v>
      </c>
    </row>
    <row r="13" spans="2:9" x14ac:dyDescent="0.35">
      <c r="B13" s="5">
        <v>1998</v>
      </c>
      <c r="C13" s="12">
        <v>5.4</v>
      </c>
      <c r="D13" s="12">
        <v>4.9000000000000004</v>
      </c>
      <c r="E13" s="12">
        <v>6</v>
      </c>
      <c r="G13" s="5">
        <v>1998</v>
      </c>
      <c r="H13" s="12">
        <v>17.73</v>
      </c>
      <c r="I13" s="12">
        <v>23.18</v>
      </c>
    </row>
    <row r="14" spans="2:9" x14ac:dyDescent="0.35">
      <c r="B14" s="5">
        <v>1999</v>
      </c>
      <c r="C14" s="12">
        <v>5.5</v>
      </c>
      <c r="D14" s="12">
        <v>4.9000000000000004</v>
      </c>
      <c r="E14" s="12">
        <v>6.2</v>
      </c>
      <c r="G14" s="5">
        <v>1999</v>
      </c>
      <c r="H14" s="12">
        <v>17.91</v>
      </c>
      <c r="I14" s="12">
        <v>23.45</v>
      </c>
    </row>
    <row r="15" spans="2:9" x14ac:dyDescent="0.35">
      <c r="B15" s="5">
        <v>2000</v>
      </c>
      <c r="C15" s="12">
        <v>5.7</v>
      </c>
      <c r="D15" s="12">
        <v>5.0999999999999996</v>
      </c>
      <c r="E15" s="12">
        <v>6.3</v>
      </c>
      <c r="G15" s="5">
        <v>2000</v>
      </c>
      <c r="H15" s="12">
        <v>18.3</v>
      </c>
      <c r="I15" s="12">
        <v>24</v>
      </c>
    </row>
    <row r="16" spans="2:9" x14ac:dyDescent="0.35">
      <c r="B16" s="5">
        <v>2001</v>
      </c>
      <c r="C16" s="12">
        <v>5.7</v>
      </c>
      <c r="D16" s="12">
        <v>5.0999999999999996</v>
      </c>
      <c r="E16" s="12">
        <v>6.4</v>
      </c>
      <c r="G16" s="5">
        <v>2001</v>
      </c>
      <c r="H16" s="12">
        <v>18.37</v>
      </c>
      <c r="I16" s="12">
        <v>24.1</v>
      </c>
    </row>
    <row r="17" spans="2:9" x14ac:dyDescent="0.35">
      <c r="B17" s="5">
        <v>2002</v>
      </c>
      <c r="C17" s="12">
        <v>5.7</v>
      </c>
      <c r="D17" s="12">
        <v>5.0999999999999996</v>
      </c>
      <c r="E17" s="12">
        <v>6.3</v>
      </c>
      <c r="G17" s="5">
        <v>2002</v>
      </c>
      <c r="H17" s="12">
        <v>18.329999999999998</v>
      </c>
      <c r="I17" s="12">
        <v>24.04</v>
      </c>
    </row>
    <row r="18" spans="2:9" x14ac:dyDescent="0.35">
      <c r="B18" s="5">
        <v>2003</v>
      </c>
      <c r="C18" s="12">
        <v>5.7</v>
      </c>
      <c r="D18" s="12">
        <v>5.0999999999999996</v>
      </c>
      <c r="E18" s="12">
        <v>6.3</v>
      </c>
      <c r="G18" s="5">
        <v>2003</v>
      </c>
      <c r="H18" s="12">
        <v>18.239999999999998</v>
      </c>
      <c r="I18" s="12">
        <v>23.9</v>
      </c>
    </row>
    <row r="19" spans="2:9" x14ac:dyDescent="0.35">
      <c r="B19" s="5">
        <v>2004</v>
      </c>
      <c r="C19" s="12">
        <v>5.7</v>
      </c>
      <c r="D19" s="12">
        <v>5.2</v>
      </c>
      <c r="E19" s="12">
        <v>6.2</v>
      </c>
      <c r="G19" s="5">
        <v>2004</v>
      </c>
      <c r="H19" s="12">
        <v>18.309999999999999</v>
      </c>
      <c r="I19" s="12">
        <v>24</v>
      </c>
    </row>
    <row r="20" spans="2:9" x14ac:dyDescent="0.35">
      <c r="B20" s="5">
        <v>2005</v>
      </c>
      <c r="C20" s="12">
        <v>5.7</v>
      </c>
      <c r="D20" s="12">
        <v>5.2</v>
      </c>
      <c r="E20" s="12">
        <v>6.2</v>
      </c>
      <c r="G20" s="5">
        <v>2005</v>
      </c>
      <c r="H20" s="12">
        <v>18.28</v>
      </c>
      <c r="I20" s="12">
        <v>23.96</v>
      </c>
    </row>
    <row r="21" spans="2:9" x14ac:dyDescent="0.35">
      <c r="B21" s="5">
        <v>2006</v>
      </c>
      <c r="C21" s="12">
        <v>5.7</v>
      </c>
      <c r="D21" s="12">
        <v>5.2</v>
      </c>
      <c r="E21" s="12">
        <v>6.3</v>
      </c>
      <c r="G21" s="5">
        <v>2006</v>
      </c>
      <c r="H21" s="12">
        <v>18.37</v>
      </c>
      <c r="I21" s="12">
        <v>24.08</v>
      </c>
    </row>
    <row r="22" spans="2:9" x14ac:dyDescent="0.35">
      <c r="B22" s="5">
        <v>2007</v>
      </c>
      <c r="C22" s="12">
        <v>5.8</v>
      </c>
      <c r="D22" s="12">
        <v>5.3</v>
      </c>
      <c r="E22" s="12">
        <v>6.4</v>
      </c>
      <c r="G22" s="5">
        <v>2007</v>
      </c>
      <c r="H22" s="12">
        <v>18.63</v>
      </c>
      <c r="I22" s="12">
        <v>24.46</v>
      </c>
    </row>
    <row r="23" spans="2:9" x14ac:dyDescent="0.35">
      <c r="B23" s="5">
        <v>2008</v>
      </c>
      <c r="C23" s="12">
        <v>5.8</v>
      </c>
      <c r="D23" s="12">
        <v>5.3</v>
      </c>
      <c r="E23" s="12">
        <v>6.4</v>
      </c>
      <c r="G23" s="5">
        <v>2008</v>
      </c>
      <c r="H23" s="12">
        <v>18.64</v>
      </c>
      <c r="I23" s="12">
        <v>24.48</v>
      </c>
    </row>
    <row r="24" spans="2:9" x14ac:dyDescent="0.35">
      <c r="B24" s="5">
        <v>2009</v>
      </c>
      <c r="C24" s="12">
        <v>5.8</v>
      </c>
      <c r="D24" s="12">
        <v>5.3</v>
      </c>
      <c r="E24" s="12">
        <v>6.4</v>
      </c>
      <c r="G24" s="5">
        <v>2009</v>
      </c>
      <c r="H24" s="12">
        <v>18.64</v>
      </c>
      <c r="I24" s="12">
        <v>24.48</v>
      </c>
    </row>
    <row r="25" spans="2:9" x14ac:dyDescent="0.35">
      <c r="B25" s="5">
        <v>2010</v>
      </c>
      <c r="C25" s="12">
        <v>5.8</v>
      </c>
      <c r="D25" s="12">
        <v>5.3</v>
      </c>
      <c r="E25" s="12">
        <v>6.4</v>
      </c>
      <c r="G25" s="5">
        <v>2010</v>
      </c>
      <c r="H25" s="12">
        <v>18.62</v>
      </c>
      <c r="I25" s="12">
        <v>24.46</v>
      </c>
    </row>
    <row r="26" spans="2:9" x14ac:dyDescent="0.35">
      <c r="B26" s="5">
        <v>2011</v>
      </c>
      <c r="C26" s="12">
        <v>5.9</v>
      </c>
      <c r="D26" s="12">
        <v>5.3</v>
      </c>
      <c r="E26" s="12">
        <v>6.5</v>
      </c>
      <c r="G26" s="5">
        <v>2011</v>
      </c>
      <c r="H26" s="12">
        <v>18.690000000000001</v>
      </c>
      <c r="I26" s="12">
        <v>24.59</v>
      </c>
    </row>
    <row r="27" spans="2:9" x14ac:dyDescent="0.35">
      <c r="B27" s="5">
        <v>2012</v>
      </c>
      <c r="C27" s="12">
        <v>5.9</v>
      </c>
      <c r="D27" s="12">
        <v>5.3</v>
      </c>
      <c r="E27" s="12">
        <v>6.5</v>
      </c>
      <c r="G27" s="5">
        <v>2012</v>
      </c>
      <c r="H27" s="12">
        <v>18.68</v>
      </c>
      <c r="I27" s="12">
        <v>24.58</v>
      </c>
    </row>
    <row r="28" spans="2:9" x14ac:dyDescent="0.35">
      <c r="B28" s="5">
        <v>2013</v>
      </c>
      <c r="C28" s="12">
        <v>5.9</v>
      </c>
      <c r="D28" s="12">
        <v>5.4</v>
      </c>
      <c r="E28" s="12">
        <v>6.4</v>
      </c>
      <c r="G28" s="5">
        <v>2013</v>
      </c>
      <c r="H28" s="12">
        <v>18.66</v>
      </c>
      <c r="I28" s="12">
        <v>24.57</v>
      </c>
    </row>
    <row r="29" spans="2:9" x14ac:dyDescent="0.35">
      <c r="B29" s="5">
        <v>2014</v>
      </c>
      <c r="C29" s="12">
        <v>5.9</v>
      </c>
      <c r="D29" s="12">
        <v>5.4</v>
      </c>
      <c r="E29" s="12">
        <v>6.5</v>
      </c>
      <c r="G29" s="5">
        <v>2014</v>
      </c>
      <c r="H29" s="12">
        <v>18.7</v>
      </c>
      <c r="I29" s="12">
        <v>24.64</v>
      </c>
    </row>
    <row r="30" spans="2:9" x14ac:dyDescent="0.35">
      <c r="B30" s="5">
        <v>2015</v>
      </c>
      <c r="C30" s="12">
        <v>6</v>
      </c>
      <c r="D30" s="12">
        <v>5.5</v>
      </c>
      <c r="E30" s="12">
        <v>6.5</v>
      </c>
      <c r="G30" s="5">
        <v>2015</v>
      </c>
      <c r="H30" s="12">
        <v>18.78</v>
      </c>
      <c r="I30" s="12">
        <v>24.78</v>
      </c>
    </row>
    <row r="31" spans="2:9" x14ac:dyDescent="0.35">
      <c r="B31" s="5">
        <v>2016</v>
      </c>
      <c r="C31" s="12">
        <v>6</v>
      </c>
      <c r="D31" s="12">
        <v>5.5</v>
      </c>
      <c r="E31" s="12">
        <v>6.6</v>
      </c>
      <c r="G31" s="5">
        <v>2016</v>
      </c>
      <c r="H31" s="12">
        <v>18.829999999999998</v>
      </c>
      <c r="I31" s="12">
        <v>24.85</v>
      </c>
    </row>
    <row r="32" spans="2:9" x14ac:dyDescent="0.35">
      <c r="B32" s="5">
        <v>2017</v>
      </c>
      <c r="C32" s="12">
        <v>6</v>
      </c>
      <c r="D32" s="12">
        <v>5.4</v>
      </c>
      <c r="E32" s="12">
        <v>6.6</v>
      </c>
      <c r="G32" s="5">
        <v>2017</v>
      </c>
      <c r="H32" s="12">
        <v>18.87</v>
      </c>
      <c r="I32" s="12">
        <v>24.89</v>
      </c>
    </row>
    <row r="33" spans="2:9" x14ac:dyDescent="0.35">
      <c r="B33" s="5">
        <v>2018</v>
      </c>
      <c r="C33" s="12">
        <v>6.1</v>
      </c>
      <c r="D33" s="12">
        <v>5.5</v>
      </c>
      <c r="E33" s="12">
        <v>6.6</v>
      </c>
      <c r="G33" s="5">
        <v>2018</v>
      </c>
      <c r="H33" s="12">
        <v>19</v>
      </c>
      <c r="I33" s="12">
        <v>25.09</v>
      </c>
    </row>
    <row r="34" spans="2:9" x14ac:dyDescent="0.35">
      <c r="B34" s="30">
        <v>2019</v>
      </c>
      <c r="C34" s="31">
        <v>6.1</v>
      </c>
      <c r="D34" s="31">
        <v>5.6</v>
      </c>
      <c r="E34" s="31">
        <v>6.7</v>
      </c>
      <c r="G34" s="30">
        <v>2019</v>
      </c>
      <c r="H34" s="31">
        <v>19.05</v>
      </c>
      <c r="I34" s="31">
        <v>25.18</v>
      </c>
    </row>
    <row r="36" spans="2:9" x14ac:dyDescent="0.35">
      <c r="B36" s="5" t="s">
        <v>356</v>
      </c>
      <c r="G36" s="5" t="s">
        <v>356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8200-6A4E-4B58-84E2-D64F17B0CEA5}">
  <dimension ref="B26:L27"/>
  <sheetViews>
    <sheetView zoomScale="55" zoomScaleNormal="55" workbookViewId="0">
      <selection activeCell="K25" sqref="K25"/>
    </sheetView>
  </sheetViews>
  <sheetFormatPr baseColWidth="10" defaultRowHeight="14.5" x14ac:dyDescent="0.35"/>
  <sheetData>
    <row r="26" spans="2:12" x14ac:dyDescent="0.35">
      <c r="L26" s="5" t="s">
        <v>356</v>
      </c>
    </row>
    <row r="27" spans="2:12" x14ac:dyDescent="0.35">
      <c r="B27" s="5" t="s">
        <v>356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0CD71-CE9B-41C2-8D99-84E79E790796}">
  <dimension ref="B2:N26"/>
  <sheetViews>
    <sheetView topLeftCell="G6" zoomScale="85" zoomScaleNormal="85" workbookViewId="0">
      <selection activeCell="B6" sqref="B6:B20"/>
    </sheetView>
  </sheetViews>
  <sheetFormatPr baseColWidth="10" defaultColWidth="11.54296875" defaultRowHeight="14.5" x14ac:dyDescent="0.35"/>
  <cols>
    <col min="1" max="1" width="11.54296875" style="5"/>
    <col min="2" max="2" width="33.6328125" style="5" customWidth="1"/>
    <col min="3" max="3" width="16.1796875" style="5" customWidth="1"/>
    <col min="4" max="4" width="17.90625" style="5" customWidth="1"/>
    <col min="5" max="5" width="20.08984375" style="5" customWidth="1"/>
    <col min="6" max="6" width="23" style="5" customWidth="1"/>
    <col min="7" max="7" width="21.08984375" style="5" customWidth="1"/>
    <col min="8" max="8" width="22.81640625" style="5" customWidth="1"/>
    <col min="9" max="9" width="25" style="5" customWidth="1"/>
    <col min="10" max="10" width="28.1796875" style="5" customWidth="1"/>
    <col min="11" max="11" width="18.36328125" style="5" customWidth="1"/>
    <col min="12" max="12" width="20" style="5" customWidth="1"/>
    <col min="13" max="13" width="22.1796875" style="5" customWidth="1"/>
    <col min="14" max="14" width="25.453125" style="5" customWidth="1"/>
    <col min="15" max="16384" width="11.54296875" style="5"/>
  </cols>
  <sheetData>
    <row r="2" spans="2:14" x14ac:dyDescent="0.35">
      <c r="B2" s="98" t="s">
        <v>362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</row>
    <row r="3" spans="2:14" ht="25.25" customHeight="1" x14ac:dyDescent="0.35">
      <c r="B3" s="98" t="s">
        <v>363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</row>
    <row r="4" spans="2:14" ht="25.25" customHeight="1" x14ac:dyDescent="0.35"/>
    <row r="5" spans="2:14" ht="25.25" customHeight="1" x14ac:dyDescent="0.35"/>
    <row r="6" spans="2:14" ht="27.65" customHeight="1" x14ac:dyDescent="0.35">
      <c r="B6" s="5" t="s">
        <v>364</v>
      </c>
      <c r="C6" s="5" t="s">
        <v>373</v>
      </c>
      <c r="D6" s="5" t="s">
        <v>374</v>
      </c>
      <c r="E6" s="5" t="s">
        <v>375</v>
      </c>
      <c r="F6" s="5" t="s">
        <v>376</v>
      </c>
      <c r="G6" s="5" t="s">
        <v>377</v>
      </c>
      <c r="H6" s="5" t="s">
        <v>378</v>
      </c>
      <c r="I6" s="5" t="s">
        <v>379</v>
      </c>
      <c r="J6" s="5" t="s">
        <v>380</v>
      </c>
      <c r="K6" s="5" t="s">
        <v>381</v>
      </c>
      <c r="L6" s="5" t="s">
        <v>382</v>
      </c>
      <c r="M6" s="5" t="s">
        <v>383</v>
      </c>
      <c r="N6" s="5" t="s">
        <v>384</v>
      </c>
    </row>
    <row r="7" spans="2:14" x14ac:dyDescent="0.35">
      <c r="B7" s="5" t="s">
        <v>79</v>
      </c>
      <c r="C7" s="5">
        <v>533416</v>
      </c>
      <c r="D7" s="5">
        <v>347155</v>
      </c>
      <c r="E7" s="6">
        <v>1.5365355532831155</v>
      </c>
      <c r="F7" s="6">
        <v>12.086904689783779</v>
      </c>
      <c r="G7" s="5">
        <v>389661</v>
      </c>
      <c r="H7" s="5">
        <v>281239</v>
      </c>
      <c r="I7" s="6">
        <v>1.3855155223848754</v>
      </c>
      <c r="J7" s="6">
        <v>12.135400552921261</v>
      </c>
      <c r="K7" s="5">
        <v>143755</v>
      </c>
      <c r="L7" s="5">
        <v>65916</v>
      </c>
      <c r="M7" s="6">
        <v>2.1808817282602098</v>
      </c>
      <c r="N7" s="6">
        <v>11.884272756283703</v>
      </c>
    </row>
    <row r="8" spans="2:14" x14ac:dyDescent="0.35">
      <c r="B8" s="5" t="s">
        <v>57</v>
      </c>
      <c r="C8" s="5">
        <v>10473</v>
      </c>
      <c r="D8" s="5">
        <v>7024</v>
      </c>
      <c r="E8" s="6">
        <v>1.4910307517084282</v>
      </c>
      <c r="F8" s="6">
        <v>7.079003859992139</v>
      </c>
      <c r="G8" s="5">
        <v>9233</v>
      </c>
      <c r="H8" s="5">
        <v>6411</v>
      </c>
      <c r="I8" s="6">
        <v>1.4401809390110747</v>
      </c>
      <c r="J8" s="6">
        <v>7.3412039528678905</v>
      </c>
      <c r="K8" s="5">
        <v>1240</v>
      </c>
      <c r="L8" s="5">
        <v>613</v>
      </c>
      <c r="M8" s="6">
        <v>2.0228384991843393</v>
      </c>
      <c r="N8" s="6">
        <v>5.1538590886161089</v>
      </c>
    </row>
    <row r="9" spans="2:14" x14ac:dyDescent="0.35">
      <c r="B9" s="5" t="s">
        <v>58</v>
      </c>
      <c r="C9" s="5">
        <v>53728</v>
      </c>
      <c r="D9" s="5">
        <v>30571</v>
      </c>
      <c r="E9" s="6">
        <v>1.7574825815315167</v>
      </c>
      <c r="F9" s="6">
        <v>17.323428079242031</v>
      </c>
      <c r="G9" s="5">
        <v>33358</v>
      </c>
      <c r="H9" s="5">
        <v>21060</v>
      </c>
      <c r="I9" s="6">
        <v>1.5839506172839506</v>
      </c>
      <c r="J9" s="6">
        <v>15.102078866411858</v>
      </c>
      <c r="K9" s="5">
        <v>20370</v>
      </c>
      <c r="L9" s="5">
        <v>9511</v>
      </c>
      <c r="M9" s="6">
        <v>2.1417306276942489</v>
      </c>
      <c r="N9" s="6">
        <v>25.690824126846923</v>
      </c>
    </row>
    <row r="10" spans="2:14" x14ac:dyDescent="0.35">
      <c r="B10" s="5" t="s">
        <v>371</v>
      </c>
      <c r="C10" s="5">
        <v>29993</v>
      </c>
      <c r="D10" s="5">
        <v>18762</v>
      </c>
      <c r="E10" s="6">
        <v>1.5986035603880184</v>
      </c>
      <c r="F10" s="6">
        <v>10.161945512646914</v>
      </c>
      <c r="G10" s="5">
        <v>21388</v>
      </c>
      <c r="H10" s="5">
        <v>14237</v>
      </c>
      <c r="I10" s="6">
        <v>1.502282784294444</v>
      </c>
      <c r="J10" s="6">
        <v>9.3156403562151162</v>
      </c>
      <c r="K10" s="5">
        <v>8605</v>
      </c>
      <c r="L10" s="5">
        <v>4525</v>
      </c>
      <c r="M10" s="6">
        <v>1.901657458563536</v>
      </c>
      <c r="N10" s="6">
        <v>14.229112292066286</v>
      </c>
    </row>
    <row r="11" spans="2:14" x14ac:dyDescent="0.35">
      <c r="B11" s="5" t="s">
        <v>60</v>
      </c>
      <c r="C11" s="5">
        <v>73434</v>
      </c>
      <c r="D11" s="5">
        <v>47782</v>
      </c>
      <c r="E11" s="6">
        <v>1.5368548825917709</v>
      </c>
      <c r="F11" s="6">
        <v>16.048984636880888</v>
      </c>
      <c r="G11" s="5">
        <v>48386</v>
      </c>
      <c r="H11" s="5">
        <v>36242</v>
      </c>
      <c r="I11" s="6">
        <v>1.3350808454279566</v>
      </c>
      <c r="J11" s="6">
        <v>16.041535724086646</v>
      </c>
      <c r="K11" s="5">
        <v>25048</v>
      </c>
      <c r="L11" s="5">
        <v>11540</v>
      </c>
      <c r="M11" s="6">
        <v>2.1705372616984402</v>
      </c>
      <c r="N11" s="6">
        <v>16.072423398328691</v>
      </c>
    </row>
    <row r="12" spans="2:14" x14ac:dyDescent="0.35">
      <c r="B12" s="5" t="s">
        <v>61</v>
      </c>
      <c r="C12" s="5">
        <v>16038</v>
      </c>
      <c r="D12" s="5">
        <v>7743</v>
      </c>
      <c r="E12" s="6">
        <v>2.0712901975978304</v>
      </c>
      <c r="F12" s="6">
        <v>22.383141097909981</v>
      </c>
      <c r="G12" s="5">
        <v>10729</v>
      </c>
      <c r="H12" s="5">
        <v>5689</v>
      </c>
      <c r="I12" s="6">
        <v>1.8859201968711548</v>
      </c>
      <c r="J12" s="6">
        <v>20.160890211921469</v>
      </c>
      <c r="K12" s="5">
        <v>5309</v>
      </c>
      <c r="L12" s="5">
        <v>2054</v>
      </c>
      <c r="M12" s="6">
        <v>2.5847127555988316</v>
      </c>
      <c r="N12" s="6">
        <v>32.219607843137254</v>
      </c>
    </row>
    <row r="13" spans="2:14" x14ac:dyDescent="0.35">
      <c r="B13" s="5" t="s">
        <v>68</v>
      </c>
      <c r="C13" s="5">
        <v>1355</v>
      </c>
      <c r="D13" s="5">
        <v>789</v>
      </c>
      <c r="E13" s="6">
        <v>1.7173637515842839</v>
      </c>
      <c r="F13" s="6">
        <v>11.231316725978647</v>
      </c>
      <c r="G13" s="5">
        <v>863</v>
      </c>
      <c r="H13" s="5">
        <v>529</v>
      </c>
      <c r="I13" s="6">
        <v>1.6313799621928167</v>
      </c>
      <c r="J13" s="6">
        <v>8.9600271002710024</v>
      </c>
      <c r="K13" s="5">
        <v>492</v>
      </c>
      <c r="L13" s="5">
        <v>260</v>
      </c>
      <c r="M13" s="6">
        <v>1.8923076923076922</v>
      </c>
      <c r="N13" s="6">
        <v>23.193577163247099</v>
      </c>
    </row>
    <row r="14" spans="2:14" x14ac:dyDescent="0.35">
      <c r="B14" s="5" t="s">
        <v>62</v>
      </c>
      <c r="C14" s="5">
        <v>29543</v>
      </c>
      <c r="D14" s="5">
        <v>11702</v>
      </c>
      <c r="E14" s="6">
        <v>2.5246111775764826</v>
      </c>
      <c r="F14" s="6">
        <v>13.585334989609576</v>
      </c>
      <c r="G14" s="5">
        <v>17702</v>
      </c>
      <c r="H14" s="5">
        <v>9192</v>
      </c>
      <c r="I14" s="6">
        <v>1.9258050478677111</v>
      </c>
      <c r="J14" s="6">
        <v>14.540392615910278</v>
      </c>
      <c r="K14" s="5">
        <v>11841</v>
      </c>
      <c r="L14" s="5">
        <v>2510</v>
      </c>
      <c r="M14" s="6">
        <v>4.7175298804780876</v>
      </c>
      <c r="N14" s="6">
        <v>10.951134380453752</v>
      </c>
    </row>
    <row r="15" spans="2:14" x14ac:dyDescent="0.35">
      <c r="B15" s="5" t="s">
        <v>63</v>
      </c>
      <c r="C15" s="5">
        <v>33523</v>
      </c>
      <c r="D15" s="5">
        <v>12326</v>
      </c>
      <c r="E15" s="6">
        <v>2.7196981989290929</v>
      </c>
      <c r="F15" s="6">
        <v>17.022510702941581</v>
      </c>
      <c r="G15" s="5">
        <v>19457</v>
      </c>
      <c r="H15" s="5">
        <v>8162</v>
      </c>
      <c r="I15" s="6">
        <v>2.3838519970595442</v>
      </c>
      <c r="J15" s="6">
        <v>16.102430555555554</v>
      </c>
      <c r="K15" s="5">
        <v>14066</v>
      </c>
      <c r="L15" s="5">
        <v>4164</v>
      </c>
      <c r="M15" s="6">
        <v>3.3780019212295871</v>
      </c>
      <c r="N15" s="6">
        <v>19.169505570389468</v>
      </c>
    </row>
    <row r="16" spans="2:14" x14ac:dyDescent="0.35">
      <c r="B16" s="5" t="s">
        <v>64</v>
      </c>
      <c r="C16" s="5">
        <v>161194</v>
      </c>
      <c r="D16" s="5">
        <v>131209</v>
      </c>
      <c r="E16" s="6">
        <v>1.2285285308172458</v>
      </c>
      <c r="F16" s="6">
        <v>10.974864099181875</v>
      </c>
      <c r="G16" s="5">
        <v>137972</v>
      </c>
      <c r="H16" s="5">
        <v>117988</v>
      </c>
      <c r="I16" s="6">
        <v>1.1693731565921959</v>
      </c>
      <c r="J16" s="6">
        <v>12.126431938103686</v>
      </c>
      <c r="K16" s="5">
        <v>23222</v>
      </c>
      <c r="L16" s="5">
        <v>13221</v>
      </c>
      <c r="M16" s="6">
        <v>1.7564480750321458</v>
      </c>
      <c r="N16" s="6">
        <v>5.9404472521893066</v>
      </c>
    </row>
    <row r="17" spans="2:14" x14ac:dyDescent="0.35">
      <c r="B17" s="5" t="s">
        <v>372</v>
      </c>
      <c r="C17" s="5">
        <v>16824</v>
      </c>
      <c r="D17" s="5">
        <v>11241</v>
      </c>
      <c r="E17" s="6">
        <v>1.4966639978649587</v>
      </c>
      <c r="F17" s="6">
        <v>13.386126823459362</v>
      </c>
      <c r="G17" s="5">
        <v>12217</v>
      </c>
      <c r="H17" s="5">
        <v>9093</v>
      </c>
      <c r="I17" s="6">
        <v>1.3435609809743758</v>
      </c>
      <c r="J17" s="6">
        <v>12.645500438065834</v>
      </c>
      <c r="K17" s="5">
        <v>4607</v>
      </c>
      <c r="L17" s="5">
        <v>2148</v>
      </c>
      <c r="M17" s="6">
        <v>2.1447858472998136</v>
      </c>
      <c r="N17" s="6">
        <v>17.799138216771627</v>
      </c>
    </row>
    <row r="18" spans="2:14" x14ac:dyDescent="0.35">
      <c r="B18" s="5" t="s">
        <v>66</v>
      </c>
      <c r="C18" s="5">
        <v>58893</v>
      </c>
      <c r="D18" s="5">
        <v>34564</v>
      </c>
      <c r="E18" s="6">
        <v>1.7038826524707789</v>
      </c>
      <c r="F18" s="6">
        <v>21.648503069021672</v>
      </c>
      <c r="G18" s="5">
        <v>39415</v>
      </c>
      <c r="H18" s="5">
        <v>25447</v>
      </c>
      <c r="I18" s="6">
        <v>1.548905568436358</v>
      </c>
      <c r="J18" s="6">
        <v>21.009222030497924</v>
      </c>
      <c r="K18" s="5">
        <v>19478</v>
      </c>
      <c r="L18" s="5">
        <v>9117</v>
      </c>
      <c r="M18" s="6">
        <v>2.136448393111769</v>
      </c>
      <c r="N18" s="6">
        <v>23.657783428912474</v>
      </c>
    </row>
    <row r="19" spans="2:14" x14ac:dyDescent="0.35">
      <c r="B19" s="5" t="s">
        <v>365</v>
      </c>
      <c r="C19" s="5">
        <v>8489</v>
      </c>
      <c r="D19" s="5">
        <v>8358</v>
      </c>
      <c r="E19" s="6">
        <v>1.0156736061258673</v>
      </c>
      <c r="F19" s="6">
        <v>7.7372411430898973</v>
      </c>
      <c r="G19" s="5">
        <v>6639</v>
      </c>
      <c r="H19" s="5">
        <v>6539</v>
      </c>
      <c r="I19" s="6">
        <v>1.0152928582352041</v>
      </c>
      <c r="J19" s="6">
        <v>6.8952790695222133</v>
      </c>
      <c r="K19" s="5">
        <v>1850</v>
      </c>
      <c r="L19" s="5">
        <v>1819</v>
      </c>
      <c r="M19" s="6">
        <v>1.0170423309510721</v>
      </c>
      <c r="N19" s="6">
        <v>13.790750568612587</v>
      </c>
    </row>
    <row r="20" spans="2:14" x14ac:dyDescent="0.35">
      <c r="B20" s="5" t="s">
        <v>99</v>
      </c>
      <c r="C20" s="5">
        <v>55906</v>
      </c>
      <c r="D20" s="5">
        <v>34274</v>
      </c>
      <c r="E20" s="6">
        <v>1.6311489759000992</v>
      </c>
      <c r="F20" s="6">
        <v>8.0477691003611316</v>
      </c>
      <c r="G20" s="5">
        <v>43911</v>
      </c>
      <c r="H20" s="5">
        <v>28272</v>
      </c>
      <c r="I20" s="6">
        <v>1.5531621392190154</v>
      </c>
      <c r="J20" s="6">
        <v>7.9472209182368374</v>
      </c>
      <c r="K20" s="5">
        <v>11995</v>
      </c>
      <c r="L20" s="5">
        <v>6002</v>
      </c>
      <c r="M20" s="6">
        <v>1.9985004998333888</v>
      </c>
      <c r="N20" s="6">
        <v>8.5577814215441652</v>
      </c>
    </row>
    <row r="22" spans="2:14" x14ac:dyDescent="0.35">
      <c r="B22" s="5" t="s">
        <v>366</v>
      </c>
    </row>
    <row r="23" spans="2:14" x14ac:dyDescent="0.35">
      <c r="B23" s="5" t="s">
        <v>367</v>
      </c>
    </row>
    <row r="24" spans="2:14" x14ac:dyDescent="0.35">
      <c r="B24" s="5" t="s">
        <v>368</v>
      </c>
    </row>
    <row r="25" spans="2:14" x14ac:dyDescent="0.35">
      <c r="B25" s="5" t="s">
        <v>369</v>
      </c>
    </row>
    <row r="26" spans="2:14" x14ac:dyDescent="0.35">
      <c r="B26" s="5" t="s">
        <v>370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7C98-B021-45B3-A022-DD10E5BE0587}">
  <dimension ref="B1:D83"/>
  <sheetViews>
    <sheetView showGridLines="0" topLeftCell="A28" zoomScale="40" zoomScaleNormal="40" workbookViewId="0">
      <selection activeCell="AC11" sqref="AC11"/>
    </sheetView>
  </sheetViews>
  <sheetFormatPr baseColWidth="10" defaultRowHeight="14.5" x14ac:dyDescent="0.35"/>
  <cols>
    <col min="2" max="2" width="19.453125" hidden="1" customWidth="1"/>
    <col min="3" max="3" width="33.08984375" hidden="1" customWidth="1"/>
    <col min="4" max="4" width="10.90625" hidden="1" customWidth="1"/>
    <col min="5" max="5" width="0" hidden="1" customWidth="1"/>
  </cols>
  <sheetData>
    <row r="1" spans="2:3" x14ac:dyDescent="0.35">
      <c r="B1" s="44" t="s">
        <v>364</v>
      </c>
      <c r="C1" t="s">
        <v>79</v>
      </c>
    </row>
    <row r="3" spans="2:3" x14ac:dyDescent="0.35">
      <c r="B3" s="44" t="s">
        <v>385</v>
      </c>
    </row>
    <row r="4" spans="2:3" x14ac:dyDescent="0.35">
      <c r="B4" s="45" t="s">
        <v>386</v>
      </c>
      <c r="C4">
        <v>389661</v>
      </c>
    </row>
    <row r="5" spans="2:3" x14ac:dyDescent="0.35">
      <c r="B5" s="45" t="s">
        <v>387</v>
      </c>
      <c r="C5">
        <v>143755</v>
      </c>
    </row>
    <row r="34" spans="2:3" x14ac:dyDescent="0.35">
      <c r="B34" s="44" t="s">
        <v>143</v>
      </c>
      <c r="C34" t="s">
        <v>388</v>
      </c>
    </row>
    <row r="35" spans="2:3" x14ac:dyDescent="0.35">
      <c r="B35" s="45" t="s">
        <v>61</v>
      </c>
      <c r="C35" s="71">
        <v>32.219607843137254</v>
      </c>
    </row>
    <row r="36" spans="2:3" x14ac:dyDescent="0.35">
      <c r="B36" s="45" t="s">
        <v>58</v>
      </c>
      <c r="C36" s="71">
        <v>25.690824126846923</v>
      </c>
    </row>
    <row r="37" spans="2:3" x14ac:dyDescent="0.35">
      <c r="B37" s="45" t="s">
        <v>66</v>
      </c>
      <c r="C37" s="71">
        <v>23.657783428912474</v>
      </c>
    </row>
    <row r="38" spans="2:3" x14ac:dyDescent="0.35">
      <c r="B38" s="45" t="s">
        <v>68</v>
      </c>
      <c r="C38" s="71">
        <v>23.193577163247099</v>
      </c>
    </row>
    <row r="39" spans="2:3" x14ac:dyDescent="0.35">
      <c r="B39" s="45" t="s">
        <v>63</v>
      </c>
      <c r="C39" s="71">
        <v>19.169505570389468</v>
      </c>
    </row>
    <row r="40" spans="2:3" x14ac:dyDescent="0.35">
      <c r="B40" s="45" t="s">
        <v>372</v>
      </c>
      <c r="C40" s="71">
        <v>17.799138216771627</v>
      </c>
    </row>
    <row r="41" spans="2:3" x14ac:dyDescent="0.35">
      <c r="B41" s="45" t="s">
        <v>60</v>
      </c>
      <c r="C41" s="71">
        <v>16.072423398328691</v>
      </c>
    </row>
    <row r="42" spans="2:3" x14ac:dyDescent="0.35">
      <c r="B42" s="45" t="s">
        <v>371</v>
      </c>
      <c r="C42" s="71">
        <v>14.229112292066286</v>
      </c>
    </row>
    <row r="43" spans="2:3" x14ac:dyDescent="0.35">
      <c r="B43" s="45" t="s">
        <v>365</v>
      </c>
      <c r="C43" s="71">
        <v>13.790750568612587</v>
      </c>
    </row>
    <row r="44" spans="2:3" x14ac:dyDescent="0.35">
      <c r="B44" s="45" t="s">
        <v>79</v>
      </c>
      <c r="C44" s="71">
        <v>11.884272756283703</v>
      </c>
    </row>
    <row r="45" spans="2:3" x14ac:dyDescent="0.35">
      <c r="B45" s="45" t="s">
        <v>62</v>
      </c>
      <c r="C45" s="71">
        <v>10.951134380453752</v>
      </c>
    </row>
    <row r="46" spans="2:3" x14ac:dyDescent="0.35">
      <c r="B46" s="45" t="s">
        <v>99</v>
      </c>
      <c r="C46" s="71">
        <v>8.5577814215441652</v>
      </c>
    </row>
    <row r="47" spans="2:3" x14ac:dyDescent="0.35">
      <c r="B47" s="45" t="s">
        <v>64</v>
      </c>
      <c r="C47" s="71">
        <v>5.9404472521893066</v>
      </c>
    </row>
    <row r="48" spans="2:3" x14ac:dyDescent="0.35">
      <c r="B48" s="45" t="s">
        <v>57</v>
      </c>
      <c r="C48" s="71">
        <v>5.1538590886161089</v>
      </c>
    </row>
    <row r="49" spans="2:3" x14ac:dyDescent="0.35">
      <c r="B49" s="45" t="s">
        <v>311</v>
      </c>
      <c r="C49" s="71">
        <v>228.31021750739947</v>
      </c>
    </row>
    <row r="66" spans="2:4" x14ac:dyDescent="0.35">
      <c r="B66" s="99"/>
      <c r="C66" s="100"/>
      <c r="D66" s="101"/>
    </row>
    <row r="67" spans="2:4" x14ac:dyDescent="0.35">
      <c r="B67" s="102"/>
      <c r="C67" s="103"/>
      <c r="D67" s="104"/>
    </row>
    <row r="68" spans="2:4" x14ac:dyDescent="0.35">
      <c r="B68" s="102"/>
      <c r="C68" s="103"/>
      <c r="D68" s="104"/>
    </row>
    <row r="69" spans="2:4" x14ac:dyDescent="0.35">
      <c r="B69" s="102"/>
      <c r="C69" s="103"/>
      <c r="D69" s="104"/>
    </row>
    <row r="70" spans="2:4" x14ac:dyDescent="0.35">
      <c r="B70" s="102"/>
      <c r="C70" s="103"/>
      <c r="D70" s="104"/>
    </row>
    <row r="71" spans="2:4" x14ac:dyDescent="0.35">
      <c r="B71" s="102"/>
      <c r="C71" s="103"/>
      <c r="D71" s="104"/>
    </row>
    <row r="72" spans="2:4" x14ac:dyDescent="0.35">
      <c r="B72" s="102"/>
      <c r="C72" s="103"/>
      <c r="D72" s="104"/>
    </row>
    <row r="73" spans="2:4" x14ac:dyDescent="0.35">
      <c r="B73" s="102"/>
      <c r="C73" s="103"/>
      <c r="D73" s="104"/>
    </row>
    <row r="74" spans="2:4" x14ac:dyDescent="0.35">
      <c r="B74" s="102"/>
      <c r="C74" s="103"/>
      <c r="D74" s="104"/>
    </row>
    <row r="75" spans="2:4" x14ac:dyDescent="0.35">
      <c r="B75" s="102"/>
      <c r="C75" s="103"/>
      <c r="D75" s="104"/>
    </row>
    <row r="76" spans="2:4" x14ac:dyDescent="0.35">
      <c r="B76" s="102"/>
      <c r="C76" s="103"/>
      <c r="D76" s="104"/>
    </row>
    <row r="77" spans="2:4" x14ac:dyDescent="0.35">
      <c r="B77" s="102"/>
      <c r="C77" s="103"/>
      <c r="D77" s="104"/>
    </row>
    <row r="78" spans="2:4" x14ac:dyDescent="0.35">
      <c r="B78" s="102"/>
      <c r="C78" s="103"/>
      <c r="D78" s="104"/>
    </row>
    <row r="79" spans="2:4" x14ac:dyDescent="0.35">
      <c r="B79" s="102"/>
      <c r="C79" s="103"/>
      <c r="D79" s="104"/>
    </row>
    <row r="80" spans="2:4" x14ac:dyDescent="0.35">
      <c r="B80" s="102"/>
      <c r="C80" s="103"/>
      <c r="D80" s="104"/>
    </row>
    <row r="81" spans="2:4" x14ac:dyDescent="0.35">
      <c r="B81" s="102"/>
      <c r="C81" s="103"/>
      <c r="D81" s="104"/>
    </row>
    <row r="82" spans="2:4" x14ac:dyDescent="0.35">
      <c r="B82" s="102"/>
      <c r="C82" s="103"/>
      <c r="D82" s="104"/>
    </row>
    <row r="83" spans="2:4" x14ac:dyDescent="0.35">
      <c r="B83" s="105"/>
      <c r="C83" s="106"/>
      <c r="D83" s="107"/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A096-1776-4332-A82C-4F2EE395D8A1}">
  <sheetPr>
    <tabColor theme="9" tint="0.79998168889431442"/>
  </sheetPr>
  <dimension ref="A2:G27"/>
  <sheetViews>
    <sheetView topLeftCell="A3" zoomScale="85" zoomScaleNormal="85" workbookViewId="0">
      <selection activeCell="B4" sqref="B4:E18"/>
    </sheetView>
  </sheetViews>
  <sheetFormatPr baseColWidth="10" defaultColWidth="11.453125" defaultRowHeight="14.5" x14ac:dyDescent="0.35"/>
  <cols>
    <col min="2" max="2" width="19.81640625" customWidth="1"/>
    <col min="3" max="3" width="16.81640625" customWidth="1"/>
    <col min="6" max="6" width="30.81640625" customWidth="1"/>
    <col min="7" max="7" width="17.81640625" customWidth="1"/>
    <col min="9" max="9" width="15.453125" bestFit="1" customWidth="1"/>
  </cols>
  <sheetData>
    <row r="2" spans="2:7" ht="19.25" customHeight="1" x14ac:dyDescent="0.35">
      <c r="B2" s="3" t="s">
        <v>51</v>
      </c>
    </row>
    <row r="4" spans="2:7" ht="49.25" customHeight="1" x14ac:dyDescent="0.35">
      <c r="B4" s="20" t="s">
        <v>52</v>
      </c>
      <c r="C4" s="20" t="s">
        <v>53</v>
      </c>
      <c r="D4" s="20" t="s">
        <v>26</v>
      </c>
      <c r="E4" s="20" t="s">
        <v>27</v>
      </c>
      <c r="F4" s="20" t="s">
        <v>54</v>
      </c>
      <c r="G4" s="20" t="s">
        <v>55</v>
      </c>
    </row>
    <row r="5" spans="2:7" x14ac:dyDescent="0.35">
      <c r="B5" s="7" t="s">
        <v>56</v>
      </c>
      <c r="C5" s="9">
        <v>4064780</v>
      </c>
      <c r="D5" s="1">
        <v>2014818</v>
      </c>
      <c r="E5" s="1">
        <v>2049962</v>
      </c>
      <c r="F5" s="18">
        <f>Tabla1[[#This Row],[Población]]*100/4064780</f>
        <v>100</v>
      </c>
      <c r="G5" s="16">
        <v>1.4108575343831475</v>
      </c>
    </row>
    <row r="6" spans="2:7" x14ac:dyDescent="0.35">
      <c r="B6" s="7" t="s">
        <v>57</v>
      </c>
      <c r="C6" s="9">
        <v>159228</v>
      </c>
      <c r="D6" s="1">
        <v>79938</v>
      </c>
      <c r="E6" s="1">
        <v>79290</v>
      </c>
      <c r="F6" s="18">
        <f>Tabla1[[#This Row],[Población]]*100/4064780</f>
        <v>3.9172599747095784</v>
      </c>
      <c r="G6" s="17">
        <v>1.9057916097158456</v>
      </c>
    </row>
    <row r="7" spans="2:7" x14ac:dyDescent="0.35">
      <c r="B7" s="7" t="s">
        <v>58</v>
      </c>
      <c r="C7" s="9">
        <v>268264</v>
      </c>
      <c r="D7" s="1">
        <v>136127</v>
      </c>
      <c r="E7" s="1">
        <v>132137</v>
      </c>
      <c r="F7" s="18">
        <f>Tabla1[[#This Row],[Población]]*100/4064780</f>
        <v>6.599717573890838</v>
      </c>
      <c r="G7" s="17">
        <v>1.0982571263451035</v>
      </c>
    </row>
    <row r="8" spans="2:7" x14ac:dyDescent="0.35">
      <c r="B8" s="7" t="s">
        <v>59</v>
      </c>
      <c r="C8" s="9">
        <v>281956</v>
      </c>
      <c r="D8" s="1">
        <v>139873</v>
      </c>
      <c r="E8" s="1">
        <v>142083</v>
      </c>
      <c r="F8" s="18">
        <f>Tabla1[[#This Row],[Población]]*100/4064780</f>
        <v>6.9365623723793171</v>
      </c>
      <c r="G8" s="17">
        <v>1.2201431049003952</v>
      </c>
    </row>
    <row r="9" spans="2:7" x14ac:dyDescent="0.35">
      <c r="B9" s="7" t="s">
        <v>60</v>
      </c>
      <c r="C9" s="9">
        <v>471071</v>
      </c>
      <c r="D9" s="1">
        <v>235212</v>
      </c>
      <c r="E9" s="1">
        <v>235859</v>
      </c>
      <c r="F9" s="18">
        <f>Tabla1[[#This Row],[Población]]*100/4064780</f>
        <v>11.589089692431079</v>
      </c>
      <c r="G9" s="17">
        <v>0.97283789044959601</v>
      </c>
    </row>
    <row r="10" spans="2:7" x14ac:dyDescent="0.35">
      <c r="B10" s="7" t="s">
        <v>61</v>
      </c>
      <c r="C10" s="9">
        <v>54235</v>
      </c>
      <c r="D10" s="1">
        <v>28538</v>
      </c>
      <c r="E10" s="1">
        <v>25697</v>
      </c>
      <c r="F10" s="18">
        <f>Tabla1[[#This Row],[Población]]*100/4064780</f>
        <v>1.3342665531713893</v>
      </c>
      <c r="G10" s="17">
        <v>0.90930765903189936</v>
      </c>
    </row>
    <row r="11" spans="2:7" x14ac:dyDescent="0.35">
      <c r="B11" s="7" t="s">
        <v>62</v>
      </c>
      <c r="C11" s="9">
        <v>122071</v>
      </c>
      <c r="D11" s="1">
        <v>60914</v>
      </c>
      <c r="E11" s="1">
        <v>61157</v>
      </c>
      <c r="F11" s="18">
        <f>Tabla1[[#This Row],[Población]]*100/4064780</f>
        <v>3.0031391612830216</v>
      </c>
      <c r="G11" s="17">
        <v>0.83141065727778685</v>
      </c>
    </row>
    <row r="12" spans="2:7" x14ac:dyDescent="0.35">
      <c r="B12" s="7" t="s">
        <v>63</v>
      </c>
      <c r="C12" s="9">
        <v>98466</v>
      </c>
      <c r="D12" s="1">
        <v>49499</v>
      </c>
      <c r="E12" s="1">
        <v>48967</v>
      </c>
      <c r="F12" s="18">
        <f>Tabla1[[#This Row],[Población]]*100/4064780</f>
        <v>2.422418925501503</v>
      </c>
      <c r="G12" s="17">
        <v>0.75088655048554109</v>
      </c>
    </row>
    <row r="13" spans="2:7" x14ac:dyDescent="0.35">
      <c r="B13" s="7" t="s">
        <v>64</v>
      </c>
      <c r="C13" s="9">
        <v>1439575</v>
      </c>
      <c r="D13" s="1">
        <v>704358</v>
      </c>
      <c r="E13" s="1">
        <v>735217</v>
      </c>
      <c r="F13" s="18">
        <f>Tabla1[[#This Row],[Población]]*100/4064780</f>
        <v>35.415815862113078</v>
      </c>
      <c r="G13" s="17">
        <v>1.6</v>
      </c>
    </row>
    <row r="14" spans="2:7" x14ac:dyDescent="0.35">
      <c r="B14" s="7" t="s">
        <v>65</v>
      </c>
      <c r="C14" s="9">
        <v>653665</v>
      </c>
      <c r="D14" s="1">
        <v>322729</v>
      </c>
      <c r="E14" s="1">
        <v>330936</v>
      </c>
      <c r="F14" s="18">
        <f>Tabla1[[#This Row],[Población]]*100/4064780</f>
        <v>16.081190125910872</v>
      </c>
      <c r="G14" s="17">
        <v>0</v>
      </c>
    </row>
    <row r="15" spans="2:7" x14ac:dyDescent="0.35">
      <c r="B15" s="7" t="s">
        <v>66</v>
      </c>
      <c r="C15" s="9">
        <v>259791</v>
      </c>
      <c r="D15" s="1">
        <v>133287</v>
      </c>
      <c r="E15" s="1">
        <v>126504</v>
      </c>
      <c r="F15" s="18">
        <f>Tabla1[[#This Row],[Población]]*100/4064780</f>
        <v>6.3912684081303297</v>
      </c>
      <c r="G15" s="17">
        <v>1.0747809942029729</v>
      </c>
    </row>
    <row r="16" spans="2:7" x14ac:dyDescent="0.35">
      <c r="B16" s="7" t="s">
        <v>67</v>
      </c>
      <c r="C16" s="9">
        <v>32016</v>
      </c>
      <c r="D16" s="1">
        <v>15308</v>
      </c>
      <c r="E16" s="1">
        <v>16708</v>
      </c>
      <c r="F16" s="18">
        <f>Tabla1[[#This Row],[Población]]*100/4064780</f>
        <v>0.78764410373993177</v>
      </c>
      <c r="G16" s="17">
        <v>-0.26554281685123859</v>
      </c>
    </row>
    <row r="17" spans="1:7" x14ac:dyDescent="0.35">
      <c r="B17" s="7" t="s">
        <v>68</v>
      </c>
      <c r="C17" s="9">
        <v>12358</v>
      </c>
      <c r="D17" s="1">
        <v>6528</v>
      </c>
      <c r="E17" s="1">
        <v>5830</v>
      </c>
      <c r="F17" s="18">
        <f>Tabla1[[#This Row],[Población]]*100/4064780</f>
        <v>0.30402629416598193</v>
      </c>
      <c r="G17" s="17">
        <v>1.6903132699635393</v>
      </c>
    </row>
    <row r="18" spans="1:7" x14ac:dyDescent="0.35">
      <c r="B18" s="21" t="s">
        <v>69</v>
      </c>
      <c r="C18" s="22">
        <v>212084</v>
      </c>
      <c r="D18" s="34">
        <v>102507</v>
      </c>
      <c r="E18" s="34">
        <v>109577</v>
      </c>
      <c r="F18" s="24">
        <f>Tabla1[[#This Row],[Población]]*100/4064780</f>
        <v>5.2176009525730791</v>
      </c>
      <c r="G18" s="25">
        <v>2.4237533375018216</v>
      </c>
    </row>
    <row r="19" spans="1:7" x14ac:dyDescent="0.35">
      <c r="B19" s="7"/>
      <c r="C19" s="9"/>
      <c r="F19" s="18"/>
      <c r="G19" s="17"/>
    </row>
    <row r="20" spans="1:7" x14ac:dyDescent="0.35">
      <c r="B20" s="19" t="s">
        <v>125</v>
      </c>
      <c r="C20" s="27">
        <f>SUM(C6:C15)</f>
        <v>3808322</v>
      </c>
      <c r="D20" s="28">
        <f>AVERAGE(D6:D15)</f>
        <v>189047.5</v>
      </c>
      <c r="E20" s="28">
        <f>AVERAGE(E6:E15)</f>
        <v>191784.7</v>
      </c>
      <c r="F20" s="29">
        <f>Tabla1[[#This Row],[Población]]*100/4064780</f>
        <v>93.690728649521006</v>
      </c>
      <c r="G20" s="28">
        <f>AVERAGE(G6:G15)</f>
        <v>1.036341559240914</v>
      </c>
    </row>
    <row r="21" spans="1:7" x14ac:dyDescent="0.35">
      <c r="B21" s="21" t="s">
        <v>70</v>
      </c>
      <c r="C21" s="22">
        <f>SUM(C16:C18)</f>
        <v>256458</v>
      </c>
      <c r="D21" s="25">
        <f>AVERAGE(D7:D16)</f>
        <v>182584.5</v>
      </c>
      <c r="E21" s="25">
        <f>AVERAGE(E7:E16)</f>
        <v>185526.5</v>
      </c>
      <c r="F21" s="24">
        <f>Tabla1[[#This Row],[Población]]*100/4064780</f>
        <v>6.3092713504789923</v>
      </c>
      <c r="G21" s="26">
        <f>AVERAGE(G16:G18)</f>
        <v>1.2828412635380408</v>
      </c>
    </row>
    <row r="23" spans="1:7" x14ac:dyDescent="0.35">
      <c r="A23" t="s">
        <v>50</v>
      </c>
    </row>
    <row r="24" spans="1:7" x14ac:dyDescent="0.35">
      <c r="A24" s="10" t="s">
        <v>71</v>
      </c>
      <c r="B24" s="11"/>
    </row>
    <row r="25" spans="1:7" x14ac:dyDescent="0.35">
      <c r="A25" s="11" t="s">
        <v>72</v>
      </c>
      <c r="B25" s="11"/>
    </row>
    <row r="26" spans="1:7" x14ac:dyDescent="0.35">
      <c r="A26" s="11" t="s">
        <v>73</v>
      </c>
      <c r="B26" s="11"/>
    </row>
    <row r="27" spans="1:7" x14ac:dyDescent="0.35">
      <c r="A27" s="11" t="s">
        <v>74</v>
      </c>
      <c r="B27" s="1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65AB-4F8E-4CEF-874E-20DB5FE0F1A4}">
  <sheetPr>
    <tabColor theme="9" tint="0.59999389629810485"/>
  </sheetPr>
  <dimension ref="B27"/>
  <sheetViews>
    <sheetView zoomScale="70" zoomScaleNormal="70" workbookViewId="0">
      <selection activeCell="R47" sqref="R47"/>
    </sheetView>
  </sheetViews>
  <sheetFormatPr baseColWidth="10" defaultColWidth="11.453125" defaultRowHeight="14.5" x14ac:dyDescent="0.35"/>
  <sheetData>
    <row r="27" spans="2:2" x14ac:dyDescent="0.35">
      <c r="B27" t="s">
        <v>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0298-F703-4C5D-8BA3-5E93292F1716}">
  <sheetPr>
    <tabColor theme="9" tint="0.59999389629810485"/>
  </sheetPr>
  <dimension ref="B2:X48"/>
  <sheetViews>
    <sheetView workbookViewId="0">
      <selection activeCell="H16" sqref="H16"/>
    </sheetView>
  </sheetViews>
  <sheetFormatPr baseColWidth="10" defaultColWidth="11.453125" defaultRowHeight="15" customHeight="1" x14ac:dyDescent="0.35"/>
  <cols>
    <col min="1" max="1" width="2.54296875" customWidth="1"/>
    <col min="2" max="2" width="18.81640625" customWidth="1"/>
    <col min="3" max="3" width="21.1796875" customWidth="1"/>
    <col min="13" max="13" width="5.81640625" customWidth="1"/>
    <col min="14" max="15" width="18.81640625" customWidth="1"/>
  </cols>
  <sheetData>
    <row r="2" spans="2:24" ht="43.25" customHeight="1" x14ac:dyDescent="0.35">
      <c r="C2" s="40"/>
      <c r="D2" s="40" t="s">
        <v>75</v>
      </c>
      <c r="E2" s="40"/>
      <c r="F2" s="40"/>
      <c r="G2" s="40"/>
      <c r="H2" s="40"/>
      <c r="I2" s="40"/>
      <c r="J2" s="40"/>
      <c r="K2" s="40"/>
      <c r="L2" s="40"/>
      <c r="N2" s="40" t="s">
        <v>76</v>
      </c>
      <c r="O2" s="40"/>
      <c r="P2" s="40"/>
      <c r="Q2" s="40"/>
      <c r="R2" s="40"/>
      <c r="S2" s="40"/>
      <c r="T2" s="40"/>
      <c r="U2" s="40"/>
      <c r="V2" s="40"/>
      <c r="W2" s="40"/>
    </row>
    <row r="4" spans="2:24" ht="14.5" x14ac:dyDescent="0.35">
      <c r="B4" s="33" t="s">
        <v>77</v>
      </c>
      <c r="C4" s="33" t="s">
        <v>78</v>
      </c>
      <c r="D4" s="33" t="s">
        <v>79</v>
      </c>
      <c r="E4" s="33" t="s">
        <v>80</v>
      </c>
      <c r="F4" s="33" t="s">
        <v>81</v>
      </c>
      <c r="G4" s="33" t="s">
        <v>82</v>
      </c>
      <c r="H4" s="33" t="s">
        <v>83</v>
      </c>
      <c r="I4" s="33" t="s">
        <v>84</v>
      </c>
      <c r="J4" s="33" t="s">
        <v>85</v>
      </c>
      <c r="K4" s="33" t="s">
        <v>86</v>
      </c>
      <c r="L4" s="33" t="s">
        <v>87</v>
      </c>
      <c r="N4" s="33" t="s">
        <v>88</v>
      </c>
      <c r="O4" s="33" t="s">
        <v>78</v>
      </c>
      <c r="P4" s="33" t="s">
        <v>80</v>
      </c>
      <c r="Q4" s="33" t="s">
        <v>81</v>
      </c>
      <c r="R4" s="33" t="s">
        <v>82</v>
      </c>
      <c r="S4" s="33" t="s">
        <v>83</v>
      </c>
      <c r="T4" s="33" t="s">
        <v>84</v>
      </c>
      <c r="U4" s="33" t="s">
        <v>85</v>
      </c>
      <c r="V4" s="33" t="s">
        <v>86</v>
      </c>
      <c r="W4" s="33" t="s">
        <v>87</v>
      </c>
    </row>
    <row r="5" spans="2:24" ht="14.5" x14ac:dyDescent="0.35">
      <c r="B5" t="s">
        <v>56</v>
      </c>
      <c r="C5" t="s">
        <v>89</v>
      </c>
      <c r="D5">
        <v>563641</v>
      </c>
      <c r="E5">
        <v>101200</v>
      </c>
      <c r="F5">
        <v>14922</v>
      </c>
      <c r="G5">
        <v>40807</v>
      </c>
      <c r="H5">
        <v>207044</v>
      </c>
      <c r="I5">
        <v>95304</v>
      </c>
      <c r="J5">
        <v>16725</v>
      </c>
      <c r="K5">
        <v>87454</v>
      </c>
      <c r="L5">
        <v>185</v>
      </c>
      <c r="N5" s="109" t="s">
        <v>56</v>
      </c>
      <c r="O5" t="s">
        <v>25</v>
      </c>
      <c r="P5" s="65">
        <f>(E5/D$5)*100</f>
        <v>17.954691017864207</v>
      </c>
      <c r="Q5" s="65">
        <f>(F5/$D5)*100</f>
        <v>2.6474298356578037</v>
      </c>
      <c r="R5" s="65">
        <f t="shared" ref="R5:W20" si="0">(G5/$D5)*100</f>
        <v>7.2398920589524183</v>
      </c>
      <c r="S5" s="65">
        <f t="shared" si="0"/>
        <v>36.733310742121319</v>
      </c>
      <c r="T5" s="65">
        <f t="shared" si="0"/>
        <v>16.90863510638864</v>
      </c>
      <c r="U5" s="65">
        <f t="shared" si="0"/>
        <v>2.9673143011242971</v>
      </c>
      <c r="V5" s="65">
        <f t="shared" si="0"/>
        <v>15.515904627236129</v>
      </c>
      <c r="W5" s="65">
        <f t="shared" si="0"/>
        <v>3.2822310655186544E-2</v>
      </c>
      <c r="X5" s="65">
        <f>U5+Q5+R5</f>
        <v>12.854636195734518</v>
      </c>
    </row>
    <row r="6" spans="2:24" ht="14.5" x14ac:dyDescent="0.35">
      <c r="B6" t="str">
        <f t="shared" ref="B6:B7" si="1">B5</f>
        <v>República de Panamá</v>
      </c>
      <c r="C6" t="s">
        <v>90</v>
      </c>
      <c r="D6">
        <v>267436</v>
      </c>
      <c r="E6">
        <v>61108</v>
      </c>
      <c r="F6">
        <v>5732</v>
      </c>
      <c r="G6">
        <v>16635</v>
      </c>
      <c r="H6">
        <v>116646</v>
      </c>
      <c r="I6">
        <v>21687</v>
      </c>
      <c r="J6">
        <v>5078</v>
      </c>
      <c r="K6">
        <v>40456</v>
      </c>
      <c r="L6">
        <v>94</v>
      </c>
      <c r="N6" s="110"/>
      <c r="O6" t="s">
        <v>90</v>
      </c>
      <c r="P6" s="65">
        <f t="shared" ref="P6:P46" si="2">(E6/D$5)*100</f>
        <v>10.841652754146699</v>
      </c>
      <c r="Q6" s="65">
        <f t="shared" ref="Q6:W46" si="3">(F6/$D6)*100</f>
        <v>2.1433165318057403</v>
      </c>
      <c r="R6" s="65">
        <f t="shared" si="0"/>
        <v>6.2201797813308604</v>
      </c>
      <c r="S6" s="65">
        <f t="shared" si="0"/>
        <v>43.616416637999372</v>
      </c>
      <c r="T6" s="65">
        <f t="shared" si="0"/>
        <v>8.1092298718197995</v>
      </c>
      <c r="U6" s="65">
        <f t="shared" si="0"/>
        <v>1.898772042656935</v>
      </c>
      <c r="V6" s="65">
        <f t="shared" si="0"/>
        <v>15.127357573400738</v>
      </c>
      <c r="W6" s="65">
        <f t="shared" si="0"/>
        <v>3.5148596299675434E-2</v>
      </c>
      <c r="X6" s="65">
        <f>Q6+R6+U6</f>
        <v>10.262268355793536</v>
      </c>
    </row>
    <row r="7" spans="2:24" ht="14.5" x14ac:dyDescent="0.35">
      <c r="B7" t="str">
        <f t="shared" si="1"/>
        <v>República de Panamá</v>
      </c>
      <c r="C7" t="s">
        <v>27</v>
      </c>
      <c r="D7">
        <v>296205</v>
      </c>
      <c r="E7">
        <v>40092</v>
      </c>
      <c r="F7">
        <v>9190</v>
      </c>
      <c r="G7">
        <v>24172</v>
      </c>
      <c r="H7">
        <v>90398</v>
      </c>
      <c r="I7">
        <v>73617</v>
      </c>
      <c r="J7">
        <v>11647</v>
      </c>
      <c r="K7">
        <v>46998</v>
      </c>
      <c r="L7">
        <v>91</v>
      </c>
      <c r="N7" s="110"/>
      <c r="O7" t="s">
        <v>27</v>
      </c>
      <c r="P7" s="65">
        <f t="shared" si="2"/>
        <v>7.1130382637175078</v>
      </c>
      <c r="Q7" s="65">
        <f t="shared" si="3"/>
        <v>3.1025809827653146</v>
      </c>
      <c r="R7" s="65">
        <f t="shared" si="0"/>
        <v>8.1605644739285292</v>
      </c>
      <c r="S7" s="65">
        <f t="shared" si="0"/>
        <v>30.518728583244716</v>
      </c>
      <c r="T7" s="65">
        <f t="shared" si="0"/>
        <v>24.853395452473791</v>
      </c>
      <c r="U7" s="65">
        <f t="shared" si="0"/>
        <v>3.9320740703229182</v>
      </c>
      <c r="V7" s="65">
        <f t="shared" si="0"/>
        <v>15.866713931230061</v>
      </c>
      <c r="W7" s="65">
        <f t="shared" si="0"/>
        <v>3.0721966205837174E-2</v>
      </c>
      <c r="X7" s="65">
        <f>Q7+R7+U7</f>
        <v>15.195219527016761</v>
      </c>
    </row>
    <row r="8" spans="2:24" ht="14.5" x14ac:dyDescent="0.35">
      <c r="B8" t="s">
        <v>91</v>
      </c>
      <c r="C8" t="s">
        <v>89</v>
      </c>
      <c r="D8">
        <v>11680</v>
      </c>
      <c r="E8">
        <v>3123</v>
      </c>
      <c r="F8">
        <v>264</v>
      </c>
      <c r="G8">
        <v>1052</v>
      </c>
      <c r="H8">
        <v>3912</v>
      </c>
      <c r="I8">
        <v>1777</v>
      </c>
      <c r="J8">
        <v>200</v>
      </c>
      <c r="K8">
        <v>1352</v>
      </c>
      <c r="L8">
        <v>0</v>
      </c>
      <c r="N8" s="108" t="s">
        <v>91</v>
      </c>
      <c r="O8" t="s">
        <v>25</v>
      </c>
      <c r="P8" s="65">
        <f t="shared" si="2"/>
        <v>0.55407608743863557</v>
      </c>
      <c r="Q8" s="65">
        <f t="shared" si="3"/>
        <v>2.2602739726027399</v>
      </c>
      <c r="R8" s="65">
        <f t="shared" si="0"/>
        <v>9.006849315068493</v>
      </c>
      <c r="S8" s="65">
        <f t="shared" si="0"/>
        <v>33.493150684931507</v>
      </c>
      <c r="T8" s="65">
        <f t="shared" si="0"/>
        <v>15.21404109589041</v>
      </c>
      <c r="U8" s="65">
        <f t="shared" si="0"/>
        <v>1.7123287671232876</v>
      </c>
      <c r="V8" s="65">
        <f t="shared" si="0"/>
        <v>11.575342465753424</v>
      </c>
      <c r="W8" s="65">
        <f t="shared" si="0"/>
        <v>0</v>
      </c>
    </row>
    <row r="9" spans="2:24" ht="14.5" x14ac:dyDescent="0.35">
      <c r="B9" t="str">
        <f t="shared" ref="B9:B10" si="4">B8</f>
        <v>Bocas del toro</v>
      </c>
      <c r="C9" t="s">
        <v>90</v>
      </c>
      <c r="D9">
        <v>6537</v>
      </c>
      <c r="E9">
        <v>2149</v>
      </c>
      <c r="F9">
        <v>124</v>
      </c>
      <c r="G9">
        <v>506</v>
      </c>
      <c r="H9">
        <v>2421</v>
      </c>
      <c r="I9">
        <v>540</v>
      </c>
      <c r="J9">
        <v>86</v>
      </c>
      <c r="K9">
        <v>711</v>
      </c>
      <c r="L9">
        <v>0</v>
      </c>
      <c r="N9" s="108"/>
      <c r="O9" t="s">
        <v>90</v>
      </c>
      <c r="P9" s="65">
        <f t="shared" si="2"/>
        <v>0.38127105728646427</v>
      </c>
      <c r="Q9" s="65">
        <f t="shared" si="3"/>
        <v>1.8968945999694051</v>
      </c>
      <c r="R9" s="65">
        <f t="shared" si="0"/>
        <v>7.7405537708428938</v>
      </c>
      <c r="S9" s="65">
        <f t="shared" si="0"/>
        <v>37.035337310692981</v>
      </c>
      <c r="T9" s="65">
        <f t="shared" si="0"/>
        <v>8.2606700321248283</v>
      </c>
      <c r="U9" s="65">
        <f t="shared" si="0"/>
        <v>1.3155881903013615</v>
      </c>
      <c r="V9" s="65">
        <f t="shared" si="0"/>
        <v>10.876548875631023</v>
      </c>
      <c r="W9" s="65">
        <f t="shared" si="0"/>
        <v>0</v>
      </c>
    </row>
    <row r="10" spans="2:24" ht="14.5" x14ac:dyDescent="0.35">
      <c r="B10" t="str">
        <f t="shared" si="4"/>
        <v>Bocas del toro</v>
      </c>
      <c r="C10" t="s">
        <v>27</v>
      </c>
      <c r="D10">
        <v>5143</v>
      </c>
      <c r="E10">
        <v>974</v>
      </c>
      <c r="F10">
        <v>140</v>
      </c>
      <c r="G10">
        <v>546</v>
      </c>
      <c r="H10">
        <v>1491</v>
      </c>
      <c r="I10">
        <v>1237</v>
      </c>
      <c r="J10">
        <v>114</v>
      </c>
      <c r="K10">
        <v>641</v>
      </c>
      <c r="L10">
        <v>0</v>
      </c>
      <c r="N10" s="108"/>
      <c r="O10" t="s">
        <v>27</v>
      </c>
      <c r="P10" s="65">
        <f t="shared" si="2"/>
        <v>0.17280503015217133</v>
      </c>
      <c r="Q10" s="65">
        <f t="shared" si="3"/>
        <v>2.722146607038693</v>
      </c>
      <c r="R10" s="65">
        <f t="shared" si="0"/>
        <v>10.616371767450904</v>
      </c>
      <c r="S10" s="65">
        <f t="shared" si="0"/>
        <v>28.990861364962083</v>
      </c>
      <c r="T10" s="65">
        <f t="shared" si="0"/>
        <v>24.052109663620456</v>
      </c>
      <c r="U10" s="65">
        <f t="shared" si="0"/>
        <v>2.2166050943029361</v>
      </c>
      <c r="V10" s="65">
        <f t="shared" si="0"/>
        <v>12.463542679370017</v>
      </c>
      <c r="W10" s="65">
        <f t="shared" si="0"/>
        <v>0</v>
      </c>
    </row>
    <row r="11" spans="2:24" ht="14.5" x14ac:dyDescent="0.35">
      <c r="B11" t="s">
        <v>58</v>
      </c>
      <c r="C11" t="s">
        <v>89</v>
      </c>
      <c r="D11">
        <v>43244</v>
      </c>
      <c r="E11">
        <v>9242</v>
      </c>
      <c r="F11">
        <v>762</v>
      </c>
      <c r="G11">
        <v>2603</v>
      </c>
      <c r="H11">
        <v>15326</v>
      </c>
      <c r="I11">
        <v>7438</v>
      </c>
      <c r="J11">
        <v>666</v>
      </c>
      <c r="K11">
        <v>7205</v>
      </c>
      <c r="L11">
        <v>2</v>
      </c>
      <c r="N11" s="108" t="s">
        <v>58</v>
      </c>
      <c r="O11" t="s">
        <v>25</v>
      </c>
      <c r="P11" s="65">
        <f t="shared" si="2"/>
        <v>1.6396961895958597</v>
      </c>
      <c r="Q11" s="65">
        <f t="shared" si="3"/>
        <v>1.7620941633521414</v>
      </c>
      <c r="R11" s="65">
        <f t="shared" si="0"/>
        <v>6.0193321616871707</v>
      </c>
      <c r="S11" s="65">
        <f t="shared" si="0"/>
        <v>35.440754786791231</v>
      </c>
      <c r="T11" s="65">
        <f t="shared" si="0"/>
        <v>17.200073998705022</v>
      </c>
      <c r="U11" s="65">
        <f t="shared" si="0"/>
        <v>1.5400980482841549</v>
      </c>
      <c r="V11" s="65">
        <f t="shared" si="0"/>
        <v>16.661270927758764</v>
      </c>
      <c r="W11" s="65">
        <f t="shared" si="0"/>
        <v>4.6249190639163816E-3</v>
      </c>
    </row>
    <row r="12" spans="2:24" ht="14.5" x14ac:dyDescent="0.35">
      <c r="B12" t="str">
        <f t="shared" ref="B12:B13" si="5">B11</f>
        <v>Coclé</v>
      </c>
      <c r="C12" t="s">
        <v>90</v>
      </c>
      <c r="D12">
        <v>21886</v>
      </c>
      <c r="E12">
        <v>5581</v>
      </c>
      <c r="F12">
        <v>319</v>
      </c>
      <c r="G12">
        <v>1117</v>
      </c>
      <c r="H12">
        <v>8636</v>
      </c>
      <c r="I12">
        <v>2092</v>
      </c>
      <c r="J12">
        <v>236</v>
      </c>
      <c r="K12">
        <v>3903</v>
      </c>
      <c r="L12">
        <v>2</v>
      </c>
      <c r="N12" s="108"/>
      <c r="O12" t="s">
        <v>90</v>
      </c>
      <c r="P12" s="65">
        <f t="shared" si="2"/>
        <v>0.99016927441403313</v>
      </c>
      <c r="Q12" s="65">
        <f t="shared" si="3"/>
        <v>1.4575527734624873</v>
      </c>
      <c r="R12" s="65">
        <f t="shared" si="0"/>
        <v>5.1037192725943523</v>
      </c>
      <c r="S12" s="65">
        <f t="shared" si="0"/>
        <v>39.459014895366899</v>
      </c>
      <c r="T12" s="65">
        <f t="shared" si="0"/>
        <v>9.5586219501050902</v>
      </c>
      <c r="U12" s="65">
        <f t="shared" si="0"/>
        <v>1.0783149045051632</v>
      </c>
      <c r="V12" s="65">
        <f t="shared" si="0"/>
        <v>17.833318102896829</v>
      </c>
      <c r="W12" s="65">
        <f t="shared" si="0"/>
        <v>9.1382619025861273E-3</v>
      </c>
    </row>
    <row r="13" spans="2:24" ht="14.5" x14ac:dyDescent="0.35">
      <c r="B13" t="str">
        <f t="shared" si="5"/>
        <v>Coclé</v>
      </c>
      <c r="C13" t="s">
        <v>27</v>
      </c>
      <c r="D13">
        <v>21358</v>
      </c>
      <c r="E13">
        <v>3661</v>
      </c>
      <c r="F13">
        <v>443</v>
      </c>
      <c r="G13">
        <v>1486</v>
      </c>
      <c r="H13">
        <v>6690</v>
      </c>
      <c r="I13">
        <v>5346</v>
      </c>
      <c r="J13">
        <v>430</v>
      </c>
      <c r="K13">
        <v>3302</v>
      </c>
      <c r="L13">
        <v>0</v>
      </c>
      <c r="N13" s="108"/>
      <c r="O13" t="s">
        <v>27</v>
      </c>
      <c r="P13" s="65">
        <f t="shared" si="2"/>
        <v>0.64952691518182681</v>
      </c>
      <c r="Q13" s="65">
        <f t="shared" si="3"/>
        <v>2.0741642475887256</v>
      </c>
      <c r="R13" s="65">
        <f t="shared" si="0"/>
        <v>6.9575802977806909</v>
      </c>
      <c r="S13" s="65">
        <f t="shared" si="0"/>
        <v>31.323157599026125</v>
      </c>
      <c r="T13" s="65">
        <f t="shared" si="0"/>
        <v>25.030433561194869</v>
      </c>
      <c r="U13" s="65">
        <f t="shared" si="0"/>
        <v>2.0132971251989886</v>
      </c>
      <c r="V13" s="65">
        <f t="shared" si="0"/>
        <v>15.460249086993164</v>
      </c>
      <c r="W13" s="65">
        <f t="shared" si="0"/>
        <v>0</v>
      </c>
    </row>
    <row r="14" spans="2:24" ht="14.5" x14ac:dyDescent="0.35">
      <c r="B14" t="s">
        <v>92</v>
      </c>
      <c r="C14" t="s">
        <v>89</v>
      </c>
      <c r="D14">
        <v>32228</v>
      </c>
      <c r="E14">
        <v>5107</v>
      </c>
      <c r="F14">
        <v>1088</v>
      </c>
      <c r="G14">
        <v>3743</v>
      </c>
      <c r="H14">
        <v>11646</v>
      </c>
      <c r="I14">
        <v>5795</v>
      </c>
      <c r="J14">
        <v>772</v>
      </c>
      <c r="K14">
        <v>4077</v>
      </c>
      <c r="L14">
        <v>0</v>
      </c>
      <c r="N14" s="108" t="s">
        <v>92</v>
      </c>
      <c r="O14" t="s">
        <v>25</v>
      </c>
      <c r="P14" s="65">
        <f t="shared" si="2"/>
        <v>0.90607319197858216</v>
      </c>
      <c r="Q14" s="65">
        <f t="shared" si="3"/>
        <v>3.37594638202805</v>
      </c>
      <c r="R14" s="65">
        <f t="shared" si="0"/>
        <v>11.614124363907163</v>
      </c>
      <c r="S14" s="65">
        <f t="shared" si="0"/>
        <v>36.136279012039218</v>
      </c>
      <c r="T14" s="65">
        <f t="shared" si="0"/>
        <v>17.981258532952712</v>
      </c>
      <c r="U14" s="65">
        <f t="shared" si="0"/>
        <v>2.3954325431301973</v>
      </c>
      <c r="V14" s="65">
        <f t="shared" si="0"/>
        <v>12.650490256919451</v>
      </c>
      <c r="W14" s="65">
        <f t="shared" si="0"/>
        <v>0</v>
      </c>
    </row>
    <row r="15" spans="2:24" ht="14.5" x14ac:dyDescent="0.35">
      <c r="B15" t="str">
        <f t="shared" ref="B15:B16" si="6">B14</f>
        <v>Colón</v>
      </c>
      <c r="C15" t="s">
        <v>90</v>
      </c>
      <c r="D15">
        <v>15389</v>
      </c>
      <c r="E15">
        <v>3114</v>
      </c>
      <c r="F15">
        <v>438</v>
      </c>
      <c r="G15">
        <v>1523</v>
      </c>
      <c r="H15">
        <v>6712</v>
      </c>
      <c r="I15">
        <v>1330</v>
      </c>
      <c r="J15">
        <v>233</v>
      </c>
      <c r="K15">
        <v>2039</v>
      </c>
      <c r="L15">
        <v>0</v>
      </c>
      <c r="N15" s="108"/>
      <c r="O15" t="s">
        <v>90</v>
      </c>
      <c r="P15" s="65">
        <f t="shared" si="2"/>
        <v>0.55247932637973463</v>
      </c>
      <c r="Q15" s="65">
        <f t="shared" si="3"/>
        <v>2.8461888361816885</v>
      </c>
      <c r="R15" s="65">
        <f t="shared" si="0"/>
        <v>9.8966794463577887</v>
      </c>
      <c r="S15" s="65">
        <f t="shared" si="0"/>
        <v>43.615569562674636</v>
      </c>
      <c r="T15" s="65">
        <f t="shared" si="0"/>
        <v>8.6425368769900572</v>
      </c>
      <c r="U15" s="65">
        <f t="shared" si="0"/>
        <v>1.5140684904802131</v>
      </c>
      <c r="V15" s="65">
        <f t="shared" si="0"/>
        <v>13.249723828708818</v>
      </c>
      <c r="W15" s="65">
        <f t="shared" si="0"/>
        <v>0</v>
      </c>
    </row>
    <row r="16" spans="2:24" ht="14.5" x14ac:dyDescent="0.35">
      <c r="B16" t="str">
        <f t="shared" si="6"/>
        <v>Colón</v>
      </c>
      <c r="C16" t="s">
        <v>27</v>
      </c>
      <c r="D16">
        <v>16839</v>
      </c>
      <c r="E16">
        <v>1993</v>
      </c>
      <c r="F16">
        <v>650</v>
      </c>
      <c r="G16">
        <v>2220</v>
      </c>
      <c r="H16">
        <v>4934</v>
      </c>
      <c r="I16">
        <v>4465</v>
      </c>
      <c r="J16">
        <v>539</v>
      </c>
      <c r="K16">
        <v>2038</v>
      </c>
      <c r="L16">
        <v>0</v>
      </c>
      <c r="N16" s="108"/>
      <c r="O16" t="s">
        <v>27</v>
      </c>
      <c r="P16" s="65">
        <f t="shared" si="2"/>
        <v>0.35359386559884753</v>
      </c>
      <c r="Q16" s="65">
        <f t="shared" si="3"/>
        <v>3.8600867034859552</v>
      </c>
      <c r="R16" s="65">
        <f t="shared" si="0"/>
        <v>13.183680741136646</v>
      </c>
      <c r="S16" s="65">
        <f t="shared" si="0"/>
        <v>29.301027376922622</v>
      </c>
      <c r="T16" s="65">
        <f t="shared" si="0"/>
        <v>26.51582635548429</v>
      </c>
      <c r="U16" s="65">
        <f t="shared" si="0"/>
        <v>3.2009026664291227</v>
      </c>
      <c r="V16" s="65">
        <f t="shared" si="0"/>
        <v>12.102856464160579</v>
      </c>
      <c r="W16" s="65">
        <f t="shared" si="0"/>
        <v>0</v>
      </c>
    </row>
    <row r="17" spans="2:23" ht="14.5" x14ac:dyDescent="0.35">
      <c r="B17" t="s">
        <v>60</v>
      </c>
      <c r="C17" t="s">
        <v>60</v>
      </c>
      <c r="D17">
        <v>76504</v>
      </c>
      <c r="E17">
        <v>14081</v>
      </c>
      <c r="F17">
        <v>1929</v>
      </c>
      <c r="G17">
        <v>7147</v>
      </c>
      <c r="H17">
        <v>26621</v>
      </c>
      <c r="I17">
        <v>12665</v>
      </c>
      <c r="J17">
        <v>1997</v>
      </c>
      <c r="K17">
        <v>12064</v>
      </c>
      <c r="L17">
        <v>0</v>
      </c>
      <c r="N17" s="108" t="s">
        <v>60</v>
      </c>
      <c r="O17" t="s">
        <v>25</v>
      </c>
      <c r="P17" s="65">
        <f t="shared" si="2"/>
        <v>2.49822138559828</v>
      </c>
      <c r="Q17" s="65">
        <f t="shared" si="3"/>
        <v>2.5214367876189479</v>
      </c>
      <c r="R17" s="65">
        <f t="shared" si="0"/>
        <v>9.3419951897939981</v>
      </c>
      <c r="S17" s="65">
        <f t="shared" si="0"/>
        <v>34.796873366098502</v>
      </c>
      <c r="T17" s="65">
        <f t="shared" si="0"/>
        <v>16.554689950852243</v>
      </c>
      <c r="U17" s="65">
        <f t="shared" si="0"/>
        <v>2.6103210289658056</v>
      </c>
      <c r="V17" s="65">
        <f t="shared" si="0"/>
        <v>15.769110111889576</v>
      </c>
      <c r="W17" s="65">
        <f t="shared" si="0"/>
        <v>0</v>
      </c>
    </row>
    <row r="18" spans="2:23" ht="14.5" x14ac:dyDescent="0.35">
      <c r="B18" t="str">
        <f t="shared" ref="B18:B19" si="7">B17</f>
        <v>Chiriquí</v>
      </c>
      <c r="C18" t="s">
        <v>90</v>
      </c>
      <c r="D18">
        <v>37329</v>
      </c>
      <c r="E18">
        <v>8664</v>
      </c>
      <c r="F18">
        <v>822</v>
      </c>
      <c r="G18">
        <v>3083</v>
      </c>
      <c r="H18">
        <v>15267</v>
      </c>
      <c r="I18">
        <v>2697</v>
      </c>
      <c r="J18">
        <v>731</v>
      </c>
      <c r="K18">
        <v>6065</v>
      </c>
      <c r="L18">
        <v>0</v>
      </c>
      <c r="N18" s="108"/>
      <c r="O18" t="s">
        <v>90</v>
      </c>
      <c r="P18" s="65">
        <f t="shared" si="2"/>
        <v>1.537148646035331</v>
      </c>
      <c r="Q18" s="65">
        <f t="shared" si="3"/>
        <v>2.2020413083661499</v>
      </c>
      <c r="R18" s="65">
        <f t="shared" si="0"/>
        <v>8.2589943475581986</v>
      </c>
      <c r="S18" s="65">
        <f t="shared" si="0"/>
        <v>40.898497146990273</v>
      </c>
      <c r="T18" s="65">
        <f t="shared" si="0"/>
        <v>7.224945752632002</v>
      </c>
      <c r="U18" s="65">
        <f t="shared" si="0"/>
        <v>1.9582630126711136</v>
      </c>
      <c r="V18" s="65">
        <f t="shared" si="0"/>
        <v>16.247421575718608</v>
      </c>
      <c r="W18" s="65">
        <f t="shared" si="0"/>
        <v>0</v>
      </c>
    </row>
    <row r="19" spans="2:23" ht="14.5" x14ac:dyDescent="0.35">
      <c r="B19" t="str">
        <f t="shared" si="7"/>
        <v>Chiriquí</v>
      </c>
      <c r="C19" t="s">
        <v>27</v>
      </c>
      <c r="D19">
        <v>39175</v>
      </c>
      <c r="E19">
        <v>5417</v>
      </c>
      <c r="F19">
        <v>1107</v>
      </c>
      <c r="G19">
        <v>4064</v>
      </c>
      <c r="H19">
        <v>11354</v>
      </c>
      <c r="I19">
        <v>9968</v>
      </c>
      <c r="J19">
        <v>1266</v>
      </c>
      <c r="K19">
        <v>5999</v>
      </c>
      <c r="L19">
        <v>0</v>
      </c>
      <c r="N19" s="108"/>
      <c r="O19" t="s">
        <v>27</v>
      </c>
      <c r="P19" s="65">
        <f t="shared" si="2"/>
        <v>0.9610727395629487</v>
      </c>
      <c r="Q19" s="65">
        <f t="shared" si="3"/>
        <v>2.8257817485641357</v>
      </c>
      <c r="R19" s="65">
        <f t="shared" si="0"/>
        <v>10.373962986598597</v>
      </c>
      <c r="S19" s="65">
        <f t="shared" si="0"/>
        <v>28.982769623484366</v>
      </c>
      <c r="T19" s="65">
        <f t="shared" si="0"/>
        <v>25.444798978940653</v>
      </c>
      <c r="U19" s="65">
        <f t="shared" si="0"/>
        <v>3.2316528398213147</v>
      </c>
      <c r="V19" s="65">
        <f t="shared" si="0"/>
        <v>15.313337587747288</v>
      </c>
      <c r="W19" s="65">
        <f t="shared" si="0"/>
        <v>0</v>
      </c>
    </row>
    <row r="20" spans="2:23" ht="14.5" x14ac:dyDescent="0.35">
      <c r="B20" t="s">
        <v>61</v>
      </c>
      <c r="C20" t="s">
        <v>89</v>
      </c>
      <c r="D20">
        <v>5849</v>
      </c>
      <c r="E20">
        <v>2157</v>
      </c>
      <c r="F20">
        <v>121</v>
      </c>
      <c r="G20">
        <v>724</v>
      </c>
      <c r="H20">
        <v>1326</v>
      </c>
      <c r="I20">
        <v>751</v>
      </c>
      <c r="J20">
        <v>48</v>
      </c>
      <c r="K20">
        <v>722</v>
      </c>
      <c r="L20">
        <v>0</v>
      </c>
      <c r="N20" s="108" t="s">
        <v>61</v>
      </c>
      <c r="O20" t="s">
        <v>25</v>
      </c>
      <c r="P20" s="65">
        <f t="shared" si="2"/>
        <v>0.3826904004499318</v>
      </c>
      <c r="Q20" s="65">
        <f t="shared" si="3"/>
        <v>2.068729697384168</v>
      </c>
      <c r="R20" s="65">
        <f t="shared" si="0"/>
        <v>12.378184305009404</v>
      </c>
      <c r="S20" s="65">
        <f t="shared" si="0"/>
        <v>22.670541972986836</v>
      </c>
      <c r="T20" s="65">
        <f t="shared" si="0"/>
        <v>12.839801675500084</v>
      </c>
      <c r="U20" s="65">
        <f t="shared" si="0"/>
        <v>0.82065310309454609</v>
      </c>
      <c r="V20" s="65">
        <f t="shared" si="0"/>
        <v>12.343990425713796</v>
      </c>
      <c r="W20" s="65">
        <f t="shared" si="0"/>
        <v>0</v>
      </c>
    </row>
    <row r="21" spans="2:23" ht="14.5" x14ac:dyDescent="0.35">
      <c r="B21" t="str">
        <f t="shared" ref="B21:B22" si="8">B20</f>
        <v>Darién</v>
      </c>
      <c r="C21" t="s">
        <v>90</v>
      </c>
      <c r="D21">
        <v>3492</v>
      </c>
      <c r="E21">
        <v>1328</v>
      </c>
      <c r="F21">
        <v>71</v>
      </c>
      <c r="G21">
        <v>467</v>
      </c>
      <c r="H21">
        <v>799</v>
      </c>
      <c r="I21">
        <v>291</v>
      </c>
      <c r="J21">
        <v>25</v>
      </c>
      <c r="K21">
        <v>511</v>
      </c>
      <c r="L21">
        <v>0</v>
      </c>
      <c r="N21" s="108"/>
      <c r="O21" t="s">
        <v>90</v>
      </c>
      <c r="P21" s="65">
        <f t="shared" si="2"/>
        <v>0.23561096513560936</v>
      </c>
      <c r="Q21" s="65">
        <f t="shared" si="3"/>
        <v>2.0332187857961053</v>
      </c>
      <c r="R21" s="65">
        <f t="shared" si="3"/>
        <v>13.373424971363116</v>
      </c>
      <c r="S21" s="65">
        <f t="shared" si="3"/>
        <v>22.880870561282933</v>
      </c>
      <c r="T21" s="65">
        <f t="shared" si="3"/>
        <v>8.3333333333333321</v>
      </c>
      <c r="U21" s="65">
        <f t="shared" si="3"/>
        <v>0.715922107674685</v>
      </c>
      <c r="V21" s="65">
        <f t="shared" si="3"/>
        <v>14.633447880870563</v>
      </c>
      <c r="W21" s="65">
        <f t="shared" si="3"/>
        <v>0</v>
      </c>
    </row>
    <row r="22" spans="2:23" ht="14.5" x14ac:dyDescent="0.35">
      <c r="B22" t="str">
        <f t="shared" si="8"/>
        <v>Darién</v>
      </c>
      <c r="C22" t="s">
        <v>27</v>
      </c>
      <c r="D22">
        <v>2357</v>
      </c>
      <c r="E22">
        <v>829</v>
      </c>
      <c r="F22">
        <v>50</v>
      </c>
      <c r="G22">
        <v>257</v>
      </c>
      <c r="H22">
        <v>527</v>
      </c>
      <c r="I22">
        <v>460</v>
      </c>
      <c r="J22">
        <v>23</v>
      </c>
      <c r="K22">
        <v>211</v>
      </c>
      <c r="L22">
        <v>0</v>
      </c>
      <c r="N22" s="108"/>
      <c r="O22" t="s">
        <v>27</v>
      </c>
      <c r="P22" s="65">
        <f t="shared" si="2"/>
        <v>0.14707943531432241</v>
      </c>
      <c r="Q22" s="65">
        <f t="shared" si="3"/>
        <v>2.1213406873143823</v>
      </c>
      <c r="R22" s="65">
        <f t="shared" si="3"/>
        <v>10.903691132795927</v>
      </c>
      <c r="S22" s="65">
        <f t="shared" si="3"/>
        <v>22.358930844293592</v>
      </c>
      <c r="T22" s="65">
        <f t="shared" si="3"/>
        <v>19.51633432329232</v>
      </c>
      <c r="U22" s="65">
        <f t="shared" si="3"/>
        <v>0.97581671616461596</v>
      </c>
      <c r="V22" s="65">
        <f t="shared" si="3"/>
        <v>8.9520577004666944</v>
      </c>
      <c r="W22" s="65">
        <f t="shared" si="3"/>
        <v>0</v>
      </c>
    </row>
    <row r="23" spans="2:23" ht="14.5" x14ac:dyDescent="0.35">
      <c r="B23" t="s">
        <v>62</v>
      </c>
      <c r="C23" t="s">
        <v>89</v>
      </c>
      <c r="D23">
        <v>25222</v>
      </c>
      <c r="E23">
        <v>3998</v>
      </c>
      <c r="F23">
        <v>671</v>
      </c>
      <c r="G23">
        <v>1499</v>
      </c>
      <c r="H23">
        <v>10154</v>
      </c>
      <c r="I23">
        <v>4390</v>
      </c>
      <c r="J23">
        <v>548</v>
      </c>
      <c r="K23">
        <v>3962</v>
      </c>
      <c r="L23">
        <v>0</v>
      </c>
      <c r="N23" s="108" t="s">
        <v>62</v>
      </c>
      <c r="O23" t="s">
        <v>25</v>
      </c>
      <c r="P23" s="65">
        <f t="shared" si="2"/>
        <v>0.70931674594289629</v>
      </c>
      <c r="Q23" s="65">
        <f t="shared" si="3"/>
        <v>2.6603758623423994</v>
      </c>
      <c r="R23" s="65">
        <f t="shared" si="3"/>
        <v>5.9432241693759416</v>
      </c>
      <c r="S23" s="65">
        <f t="shared" si="3"/>
        <v>40.258504480215684</v>
      </c>
      <c r="T23" s="65">
        <f t="shared" si="3"/>
        <v>17.405439695503926</v>
      </c>
      <c r="U23" s="65">
        <f t="shared" si="3"/>
        <v>2.172706367456982</v>
      </c>
      <c r="V23" s="65">
        <f t="shared" si="3"/>
        <v>15.708508445008325</v>
      </c>
      <c r="W23" s="65">
        <f t="shared" si="3"/>
        <v>0</v>
      </c>
    </row>
    <row r="24" spans="2:23" ht="14.5" x14ac:dyDescent="0.35">
      <c r="B24" t="str">
        <f t="shared" ref="B24:B25" si="9">B23</f>
        <v>Herrera</v>
      </c>
      <c r="C24" t="s">
        <v>90</v>
      </c>
      <c r="D24">
        <v>12366</v>
      </c>
      <c r="E24">
        <v>2349</v>
      </c>
      <c r="F24">
        <v>278</v>
      </c>
      <c r="G24">
        <v>663</v>
      </c>
      <c r="H24">
        <v>5711</v>
      </c>
      <c r="I24">
        <v>1196</v>
      </c>
      <c r="J24">
        <v>165</v>
      </c>
      <c r="K24">
        <v>2004</v>
      </c>
      <c r="L24">
        <v>0</v>
      </c>
      <c r="N24" s="108"/>
      <c r="O24" t="s">
        <v>90</v>
      </c>
      <c r="P24" s="65">
        <f t="shared" si="2"/>
        <v>0.41675463637315241</v>
      </c>
      <c r="Q24" s="65">
        <f t="shared" si="3"/>
        <v>2.2480996280122918</v>
      </c>
      <c r="R24" s="65">
        <f t="shared" si="3"/>
        <v>5.3614750121300343</v>
      </c>
      <c r="S24" s="65">
        <f t="shared" si="3"/>
        <v>46.183082645964738</v>
      </c>
      <c r="T24" s="65">
        <f t="shared" si="3"/>
        <v>9.6716804140384927</v>
      </c>
      <c r="U24" s="65">
        <f t="shared" si="3"/>
        <v>1.3343037360504608</v>
      </c>
      <c r="V24" s="65">
        <f t="shared" si="3"/>
        <v>16.205725376031051</v>
      </c>
      <c r="W24" s="65">
        <f t="shared" si="3"/>
        <v>0</v>
      </c>
    </row>
    <row r="25" spans="2:23" ht="14.5" x14ac:dyDescent="0.35">
      <c r="B25" t="str">
        <f t="shared" si="9"/>
        <v>Herrera</v>
      </c>
      <c r="C25" t="s">
        <v>27</v>
      </c>
      <c r="D25">
        <v>12856</v>
      </c>
      <c r="E25">
        <v>1649</v>
      </c>
      <c r="F25">
        <v>393</v>
      </c>
      <c r="G25">
        <v>836</v>
      </c>
      <c r="H25">
        <v>4443</v>
      </c>
      <c r="I25">
        <v>3194</v>
      </c>
      <c r="J25">
        <v>383</v>
      </c>
      <c r="K25">
        <v>1958</v>
      </c>
      <c r="L25">
        <v>0</v>
      </c>
      <c r="N25" s="108"/>
      <c r="O25" t="s">
        <v>27</v>
      </c>
      <c r="P25" s="65">
        <f t="shared" si="2"/>
        <v>0.29256210956974382</v>
      </c>
      <c r="Q25" s="65">
        <f t="shared" si="3"/>
        <v>3.0569383945239577</v>
      </c>
      <c r="R25" s="65">
        <f t="shared" si="3"/>
        <v>6.5028002489110142</v>
      </c>
      <c r="S25" s="65">
        <f t="shared" si="3"/>
        <v>34.559738643434976</v>
      </c>
      <c r="T25" s="65">
        <f t="shared" si="3"/>
        <v>24.844430616054762</v>
      </c>
      <c r="U25" s="65">
        <f t="shared" si="3"/>
        <v>2.9791537025513382</v>
      </c>
      <c r="V25" s="65">
        <f t="shared" si="3"/>
        <v>15.230242688238954</v>
      </c>
      <c r="W25" s="65">
        <f t="shared" si="3"/>
        <v>0</v>
      </c>
    </row>
    <row r="26" spans="2:23" ht="14.5" x14ac:dyDescent="0.35">
      <c r="B26" t="s">
        <v>63</v>
      </c>
      <c r="C26" t="s">
        <v>89</v>
      </c>
      <c r="D26">
        <v>23884</v>
      </c>
      <c r="E26">
        <v>5429</v>
      </c>
      <c r="F26">
        <v>492</v>
      </c>
      <c r="G26">
        <v>1575</v>
      </c>
      <c r="H26">
        <v>7763</v>
      </c>
      <c r="I26">
        <v>3603</v>
      </c>
      <c r="J26">
        <v>487</v>
      </c>
      <c r="K26">
        <v>4508</v>
      </c>
      <c r="L26">
        <v>27</v>
      </c>
      <c r="N26" s="108" t="s">
        <v>63</v>
      </c>
      <c r="O26" t="s">
        <v>25</v>
      </c>
      <c r="P26" s="65">
        <f t="shared" si="2"/>
        <v>0.96320175430815014</v>
      </c>
      <c r="Q26" s="65">
        <f t="shared" si="3"/>
        <v>2.0599564562049908</v>
      </c>
      <c r="R26" s="65">
        <f t="shared" si="3"/>
        <v>6.5943728018757319</v>
      </c>
      <c r="S26" s="65">
        <f t="shared" si="3"/>
        <v>32.502930832356391</v>
      </c>
      <c r="T26" s="65">
        <f t="shared" si="3"/>
        <v>15.085412828671915</v>
      </c>
      <c r="U26" s="65">
        <f t="shared" si="3"/>
        <v>2.0390219393736393</v>
      </c>
      <c r="V26" s="65">
        <f t="shared" si="3"/>
        <v>18.874560375146544</v>
      </c>
      <c r="W26" s="65">
        <f t="shared" si="3"/>
        <v>0.11304639088929827</v>
      </c>
    </row>
    <row r="27" spans="2:23" ht="14.5" x14ac:dyDescent="0.35">
      <c r="B27" t="str">
        <f t="shared" ref="B27:B28" si="10">B26</f>
        <v>Los Santos</v>
      </c>
      <c r="C27" t="s">
        <v>90</v>
      </c>
      <c r="D27">
        <v>11776</v>
      </c>
      <c r="E27">
        <v>3101</v>
      </c>
      <c r="F27">
        <v>215</v>
      </c>
      <c r="G27">
        <v>708</v>
      </c>
      <c r="H27">
        <v>4287</v>
      </c>
      <c r="I27">
        <v>911</v>
      </c>
      <c r="J27">
        <v>177</v>
      </c>
      <c r="K27">
        <v>2362</v>
      </c>
      <c r="L27">
        <v>15</v>
      </c>
      <c r="N27" s="108"/>
      <c r="O27" t="s">
        <v>90</v>
      </c>
      <c r="P27" s="65">
        <f t="shared" si="2"/>
        <v>0.55017289373909994</v>
      </c>
      <c r="Q27" s="65">
        <f t="shared" si="3"/>
        <v>1.8257472826086956</v>
      </c>
      <c r="R27" s="65">
        <f t="shared" si="3"/>
        <v>6.0122282608695654</v>
      </c>
      <c r="S27" s="65">
        <f t="shared" si="3"/>
        <v>36.404551630434781</v>
      </c>
      <c r="T27" s="65">
        <f t="shared" si="3"/>
        <v>7.7360733695652177</v>
      </c>
      <c r="U27" s="65">
        <f t="shared" si="3"/>
        <v>1.5030570652173914</v>
      </c>
      <c r="V27" s="65">
        <f t="shared" si="3"/>
        <v>20.057744565217391</v>
      </c>
      <c r="W27" s="65">
        <f t="shared" si="3"/>
        <v>0.12737771739130435</v>
      </c>
    </row>
    <row r="28" spans="2:23" ht="14.5" x14ac:dyDescent="0.35">
      <c r="B28" t="str">
        <f t="shared" si="10"/>
        <v>Los Santos</v>
      </c>
      <c r="C28" t="s">
        <v>27</v>
      </c>
      <c r="D28">
        <v>12108</v>
      </c>
      <c r="E28">
        <v>2328</v>
      </c>
      <c r="F28">
        <v>277</v>
      </c>
      <c r="G28">
        <v>867</v>
      </c>
      <c r="H28">
        <v>3476</v>
      </c>
      <c r="I28">
        <v>2692</v>
      </c>
      <c r="J28">
        <v>310</v>
      </c>
      <c r="K28">
        <v>2146</v>
      </c>
      <c r="L28">
        <v>12</v>
      </c>
      <c r="N28" s="108"/>
      <c r="O28" t="s">
        <v>27</v>
      </c>
      <c r="P28" s="65">
        <f t="shared" si="2"/>
        <v>0.41302886056905014</v>
      </c>
      <c r="Q28" s="65">
        <f t="shared" si="3"/>
        <v>2.2877436405682192</v>
      </c>
      <c r="R28" s="65">
        <f t="shared" si="3"/>
        <v>7.1605550049554019</v>
      </c>
      <c r="S28" s="65">
        <f t="shared" si="3"/>
        <v>28.708292038321769</v>
      </c>
      <c r="T28" s="65">
        <f t="shared" si="3"/>
        <v>22.233234225305583</v>
      </c>
      <c r="U28" s="65">
        <f t="shared" si="3"/>
        <v>2.5602907168814006</v>
      </c>
      <c r="V28" s="65">
        <f t="shared" si="3"/>
        <v>17.723818962669309</v>
      </c>
      <c r="W28" s="65">
        <f t="shared" si="3"/>
        <v>9.9108027750247768E-2</v>
      </c>
    </row>
    <row r="29" spans="2:23" ht="14.5" x14ac:dyDescent="0.35">
      <c r="B29" t="s">
        <v>64</v>
      </c>
      <c r="C29" t="s">
        <v>89</v>
      </c>
      <c r="D29">
        <v>202865</v>
      </c>
      <c r="E29">
        <v>25500</v>
      </c>
      <c r="F29">
        <v>6228</v>
      </c>
      <c r="G29">
        <v>12831</v>
      </c>
      <c r="H29">
        <v>82344</v>
      </c>
      <c r="I29">
        <v>34295</v>
      </c>
      <c r="J29">
        <v>8881</v>
      </c>
      <c r="K29">
        <v>32630</v>
      </c>
      <c r="L29">
        <v>156</v>
      </c>
      <c r="N29" s="108" t="s">
        <v>64</v>
      </c>
      <c r="O29" t="s">
        <v>25</v>
      </c>
      <c r="P29" s="65">
        <f t="shared" si="2"/>
        <v>4.5241563335527406</v>
      </c>
      <c r="Q29" s="65">
        <f t="shared" si="3"/>
        <v>3.0700219357700935</v>
      </c>
      <c r="R29" s="65">
        <f t="shared" si="3"/>
        <v>6.3248958667093875</v>
      </c>
      <c r="S29" s="65">
        <f t="shared" si="3"/>
        <v>40.590540507233875</v>
      </c>
      <c r="T29" s="65">
        <f t="shared" si="3"/>
        <v>16.905331131540681</v>
      </c>
      <c r="U29" s="65">
        <f t="shared" si="3"/>
        <v>4.3777881842604689</v>
      </c>
      <c r="V29" s="65">
        <f t="shared" si="3"/>
        <v>16.084588272989425</v>
      </c>
      <c r="W29" s="65">
        <f t="shared" si="3"/>
        <v>7.6898429990387693E-2</v>
      </c>
    </row>
    <row r="30" spans="2:23" ht="14.5" x14ac:dyDescent="0.35">
      <c r="B30" t="str">
        <f t="shared" ref="B30:B31" si="11">B29</f>
        <v>Panamá</v>
      </c>
      <c r="C30" t="s">
        <v>90</v>
      </c>
      <c r="D30">
        <v>89005</v>
      </c>
      <c r="E30">
        <v>15207</v>
      </c>
      <c r="F30">
        <v>2175</v>
      </c>
      <c r="G30">
        <v>4585</v>
      </c>
      <c r="H30">
        <v>45561</v>
      </c>
      <c r="I30">
        <v>6712</v>
      </c>
      <c r="J30">
        <v>2353</v>
      </c>
      <c r="K30">
        <v>12335</v>
      </c>
      <c r="L30">
        <v>77</v>
      </c>
      <c r="N30" s="108"/>
      <c r="O30" t="s">
        <v>90</v>
      </c>
      <c r="P30" s="65">
        <f t="shared" si="2"/>
        <v>2.6979939358563341</v>
      </c>
      <c r="Q30" s="65">
        <f t="shared" si="3"/>
        <v>2.4436829391607211</v>
      </c>
      <c r="R30" s="65">
        <f t="shared" si="3"/>
        <v>5.1513959889893819</v>
      </c>
      <c r="S30" s="65">
        <f t="shared" si="3"/>
        <v>51.189259030391554</v>
      </c>
      <c r="T30" s="65">
        <f t="shared" si="3"/>
        <v>7.5411493736306952</v>
      </c>
      <c r="U30" s="65">
        <f t="shared" si="3"/>
        <v>2.6436717038368629</v>
      </c>
      <c r="V30" s="65">
        <f t="shared" si="3"/>
        <v>13.858771979102297</v>
      </c>
      <c r="W30" s="65">
        <f t="shared" si="3"/>
        <v>8.6511993708218646E-2</v>
      </c>
    </row>
    <row r="31" spans="2:23" ht="14.5" x14ac:dyDescent="0.35">
      <c r="B31" t="str">
        <f t="shared" si="11"/>
        <v>Panamá</v>
      </c>
      <c r="C31" t="s">
        <v>27</v>
      </c>
      <c r="D31">
        <v>113860</v>
      </c>
      <c r="E31">
        <v>10293</v>
      </c>
      <c r="F31">
        <v>4053</v>
      </c>
      <c r="G31">
        <v>8246</v>
      </c>
      <c r="H31">
        <v>36783</v>
      </c>
      <c r="I31">
        <v>27583</v>
      </c>
      <c r="J31">
        <v>6528</v>
      </c>
      <c r="K31">
        <v>20295</v>
      </c>
      <c r="L31">
        <v>79</v>
      </c>
      <c r="N31" s="108"/>
      <c r="O31" t="s">
        <v>27</v>
      </c>
      <c r="P31" s="65">
        <f t="shared" si="2"/>
        <v>1.8261623976964059</v>
      </c>
      <c r="Q31" s="65">
        <f t="shared" si="3"/>
        <v>3.5596346390303881</v>
      </c>
      <c r="R31" s="65">
        <f t="shared" si="3"/>
        <v>7.2422272966801327</v>
      </c>
      <c r="S31" s="65">
        <f t="shared" si="3"/>
        <v>32.305462849112949</v>
      </c>
      <c r="T31" s="65">
        <f t="shared" si="3"/>
        <v>24.225364482698051</v>
      </c>
      <c r="U31" s="65">
        <f t="shared" si="3"/>
        <v>5.7333567539083088</v>
      </c>
      <c r="V31" s="65">
        <f t="shared" si="3"/>
        <v>17.824521341998949</v>
      </c>
      <c r="W31" s="65">
        <f t="shared" si="3"/>
        <v>6.9383453363780073E-2</v>
      </c>
    </row>
    <row r="32" spans="2:23" ht="14.5" x14ac:dyDescent="0.35">
      <c r="B32" t="s">
        <v>93</v>
      </c>
      <c r="C32" t="s">
        <v>89</v>
      </c>
      <c r="D32">
        <v>79668</v>
      </c>
      <c r="E32">
        <v>14019</v>
      </c>
      <c r="F32">
        <v>2532</v>
      </c>
      <c r="G32">
        <v>6051</v>
      </c>
      <c r="H32">
        <v>29833</v>
      </c>
      <c r="I32">
        <v>12924</v>
      </c>
      <c r="J32">
        <v>2422</v>
      </c>
      <c r="K32">
        <v>11887</v>
      </c>
      <c r="L32">
        <v>0</v>
      </c>
      <c r="N32" s="108" t="s">
        <v>93</v>
      </c>
      <c r="O32" t="s">
        <v>25</v>
      </c>
      <c r="P32" s="65">
        <f t="shared" si="2"/>
        <v>2.4872214760814066</v>
      </c>
      <c r="Q32" s="65">
        <f t="shared" si="3"/>
        <v>3.1781894863684288</v>
      </c>
      <c r="R32" s="65">
        <f t="shared" si="3"/>
        <v>7.5952703720439825</v>
      </c>
      <c r="S32" s="65">
        <f t="shared" si="3"/>
        <v>37.446653612491843</v>
      </c>
      <c r="T32" s="65">
        <f t="shared" si="3"/>
        <v>16.222322638951649</v>
      </c>
      <c r="U32" s="65">
        <f t="shared" si="3"/>
        <v>3.0401164834061358</v>
      </c>
      <c r="V32" s="65">
        <f t="shared" si="3"/>
        <v>14.920670783752573</v>
      </c>
      <c r="W32" s="65">
        <f t="shared" si="3"/>
        <v>0</v>
      </c>
    </row>
    <row r="33" spans="2:23" ht="14.5" x14ac:dyDescent="0.35">
      <c r="B33" t="str">
        <f t="shared" ref="B33:B34" si="12">B32</f>
        <v xml:space="preserve">Panamá Oeste </v>
      </c>
      <c r="C33" t="s">
        <v>90</v>
      </c>
      <c r="D33">
        <v>37515</v>
      </c>
      <c r="E33">
        <v>8435</v>
      </c>
      <c r="F33">
        <v>901</v>
      </c>
      <c r="G33">
        <v>2266</v>
      </c>
      <c r="H33">
        <v>16851</v>
      </c>
      <c r="I33">
        <v>2965</v>
      </c>
      <c r="J33">
        <v>803</v>
      </c>
      <c r="K33">
        <v>5294</v>
      </c>
      <c r="L33">
        <v>0</v>
      </c>
      <c r="N33" s="108"/>
      <c r="O33" t="s">
        <v>90</v>
      </c>
      <c r="P33" s="65">
        <f t="shared" si="2"/>
        <v>1.4965199479810731</v>
      </c>
      <c r="Q33" s="65">
        <f t="shared" si="3"/>
        <v>2.4017059842729576</v>
      </c>
      <c r="R33" s="65">
        <f t="shared" si="3"/>
        <v>6.0402505664400907</v>
      </c>
      <c r="S33" s="65">
        <f t="shared" si="3"/>
        <v>44.918032786885249</v>
      </c>
      <c r="T33" s="65">
        <f t="shared" si="3"/>
        <v>7.9035052645608426</v>
      </c>
      <c r="U33" s="65">
        <f t="shared" si="3"/>
        <v>2.1404771424763429</v>
      </c>
      <c r="V33" s="65">
        <f t="shared" si="3"/>
        <v>14.111688657870186</v>
      </c>
      <c r="W33" s="65">
        <f t="shared" si="3"/>
        <v>0</v>
      </c>
    </row>
    <row r="34" spans="2:23" ht="14.5" x14ac:dyDescent="0.35">
      <c r="B34" t="str">
        <f t="shared" si="12"/>
        <v xml:space="preserve">Panamá Oeste </v>
      </c>
      <c r="C34" t="s">
        <v>27</v>
      </c>
      <c r="D34">
        <v>42153</v>
      </c>
      <c r="E34">
        <v>5584</v>
      </c>
      <c r="F34">
        <v>1631</v>
      </c>
      <c r="G34">
        <v>3785</v>
      </c>
      <c r="H34">
        <v>12982</v>
      </c>
      <c r="I34">
        <v>9959</v>
      </c>
      <c r="J34">
        <v>1619</v>
      </c>
      <c r="K34">
        <v>6593</v>
      </c>
      <c r="L34">
        <v>0</v>
      </c>
      <c r="N34" s="108"/>
      <c r="O34" t="s">
        <v>27</v>
      </c>
      <c r="P34" s="65">
        <f t="shared" si="2"/>
        <v>0.9907015281003333</v>
      </c>
      <c r="Q34" s="65">
        <f t="shared" si="3"/>
        <v>3.8692382511327783</v>
      </c>
      <c r="R34" s="65">
        <f t="shared" si="3"/>
        <v>8.9791948378525852</v>
      </c>
      <c r="S34" s="65">
        <f t="shared" si="3"/>
        <v>30.797333523118166</v>
      </c>
      <c r="T34" s="65">
        <f t="shared" si="3"/>
        <v>23.625839204801558</v>
      </c>
      <c r="U34" s="65">
        <f t="shared" si="3"/>
        <v>3.840770526415676</v>
      </c>
      <c r="V34" s="65">
        <f t="shared" si="3"/>
        <v>15.64064242165445</v>
      </c>
      <c r="W34" s="65">
        <f t="shared" si="3"/>
        <v>0</v>
      </c>
    </row>
    <row r="35" spans="2:23" ht="14.5" x14ac:dyDescent="0.35">
      <c r="B35" t="s">
        <v>66</v>
      </c>
      <c r="C35" t="s">
        <v>89</v>
      </c>
      <c r="D35">
        <v>43821</v>
      </c>
      <c r="E35">
        <v>9670</v>
      </c>
      <c r="F35">
        <v>721</v>
      </c>
      <c r="G35">
        <v>2262</v>
      </c>
      <c r="H35">
        <v>15158</v>
      </c>
      <c r="I35">
        <v>7132</v>
      </c>
      <c r="J35">
        <v>608</v>
      </c>
      <c r="K35">
        <v>8270</v>
      </c>
      <c r="L35">
        <v>0</v>
      </c>
      <c r="N35" s="108" t="s">
        <v>66</v>
      </c>
      <c r="O35" t="s">
        <v>25</v>
      </c>
      <c r="P35" s="65">
        <f t="shared" si="2"/>
        <v>1.7156310488413724</v>
      </c>
      <c r="Q35" s="65">
        <f t="shared" si="3"/>
        <v>1.6453298646767529</v>
      </c>
      <c r="R35" s="65">
        <f t="shared" si="3"/>
        <v>5.1619086739234614</v>
      </c>
      <c r="S35" s="65">
        <f t="shared" si="3"/>
        <v>34.590721343648021</v>
      </c>
      <c r="T35" s="65">
        <f t="shared" si="3"/>
        <v>16.275301795942585</v>
      </c>
      <c r="U35" s="65">
        <f t="shared" si="3"/>
        <v>1.3874626320713812</v>
      </c>
      <c r="V35" s="65">
        <f t="shared" si="3"/>
        <v>18.872230209260401</v>
      </c>
      <c r="W35" s="65">
        <f t="shared" si="3"/>
        <v>0</v>
      </c>
    </row>
    <row r="36" spans="2:23" ht="14.5" x14ac:dyDescent="0.35">
      <c r="B36" t="str">
        <f t="shared" ref="B36:B37" si="13">B35</f>
        <v>Veraguas</v>
      </c>
      <c r="C36" t="s">
        <v>90</v>
      </c>
      <c r="D36">
        <v>22822</v>
      </c>
      <c r="E36">
        <v>5752</v>
      </c>
      <c r="F36">
        <v>337</v>
      </c>
      <c r="G36">
        <v>1222</v>
      </c>
      <c r="H36">
        <v>8646</v>
      </c>
      <c r="I36">
        <v>1844</v>
      </c>
      <c r="J36">
        <v>232</v>
      </c>
      <c r="K36">
        <v>4789</v>
      </c>
      <c r="L36">
        <v>0</v>
      </c>
      <c r="N36" s="108"/>
      <c r="O36" t="s">
        <v>90</v>
      </c>
      <c r="P36" s="65">
        <f t="shared" si="2"/>
        <v>1.0205077345331515</v>
      </c>
      <c r="Q36" s="65">
        <f t="shared" si="3"/>
        <v>1.4766453422136534</v>
      </c>
      <c r="R36" s="65">
        <f t="shared" si="3"/>
        <v>5.3544825168696875</v>
      </c>
      <c r="S36" s="65">
        <f t="shared" si="3"/>
        <v>37.884497414775211</v>
      </c>
      <c r="T36" s="65">
        <f t="shared" si="3"/>
        <v>8.079922881430198</v>
      </c>
      <c r="U36" s="65">
        <f t="shared" si="3"/>
        <v>1.0165629655595478</v>
      </c>
      <c r="V36" s="65">
        <f t="shared" si="3"/>
        <v>20.984138112347733</v>
      </c>
      <c r="W36" s="65">
        <f t="shared" si="3"/>
        <v>0</v>
      </c>
    </row>
    <row r="37" spans="2:23" ht="14.5" x14ac:dyDescent="0.35">
      <c r="B37" t="str">
        <f t="shared" si="13"/>
        <v>Veraguas</v>
      </c>
      <c r="C37" t="s">
        <v>27</v>
      </c>
      <c r="D37">
        <v>20999</v>
      </c>
      <c r="E37">
        <v>3918</v>
      </c>
      <c r="F37">
        <v>384</v>
      </c>
      <c r="G37">
        <v>1040</v>
      </c>
      <c r="H37">
        <v>6512</v>
      </c>
      <c r="I37">
        <v>5288</v>
      </c>
      <c r="J37">
        <v>376</v>
      </c>
      <c r="K37">
        <v>3481</v>
      </c>
      <c r="L37">
        <v>0</v>
      </c>
      <c r="N37" s="108"/>
      <c r="O37" t="s">
        <v>27</v>
      </c>
      <c r="P37" s="65">
        <f t="shared" si="2"/>
        <v>0.69512331430822105</v>
      </c>
      <c r="Q37" s="65">
        <f t="shared" si="3"/>
        <v>1.8286585075479782</v>
      </c>
      <c r="R37" s="65">
        <f t="shared" si="3"/>
        <v>4.9526167912757746</v>
      </c>
      <c r="S37" s="65">
        <f t="shared" si="3"/>
        <v>31.011000523834468</v>
      </c>
      <c r="T37" s="65">
        <f t="shared" si="3"/>
        <v>25.182151531025287</v>
      </c>
      <c r="U37" s="65">
        <f t="shared" si="3"/>
        <v>1.7905614553073954</v>
      </c>
      <c r="V37" s="65">
        <f t="shared" si="3"/>
        <v>16.576979856183627</v>
      </c>
      <c r="W37" s="65">
        <f t="shared" si="3"/>
        <v>0</v>
      </c>
    </row>
    <row r="38" spans="2:23" ht="14.5" x14ac:dyDescent="0.35">
      <c r="B38" t="s">
        <v>94</v>
      </c>
      <c r="C38" t="s">
        <v>89</v>
      </c>
      <c r="D38">
        <v>3985</v>
      </c>
      <c r="E38">
        <v>1795</v>
      </c>
      <c r="F38">
        <v>15</v>
      </c>
      <c r="G38">
        <v>242</v>
      </c>
      <c r="H38">
        <v>565</v>
      </c>
      <c r="I38">
        <v>1140</v>
      </c>
      <c r="J38">
        <v>7</v>
      </c>
      <c r="K38">
        <v>221</v>
      </c>
      <c r="L38">
        <v>0</v>
      </c>
      <c r="N38" s="108" t="s">
        <v>94</v>
      </c>
      <c r="O38" t="s">
        <v>25</v>
      </c>
      <c r="P38" s="65">
        <f t="shared" si="2"/>
        <v>0.31846512230302626</v>
      </c>
      <c r="Q38" s="65">
        <f t="shared" si="3"/>
        <v>0.37641154328732745</v>
      </c>
      <c r="R38" s="65">
        <f t="shared" si="3"/>
        <v>6.0727728983688838</v>
      </c>
      <c r="S38" s="65">
        <f t="shared" si="3"/>
        <v>14.178168130489336</v>
      </c>
      <c r="T38" s="65">
        <f t="shared" si="3"/>
        <v>28.60727728983689</v>
      </c>
      <c r="U38" s="65">
        <f t="shared" si="3"/>
        <v>0.17565872020075282</v>
      </c>
      <c r="V38" s="65">
        <f t="shared" si="3"/>
        <v>5.5457967377666249</v>
      </c>
      <c r="W38" s="65">
        <f t="shared" si="3"/>
        <v>0</v>
      </c>
    </row>
    <row r="39" spans="2:23" ht="14.5" x14ac:dyDescent="0.35">
      <c r="B39" t="str">
        <f t="shared" ref="B39:B40" si="14">B38</f>
        <v>Kuna Yala</v>
      </c>
      <c r="C39" t="s">
        <v>90</v>
      </c>
      <c r="D39">
        <v>1811</v>
      </c>
      <c r="E39">
        <v>1065</v>
      </c>
      <c r="F39">
        <v>4</v>
      </c>
      <c r="G39">
        <v>63</v>
      </c>
      <c r="H39">
        <v>318</v>
      </c>
      <c r="I39">
        <v>253</v>
      </c>
      <c r="J39">
        <v>2</v>
      </c>
      <c r="K39">
        <v>106</v>
      </c>
      <c r="L39">
        <v>0</v>
      </c>
      <c r="N39" s="108"/>
      <c r="O39" t="s">
        <v>90</v>
      </c>
      <c r="P39" s="65">
        <f t="shared" si="2"/>
        <v>0.18895005863661443</v>
      </c>
      <c r="Q39" s="65">
        <f t="shared" si="3"/>
        <v>0.22087244616234128</v>
      </c>
      <c r="R39" s="65">
        <f t="shared" si="3"/>
        <v>3.4787410270568744</v>
      </c>
      <c r="S39" s="65">
        <f t="shared" si="3"/>
        <v>17.559359469906131</v>
      </c>
      <c r="T39" s="65">
        <f t="shared" si="3"/>
        <v>13.970182219768084</v>
      </c>
      <c r="U39" s="65">
        <f t="shared" si="3"/>
        <v>0.11043622308117064</v>
      </c>
      <c r="V39" s="65">
        <f t="shared" si="3"/>
        <v>5.8531198233020429</v>
      </c>
      <c r="W39" s="65">
        <f t="shared" si="3"/>
        <v>0</v>
      </c>
    </row>
    <row r="40" spans="2:23" ht="14.5" x14ac:dyDescent="0.35">
      <c r="B40" t="str">
        <f t="shared" si="14"/>
        <v>Kuna Yala</v>
      </c>
      <c r="C40" t="s">
        <v>27</v>
      </c>
      <c r="D40">
        <v>2174</v>
      </c>
      <c r="E40">
        <v>730</v>
      </c>
      <c r="F40">
        <v>11</v>
      </c>
      <c r="G40">
        <v>179</v>
      </c>
      <c r="H40">
        <v>247</v>
      </c>
      <c r="I40">
        <v>887</v>
      </c>
      <c r="J40">
        <v>5</v>
      </c>
      <c r="K40">
        <v>115</v>
      </c>
      <c r="L40">
        <v>0</v>
      </c>
      <c r="N40" s="108"/>
      <c r="O40" t="s">
        <v>27</v>
      </c>
      <c r="P40" s="65">
        <f t="shared" si="2"/>
        <v>0.12951506366641177</v>
      </c>
      <c r="Q40" s="65">
        <f t="shared" si="3"/>
        <v>0.50597976080956752</v>
      </c>
      <c r="R40" s="65">
        <f t="shared" si="3"/>
        <v>8.2336706531738724</v>
      </c>
      <c r="S40" s="65">
        <f t="shared" si="3"/>
        <v>11.361545538178474</v>
      </c>
      <c r="T40" s="65">
        <f t="shared" si="3"/>
        <v>40.800367985280587</v>
      </c>
      <c r="U40" s="65">
        <f t="shared" si="3"/>
        <v>0.22999080036798528</v>
      </c>
      <c r="V40" s="65">
        <f t="shared" si="3"/>
        <v>5.2897884084636617</v>
      </c>
      <c r="W40" s="65">
        <f t="shared" si="3"/>
        <v>0</v>
      </c>
    </row>
    <row r="41" spans="2:23" ht="14.5" x14ac:dyDescent="0.35">
      <c r="B41" t="s">
        <v>95</v>
      </c>
      <c r="C41" t="s">
        <v>89</v>
      </c>
      <c r="D41">
        <v>1150</v>
      </c>
      <c r="E41">
        <v>600</v>
      </c>
      <c r="F41">
        <v>1</v>
      </c>
      <c r="G41">
        <v>70</v>
      </c>
      <c r="H41">
        <v>209</v>
      </c>
      <c r="I41">
        <v>186</v>
      </c>
      <c r="J41">
        <v>0</v>
      </c>
      <c r="K41">
        <v>84</v>
      </c>
      <c r="L41">
        <v>0</v>
      </c>
      <c r="N41" s="108" t="s">
        <v>95</v>
      </c>
      <c r="O41" t="s">
        <v>25</v>
      </c>
      <c r="P41" s="65">
        <f t="shared" si="2"/>
        <v>0.10645073726006447</v>
      </c>
      <c r="Q41" s="65">
        <f t="shared" si="3"/>
        <v>8.6956521739130432E-2</v>
      </c>
      <c r="R41" s="65">
        <f t="shared" si="3"/>
        <v>6.0869565217391308</v>
      </c>
      <c r="S41" s="65">
        <f t="shared" si="3"/>
        <v>18.173913043478258</v>
      </c>
      <c r="T41" s="65">
        <f t="shared" si="3"/>
        <v>16.173913043478262</v>
      </c>
      <c r="U41" s="65">
        <f t="shared" si="3"/>
        <v>0</v>
      </c>
      <c r="V41" s="65">
        <f t="shared" si="3"/>
        <v>7.304347826086957</v>
      </c>
      <c r="W41" s="65">
        <f t="shared" si="3"/>
        <v>0</v>
      </c>
    </row>
    <row r="42" spans="2:23" ht="14.5" x14ac:dyDescent="0.35">
      <c r="B42" t="str">
        <f t="shared" ref="B42:B43" si="15">B41</f>
        <v>Emberá</v>
      </c>
      <c r="C42" t="s">
        <v>90</v>
      </c>
      <c r="D42">
        <v>637</v>
      </c>
      <c r="E42">
        <v>346</v>
      </c>
      <c r="F42">
        <v>1</v>
      </c>
      <c r="G42">
        <v>41</v>
      </c>
      <c r="H42">
        <v>121</v>
      </c>
      <c r="I42">
        <v>75</v>
      </c>
      <c r="J42">
        <v>0</v>
      </c>
      <c r="K42">
        <v>53</v>
      </c>
      <c r="L42">
        <v>0</v>
      </c>
      <c r="N42" s="108"/>
      <c r="O42" t="s">
        <v>90</v>
      </c>
      <c r="P42" s="65">
        <f t="shared" si="2"/>
        <v>6.1386591819970519E-2</v>
      </c>
      <c r="Q42" s="65">
        <f t="shared" si="3"/>
        <v>0.15698587127158556</v>
      </c>
      <c r="R42" s="65">
        <f t="shared" si="3"/>
        <v>6.4364207221350087</v>
      </c>
      <c r="S42" s="65">
        <f t="shared" si="3"/>
        <v>18.995290423861853</v>
      </c>
      <c r="T42" s="65">
        <f t="shared" si="3"/>
        <v>11.773940345368917</v>
      </c>
      <c r="U42" s="65">
        <f t="shared" si="3"/>
        <v>0</v>
      </c>
      <c r="V42" s="65">
        <f t="shared" si="3"/>
        <v>8.3202511773940344</v>
      </c>
      <c r="W42" s="65">
        <f t="shared" si="3"/>
        <v>0</v>
      </c>
    </row>
    <row r="43" spans="2:23" ht="14.5" x14ac:dyDescent="0.35">
      <c r="B43" t="str">
        <f t="shared" si="15"/>
        <v>Emberá</v>
      </c>
      <c r="C43" t="s">
        <v>27</v>
      </c>
      <c r="D43">
        <v>513</v>
      </c>
      <c r="E43">
        <v>254</v>
      </c>
      <c r="F43">
        <v>0</v>
      </c>
      <c r="G43">
        <v>29</v>
      </c>
      <c r="H43">
        <v>88</v>
      </c>
      <c r="I43">
        <v>111</v>
      </c>
      <c r="J43">
        <v>0</v>
      </c>
      <c r="K43">
        <v>31</v>
      </c>
      <c r="L43">
        <v>0</v>
      </c>
      <c r="N43" s="108"/>
      <c r="O43" t="s">
        <v>27</v>
      </c>
      <c r="P43" s="65">
        <f t="shared" si="2"/>
        <v>4.5064145440093961E-2</v>
      </c>
      <c r="Q43" s="65">
        <f t="shared" si="3"/>
        <v>0</v>
      </c>
      <c r="R43" s="65">
        <f t="shared" si="3"/>
        <v>5.6530214424951266</v>
      </c>
      <c r="S43" s="65">
        <f t="shared" si="3"/>
        <v>17.15399610136452</v>
      </c>
      <c r="T43" s="65">
        <f t="shared" si="3"/>
        <v>21.637426900584796</v>
      </c>
      <c r="U43" s="65">
        <f t="shared" si="3"/>
        <v>0</v>
      </c>
      <c r="V43" s="65">
        <f t="shared" si="3"/>
        <v>6.0428849902534107</v>
      </c>
      <c r="W43" s="65">
        <f t="shared" si="3"/>
        <v>0</v>
      </c>
    </row>
    <row r="44" spans="2:23" ht="14.5" x14ac:dyDescent="0.35">
      <c r="B44" t="s">
        <v>96</v>
      </c>
      <c r="C44" t="s">
        <v>89</v>
      </c>
      <c r="D44">
        <v>13541</v>
      </c>
      <c r="E44">
        <v>6479</v>
      </c>
      <c r="F44">
        <v>98</v>
      </c>
      <c r="G44">
        <v>1008</v>
      </c>
      <c r="H44">
        <v>2187</v>
      </c>
      <c r="I44">
        <v>3208</v>
      </c>
      <c r="J44">
        <v>89</v>
      </c>
      <c r="K44">
        <v>472</v>
      </c>
      <c r="L44">
        <v>0</v>
      </c>
      <c r="N44" s="108" t="s">
        <v>96</v>
      </c>
      <c r="O44" t="s">
        <v>25</v>
      </c>
      <c r="P44" s="65">
        <f t="shared" si="2"/>
        <v>1.1494905445132628</v>
      </c>
      <c r="Q44" s="65">
        <f t="shared" si="3"/>
        <v>0.72372793737537855</v>
      </c>
      <c r="R44" s="65">
        <f t="shared" si="3"/>
        <v>7.4440587844324639</v>
      </c>
      <c r="S44" s="65">
        <f t="shared" si="3"/>
        <v>16.150948969795436</v>
      </c>
      <c r="T44" s="65">
        <f t="shared" si="3"/>
        <v>23.691012480614429</v>
      </c>
      <c r="U44" s="65">
        <f t="shared" si="3"/>
        <v>0.65726312680008858</v>
      </c>
      <c r="V44" s="65">
        <f t="shared" si="3"/>
        <v>3.4857100657263129</v>
      </c>
      <c r="W44" s="65">
        <f t="shared" si="3"/>
        <v>0</v>
      </c>
    </row>
    <row r="45" spans="2:23" ht="14.5" x14ac:dyDescent="0.35">
      <c r="B45" t="str">
        <f t="shared" ref="B45:B46" si="16">B44</f>
        <v>Ngäbe Buglé</v>
      </c>
      <c r="C45" t="s">
        <v>90</v>
      </c>
      <c r="D45">
        <v>6871</v>
      </c>
      <c r="E45">
        <v>4017</v>
      </c>
      <c r="F45">
        <v>47</v>
      </c>
      <c r="G45">
        <v>391</v>
      </c>
      <c r="H45">
        <v>1316</v>
      </c>
      <c r="I45">
        <v>781</v>
      </c>
      <c r="J45">
        <v>35</v>
      </c>
      <c r="K45">
        <v>284</v>
      </c>
      <c r="L45">
        <v>0</v>
      </c>
      <c r="N45" s="108"/>
      <c r="O45" t="s">
        <v>90</v>
      </c>
      <c r="P45" s="65">
        <f t="shared" si="2"/>
        <v>0.71268768595613163</v>
      </c>
      <c r="Q45" s="65">
        <f t="shared" si="3"/>
        <v>0.68403434725658563</v>
      </c>
      <c r="R45" s="65">
        <f t="shared" si="3"/>
        <v>5.6905836122835103</v>
      </c>
      <c r="S45" s="65">
        <f t="shared" si="3"/>
        <v>19.152961723184397</v>
      </c>
      <c r="T45" s="65">
        <f t="shared" si="3"/>
        <v>11.366613302284966</v>
      </c>
      <c r="U45" s="65">
        <f t="shared" si="3"/>
        <v>0.50938727987192545</v>
      </c>
      <c r="V45" s="65">
        <f t="shared" si="3"/>
        <v>4.1333139281036244</v>
      </c>
      <c r="W45" s="65">
        <f t="shared" si="3"/>
        <v>0</v>
      </c>
    </row>
    <row r="46" spans="2:23" ht="14.5" x14ac:dyDescent="0.35">
      <c r="B46" t="str">
        <f t="shared" si="16"/>
        <v>Ngäbe Buglé</v>
      </c>
      <c r="C46" s="23" t="s">
        <v>27</v>
      </c>
      <c r="D46" s="23">
        <v>6670</v>
      </c>
      <c r="E46" s="23">
        <v>2462</v>
      </c>
      <c r="F46" s="23">
        <v>51</v>
      </c>
      <c r="G46" s="23">
        <v>617</v>
      </c>
      <c r="H46" s="23">
        <v>871</v>
      </c>
      <c r="I46" s="23">
        <v>2427</v>
      </c>
      <c r="J46" s="23">
        <v>54</v>
      </c>
      <c r="K46" s="23">
        <v>188</v>
      </c>
      <c r="L46">
        <v>0</v>
      </c>
      <c r="N46" s="111"/>
      <c r="O46" t="s">
        <v>27</v>
      </c>
      <c r="P46" s="66">
        <f t="shared" si="2"/>
        <v>0.43680285855713125</v>
      </c>
      <c r="Q46" s="66">
        <f t="shared" si="3"/>
        <v>0.7646176911544228</v>
      </c>
      <c r="R46" s="66">
        <f t="shared" si="3"/>
        <v>9.2503748125937033</v>
      </c>
      <c r="S46" s="66">
        <f t="shared" si="3"/>
        <v>13.058470764617692</v>
      </c>
      <c r="T46" s="66">
        <f t="shared" si="3"/>
        <v>36.386806596701646</v>
      </c>
      <c r="U46" s="66">
        <f t="shared" si="3"/>
        <v>0.80959520239880056</v>
      </c>
      <c r="V46" s="66">
        <f t="shared" si="3"/>
        <v>2.8185907046476761</v>
      </c>
      <c r="W46" s="66">
        <f t="shared" si="3"/>
        <v>0</v>
      </c>
    </row>
    <row r="48" spans="2:23" ht="14.5" x14ac:dyDescent="0.35">
      <c r="C48" t="s">
        <v>50</v>
      </c>
    </row>
  </sheetData>
  <autoFilter ref="N4:W46" xr:uid="{BE810298-F703-4C5D-8BA3-5E93292F1716}"/>
  <mergeCells count="14">
    <mergeCell ref="N41:N43"/>
    <mergeCell ref="N44:N46"/>
    <mergeCell ref="N23:N25"/>
    <mergeCell ref="N26:N28"/>
    <mergeCell ref="N29:N31"/>
    <mergeCell ref="N32:N34"/>
    <mergeCell ref="N35:N37"/>
    <mergeCell ref="N38:N40"/>
    <mergeCell ref="N20:N22"/>
    <mergeCell ref="N5:N7"/>
    <mergeCell ref="N8:N10"/>
    <mergeCell ref="N11:N13"/>
    <mergeCell ref="N14:N16"/>
    <mergeCell ref="N17:N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26CF-593C-439D-9179-321CA6B7D830}">
  <sheetPr>
    <tabColor theme="9" tint="0.59999389629810485"/>
  </sheetPr>
  <dimension ref="B27"/>
  <sheetViews>
    <sheetView zoomScale="85" zoomScaleNormal="85" workbookViewId="0">
      <selection activeCell="J12" sqref="J12"/>
    </sheetView>
  </sheetViews>
  <sheetFormatPr baseColWidth="10" defaultColWidth="11.453125" defaultRowHeight="14.5" x14ac:dyDescent="0.35"/>
  <sheetData>
    <row r="27" spans="2:2" x14ac:dyDescent="0.35">
      <c r="B27" t="s">
        <v>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71A3-1821-4B3D-8A72-37559B19D2AB}">
  <sheetPr>
    <tabColor theme="9" tint="0.59999389629810485"/>
  </sheetPr>
  <dimension ref="B3:AH24"/>
  <sheetViews>
    <sheetView zoomScale="70" zoomScaleNormal="70" workbookViewId="0">
      <selection activeCell="C13" sqref="C13"/>
    </sheetView>
  </sheetViews>
  <sheetFormatPr baseColWidth="10" defaultColWidth="11.453125" defaultRowHeight="14.5" x14ac:dyDescent="0.35"/>
  <cols>
    <col min="1" max="1" width="4.1796875" customWidth="1"/>
    <col min="4" max="4" width="12.81640625" customWidth="1"/>
    <col min="12" max="12" width="13.1796875" bestFit="1" customWidth="1"/>
    <col min="21" max="21" width="18.54296875" bestFit="1" customWidth="1"/>
    <col min="23" max="23" width="12.81640625" customWidth="1"/>
  </cols>
  <sheetData>
    <row r="3" spans="2:34" ht="16" x14ac:dyDescent="0.35">
      <c r="B3" s="113" t="s">
        <v>97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</row>
    <row r="4" spans="2:34" x14ac:dyDescent="0.35">
      <c r="B4" s="33"/>
      <c r="C4" s="33" t="s">
        <v>98</v>
      </c>
      <c r="D4" s="33" t="s">
        <v>57</v>
      </c>
      <c r="E4" s="33" t="s">
        <v>58</v>
      </c>
      <c r="F4" s="33" t="s">
        <v>92</v>
      </c>
      <c r="G4" s="33" t="s">
        <v>60</v>
      </c>
      <c r="H4" s="33" t="s">
        <v>61</v>
      </c>
      <c r="I4" s="33" t="s">
        <v>62</v>
      </c>
      <c r="J4" s="33" t="s">
        <v>63</v>
      </c>
      <c r="K4" s="33" t="s">
        <v>64</v>
      </c>
      <c r="L4" s="33" t="s">
        <v>93</v>
      </c>
      <c r="M4" s="33" t="s">
        <v>66</v>
      </c>
      <c r="N4" s="33" t="s">
        <v>94</v>
      </c>
      <c r="O4" s="33" t="s">
        <v>95</v>
      </c>
      <c r="P4" s="33" t="s">
        <v>96</v>
      </c>
      <c r="U4" t="s">
        <v>56</v>
      </c>
      <c r="V4" s="73" t="s">
        <v>63</v>
      </c>
      <c r="W4" s="74" t="s">
        <v>62</v>
      </c>
      <c r="X4" s="73" t="s">
        <v>66</v>
      </c>
      <c r="Y4" s="74" t="s">
        <v>60</v>
      </c>
      <c r="Z4" s="73" t="s">
        <v>58</v>
      </c>
      <c r="AA4" s="74" t="s">
        <v>64</v>
      </c>
      <c r="AB4" s="73" t="s">
        <v>94</v>
      </c>
      <c r="AC4" s="74" t="s">
        <v>99</v>
      </c>
      <c r="AD4" s="73" t="s">
        <v>92</v>
      </c>
      <c r="AE4" s="74" t="s">
        <v>61</v>
      </c>
      <c r="AF4" s="73" t="s">
        <v>100</v>
      </c>
      <c r="AG4" s="74" t="s">
        <v>57</v>
      </c>
      <c r="AH4" s="73" t="s">
        <v>101</v>
      </c>
    </row>
    <row r="5" spans="2:34" x14ac:dyDescent="0.35">
      <c r="B5" t="s">
        <v>79</v>
      </c>
      <c r="C5">
        <v>563641</v>
      </c>
      <c r="D5">
        <v>11680</v>
      </c>
      <c r="E5">
        <v>43244</v>
      </c>
      <c r="F5">
        <v>32228</v>
      </c>
      <c r="G5">
        <v>76504</v>
      </c>
      <c r="H5">
        <v>5849</v>
      </c>
      <c r="I5">
        <v>25222</v>
      </c>
      <c r="J5">
        <v>23884</v>
      </c>
      <c r="K5">
        <v>202865</v>
      </c>
      <c r="L5">
        <v>79668</v>
      </c>
      <c r="M5">
        <v>43821</v>
      </c>
      <c r="N5">
        <v>3985</v>
      </c>
      <c r="O5">
        <v>1150</v>
      </c>
      <c r="P5">
        <v>13541</v>
      </c>
      <c r="T5" t="s">
        <v>25</v>
      </c>
      <c r="U5" s="9">
        <v>4064780</v>
      </c>
      <c r="V5" s="9">
        <v>159228</v>
      </c>
      <c r="W5" s="9">
        <v>268264</v>
      </c>
      <c r="X5" s="9">
        <v>281956</v>
      </c>
      <c r="Y5" s="9">
        <v>471071</v>
      </c>
      <c r="Z5" s="9">
        <v>54235</v>
      </c>
      <c r="AA5" s="9">
        <v>122071</v>
      </c>
      <c r="AB5" s="9">
        <v>98466</v>
      </c>
      <c r="AC5" s="9">
        <v>1439575</v>
      </c>
      <c r="AD5" s="9">
        <v>653665</v>
      </c>
      <c r="AE5" s="9">
        <v>259791</v>
      </c>
      <c r="AF5" s="9">
        <v>32016</v>
      </c>
      <c r="AG5" s="9">
        <v>12358</v>
      </c>
      <c r="AH5" s="22">
        <v>212084</v>
      </c>
    </row>
    <row r="6" spans="2:34" x14ac:dyDescent="0.35">
      <c r="B6" t="s">
        <v>90</v>
      </c>
      <c r="C6">
        <v>267436</v>
      </c>
      <c r="D6">
        <v>6537</v>
      </c>
      <c r="E6">
        <v>21886</v>
      </c>
      <c r="F6">
        <v>15389</v>
      </c>
      <c r="G6">
        <v>37329</v>
      </c>
      <c r="H6">
        <v>3492</v>
      </c>
      <c r="I6">
        <v>12366</v>
      </c>
      <c r="J6">
        <v>11776</v>
      </c>
      <c r="K6">
        <v>89005</v>
      </c>
      <c r="L6">
        <v>37515</v>
      </c>
      <c r="M6">
        <v>22822</v>
      </c>
      <c r="N6">
        <v>1811</v>
      </c>
      <c r="O6">
        <v>637</v>
      </c>
      <c r="P6">
        <v>6871</v>
      </c>
      <c r="T6" t="s">
        <v>26</v>
      </c>
      <c r="U6" s="1">
        <v>2014818</v>
      </c>
      <c r="V6" s="1">
        <v>79938</v>
      </c>
      <c r="W6" s="1">
        <v>136127</v>
      </c>
      <c r="X6" s="1">
        <v>139873</v>
      </c>
      <c r="Y6" s="1">
        <v>235212</v>
      </c>
      <c r="Z6" s="1">
        <v>28538</v>
      </c>
      <c r="AA6" s="1">
        <v>60914</v>
      </c>
      <c r="AB6" s="1">
        <v>49499</v>
      </c>
      <c r="AC6" s="1">
        <v>704358</v>
      </c>
      <c r="AD6" s="1">
        <v>322729</v>
      </c>
      <c r="AE6" s="1">
        <v>133287</v>
      </c>
      <c r="AF6" s="1">
        <v>15308</v>
      </c>
      <c r="AG6" s="1">
        <v>6528</v>
      </c>
      <c r="AH6" s="34">
        <v>102507</v>
      </c>
    </row>
    <row r="7" spans="2:34" x14ac:dyDescent="0.35">
      <c r="B7" s="23" t="s">
        <v>27</v>
      </c>
      <c r="C7" s="23">
        <v>296205</v>
      </c>
      <c r="D7" s="23">
        <v>5143</v>
      </c>
      <c r="E7" s="23">
        <v>21358</v>
      </c>
      <c r="F7" s="23">
        <v>16839</v>
      </c>
      <c r="G7" s="23">
        <v>39175</v>
      </c>
      <c r="H7" s="23">
        <v>2357</v>
      </c>
      <c r="I7" s="23">
        <v>12856</v>
      </c>
      <c r="J7" s="23">
        <v>12108</v>
      </c>
      <c r="K7" s="23">
        <v>113860</v>
      </c>
      <c r="L7" s="23">
        <v>42153</v>
      </c>
      <c r="M7" s="23">
        <v>20999</v>
      </c>
      <c r="N7" s="23">
        <v>2174</v>
      </c>
      <c r="O7" s="23">
        <v>513</v>
      </c>
      <c r="P7" s="23">
        <v>6670</v>
      </c>
      <c r="T7" t="s">
        <v>27</v>
      </c>
      <c r="U7" s="1">
        <v>2049962</v>
      </c>
      <c r="V7" s="1">
        <v>79290</v>
      </c>
      <c r="W7" s="1">
        <v>132137</v>
      </c>
      <c r="X7" s="1">
        <v>142083</v>
      </c>
      <c r="Y7" s="1">
        <v>235859</v>
      </c>
      <c r="Z7" s="1">
        <v>25697</v>
      </c>
      <c r="AA7" s="1">
        <v>61157</v>
      </c>
      <c r="AB7" s="1">
        <v>48967</v>
      </c>
      <c r="AC7" s="1">
        <v>735217</v>
      </c>
      <c r="AD7" s="1">
        <v>330936</v>
      </c>
      <c r="AE7" s="1">
        <v>126504</v>
      </c>
      <c r="AF7" s="1">
        <v>16708</v>
      </c>
      <c r="AG7" s="1">
        <v>5830</v>
      </c>
      <c r="AH7" s="34">
        <v>109577</v>
      </c>
    </row>
    <row r="9" spans="2:34" ht="16" x14ac:dyDescent="0.35">
      <c r="B9" s="112" t="s">
        <v>102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</row>
    <row r="10" spans="2:34" ht="16" x14ac:dyDescent="0.35">
      <c r="B10" s="80"/>
      <c r="C10" s="33" t="s">
        <v>98</v>
      </c>
      <c r="D10" s="33" t="s">
        <v>57</v>
      </c>
      <c r="E10" s="33" t="s">
        <v>58</v>
      </c>
      <c r="F10" s="33" t="s">
        <v>92</v>
      </c>
      <c r="G10" s="33" t="s">
        <v>60</v>
      </c>
      <c r="H10" s="33" t="s">
        <v>61</v>
      </c>
      <c r="I10" s="33" t="s">
        <v>62</v>
      </c>
      <c r="J10" s="33" t="s">
        <v>63</v>
      </c>
      <c r="K10" s="33" t="s">
        <v>64</v>
      </c>
      <c r="L10" s="33" t="s">
        <v>99</v>
      </c>
      <c r="M10" s="33" t="s">
        <v>66</v>
      </c>
      <c r="N10" s="33" t="s">
        <v>94</v>
      </c>
      <c r="O10" s="33" t="s">
        <v>100</v>
      </c>
      <c r="P10" s="33" t="s">
        <v>101</v>
      </c>
      <c r="U10" t="s">
        <v>77</v>
      </c>
      <c r="V10" t="s">
        <v>79</v>
      </c>
      <c r="W10" t="s">
        <v>56</v>
      </c>
    </row>
    <row r="11" spans="2:34" x14ac:dyDescent="0.35">
      <c r="B11" s="76" t="s">
        <v>79</v>
      </c>
      <c r="C11" s="77">
        <f t="shared" ref="C11:P11" si="0">(C5/U5)*100</f>
        <v>13.866457717268831</v>
      </c>
      <c r="D11" s="77">
        <f t="shared" si="0"/>
        <v>7.3353932725400055</v>
      </c>
      <c r="E11" s="77">
        <f t="shared" si="0"/>
        <v>16.119941550114813</v>
      </c>
      <c r="F11" s="77">
        <f t="shared" si="0"/>
        <v>11.430152222332563</v>
      </c>
      <c r="G11" s="77">
        <f t="shared" si="0"/>
        <v>16.240439339292802</v>
      </c>
      <c r="H11" s="77">
        <f t="shared" si="0"/>
        <v>10.784548723149259</v>
      </c>
      <c r="I11" s="77">
        <f t="shared" si="0"/>
        <v>20.661746033046342</v>
      </c>
      <c r="J11" s="77">
        <f t="shared" si="0"/>
        <v>24.256088395994556</v>
      </c>
      <c r="K11" s="77">
        <f t="shared" si="0"/>
        <v>14.092006321310107</v>
      </c>
      <c r="L11" s="77">
        <f t="shared" si="0"/>
        <v>12.187894410745566</v>
      </c>
      <c r="M11" s="77">
        <f t="shared" si="0"/>
        <v>16.867789877247478</v>
      </c>
      <c r="N11" s="77">
        <f t="shared" si="0"/>
        <v>12.446901549225387</v>
      </c>
      <c r="O11" s="77">
        <f t="shared" si="0"/>
        <v>9.3057128985272701</v>
      </c>
      <c r="P11" s="77">
        <f t="shared" si="0"/>
        <v>6.3847343505403522</v>
      </c>
      <c r="U11" t="s">
        <v>63</v>
      </c>
      <c r="V11" s="71">
        <v>24.256088395994556</v>
      </c>
      <c r="W11">
        <v>13.87</v>
      </c>
    </row>
    <row r="12" spans="2:34" x14ac:dyDescent="0.35">
      <c r="B12" s="76" t="s">
        <v>90</v>
      </c>
      <c r="C12" s="77">
        <f t="shared" ref="C12:C13" si="1">(C6/U6)*100</f>
        <v>13.273456957402605</v>
      </c>
      <c r="D12" s="77">
        <f t="shared" ref="D12:D13" si="2">(D6/V6)*100</f>
        <v>8.1775876304135693</v>
      </c>
      <c r="E12" s="77">
        <f t="shared" ref="E12:E13" si="3">(E6/W6)*100</f>
        <v>16.077633386469987</v>
      </c>
      <c r="F12" s="77">
        <f t="shared" ref="F12:F13" si="4">(F6/X6)*100</f>
        <v>11.002123354757529</v>
      </c>
      <c r="G12" s="77">
        <f t="shared" ref="G12:G13" si="5">(G6/Y6)*100</f>
        <v>15.870363756951175</v>
      </c>
      <c r="H12" s="77">
        <f t="shared" ref="H12:H13" si="6">(H6/Z6)*100</f>
        <v>12.236316490293643</v>
      </c>
      <c r="I12" s="77">
        <f t="shared" ref="I12:I13" si="7">(I6/AA6)*100</f>
        <v>20.300751879699249</v>
      </c>
      <c r="J12" s="77">
        <f t="shared" ref="J12:J13" si="8">(J6/AB6)*100</f>
        <v>23.790379603628356</v>
      </c>
      <c r="K12" s="77">
        <f t="shared" ref="K12:K13" si="9">(K6/AC6)*100</f>
        <v>12.636329820914932</v>
      </c>
      <c r="L12" s="77">
        <f t="shared" ref="L12:L13" si="10">(L6/AD6)*100</f>
        <v>11.624303982598402</v>
      </c>
      <c r="M12" s="77">
        <f t="shared" ref="M12:M13" si="11">(M6/AE6)*100</f>
        <v>17.12245005139286</v>
      </c>
      <c r="N12" s="77">
        <f t="shared" ref="N12:N13" si="12">(N6/AF6)*100</f>
        <v>11.830415469035799</v>
      </c>
      <c r="O12" s="77">
        <f t="shared" ref="O12:O13" si="13">(O6/AG6)*100</f>
        <v>9.7579656862745097</v>
      </c>
      <c r="P12" s="77">
        <f t="shared" ref="P12:P13" si="14">(P6/AH6)*100</f>
        <v>6.7029568712380625</v>
      </c>
      <c r="U12" t="s">
        <v>62</v>
      </c>
      <c r="V12" s="71">
        <v>20.661746033046342</v>
      </c>
      <c r="W12">
        <v>13.87</v>
      </c>
    </row>
    <row r="13" spans="2:34" x14ac:dyDescent="0.35">
      <c r="B13" s="78" t="s">
        <v>27</v>
      </c>
      <c r="C13" s="79">
        <f t="shared" si="1"/>
        <v>14.449292230782815</v>
      </c>
      <c r="D13" s="79">
        <f t="shared" si="2"/>
        <v>6.486316054988019</v>
      </c>
      <c r="E13" s="79">
        <f t="shared" si="3"/>
        <v>16.163527248234786</v>
      </c>
      <c r="F13" s="79">
        <f t="shared" si="4"/>
        <v>11.851523405333502</v>
      </c>
      <c r="G13" s="79">
        <f t="shared" si="5"/>
        <v>16.609499743490812</v>
      </c>
      <c r="H13" s="79">
        <f t="shared" si="6"/>
        <v>9.172276919484764</v>
      </c>
      <c r="I13" s="79">
        <f t="shared" si="7"/>
        <v>21.021305819448305</v>
      </c>
      <c r="J13" s="79">
        <f t="shared" si="8"/>
        <v>24.726856862785141</v>
      </c>
      <c r="K13" s="79">
        <f t="shared" si="9"/>
        <v>15.486584232954353</v>
      </c>
      <c r="L13" s="79">
        <f t="shared" si="10"/>
        <v>12.737508158677208</v>
      </c>
      <c r="M13" s="79">
        <f t="shared" si="11"/>
        <v>16.599475115411373</v>
      </c>
      <c r="N13" s="79">
        <f t="shared" si="12"/>
        <v>13.011730907349772</v>
      </c>
      <c r="O13" s="79">
        <f t="shared" si="13"/>
        <v>8.7993138936535171</v>
      </c>
      <c r="P13" s="79">
        <f t="shared" si="14"/>
        <v>6.087043813939057</v>
      </c>
      <c r="U13" t="s">
        <v>66</v>
      </c>
      <c r="V13" s="71">
        <v>16.867789877247478</v>
      </c>
      <c r="W13">
        <v>13.87</v>
      </c>
    </row>
    <row r="14" spans="2:34" x14ac:dyDescent="0.35">
      <c r="U14" t="s">
        <v>60</v>
      </c>
      <c r="V14" s="71">
        <v>16.240439339292802</v>
      </c>
      <c r="W14">
        <v>13.87</v>
      </c>
    </row>
    <row r="15" spans="2:34" x14ac:dyDescent="0.35">
      <c r="B15" t="s">
        <v>50</v>
      </c>
      <c r="U15" t="s">
        <v>58</v>
      </c>
      <c r="V15" s="71">
        <v>16.119941550114813</v>
      </c>
      <c r="W15">
        <v>13.87</v>
      </c>
    </row>
    <row r="16" spans="2:34" x14ac:dyDescent="0.35">
      <c r="U16" t="s">
        <v>64</v>
      </c>
      <c r="V16" s="71">
        <v>14.092006321310107</v>
      </c>
      <c r="W16">
        <v>13.87</v>
      </c>
    </row>
    <row r="17" spans="21:23" x14ac:dyDescent="0.35">
      <c r="U17" t="s">
        <v>94</v>
      </c>
      <c r="V17" s="71">
        <v>12.446901549225387</v>
      </c>
      <c r="W17">
        <v>13.87</v>
      </c>
    </row>
    <row r="18" spans="21:23" hidden="1" x14ac:dyDescent="0.35">
      <c r="U18" t="s">
        <v>56</v>
      </c>
      <c r="V18" s="71">
        <v>13.866457717268831</v>
      </c>
    </row>
    <row r="19" spans="21:23" x14ac:dyDescent="0.35">
      <c r="U19" t="s">
        <v>99</v>
      </c>
      <c r="V19" s="71">
        <v>12.187894410745566</v>
      </c>
      <c r="W19">
        <v>13.87</v>
      </c>
    </row>
    <row r="20" spans="21:23" x14ac:dyDescent="0.35">
      <c r="U20" t="s">
        <v>92</v>
      </c>
      <c r="V20" s="71">
        <v>11.430152222332563</v>
      </c>
      <c r="W20">
        <v>13.87</v>
      </c>
    </row>
    <row r="21" spans="21:23" x14ac:dyDescent="0.35">
      <c r="U21" t="s">
        <v>61</v>
      </c>
      <c r="V21" s="71">
        <v>10.784548723149259</v>
      </c>
      <c r="W21">
        <v>13.87</v>
      </c>
    </row>
    <row r="22" spans="21:23" x14ac:dyDescent="0.35">
      <c r="U22" t="s">
        <v>100</v>
      </c>
      <c r="V22" s="71">
        <v>9.3057128985272701</v>
      </c>
      <c r="W22">
        <v>13.87</v>
      </c>
    </row>
    <row r="23" spans="21:23" x14ac:dyDescent="0.35">
      <c r="U23" t="s">
        <v>57</v>
      </c>
      <c r="V23" s="71">
        <v>7.3353932725400055</v>
      </c>
      <c r="W23">
        <v>13.87</v>
      </c>
    </row>
    <row r="24" spans="21:23" x14ac:dyDescent="0.35">
      <c r="U24" t="s">
        <v>101</v>
      </c>
      <c r="V24" s="71">
        <v>6.3847343505403522</v>
      </c>
      <c r="W24">
        <v>13.87</v>
      </c>
    </row>
  </sheetData>
  <mergeCells count="2">
    <mergeCell ref="B9:P9"/>
    <mergeCell ref="B3:P3"/>
  </mergeCells>
  <conditionalFormatting sqref="C11:P11">
    <cfRule type="top10" dxfId="3" priority="4" rank="3"/>
  </conditionalFormatting>
  <conditionalFormatting sqref="C12:P12">
    <cfRule type="top10" dxfId="2" priority="3" rank="3"/>
  </conditionalFormatting>
  <conditionalFormatting sqref="C13:P13">
    <cfRule type="top10" dxfId="1" priority="1" rank="3"/>
    <cfRule type="top10" dxfId="0" priority="2" percent="1" rank="3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T 4 i b W H I V / / y k A A A A 9 g A A A B I A H A B D b 2 5 m a W c v U G F j a 2 F n Z S 5 4 b W w g o h g A K K A U A A A A A A A A A A A A A A A A A A A A A A A A A A A A h Y + x D o I w G I R f h X S n L X X A k J 8 y u E p i Y m J Y m 1 K h E V p D i + X d H H w k X 0 G M o m 6 O d / d d c n e / 3 q C Y + i 6 6 q M F p a 3 K U Y I o i Z a S t t W l y N P p j v E Y F h 5 2 Q J 9 G o a I a N y y a n c 9 R 6 f 8 4 I C S H g s M J 2 a A i j N C F V u d 3 L V v U i 1 s Z 5 Y a R C n 1 b 9 v 4 U 4 H F 5 j O M M J S z F L U 0 y B L C a U 2 n w B N u 9 9 p j 8 m b M b O j 4 P i y s V l B W S R Q N 4 f + A N Q S w M E F A A C A A g A T 4 i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I m 1 g g f U + / f w E A A H w D A A A T A B w A R m 9 y b X V s Y X M v U 2 V j d G l v b j E u b S C i G A A o o B Q A A A A A A A A A A A A A A A A A A A A A A A A A A A C V k s F q w k A Q Q O 9 C / m H Z X h R C o C K 9 i A d J h R b a K m j b g 3 i Y J F P d m t 2 R z U Z s x Y 8 q / Q R / r B u 3 q E 2 U t j k k 7 O z s z J t 9 y T A 2 g h Q b u u 9 l 2 6 t 5 t W w G G h M 2 g i i F F u u w F I 1 X Y / b p a z F F Z S O 9 V Y x p E O Z a o z L P p O c R 0 b z e W I 8 f Q G K H u 5 N 8 s h m H p I x N m f i u w A U f i Q W x G G Q k I C F u S x W 5 G I w 0 q O y F t A w p z a U a v S 0 w q 7 t 2 / n r N B 5 q W Q s U C G L G Q J O g Y u M + M z W I G V 2 b j s z X v y o g y G 7 1 V 5 q o V F B V 2 4 R u S k c Y T G / f 5 K 1 Y 2 N o 0 9 q S M B l i A D l a c Q i + 2 n K l a J U C D F u w s c R n h U C 7 E k 0 z c z 1 O 5 s V i / P W / Q 9 N Y s F 4 l 2 j R Z S b I o k / Q U q a N 7 y a U P / E q Q h s H g s c U q 5 j / K P A 5 k m B 4 Q z U t C h u r + s X f 6 5 b 2 V 9 8 x t 8 Q V 1 S V u v 2 g q r r e a m H / V z B i u b u P p U j 2 5 V Q u I 9 T H H g e F F Q v s y A 7 I u 3 i 9 N J D P 7 k R m g m v 7 s r y V 7 X E B O W l Y Q 9 + 0 Z 1 B 2 R Y a 5 / G G w B N L + A l B L A Q I t A B Q A A g A I A E + I m 1 h y F f / 8 p A A A A P Y A A A A S A A A A A A A A A A A A A A A A A A A A A A B D b 2 5 m a W c v U G F j a 2 F n Z S 5 4 b W x Q S w E C L Q A U A A I A C A B P i J t Y D 8 r p q 6 Q A A A D p A A A A E w A A A A A A A A A A A A A A A A D w A A A A W 0 N v b n R l b n R f V H l w Z X N d L n h t b F B L A Q I t A B Q A A g A I A E + I m 1 g g f U + / f w E A A H w D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U A A A A A A A A W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z M T B i M T Q 2 L W F l M j Y t N G R k M i 1 h N W M 3 L T A 3 Y m I 3 O D l i O W M x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l Q x N T o z N j o z M C 4 w N T E 0 O T g 1 W i I g L z 4 8 R W 5 0 c n k g V H l w Z T 0 i R m l s b E N v b H V t b l R 5 c G V z I i B W Y W x 1 Z T 0 i c 0 J n W U Q i I C 8 + P E V u d H J 5 I F R 5 c G U 9 I k Z p b G x D b 2 x 1 b W 5 O Y W 1 l c y I g V m F s d W U 9 I n N b J n F 1 b 3 Q 7 U H J v d m l u Y 2 l h I G 8 g Q 2 9 t Y X J j Y S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C 9 B d X R v U m V t b 3 Z l Z E N v b H V t b n M x L n t Q c m 9 2 a W 5 j a W E g b y B D b 2 1 h c m N h L D B 9 J n F 1 b 3 Q 7 L C Z x d W 9 0 O 1 N l Y 3 R p b 2 4 x L 1 R h Y m x h N C 9 B d X R v U m V t b 3 Z l Z E N v b H V t b n M x L n t B d H J p Y n V 0 b y w x f S Z x d W 9 0 O y w m c X V v d D t T Z W N 0 a W 9 u M S 9 U Y W J s Y T Q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0 L 0 F 1 d G 9 S Z W 1 v d m V k Q 2 9 s d W 1 u c z E u e 1 B y b 3 Z p b m N p Y S B v I E N v b W F y Y 2 E s M H 0 m c X V v d D s s J n F 1 b 3 Q 7 U 2 V j d G l v b j E v V G F i b G E 0 L 0 F 1 d G 9 S Z W 1 v d m V k Q 2 9 s d W 1 u c z E u e 0 F 0 c m l i d X R v L D F 9 J n F 1 b 3 Q 7 L C Z x d W 9 0 O 1 N l Y 3 R p b 2 4 x L 1 R h Y m x h N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R j M W U w N 2 Q t N D U 0 M C 0 0 N T A w L W J l Y 2 E t M D I 4 N G U z O D Y w M j E w I i A v P j x F b n R y e S B U e X B l P S J G a W x s R W 5 h Y m x l Z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y b 3 Z p b m N p Y S B v I G N v b W F y Y 2 E m c X V v d D s s J n F 1 b 3 Q 7 Q c O x b y Z x d W 9 0 O y w m c X V v d D t B b W J v c y Z x d W 9 0 O y w m c X V v d D t I b 2 1 i c m V z J n F 1 b 3 Q 7 L C Z x d W 9 0 O 0 1 1 a m V y Z X M m c X V v d D t d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Q t M D Q t M j d U M j I 6 N T c 6 M z g u N T U 2 N T M 3 N V o i I C 8 + P E V u d H J 5 I F R 5 c G U 9 I k Z p b G x F c n J v c k N v d W 5 0 I i B W Y W x 1 Z T 0 i b D A i I C 8 + P E V u d H J 5 I F R 5 c G U 9 I k Z p b G x D b 2 x 1 b W 5 U e X B l c y I g V m F s d W U 9 I n N C Z 0 1 G Q l F V P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d W 5 0 I i B W Y W x 1 Z T 0 i b D I 2 I i A v P j x F b n R y e S B U e X B l P S J S Z W N v d m V y e V R h c m d l d F J v d y I g V m F s d W U 9 I m w y I i A v P j x F b n R y e S B U e X B l P S J S Z W N v d m V y e V R h c m d l d E N v b H V t b i I g V m F s d W U 9 I m w 4 I i A v P j x F b n R y e S B U e X B l P S J S Z W N v d m V y e V R h c m d l d F N o Z W V 0 I i B W Y W x 1 Z T 0 i c 0 V z c G V y Y W 5 6 Y S B k Z S B 2 a W R h I D I w M j A i I C 8 + P E V u d H J 5 I F R 5 c G U 9 I l B p d m 9 0 T 2 J q Z W N 0 T m F t Z S I g V m F s d W U 9 I n N F c 3 B l c m F u e m E g Z G U g d m l k Y S A y M D I w I V R h Y m x h R G l u w 6 F t a W N h O C I g L z 4 8 R W 5 0 c n k g V H l w Z T 0 i R m l s b F R v R G F 0 Y U 1 v Z G V s R W 5 h Y m x l Z C I g V m F s d W U 9 I m w w I i A v P j x F b n R y e S B U e X B l P S J G a W x s T 2 J q Z W N 0 V H l w Z S I g V m F s d W U 9 I n N Q a X Z v d F R h Y m x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v U G l 2 b 3 R l Z C B D b 2 x 1 b W 4 u e 1 B y b 3 Z p b m N p Y S B v I G N v b W F y Y 2 E s M H 0 m c X V v d D s s J n F 1 b 3 Q 7 U 2 V j d G l v b j E v V G F i b G E y L 1 B p d m 9 0 Z W Q g Q 2 9 s d W 1 u L n t B w 7 F v L D F 9 J n F 1 b 3 Q 7 L C Z x d W 9 0 O 1 N l Y 3 R p b 2 4 x L 1 R h Y m x h M i 9 Q a X Z v d G V k I E N v b H V t b i 5 7 Q W 1 i b 3 M s M n 0 m c X V v d D s s J n F 1 b 3 Q 7 U 2 V j d G l v b j E v V G F i b G E y L 1 B p d m 9 0 Z W Q g Q 2 9 s d W 1 u L n t I b 2 1 i c m V z L D N 9 J n F 1 b 3 Q 7 L C Z x d W 9 0 O 1 N l Y 3 R p b 2 4 x L 1 R h Y m x h M i 9 Q a X Z v d G V k I E N v b H V t b i 5 7 T X V q Z X J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Y T I v U G l 2 b 3 R l Z C B D b 2 x 1 b W 4 u e 1 B y b 3 Z p b m N p Y S B v I G N v b W F y Y 2 E s M H 0 m c X V v d D s s J n F 1 b 3 Q 7 U 2 V j d G l v b j E v V G F i b G E y L 1 B p d m 9 0 Z W Q g Q 2 9 s d W 1 u L n t B w 7 F v L D F 9 J n F 1 b 3 Q 7 L C Z x d W 9 0 O 1 N l Y 3 R p b 2 4 x L 1 R h Y m x h M i 9 Q a X Z v d G V k I E N v b H V t b i 5 7 Q W 1 i b 3 M s M n 0 m c X V v d D s s J n F 1 b 3 Q 7 U 2 V j d G l v b j E v V G F i b G E y L 1 B p d m 9 0 Z W Q g Q 2 9 s d W 1 u L n t I b 2 1 i c m V z L D N 9 J n F 1 b 3 Q 7 L C Z x d W 9 0 O 1 N l Y 3 R p b 2 4 x L 1 R h Y m x h M i 9 Q a X Z v d G V k I E N v b H V t b i 5 7 T X V q Z X J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P g m r S X f T V O p L S U n D m H 3 y Y A A A A A A g A A A A A A E G Y A A A A B A A A g A A A A P 4 G B 2 y m + 2 O 1 a c k S V P n 4 N z y C z / W f n s p F z h V P S 1 M O 2 V g M A A A A A D o A A A A A C A A A g A A A A u F s U Q a 5 u i s 6 y L + / + A I y 1 V 9 X c H E 7 n D n c / S P F X 0 b Q q G 6 9 Q A A A A 5 4 b A c V / O g 3 J n T K / d F J n / j p 2 7 r v 8 W y A t v 8 S h l 4 + e H K c E M 2 3 e 2 i y x p u u D z N n q 8 s 8 U y u W J f X I d A M a L Y o b t X 9 R n q a z g 3 j A W T 7 7 5 8 h h U e L V r Z 0 A d A A A A A y P N W d v w + 5 o 1 q x 7 t q z g m Q 3 p E V 7 2 Y S 5 Y S R 0 T E G 7 E j X 4 a q / E t j i H 2 1 o c D T E J 6 K s T L 4 q S 6 4 h k 8 E M U d 0 O t l 0 p i 7 p 2 R A = = < / D a t a M a s h u p > 
</file>

<file path=customXml/itemProps1.xml><?xml version="1.0" encoding="utf-8"?>
<ds:datastoreItem xmlns:ds="http://schemas.openxmlformats.org/officeDocument/2006/customXml" ds:itemID="{C27873B6-AD84-40BC-A3B0-DCE063F98E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Índice</vt:lpstr>
      <vt:lpstr>Pirámide población</vt:lpstr>
      <vt:lpstr>G pirámide población</vt:lpstr>
      <vt:lpstr>G Pirámide p indígena</vt:lpstr>
      <vt:lpstr>Población total Censo</vt:lpstr>
      <vt:lpstr>G Población total Censo</vt:lpstr>
      <vt:lpstr>Estado civil</vt:lpstr>
      <vt:lpstr>G estado civil</vt:lpstr>
      <vt:lpstr>Población 60</vt:lpstr>
      <vt:lpstr>G Población 60</vt:lpstr>
      <vt:lpstr>Pob 60, total e IE </vt:lpstr>
      <vt:lpstr>G índice env 60</vt:lpstr>
      <vt:lpstr>Relación dependencia vejez 60</vt:lpstr>
      <vt:lpstr>G relación dep vejez 60</vt:lpstr>
      <vt:lpstr>Pob 65, total e IE</vt:lpstr>
      <vt:lpstr>G indice de envejecimiento</vt:lpstr>
      <vt:lpstr>G Pob 65 y total</vt:lpstr>
      <vt:lpstr>Pob 65 IE agrupado</vt:lpstr>
      <vt:lpstr>G IE agrupado</vt:lpstr>
      <vt:lpstr>G Porcent pob 65 agrupado</vt:lpstr>
      <vt:lpstr>Relación dependencia hogar 65</vt:lpstr>
      <vt:lpstr>G Tasa dep hogar 65</vt:lpstr>
      <vt:lpstr>Relación dependencia vejez 65</vt:lpstr>
      <vt:lpstr>G Tasa dep vejez</vt:lpstr>
      <vt:lpstr>Esperanza de vida 2020</vt:lpstr>
      <vt:lpstr>G Esperanza 2020</vt:lpstr>
      <vt:lpstr>Pob Discapacidad</vt:lpstr>
      <vt:lpstr>G Rep pob disc</vt:lpstr>
      <vt:lpstr>G Pob Discapacidad</vt:lpstr>
      <vt:lpstr>Población CSS</vt:lpstr>
      <vt:lpstr>G Población CSS</vt:lpstr>
      <vt:lpstr>Pensión invalidez </vt:lpstr>
      <vt:lpstr>G Pen inv grupo edad</vt:lpstr>
      <vt:lpstr>Promedio de hijos</vt:lpstr>
      <vt:lpstr>G promedio hijos</vt:lpstr>
      <vt:lpstr>hnv x gq</vt:lpstr>
      <vt:lpstr>G hnv x gq</vt:lpstr>
      <vt:lpstr>niños entre mujeres</vt:lpstr>
      <vt:lpstr>G niños entre mujeres</vt:lpstr>
      <vt:lpstr>Analfabetismo</vt:lpstr>
      <vt:lpstr>G Analfabetismo</vt:lpstr>
      <vt:lpstr>Causa de muerte</vt:lpstr>
      <vt:lpstr>G Causa de muerte</vt:lpstr>
      <vt:lpstr>Atención a Adultos mayores</vt:lpstr>
      <vt:lpstr>G Atención AM</vt:lpstr>
      <vt:lpstr>E_vida_90-19 </vt:lpstr>
      <vt:lpstr>G_EV_90-19</vt:lpstr>
      <vt:lpstr>Cobertura Atención</vt:lpstr>
      <vt:lpstr>G Cobertura atención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Hector Arzate</dc:creator>
  <cp:keywords/>
  <dc:description/>
  <cp:lastModifiedBy>Héctor Beltrán</cp:lastModifiedBy>
  <cp:revision/>
  <dcterms:created xsi:type="dcterms:W3CDTF">2024-04-24T21:06:30Z</dcterms:created>
  <dcterms:modified xsi:type="dcterms:W3CDTF">2024-10-02T16:31:49Z</dcterms:modified>
  <cp:category/>
  <cp:contentStatus/>
</cp:coreProperties>
</file>