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cto_000\Desktop\"/>
    </mc:Choice>
  </mc:AlternateContent>
  <bookViews>
    <workbookView xWindow="0" yWindow="0" windowWidth="11415" windowHeight="5835"/>
    <workbookView visibility="hidden" xWindow="0" yWindow="0" windowWidth="20490" windowHeight="7755"/>
  </bookViews>
  <sheets>
    <sheet name="Final Calculations" sheetId="1" r:id="rId1"/>
    <sheet name="Technical" sheetId="2" r:id="rId2"/>
    <sheet name="Environmental" sheetId="7" r:id="rId3"/>
    <sheet name="Use Case" sheetId="8" r:id="rId4"/>
    <sheet name="Actor" sheetId="9" r:id="rId5"/>
  </sheets>
  <calcPr calcId="162913"/>
</workbook>
</file>

<file path=xl/calcChain.xml><?xml version="1.0" encoding="utf-8"?>
<calcChain xmlns="http://schemas.openxmlformats.org/spreadsheetml/2006/main">
  <c r="J5" i="1" l="1"/>
  <c r="D24" i="8" l="1"/>
  <c r="D25" i="8"/>
  <c r="E16" i="2" l="1" a="1"/>
  <c r="E16" i="2" s="1"/>
  <c r="L5" i="1" l="1"/>
  <c r="D11" i="8" l="1"/>
  <c r="D12" i="8"/>
  <c r="D13" i="8"/>
  <c r="D14" i="8"/>
  <c r="D15" i="8"/>
  <c r="D16" i="8"/>
  <c r="D17" i="8"/>
  <c r="D18" i="8"/>
  <c r="D19" i="8"/>
  <c r="D20" i="8"/>
  <c r="D21" i="8"/>
  <c r="D22" i="8"/>
  <c r="D23" i="8"/>
  <c r="E3" i="9" l="1" a="1"/>
  <c r="E3" i="9" s="1"/>
  <c r="E6" i="9" s="1" a="1"/>
  <c r="E4" i="9" a="1"/>
  <c r="E4" i="9" s="1"/>
  <c r="E5" i="9" a="1"/>
  <c r="E5" i="9" s="1"/>
  <c r="D10" i="9"/>
  <c r="B11" i="9"/>
  <c r="B12" i="9" s="1"/>
  <c r="B13" i="9" s="1"/>
  <c r="D11" i="9"/>
  <c r="D12" i="9"/>
  <c r="D13" i="9"/>
  <c r="E3" i="8" a="1"/>
  <c r="E3" i="8" s="1"/>
  <c r="E4" i="8" a="1"/>
  <c r="E4" i="8" s="1"/>
  <c r="E5" i="8" a="1"/>
  <c r="E5" i="8" s="1"/>
  <c r="D10" i="8"/>
  <c r="B11" i="8"/>
  <c r="B12" i="8" s="1"/>
  <c r="B13" i="8" s="1"/>
  <c r="B14" i="8" s="1"/>
  <c r="B15" i="8" s="1"/>
  <c r="B16" i="8" s="1"/>
  <c r="B17" i="8" s="1"/>
  <c r="B18" i="8" s="1"/>
  <c r="B19" i="8" s="1"/>
  <c r="B20" i="8" s="1"/>
  <c r="B21" i="8" s="1"/>
  <c r="B22" i="8" s="1"/>
  <c r="B23" i="8" s="1"/>
  <c r="B24" i="8" s="1"/>
  <c r="B25" i="8" s="1"/>
  <c r="E11" i="7" a="1"/>
  <c r="E11" i="7" s="1"/>
  <c r="E4" i="1" s="1"/>
  <c r="E3" i="1"/>
  <c r="E6" i="8" l="1" a="1"/>
  <c r="E6" i="8" s="1"/>
  <c r="E5" i="1" s="1"/>
  <c r="E6" i="9"/>
  <c r="E6" i="1" s="1"/>
  <c r="E8" i="1" l="1"/>
  <c r="E12" i="1" s="1"/>
  <c r="H3" i="1" l="1"/>
  <c r="H5" i="1" s="1"/>
  <c r="N5" i="1" s="1"/>
</calcChain>
</file>

<file path=xl/sharedStrings.xml><?xml version="1.0" encoding="utf-8"?>
<sst xmlns="http://schemas.openxmlformats.org/spreadsheetml/2006/main" count="171" uniqueCount="126">
  <si>
    <t>Technical Factor</t>
  </si>
  <si>
    <t>Multiplier</t>
  </si>
  <si>
    <t>Description</t>
  </si>
  <si>
    <t>The architecture of the solution may be centralized or single-tenant , or it may be distributed (like an n-tier solution) or multi-tenant. Higher numbers represent a more complex architecture.</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</si>
  <si>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</si>
  <si>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Is the application being developed to optimize on user efficiency, or just capability? Higher numbers represent projects that rely more heavily on the application to improve user efficiency.</t>
  </si>
  <si>
    <t>Is there a lot of difficult algorithmic work to do and test? Complex algorithms (resource leveling, time-domain systems analysis, OLAP cubes) have higher numbers. Simple database queries would have low numbers.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</si>
  <si>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</si>
  <si>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Is ease of installation for end users a key factor? The higher the level of competence of the users, the lower the number.</t>
  </si>
  <si>
    <t>Is ease of use a primary criteria for acceptance? The greater the importance of usability, the higher the number.</t>
  </si>
  <si>
    <t>Is multi-platform support required? The more platforms that have to be supported (this could be browser versions, mobile devices, etc. or Windows/OSX/Unix), the higher the value.</t>
  </si>
  <si>
    <t>Does the customer require the ability to change or customize the application in the future? The more change / customization that is required in the future, the higher the value.</t>
  </si>
  <si>
    <t>Will you have to address database locking and other concurrency issues? The more attention you have to spend to resolving conflicts in the data or application, the higher the value.</t>
  </si>
  <si>
    <t>Can existing security solutions be leveraged, or must custom code be developed? The more custom security work you have to do (field level, page level, or role based security, for example), the higher the value.</t>
  </si>
  <si>
    <t>Will the application require the use of third party controls or libraries? Like re-usable code, third party code can reduce the effort required to deploy a solution. The more third party code (and the more reliable the third party code), the lower the number.</t>
  </si>
  <si>
    <t>How much user training is required? Is the application complex, or supporting complex activities? The longer it takes users to cross the suck threshold (achieve a level of mastery of the product), the higher the value.</t>
  </si>
  <si>
    <t>Relative Magnitude 
(Enter 0-5)</t>
  </si>
  <si>
    <t>Calculated TCF</t>
  </si>
  <si>
    <t>Calculations From Other Tabs</t>
  </si>
  <si>
    <t>TCF</t>
  </si>
  <si>
    <t>EF</t>
  </si>
  <si>
    <t>Environmental Factor</t>
  </si>
  <si>
    <t>AW</t>
  </si>
  <si>
    <t>UUCP</t>
  </si>
  <si>
    <t>Calculation of Use Case Points</t>
  </si>
  <si>
    <t>UCP</t>
  </si>
  <si>
    <t>Calculation of Estimated Effort</t>
  </si>
  <si>
    <t>Ratio</t>
  </si>
  <si>
    <t>Hours of Effort per Use Case Point</t>
  </si>
  <si>
    <t>Hours of Effort</t>
  </si>
  <si>
    <t>Use Case Points</t>
  </si>
  <si>
    <r>
      <t>Technical</t>
    </r>
    <r>
      <rPr>
        <sz val="12"/>
        <rFont val="Arial"/>
        <family val="2"/>
      </rPr>
      <t xml:space="preserve"> Complexity Factor</t>
    </r>
  </si>
  <si>
    <r>
      <t>Environmental</t>
    </r>
    <r>
      <rPr>
        <sz val="12"/>
        <rFont val="Arial"/>
        <family val="2"/>
      </rPr>
      <t xml:space="preserve"> Factor</t>
    </r>
  </si>
  <si>
    <r>
      <t xml:space="preserve">Unadjusted </t>
    </r>
    <r>
      <rPr>
        <sz val="12"/>
        <color indexed="16"/>
        <rFont val="Arial"/>
        <family val="2"/>
      </rPr>
      <t>Use Case</t>
    </r>
    <r>
      <rPr>
        <sz val="12"/>
        <rFont val="Arial"/>
        <family val="2"/>
      </rPr>
      <t xml:space="preserve"> Points</t>
    </r>
  </si>
  <si>
    <r>
      <t>Actor</t>
    </r>
    <r>
      <rPr>
        <sz val="12"/>
        <rFont val="Arial"/>
        <family val="2"/>
      </rPr>
      <t xml:space="preserve"> Weighting</t>
    </r>
  </si>
  <si>
    <t>Calculated EF</t>
  </si>
  <si>
    <t>Unadjusted
Use Case Points</t>
  </si>
  <si>
    <t>Calculated UUCP</t>
  </si>
  <si>
    <t>Simple</t>
  </si>
  <si>
    <t>Number of Use Cases</t>
  </si>
  <si>
    <t>Calculated AW</t>
  </si>
  <si>
    <t>Number of Actors</t>
  </si>
  <si>
    <t>Actor Summary</t>
  </si>
  <si>
    <t>Individual Actors</t>
  </si>
  <si>
    <t>Actor Name</t>
  </si>
  <si>
    <t>Insert additional rows above this row and copy the cell values to automatically update the counts of actors by type</t>
  </si>
  <si>
    <t>Individual Use Cases</t>
  </si>
  <si>
    <t>Use Case Name</t>
  </si>
  <si>
    <t>Software Cost Estimation With Use Case Points - Introduction</t>
  </si>
  <si>
    <t>Software Cost Estimation With Use Case Points - Use Case Analysis</t>
  </si>
  <si>
    <t>How to Write Good Use Case Names - 7 Tips</t>
  </si>
  <si>
    <t>For additional guidance with this page, check out the following articles at Tyner Blain</t>
  </si>
  <si>
    <t>Software Cost Estimation With Use Case Points - Free Excel Spreadsheet</t>
  </si>
  <si>
    <t>Software Cost Estimation With Use Case Points - Actor Analysis</t>
  </si>
  <si>
    <t>Software Cost Estimation With Use Case Points - Environmental Factors</t>
  </si>
  <si>
    <t>Software Cost Estimation With Use Case Points - Technical Factors</t>
  </si>
  <si>
    <t>Software Cost Estimation With Use Case Points - Final Calculations</t>
  </si>
  <si>
    <t>Steps to Calculate Use Case Points</t>
  </si>
  <si>
    <t>Enter Technical Complexity Factors on the Technical tab</t>
  </si>
  <si>
    <t>Enter Environemental Factors on the Environmental tab</t>
  </si>
  <si>
    <t>Identify Use Cases on the Use Case tab</t>
  </si>
  <si>
    <t>Identify Actors on the Actor tab</t>
  </si>
  <si>
    <t>For all tabs, enter values only in the highlighted cells</t>
  </si>
  <si>
    <t>Otro sistema externo, interactúa con el sistema a desarrollar mediante una interfaz de programación definida y conocida, (API, Application Programming Interface)</t>
  </si>
  <si>
    <t>Otro sistema externo que interactúa a través de protocolo (conjunto de reglas que especifican el intercambio de datos u órdenes durante la comunicación entre las entidades que forman parte de la red), Ej: TCP/IP.</t>
  </si>
  <si>
    <t>Un usuario físico que interactúa a través de una interfaz gráfica de usuario.</t>
  </si>
  <si>
    <t>Medio</t>
  </si>
  <si>
    <t>Complejo</t>
  </si>
  <si>
    <t>El caso de Uso contiene menos de 3 transacciones</t>
  </si>
  <si>
    <t>El caso de Uso contiene de 4 a 7 transacciones</t>
  </si>
  <si>
    <t>El caso de uso tiene más de 7 transacciones</t>
  </si>
  <si>
    <t>Recepcionista</t>
  </si>
  <si>
    <t>Familiarizado con RUP</t>
  </si>
  <si>
    <t>Experiencia en este tipo de aplicaciones</t>
  </si>
  <si>
    <t>Experiencia en Orientación a Objeto</t>
  </si>
  <si>
    <t>Capacidad de liderazgo del analista</t>
  </si>
  <si>
    <t>Motivación</t>
  </si>
  <si>
    <t>Requisitos estables</t>
  </si>
  <si>
    <t>Trabajadores a tiempo parcial</t>
  </si>
  <si>
    <t>Lenguaje de programación difícil de utilizar</t>
  </si>
  <si>
    <t>Sistema distribuido</t>
  </si>
  <si>
    <t>Tiempos de respuesta críticos</t>
  </si>
  <si>
    <t>Eficiencia del usuario</t>
  </si>
  <si>
    <t>Procesos internos complejos</t>
  </si>
  <si>
    <t>Código reutilizable</t>
  </si>
  <si>
    <t>Fácil de instalar</t>
  </si>
  <si>
    <t>Fácil de utilizar</t>
  </si>
  <si>
    <t>Portable</t>
  </si>
  <si>
    <t>Fácil de modificar</t>
  </si>
  <si>
    <t>Concurrencia</t>
  </si>
  <si>
    <t>Características de seguridad</t>
  </si>
  <si>
    <t>Acceso a software de otras compañías</t>
  </si>
  <si>
    <t>Incluye facilidades de aprendizaje para el usuario</t>
  </si>
  <si>
    <t>HorasHombre</t>
  </si>
  <si>
    <t>Dia</t>
  </si>
  <si>
    <t>Mes</t>
  </si>
  <si>
    <t>Hombre</t>
  </si>
  <si>
    <t>Horas</t>
  </si>
  <si>
    <t>dias</t>
  </si>
  <si>
    <t>Cliente</t>
  </si>
  <si>
    <t>Administrador</t>
  </si>
  <si>
    <t>Terapeuta</t>
  </si>
  <si>
    <t>Registrar_cliente</t>
  </si>
  <si>
    <t>Imprime formato</t>
  </si>
  <si>
    <t>Registra_terapeuta</t>
  </si>
  <si>
    <t>Firma de servicio</t>
  </si>
  <si>
    <t>Firma de aceptacion</t>
  </si>
  <si>
    <t>Califica Servicio</t>
  </si>
  <si>
    <t>Ingresar</t>
  </si>
  <si>
    <t>Crear hoja de deslinde</t>
  </si>
  <si>
    <t>Generar reporte</t>
  </si>
  <si>
    <t>Gestion de hoteles</t>
  </si>
  <si>
    <t>Gestion de cliente</t>
  </si>
  <si>
    <t>Gestion de agencias</t>
  </si>
  <si>
    <t>Gestion de paises</t>
  </si>
  <si>
    <t>Gestion de idiomas</t>
  </si>
  <si>
    <t>Gestion de condiciones medicas</t>
  </si>
  <si>
    <t>Alta del client</t>
  </si>
  <si>
    <t>¿Cuánta experiencia tiene su equipo de trabajo en este ámbito? El dominio del proyecto será un reflejo de lo que el software está diseñado para llevar a cabo, no el lenguaje de implementación. En otras palabras, para un sistema de compensación de seguros escrito en Java, que se preocupan por la experiencia del equipo en el espacio de compensación de seguros - no cuánto java que han escrito. Los niveles más altos de experiencia reciben un número mayor.</t>
  </si>
  <si>
    <t xml:space="preserve">
¿Cuánta experiencia tiene su equipo con la aplicación. Esto sólo será relevante cuando se realizan cambios de una aplicación existente. Los números más altos representan más experiencia. Para una nueva aplicación, la experiencia de todo el mundo será 0.</t>
  </si>
  <si>
    <t xml:space="preserve">
¿Cuánta experiencia tiene su equipo tienen al OO? Puede ser fácil olvidar que muchas personas no tienen experiencia en programación orientada a objetos, si estás acostumbrado a tenerlo. Un proyecto impulsado caso de uso centrado en el usuario o tendrá una estructura inherentemente OO en la aplicación. Los números más altos representan más experiencia OO.</t>
  </si>
  <si>
    <t xml:space="preserve">
Como conocedor y capaz es la persona responsable de los requisitos? requisitos malas son el asesino número uno de los proyectos - Standish Group informa que el 40% y el 60% de los defectos provienen de malas requisitos. Los números más altos suponen una mayor habilidad y conocimiento.</t>
  </si>
  <si>
    <t xml:space="preserve">
El grado de motivación es su equipo? Los números más altos representan más motivación.</t>
  </si>
  <si>
    <t>Traductor
Los cambios en los requisitos pueden causar incrementos en el trabajo. La forma de evitar esto es mediante la planificación para el cambio y la institución de un sistema de cronometraje para la gestión de dichos cambios. La mayoría de la gente no hace esto, y algunos de retrabajo serán inevitables. Los números más altos representan más cambio (o un sistema menos eficaz para la gestión del cambio).</t>
  </si>
  <si>
    <t xml:space="preserve">
Tenga en cuenta, el multiplicador para este número es negativo. Los números más altos reflejan los miembros del equipo que son a tiempo parcial, consultores externos y desarrolladores que están dividiendo su tiempo entre proyectos. El cambio de contexto y otros factores intangibles hacen estos miembros del equipo menos eficiente.</t>
  </si>
  <si>
    <t xml:space="preserve">
Este multiplicador es también negativa. idiomas Harder representan números más altos. Creemos que la dificultad está en el ojo de la b-codificador (gemido). Java podría ser difícil para un programador FORTRAN. Piense en ello en términos de dificultad para su equipo, no dificultad abstracto.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</si>
</sst>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_(* \(#,##0\);_(* &quot;-&quot;??_);_(@_)"/>
    <numFmt numFmtId="166" formatCode="0.0"/>
  </numFmts>
  <fonts count="19" x14ac:knownFonts="1">
    <font>
      <sz val="10"/>
      <name val="Arial"/>
    </font>
    <font>
      <sz val="10"/>
      <name val="Arial"/>
      <family val="2"/>
    </font>
    <font>
      <sz val="8"/>
      <name val="Arial"/>
      <family val="2"/>
    </font>
    <font>
      <sz val="12"/>
      <name val="Arial"/>
      <family val="2"/>
    </font>
    <font>
      <b/>
      <sz val="14"/>
      <color indexed="16"/>
      <name val="Arial"/>
      <family val="2"/>
    </font>
    <font>
      <b/>
      <sz val="12"/>
      <name val="Arial"/>
      <family val="2"/>
    </font>
    <font>
      <sz val="12"/>
      <color indexed="9"/>
      <name val="Arial"/>
      <family val="2"/>
    </font>
    <font>
      <sz val="10"/>
      <color indexed="9"/>
      <name val="Arial"/>
      <family val="2"/>
    </font>
    <font>
      <b/>
      <sz val="14"/>
      <color indexed="9"/>
      <name val="Arial"/>
      <family val="2"/>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amily val="2"/>
    </font>
    <font>
      <b/>
      <sz val="10"/>
      <name val="Arial"/>
      <family val="2"/>
    </font>
    <font>
      <b/>
      <sz val="12"/>
      <color indexed="16"/>
      <name val="Arial"/>
      <family val="2"/>
    </font>
    <font>
      <b/>
      <u/>
      <sz val="14"/>
      <color indexed="9"/>
      <name val="Arial"/>
      <family val="2"/>
    </font>
    <font>
      <sz val="12"/>
      <color indexed="9"/>
      <name val="Arial"/>
      <family val="2"/>
    </font>
    <font>
      <sz val="11"/>
      <color theme="0"/>
      <name val="Calibri"/>
      <family val="2"/>
      <scheme val="minor"/>
    </font>
  </fonts>
  <fills count="6">
    <fill>
      <patternFill patternType="none"/>
    </fill>
    <fill>
      <patternFill patternType="gray125"/>
    </fill>
    <fill>
      <patternFill patternType="solid">
        <fgColor indexed="43"/>
        <bgColor indexed="64"/>
      </patternFill>
    </fill>
    <fill>
      <patternFill patternType="solid">
        <fgColor indexed="16"/>
        <bgColor indexed="64"/>
      </patternFill>
    </fill>
    <fill>
      <patternFill patternType="solid">
        <fgColor indexed="9"/>
        <bgColor indexed="64"/>
      </patternFill>
    </fill>
    <fill>
      <patternFill patternType="solid">
        <fgColor theme="7"/>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xf numFmtId="0" fontId="13" fillId="0" borderId="0" applyNumberFormat="0" applyFill="0" applyBorder="0" applyAlignment="0" applyProtection="0">
      <alignment vertical="top"/>
      <protection locked="0"/>
    </xf>
    <xf numFmtId="164" fontId="1" fillId="0" borderId="0" applyFont="0" applyFill="0" applyBorder="0" applyAlignment="0" applyProtection="0"/>
    <xf numFmtId="0" fontId="18" fillId="5" borderId="0" applyNumberFormat="0" applyBorder="0" applyAlignment="0" applyProtection="0"/>
  </cellStyleXfs>
  <cellXfs count="8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2"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2" borderId="1" xfId="0" applyFont="1" applyFill="1" applyBorder="1" applyAlignment="1">
      <alignment horizontal="center" vertical="center"/>
    </xf>
    <xf numFmtId="0" fontId="13" fillId="0" borderId="0" xfId="1" applyAlignment="1" applyProtection="1"/>
    <xf numFmtId="0" fontId="15" fillId="0" borderId="0" xfId="0" applyFont="1" applyAlignment="1">
      <alignment wrapText="1"/>
    </xf>
    <xf numFmtId="0" fontId="13" fillId="0" borderId="0" xfId="1" applyAlignment="1" applyProtection="1">
      <alignment wrapText="1"/>
    </xf>
    <xf numFmtId="0" fontId="0" fillId="0" borderId="0" xfId="0" applyAlignment="1">
      <alignment horizontal="left"/>
    </xf>
    <xf numFmtId="0" fontId="14" fillId="0" borderId="0" xfId="0" applyFont="1" applyAlignment="1">
      <alignment horizontal="center"/>
    </xf>
    <xf numFmtId="0" fontId="3" fillId="0" borderId="2" xfId="0" applyFont="1" applyBorder="1"/>
    <xf numFmtId="166" fontId="3" fillId="0" borderId="2" xfId="0" applyNumberFormat="1" applyFont="1" applyBorder="1"/>
    <xf numFmtId="0" fontId="3" fillId="2" borderId="2" xfId="0" applyFont="1" applyFill="1" applyBorder="1"/>
    <xf numFmtId="165" fontId="9" fillId="3" borderId="3" xfId="2" applyNumberFormat="1" applyFont="1" applyFill="1" applyBorder="1"/>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vertical="center" wrapText="1"/>
    </xf>
    <xf numFmtId="0" fontId="0" fillId="0" borderId="2" xfId="0" applyNumberFormat="1" applyBorder="1" applyAlignment="1">
      <alignment vertical="center" wrapText="1"/>
    </xf>
    <xf numFmtId="0" fontId="7" fillId="3" borderId="7" xfId="0" applyFont="1" applyFill="1" applyBorder="1" applyAlignment="1">
      <alignment horizontal="center"/>
    </xf>
    <xf numFmtId="0" fontId="8" fillId="3" borderId="7" xfId="0" applyFont="1" applyFill="1" applyBorder="1" applyAlignment="1">
      <alignment horizontal="center" vertical="center"/>
    </xf>
    <xf numFmtId="0" fontId="7" fillId="3" borderId="3" xfId="0" applyFont="1" applyFill="1" applyBorder="1" applyAlignment="1">
      <alignment wrapText="1"/>
    </xf>
    <xf numFmtId="0" fontId="16" fillId="3" borderId="7" xfId="0" applyFont="1" applyFill="1" applyBorder="1" applyAlignment="1">
      <alignment horizontal="center" vertical="center"/>
    </xf>
    <xf numFmtId="0" fontId="1" fillId="0" borderId="2" xfId="0" applyNumberFormat="1" applyFont="1" applyBorder="1" applyAlignment="1">
      <alignment vertical="center" wrapText="1"/>
    </xf>
    <xf numFmtId="0" fontId="6" fillId="3" borderId="10"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 xfId="0" applyFont="1" applyFill="1" applyBorder="1" applyAlignment="1"/>
    <xf numFmtId="0" fontId="6" fillId="3" borderId="2" xfId="0" applyFont="1" applyFill="1" applyBorder="1" applyAlignment="1"/>
    <xf numFmtId="0" fontId="3" fillId="0" borderId="11" xfId="0" applyFont="1" applyBorder="1" applyAlignment="1">
      <alignment horizontal="right"/>
    </xf>
    <xf numFmtId="0" fontId="0" fillId="0" borderId="12" xfId="0" applyBorder="1" applyAlignment="1">
      <alignment horizontal="right"/>
    </xf>
    <xf numFmtId="0" fontId="13" fillId="0" borderId="0" xfId="1" applyAlignment="1" applyProtection="1"/>
    <xf numFmtId="0" fontId="0" fillId="0" borderId="0" xfId="0" applyAlignment="1"/>
    <xf numFmtId="0" fontId="0" fillId="2" borderId="0" xfId="0" applyFill="1" applyAlignment="1">
      <alignment horizontal="left"/>
    </xf>
    <xf numFmtId="0" fontId="6" fillId="3" borderId="9" xfId="0" applyFont="1" applyFill="1" applyBorder="1" applyAlignment="1"/>
    <xf numFmtId="0" fontId="6" fillId="3" borderId="13" xfId="0" applyFont="1" applyFill="1" applyBorder="1" applyAlignment="1"/>
    <xf numFmtId="0" fontId="6" fillId="3" borderId="12" xfId="0" applyFont="1" applyFill="1" applyBorder="1" applyAlignment="1"/>
    <xf numFmtId="0" fontId="3" fillId="0" borderId="11" xfId="0" applyFont="1" applyBorder="1" applyAlignment="1"/>
    <xf numFmtId="0" fontId="0" fillId="0" borderId="13" xfId="0" applyBorder="1" applyAlignment="1"/>
    <xf numFmtId="0" fontId="0" fillId="0" borderId="8" xfId="0" applyBorder="1" applyAlignment="1"/>
    <xf numFmtId="0" fontId="12" fillId="4" borderId="14" xfId="0" applyFont="1" applyFill="1" applyBorder="1" applyAlignment="1">
      <alignment horizontal="right" indent="1"/>
    </xf>
    <xf numFmtId="0" fontId="0" fillId="0" borderId="15" xfId="0" applyBorder="1" applyAlignment="1">
      <alignment horizontal="right"/>
    </xf>
    <xf numFmtId="0" fontId="0" fillId="0" borderId="16"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13" fillId="0" borderId="0" xfId="1" applyAlignment="1" applyProtection="1">
      <alignment horizontal="left"/>
    </xf>
    <xf numFmtId="0" fontId="13" fillId="0" borderId="0" xfId="1" applyAlignment="1" applyProtection="1">
      <alignment wrapText="1"/>
    </xf>
    <xf numFmtId="0" fontId="0" fillId="0" borderId="0" xfId="0" applyAlignment="1">
      <alignment horizontal="right"/>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0" fillId="0" borderId="20" xfId="0" applyBorder="1" applyAlignment="1">
      <alignment horizontal="center" vertical="center" wrapText="1"/>
    </xf>
    <xf numFmtId="0" fontId="6" fillId="3" borderId="15" xfId="0" applyFont="1" applyFill="1" applyBorder="1" applyAlignment="1">
      <alignment horizontal="center" vertical="center"/>
    </xf>
    <xf numFmtId="0" fontId="6" fillId="3" borderId="21" xfId="0" applyFont="1" applyFill="1" applyBorder="1" applyAlignment="1">
      <alignment horizontal="center" vertical="center"/>
    </xf>
    <xf numFmtId="0" fontId="1" fillId="2" borderId="9" xfId="0" applyNumberFormat="1" applyFont="1" applyFill="1" applyBorder="1" applyAlignment="1">
      <alignment vertical="center" wrapText="1"/>
    </xf>
    <xf numFmtId="0" fontId="0" fillId="2" borderId="8" xfId="0" applyNumberFormat="1" applyFill="1" applyBorder="1" applyAlignment="1">
      <alignment vertical="center" wrapText="1"/>
    </xf>
    <xf numFmtId="0" fontId="11" fillId="2" borderId="9" xfId="0" applyNumberFormat="1" applyFont="1" applyFill="1" applyBorder="1" applyAlignment="1">
      <alignment vertical="center" wrapText="1"/>
    </xf>
    <xf numFmtId="0" fontId="6" fillId="3" borderId="19" xfId="0" applyFont="1" applyFill="1" applyBorder="1" applyAlignment="1">
      <alignment horizontal="center" vertical="center" wrapText="1"/>
    </xf>
    <xf numFmtId="0" fontId="11" fillId="2" borderId="8" xfId="0" applyNumberFormat="1" applyFont="1" applyFill="1" applyBorder="1" applyAlignment="1">
      <alignment vertical="center" wrapText="1"/>
    </xf>
    <xf numFmtId="0" fontId="18" fillId="5" borderId="23" xfId="3" applyFont="1" applyBorder="1" applyAlignment="1">
      <alignment horizontal="center" vertical="center" wrapText="1"/>
    </xf>
    <xf numFmtId="165" fontId="18" fillId="5" borderId="24" xfId="3" applyNumberFormat="1" applyFont="1" applyBorder="1" applyAlignment="1">
      <alignment horizontal="center" vertical="center" wrapText="1"/>
    </xf>
    <xf numFmtId="0" fontId="18" fillId="5" borderId="24" xfId="3" applyFont="1" applyBorder="1" applyAlignment="1">
      <alignment horizontal="center" vertical="center" wrapText="1"/>
    </xf>
    <xf numFmtId="0" fontId="18" fillId="5" borderId="25" xfId="3" applyFont="1" applyBorder="1" applyAlignment="1">
      <alignment horizontal="center" vertical="center" wrapText="1"/>
    </xf>
    <xf numFmtId="0" fontId="18" fillId="5" borderId="26" xfId="3" applyFont="1" applyBorder="1" applyAlignment="1">
      <alignment horizontal="center" vertical="center" wrapText="1"/>
    </xf>
    <xf numFmtId="0" fontId="18" fillId="5" borderId="27" xfId="3" applyFont="1" applyBorder="1" applyAlignment="1">
      <alignment horizontal="center" vertical="center" wrapText="1"/>
    </xf>
    <xf numFmtId="0" fontId="18" fillId="5" borderId="28" xfId="3" applyFont="1" applyBorder="1" applyAlignment="1">
      <alignment horizontal="center" vertical="center" wrapText="1"/>
    </xf>
    <xf numFmtId="0" fontId="18" fillId="5" borderId="22" xfId="3" applyFont="1" applyBorder="1" applyAlignment="1">
      <alignment horizontal="center" vertical="center" wrapText="1"/>
    </xf>
  </cellXfs>
  <cellStyles count="4">
    <cellStyle name="Énfasis4" xfId="3" builtinId="41"/>
    <cellStyle name="Hipervínculo" xfId="1" builtinId="8"/>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14/software-cost-estimation-ucp-3/"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4.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6"/>
  <sheetViews>
    <sheetView tabSelected="1" workbookViewId="0">
      <selection activeCell="F10" sqref="F10"/>
    </sheetView>
    <sheetView tabSelected="1" workbookViewId="1"/>
  </sheetViews>
  <sheetFormatPr baseColWidth="10" defaultColWidth="9.140625" defaultRowHeight="12.75" x14ac:dyDescent="0.2"/>
  <cols>
    <col min="1" max="1" width="5.7109375" customWidth="1"/>
    <col min="2" max="2" width="3.140625" customWidth="1"/>
    <col min="3" max="3" width="6.5703125" customWidth="1"/>
    <col min="4" max="4" width="40.7109375" style="8" customWidth="1"/>
    <col min="5" max="5" width="12.5703125" customWidth="1"/>
    <col min="7" max="7" width="13.140625" bestFit="1" customWidth="1"/>
    <col min="8" max="8" width="8" bestFit="1" customWidth="1"/>
    <col min="10" max="10" width="6" bestFit="1" customWidth="1"/>
    <col min="11" max="11" width="4.5703125" bestFit="1" customWidth="1"/>
    <col min="12" max="12" width="5" bestFit="1" customWidth="1"/>
    <col min="14" max="14" width="7" bestFit="1" customWidth="1"/>
  </cols>
  <sheetData>
    <row r="1" spans="2:14" ht="13.5" thickBot="1" x14ac:dyDescent="0.25"/>
    <row r="2" spans="2:14" ht="15.75" thickBot="1" x14ac:dyDescent="0.25">
      <c r="B2" s="33" t="s">
        <v>18</v>
      </c>
      <c r="C2" s="34"/>
      <c r="D2" s="34"/>
      <c r="E2" s="35"/>
    </row>
    <row r="3" spans="2:14" ht="30.75" thickBot="1" x14ac:dyDescent="0.25">
      <c r="B3" s="39" t="s">
        <v>19</v>
      </c>
      <c r="C3" s="40"/>
      <c r="D3" s="10" t="s">
        <v>31</v>
      </c>
      <c r="E3" s="18">
        <f>Technical!E16</f>
        <v>1.02</v>
      </c>
      <c r="G3" s="72" t="s">
        <v>93</v>
      </c>
      <c r="H3" s="73">
        <f>E12</f>
        <v>2015.52</v>
      </c>
      <c r="I3" s="74" t="s">
        <v>94</v>
      </c>
      <c r="J3" s="74">
        <v>1</v>
      </c>
      <c r="K3" s="74" t="s">
        <v>95</v>
      </c>
      <c r="L3" s="74">
        <v>1</v>
      </c>
      <c r="M3" s="74"/>
      <c r="N3" s="75"/>
    </row>
    <row r="4" spans="2:14" ht="15.75" thickBot="1" x14ac:dyDescent="0.25">
      <c r="B4" s="39" t="s">
        <v>20</v>
      </c>
      <c r="C4" s="40"/>
      <c r="D4" s="10" t="s">
        <v>32</v>
      </c>
      <c r="E4" s="18">
        <f>Environmental!E11</f>
        <v>0.95</v>
      </c>
      <c r="G4" s="76" t="s">
        <v>96</v>
      </c>
      <c r="H4" s="77">
        <v>2</v>
      </c>
      <c r="I4" s="77" t="s">
        <v>97</v>
      </c>
      <c r="J4" s="77">
        <v>8</v>
      </c>
      <c r="K4" s="77" t="s">
        <v>98</v>
      </c>
      <c r="L4" s="77">
        <v>20</v>
      </c>
      <c r="M4" s="77"/>
      <c r="N4" s="78"/>
    </row>
    <row r="5" spans="2:14" ht="15" x14ac:dyDescent="0.2">
      <c r="B5" s="39" t="s">
        <v>23</v>
      </c>
      <c r="C5" s="40"/>
      <c r="D5" s="11" t="s">
        <v>33</v>
      </c>
      <c r="E5" s="18">
        <f>'Use Case'!E6</f>
        <v>95</v>
      </c>
      <c r="G5" s="79"/>
      <c r="H5" s="79">
        <f>H3/H4</f>
        <v>1007.76</v>
      </c>
      <c r="I5" s="79"/>
      <c r="J5" s="79">
        <f>J3/J4</f>
        <v>0.125</v>
      </c>
      <c r="K5" s="79"/>
      <c r="L5" s="79">
        <f>L3/L4</f>
        <v>0.05</v>
      </c>
      <c r="M5" s="79"/>
      <c r="N5" s="79">
        <f>H5*J5*L5</f>
        <v>6.2985000000000007</v>
      </c>
    </row>
    <row r="6" spans="2:14" ht="15" x14ac:dyDescent="0.2">
      <c r="B6" s="39" t="s">
        <v>22</v>
      </c>
      <c r="C6" s="40"/>
      <c r="D6" s="10" t="s">
        <v>34</v>
      </c>
      <c r="E6" s="18">
        <f>Actor!E6</f>
        <v>9</v>
      </c>
    </row>
    <row r="7" spans="2:14" ht="15" x14ac:dyDescent="0.2">
      <c r="B7" s="36" t="s">
        <v>24</v>
      </c>
      <c r="C7" s="37"/>
      <c r="D7" s="37"/>
      <c r="E7" s="38"/>
    </row>
    <row r="8" spans="2:14" ht="15" x14ac:dyDescent="0.2">
      <c r="B8" s="39" t="s">
        <v>25</v>
      </c>
      <c r="C8" s="40"/>
      <c r="D8" s="11" t="s">
        <v>30</v>
      </c>
      <c r="E8" s="19">
        <f>(E5+E6)*E3*E4</f>
        <v>100.776</v>
      </c>
    </row>
    <row r="9" spans="2:14" ht="15" x14ac:dyDescent="0.2">
      <c r="B9" s="36" t="s">
        <v>26</v>
      </c>
      <c r="C9" s="37"/>
      <c r="D9" s="37"/>
      <c r="E9" s="38"/>
    </row>
    <row r="10" spans="2:14" ht="15" x14ac:dyDescent="0.2">
      <c r="B10" s="39" t="s">
        <v>27</v>
      </c>
      <c r="C10" s="40"/>
      <c r="D10" s="11" t="s">
        <v>28</v>
      </c>
      <c r="E10" s="20">
        <v>20</v>
      </c>
    </row>
    <row r="11" spans="2:14" ht="15" x14ac:dyDescent="0.2">
      <c r="B11" s="47"/>
      <c r="C11" s="48"/>
      <c r="D11" s="48"/>
      <c r="E11" s="49"/>
    </row>
    <row r="12" spans="2:14" ht="21" thickBot="1" x14ac:dyDescent="0.35">
      <c r="B12" s="50" t="s">
        <v>29</v>
      </c>
      <c r="C12" s="51"/>
      <c r="D12" s="52"/>
      <c r="E12" s="21">
        <f>E8*E10</f>
        <v>2015.52</v>
      </c>
    </row>
    <row r="14" spans="2:14" s="3" customFormat="1" ht="38.25" customHeight="1" x14ac:dyDescent="0.2">
      <c r="C14" s="53" t="s">
        <v>51</v>
      </c>
      <c r="D14" s="54"/>
      <c r="E14" s="54"/>
    </row>
    <row r="15" spans="2:14" x14ac:dyDescent="0.2">
      <c r="C15" s="41" t="s">
        <v>48</v>
      </c>
      <c r="D15" s="42"/>
      <c r="E15" s="42"/>
    </row>
    <row r="16" spans="2:14" x14ac:dyDescent="0.2">
      <c r="C16" s="41" t="s">
        <v>56</v>
      </c>
      <c r="D16" s="42"/>
      <c r="E16" s="42"/>
    </row>
    <row r="17" spans="3:5" ht="25.5" customHeight="1" x14ac:dyDescent="0.2">
      <c r="C17" s="56" t="s">
        <v>52</v>
      </c>
      <c r="D17" s="57"/>
      <c r="E17" s="42"/>
    </row>
    <row r="20" spans="3:5" ht="15" x14ac:dyDescent="0.2">
      <c r="C20" s="44" t="s">
        <v>57</v>
      </c>
      <c r="D20" s="45"/>
      <c r="E20" s="46"/>
    </row>
    <row r="21" spans="3:5" x14ac:dyDescent="0.2">
      <c r="C21" s="17">
        <v>0</v>
      </c>
      <c r="D21" s="43" t="s">
        <v>62</v>
      </c>
      <c r="E21" s="43"/>
    </row>
    <row r="22" spans="3:5" x14ac:dyDescent="0.2">
      <c r="C22" s="17">
        <v>1</v>
      </c>
      <c r="D22" s="55" t="s">
        <v>58</v>
      </c>
      <c r="E22" s="55"/>
    </row>
    <row r="23" spans="3:5" x14ac:dyDescent="0.2">
      <c r="C23" s="17">
        <v>2</v>
      </c>
      <c r="D23" s="55" t="s">
        <v>59</v>
      </c>
      <c r="E23" s="55"/>
    </row>
    <row r="24" spans="3:5" x14ac:dyDescent="0.2">
      <c r="C24" s="17">
        <v>3</v>
      </c>
      <c r="D24" s="55" t="s">
        <v>60</v>
      </c>
      <c r="E24" s="55"/>
    </row>
    <row r="25" spans="3:5" x14ac:dyDescent="0.2">
      <c r="C25" s="17">
        <v>4</v>
      </c>
      <c r="D25" s="55" t="s">
        <v>61</v>
      </c>
      <c r="E25" s="55"/>
    </row>
    <row r="26" spans="3:5" x14ac:dyDescent="0.2">
      <c r="D26" s="16"/>
    </row>
  </sheetData>
  <mergeCells count="21">
    <mergeCell ref="D22:E22"/>
    <mergeCell ref="D23:E23"/>
    <mergeCell ref="D24:E24"/>
    <mergeCell ref="D25:E25"/>
    <mergeCell ref="C17:E17"/>
    <mergeCell ref="C15:E15"/>
    <mergeCell ref="D21:E21"/>
    <mergeCell ref="C20:E20"/>
    <mergeCell ref="B10:C10"/>
    <mergeCell ref="B11:E11"/>
    <mergeCell ref="B12:D12"/>
    <mergeCell ref="C14:E14"/>
    <mergeCell ref="C16:E16"/>
    <mergeCell ref="B2:E2"/>
    <mergeCell ref="B7:E7"/>
    <mergeCell ref="B9:E9"/>
    <mergeCell ref="B3:C3"/>
    <mergeCell ref="B4:C4"/>
    <mergeCell ref="B5:C5"/>
    <mergeCell ref="B6:C6"/>
    <mergeCell ref="B8:C8"/>
  </mergeCells>
  <phoneticPr fontId="2" type="noConversion"/>
  <hyperlinks>
    <hyperlink ref="C15" r:id="rId1" tooltip="Permanent Link: Software Cost Estimation With Use Case Points - Introduction" display="http://tynerblain.com/blog/2007/02/12/software-cost-estimation-ucp-1/"/>
    <hyperlink ref="C17" r:id="rId2"/>
    <hyperlink ref="C16" r:id="rId3" tooltip="Permanent Link: Software Cost Estimation With Use Case Points - Final Calculations" display="http://tynerblain.com/blog/2007/02/19/software-cost-estimation-ucp-6/"/>
    <hyperlink ref="D22:E22" location="Technical!E3" display="Enter Technical Complexity Factors on the Technical tab"/>
    <hyperlink ref="D23:E23" location="Environmental!E3" display="Enter Environemental Factors on the Environmental tab"/>
    <hyperlink ref="D24:E24" location="'Use Case'!E10" display="Identify Use Cases on the Use Case tab"/>
    <hyperlink ref="D25:E25" location="Actor!E10" display="Identify Actors on the Actor tab"/>
  </hyperlinks>
  <pageMargins left="0.75" right="0.75" top="1" bottom="1" header="0.5" footer="0.5"/>
  <pageSetup orientation="portrait" horizontalDpi="4294967293" verticalDpi="4294967293"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zoomScale="80" zoomScaleNormal="80" workbookViewId="0">
      <selection activeCell="E15" sqref="E15"/>
    </sheetView>
    <sheetView workbookViewId="1"/>
  </sheetViews>
  <sheetFormatPr baseColWidth="10" defaultColWidth="9.140625" defaultRowHeight="12.75" x14ac:dyDescent="0.2"/>
  <cols>
    <col min="1" max="1" width="5.7109375" customWidth="1"/>
    <col min="2" max="2" width="9.140625" customWidth="1"/>
    <col min="3" max="3" width="45" style="2" customWidth="1"/>
    <col min="4" max="4" width="11.7109375" style="2" customWidth="1"/>
    <col min="5" max="5" width="13.5703125" customWidth="1"/>
    <col min="6" max="6" width="235.85546875" style="1" customWidth="1"/>
  </cols>
  <sheetData>
    <row r="1" spans="2:6" ht="13.5" thickBot="1" x14ac:dyDescent="0.25"/>
    <row r="2" spans="2:6" s="3" customFormat="1" ht="45" x14ac:dyDescent="0.2">
      <c r="B2" s="58" t="s">
        <v>0</v>
      </c>
      <c r="C2" s="59"/>
      <c r="D2" s="22" t="s">
        <v>1</v>
      </c>
      <c r="E2" s="23" t="s">
        <v>16</v>
      </c>
      <c r="F2" s="24" t="s">
        <v>2</v>
      </c>
    </row>
    <row r="3" spans="2:6" s="3" customFormat="1" ht="18" x14ac:dyDescent="0.2">
      <c r="B3" s="25">
        <v>1</v>
      </c>
      <c r="C3" s="6" t="s">
        <v>80</v>
      </c>
      <c r="D3" s="5">
        <v>2</v>
      </c>
      <c r="E3" s="12">
        <v>5</v>
      </c>
      <c r="F3" s="26" t="s">
        <v>3</v>
      </c>
    </row>
    <row r="4" spans="2:6" s="3" customFormat="1" ht="25.5" x14ac:dyDescent="0.2">
      <c r="B4" s="25">
        <v>2</v>
      </c>
      <c r="C4" s="6" t="s">
        <v>81</v>
      </c>
      <c r="D4" s="5">
        <v>1</v>
      </c>
      <c r="E4" s="12">
        <v>3</v>
      </c>
      <c r="F4" s="27" t="s">
        <v>4</v>
      </c>
    </row>
    <row r="5" spans="2:6" s="3" customFormat="1" ht="18" x14ac:dyDescent="0.2">
      <c r="B5" s="25">
        <v>3</v>
      </c>
      <c r="C5" s="6" t="s">
        <v>82</v>
      </c>
      <c r="D5" s="5">
        <v>1</v>
      </c>
      <c r="E5" s="12">
        <v>3</v>
      </c>
      <c r="F5" s="26" t="s">
        <v>5</v>
      </c>
    </row>
    <row r="6" spans="2:6" s="3" customFormat="1" ht="18" x14ac:dyDescent="0.2">
      <c r="B6" s="25">
        <v>4</v>
      </c>
      <c r="C6" s="6" t="s">
        <v>83</v>
      </c>
      <c r="D6" s="5">
        <v>1</v>
      </c>
      <c r="E6" s="12">
        <v>3</v>
      </c>
      <c r="F6" s="26" t="s">
        <v>6</v>
      </c>
    </row>
    <row r="7" spans="2:6" s="3" customFormat="1" ht="25.5" x14ac:dyDescent="0.2">
      <c r="B7" s="25">
        <v>5</v>
      </c>
      <c r="C7" s="6" t="s">
        <v>84</v>
      </c>
      <c r="D7" s="5">
        <v>1</v>
      </c>
      <c r="E7" s="12">
        <v>0</v>
      </c>
      <c r="F7" s="27" t="s">
        <v>7</v>
      </c>
    </row>
    <row r="8" spans="2:6" s="3" customFormat="1" ht="18" x14ac:dyDescent="0.2">
      <c r="B8" s="25">
        <v>6</v>
      </c>
      <c r="C8" s="6" t="s">
        <v>85</v>
      </c>
      <c r="D8" s="5">
        <v>0.5</v>
      </c>
      <c r="E8" s="12">
        <v>0</v>
      </c>
      <c r="F8" s="26" t="s">
        <v>8</v>
      </c>
    </row>
    <row r="9" spans="2:6" s="3" customFormat="1" ht="18" x14ac:dyDescent="0.2">
      <c r="B9" s="25">
        <v>7</v>
      </c>
      <c r="C9" s="6" t="s">
        <v>86</v>
      </c>
      <c r="D9" s="5">
        <v>0.5</v>
      </c>
      <c r="E9" s="12">
        <v>2</v>
      </c>
      <c r="F9" s="26" t="s">
        <v>9</v>
      </c>
    </row>
    <row r="10" spans="2:6" s="3" customFormat="1" ht="18" x14ac:dyDescent="0.2">
      <c r="B10" s="25">
        <v>8</v>
      </c>
      <c r="C10" s="6" t="s">
        <v>87</v>
      </c>
      <c r="D10" s="5">
        <v>2</v>
      </c>
      <c r="E10" s="12">
        <v>5</v>
      </c>
      <c r="F10" s="26" t="s">
        <v>10</v>
      </c>
    </row>
    <row r="11" spans="2:6" s="3" customFormat="1" ht="18" x14ac:dyDescent="0.2">
      <c r="B11" s="25">
        <v>9</v>
      </c>
      <c r="C11" s="6" t="s">
        <v>88</v>
      </c>
      <c r="D11" s="5">
        <v>1</v>
      </c>
      <c r="E11" s="12">
        <v>3</v>
      </c>
      <c r="F11" s="26" t="s">
        <v>11</v>
      </c>
    </row>
    <row r="12" spans="2:6" s="3" customFormat="1" ht="18" x14ac:dyDescent="0.2">
      <c r="B12" s="25">
        <v>10</v>
      </c>
      <c r="C12" s="6" t="s">
        <v>89</v>
      </c>
      <c r="D12" s="5">
        <v>1</v>
      </c>
      <c r="E12" s="12">
        <v>3</v>
      </c>
      <c r="F12" s="26" t="s">
        <v>12</v>
      </c>
    </row>
    <row r="13" spans="2:6" s="3" customFormat="1" ht="18" x14ac:dyDescent="0.2">
      <c r="B13" s="25">
        <v>11</v>
      </c>
      <c r="C13" s="6" t="s">
        <v>90</v>
      </c>
      <c r="D13" s="5">
        <v>1</v>
      </c>
      <c r="E13" s="12">
        <v>3</v>
      </c>
      <c r="F13" s="26" t="s">
        <v>13</v>
      </c>
    </row>
    <row r="14" spans="2:6" s="3" customFormat="1" ht="18" x14ac:dyDescent="0.2">
      <c r="B14" s="25">
        <v>12</v>
      </c>
      <c r="C14" s="6" t="s">
        <v>91</v>
      </c>
      <c r="D14" s="5">
        <v>1</v>
      </c>
      <c r="E14" s="12">
        <v>3</v>
      </c>
      <c r="F14" s="27" t="s">
        <v>14</v>
      </c>
    </row>
    <row r="15" spans="2:6" s="3" customFormat="1" ht="31.5" x14ac:dyDescent="0.2">
      <c r="B15" s="25">
        <v>13</v>
      </c>
      <c r="C15" s="6" t="s">
        <v>92</v>
      </c>
      <c r="D15" s="5">
        <v>1</v>
      </c>
      <c r="E15" s="12">
        <v>0</v>
      </c>
      <c r="F15" s="26" t="s">
        <v>15</v>
      </c>
    </row>
    <row r="16" spans="2:6" ht="18.75" thickBot="1" x14ac:dyDescent="0.25">
      <c r="B16" s="60" t="s">
        <v>17</v>
      </c>
      <c r="C16" s="61"/>
      <c r="D16" s="28"/>
      <c r="E16" s="31">
        <f t="array" ref="E16">0.6+(SUM(D3:D15*E3:E15)/100)</f>
        <v>1.02</v>
      </c>
      <c r="F16" s="30"/>
    </row>
    <row r="18" spans="6:6" ht="15.75" x14ac:dyDescent="0.25">
      <c r="F18" s="14" t="s">
        <v>51</v>
      </c>
    </row>
    <row r="19" spans="6:6" x14ac:dyDescent="0.2">
      <c r="F19" s="13" t="s">
        <v>48</v>
      </c>
    </row>
    <row r="20" spans="6:6" x14ac:dyDescent="0.2">
      <c r="F20" s="13" t="s">
        <v>55</v>
      </c>
    </row>
    <row r="21" spans="6:6" x14ac:dyDescent="0.2">
      <c r="F21" s="15" t="s">
        <v>52</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hyperlink ref="F21" r:id="rId2"/>
    <hyperlink ref="F20" r:id="rId3" tooltip="Permanent Link: Software Cost Estimation With Use Case Points - Technical Factors" display="http://tynerblain.com/blog/2007/02/13/software-cost-estimation-ucp-2/"/>
  </hyperlinks>
  <pageMargins left="0.75" right="0.75" top="1" bottom="1"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opLeftCell="A5" zoomScale="90" zoomScaleNormal="90" workbookViewId="0">
      <selection activeCell="E11" sqref="E11"/>
    </sheetView>
    <sheetView workbookViewId="1"/>
  </sheetViews>
  <sheetFormatPr baseColWidth="10" defaultColWidth="9.140625" defaultRowHeight="12.75" x14ac:dyDescent="0.2"/>
  <cols>
    <col min="1" max="1" width="5.7109375" customWidth="1"/>
    <col min="2" max="2" width="9.140625" customWidth="1"/>
    <col min="3" max="3" width="20.7109375" style="2" customWidth="1"/>
    <col min="4" max="4" width="11.7109375" style="2" customWidth="1"/>
    <col min="5" max="5" width="13.5703125" customWidth="1"/>
    <col min="6" max="6" width="127.28515625" style="1" customWidth="1"/>
  </cols>
  <sheetData>
    <row r="1" spans="2:6" ht="13.5" thickBot="1" x14ac:dyDescent="0.25"/>
    <row r="2" spans="2:6" s="3" customFormat="1" ht="45" x14ac:dyDescent="0.2">
      <c r="B2" s="58" t="s">
        <v>21</v>
      </c>
      <c r="C2" s="59"/>
      <c r="D2" s="22" t="s">
        <v>1</v>
      </c>
      <c r="E2" s="23" t="s">
        <v>16</v>
      </c>
      <c r="F2" s="24" t="s">
        <v>2</v>
      </c>
    </row>
    <row r="3" spans="2:6" s="3" customFormat="1" ht="51" x14ac:dyDescent="0.2">
      <c r="B3" s="25">
        <v>1</v>
      </c>
      <c r="C3" s="6" t="s">
        <v>72</v>
      </c>
      <c r="D3" s="5">
        <v>1.5</v>
      </c>
      <c r="E3" s="12">
        <v>3</v>
      </c>
      <c r="F3" s="32" t="s">
        <v>118</v>
      </c>
    </row>
    <row r="4" spans="2:6" s="3" customFormat="1" ht="47.25" x14ac:dyDescent="0.2">
      <c r="B4" s="25">
        <v>2</v>
      </c>
      <c r="C4" s="6" t="s">
        <v>73</v>
      </c>
      <c r="D4" s="5">
        <v>0.5</v>
      </c>
      <c r="E4" s="12">
        <v>3</v>
      </c>
      <c r="F4" s="32" t="s">
        <v>119</v>
      </c>
    </row>
    <row r="5" spans="2:6" s="3" customFormat="1" ht="51" x14ac:dyDescent="0.2">
      <c r="B5" s="25">
        <v>3</v>
      </c>
      <c r="C5" s="6" t="s">
        <v>74</v>
      </c>
      <c r="D5" s="5">
        <v>1</v>
      </c>
      <c r="E5" s="12">
        <v>3</v>
      </c>
      <c r="F5" s="32" t="s">
        <v>120</v>
      </c>
    </row>
    <row r="6" spans="2:6" s="3" customFormat="1" ht="51" x14ac:dyDescent="0.2">
      <c r="B6" s="25">
        <v>4</v>
      </c>
      <c r="C6" s="6" t="s">
        <v>75</v>
      </c>
      <c r="D6" s="5">
        <v>0.5</v>
      </c>
      <c r="E6" s="12">
        <v>4</v>
      </c>
      <c r="F6" s="32" t="s">
        <v>121</v>
      </c>
    </row>
    <row r="7" spans="2:6" s="3" customFormat="1" ht="25.5" x14ac:dyDescent="0.2">
      <c r="B7" s="25">
        <v>5</v>
      </c>
      <c r="C7" s="6" t="s">
        <v>76</v>
      </c>
      <c r="D7" s="5">
        <v>1</v>
      </c>
      <c r="E7" s="12">
        <v>5</v>
      </c>
      <c r="F7" s="32" t="s">
        <v>122</v>
      </c>
    </row>
    <row r="8" spans="2:6" s="3" customFormat="1" ht="51" x14ac:dyDescent="0.2">
      <c r="B8" s="25">
        <v>6</v>
      </c>
      <c r="C8" s="6" t="s">
        <v>77</v>
      </c>
      <c r="D8" s="5">
        <v>2</v>
      </c>
      <c r="E8" s="12">
        <v>4</v>
      </c>
      <c r="F8" s="32" t="s">
        <v>123</v>
      </c>
    </row>
    <row r="9" spans="2:6" s="3" customFormat="1" ht="51" x14ac:dyDescent="0.2">
      <c r="B9" s="25">
        <v>7</v>
      </c>
      <c r="C9" s="6" t="s">
        <v>78</v>
      </c>
      <c r="D9" s="5">
        <v>-1</v>
      </c>
      <c r="E9" s="12">
        <v>5</v>
      </c>
      <c r="F9" s="32" t="s">
        <v>124</v>
      </c>
    </row>
    <row r="10" spans="2:6" s="3" customFormat="1" ht="47.25" x14ac:dyDescent="0.2">
      <c r="B10" s="25">
        <v>8</v>
      </c>
      <c r="C10" s="6" t="s">
        <v>79</v>
      </c>
      <c r="D10" s="5">
        <v>-1</v>
      </c>
      <c r="E10" s="12">
        <v>4</v>
      </c>
      <c r="F10" s="32" t="s">
        <v>125</v>
      </c>
    </row>
    <row r="11" spans="2:6" ht="18.75" thickBot="1" x14ac:dyDescent="0.25">
      <c r="B11" s="60" t="s">
        <v>35</v>
      </c>
      <c r="C11" s="61"/>
      <c r="D11" s="28"/>
      <c r="E11" s="29">
        <f t="array" ref="E11">1.4-(0.03*SUM(D3:D10*E3:E10))</f>
        <v>0.95</v>
      </c>
      <c r="F11" s="30"/>
    </row>
    <row r="13" spans="2:6" ht="15.75" x14ac:dyDescent="0.25">
      <c r="F13" s="14" t="s">
        <v>51</v>
      </c>
    </row>
    <row r="14" spans="2:6" x14ac:dyDescent="0.2">
      <c r="F14" s="13" t="s">
        <v>48</v>
      </c>
    </row>
    <row r="15" spans="2:6" x14ac:dyDescent="0.2">
      <c r="F15" s="13" t="s">
        <v>54</v>
      </c>
    </row>
    <row r="16" spans="2:6" x14ac:dyDescent="0.2">
      <c r="F16" s="15" t="s">
        <v>52</v>
      </c>
    </row>
  </sheetData>
  <mergeCells count="2">
    <mergeCell ref="B2:C2"/>
    <mergeCell ref="B11:C11"/>
  </mergeCells>
  <phoneticPr fontId="2" type="noConversion"/>
  <hyperlinks>
    <hyperlink ref="F14" r:id="rId1" tooltip="Permanent Link: Software Cost Estimation With Use Case Points - Introduction" display="http://tynerblain.com/blog/2007/02/12/software-cost-estimation-ucp-1/"/>
    <hyperlink ref="F16" r:id="rId2"/>
    <hyperlink ref="F15" r:id="rId3" tooltip="Permanent Link: Software Cost Estimation With Use Case Points - Environmental Factors" display="http://tynerblain.com/blog/2007/02/14/software-cost-estimation-ucp-3/"/>
  </hyperlinks>
  <pageMargins left="0.75" right="0.75" top="1" bottom="1" header="0.5" footer="0.5"/>
  <pageSetup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2"/>
  <sheetViews>
    <sheetView zoomScale="110" zoomScaleNormal="110" workbookViewId="0">
      <selection activeCell="E16" sqref="E16:F16"/>
    </sheetView>
    <sheetView workbookViewId="1"/>
  </sheetViews>
  <sheetFormatPr baseColWidth="10" defaultColWidth="9.140625" defaultRowHeight="12.75" x14ac:dyDescent="0.2"/>
  <cols>
    <col min="1" max="1" width="5.7109375" customWidth="1"/>
    <col min="2" max="2" width="9.14062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30" x14ac:dyDescent="0.2">
      <c r="B2" s="62" t="s">
        <v>36</v>
      </c>
      <c r="C2" s="59"/>
      <c r="D2" s="22" t="s">
        <v>1</v>
      </c>
      <c r="E2" s="23" t="s">
        <v>39</v>
      </c>
      <c r="F2" s="24" t="s">
        <v>2</v>
      </c>
    </row>
    <row r="3" spans="2:6" s="3" customFormat="1" ht="18" x14ac:dyDescent="0.2">
      <c r="B3" s="25">
        <v>1</v>
      </c>
      <c r="C3" s="6" t="s">
        <v>38</v>
      </c>
      <c r="D3" s="5">
        <v>5</v>
      </c>
      <c r="E3" s="7">
        <f t="array" ref="E3">SUM(IF(C$9:C$26=C3,1,0)*IF(E$9:F$26&lt;&gt;"",1,0))</f>
        <v>13</v>
      </c>
      <c r="F3" s="27" t="s">
        <v>68</v>
      </c>
    </row>
    <row r="4" spans="2:6" s="3" customFormat="1" ht="18" x14ac:dyDescent="0.2">
      <c r="B4" s="25">
        <v>2</v>
      </c>
      <c r="C4" s="6" t="s">
        <v>66</v>
      </c>
      <c r="D4" s="5">
        <v>10</v>
      </c>
      <c r="E4" s="7">
        <f t="array" ref="E4">SUM(IF(C$9:C$26=C4,1,0)*IF(E$9:F$26&lt;&gt;"",1,0))</f>
        <v>3</v>
      </c>
      <c r="F4" s="27" t="s">
        <v>69</v>
      </c>
    </row>
    <row r="5" spans="2:6" s="3" customFormat="1" ht="18" x14ac:dyDescent="0.2">
      <c r="B5" s="25">
        <v>3</v>
      </c>
      <c r="C5" s="6" t="s">
        <v>67</v>
      </c>
      <c r="D5" s="5">
        <v>15</v>
      </c>
      <c r="E5" s="7">
        <f t="array" ref="E5">SUM(IF(C$9:C$26=C5,1,0)*IF(E$9:F$26&lt;&gt;"",1,0))</f>
        <v>0</v>
      </c>
      <c r="F5" s="27" t="s">
        <v>70</v>
      </c>
    </row>
    <row r="6" spans="2:6" ht="18.75" thickBot="1" x14ac:dyDescent="0.25">
      <c r="B6" s="60" t="s">
        <v>37</v>
      </c>
      <c r="C6" s="61"/>
      <c r="D6" s="28"/>
      <c r="E6" s="29">
        <f t="array" ref="E6">SUM(D3:D5*E3:E5)</f>
        <v>95</v>
      </c>
      <c r="F6" s="30"/>
    </row>
    <row r="8" spans="2:6" ht="13.5" thickBot="1" x14ac:dyDescent="0.25"/>
    <row r="9" spans="2:6" ht="15" x14ac:dyDescent="0.2">
      <c r="B9" s="62" t="s">
        <v>46</v>
      </c>
      <c r="C9" s="59"/>
      <c r="D9" s="22" t="s">
        <v>1</v>
      </c>
      <c r="E9" s="63" t="s">
        <v>47</v>
      </c>
      <c r="F9" s="64"/>
    </row>
    <row r="10" spans="2:6" x14ac:dyDescent="0.2">
      <c r="B10" s="25">
        <v>1</v>
      </c>
      <c r="C10" s="9" t="s">
        <v>38</v>
      </c>
      <c r="D10" s="5">
        <f t="shared" ref="D10:D25" si="0">SUMIF(C$3:C$5,C10,D$3:D$5)</f>
        <v>5</v>
      </c>
      <c r="E10" s="67" t="s">
        <v>102</v>
      </c>
      <c r="F10" s="68"/>
    </row>
    <row r="11" spans="2:6" x14ac:dyDescent="0.2">
      <c r="B11" s="25">
        <f t="shared" ref="B11:B25" si="1">B10+1</f>
        <v>2</v>
      </c>
      <c r="C11" s="9" t="s">
        <v>38</v>
      </c>
      <c r="D11" s="5">
        <f t="shared" si="0"/>
        <v>5</v>
      </c>
      <c r="E11" s="67" t="s">
        <v>103</v>
      </c>
      <c r="F11" s="68"/>
    </row>
    <row r="12" spans="2:6" x14ac:dyDescent="0.2">
      <c r="B12" s="25">
        <f t="shared" si="1"/>
        <v>3</v>
      </c>
      <c r="C12" s="9" t="s">
        <v>66</v>
      </c>
      <c r="D12" s="5">
        <f t="shared" si="0"/>
        <v>10</v>
      </c>
      <c r="E12" s="67" t="s">
        <v>104</v>
      </c>
      <c r="F12" s="68"/>
    </row>
    <row r="13" spans="2:6" x14ac:dyDescent="0.2">
      <c r="B13" s="25">
        <f t="shared" si="1"/>
        <v>4</v>
      </c>
      <c r="C13" s="9" t="s">
        <v>38</v>
      </c>
      <c r="D13" s="5">
        <f t="shared" si="0"/>
        <v>5</v>
      </c>
      <c r="E13" s="67" t="s">
        <v>105</v>
      </c>
      <c r="F13" s="68"/>
    </row>
    <row r="14" spans="2:6" x14ac:dyDescent="0.2">
      <c r="B14" s="25">
        <f t="shared" si="1"/>
        <v>5</v>
      </c>
      <c r="C14" s="9" t="s">
        <v>38</v>
      </c>
      <c r="D14" s="5">
        <f t="shared" si="0"/>
        <v>5</v>
      </c>
      <c r="E14" s="67" t="s">
        <v>106</v>
      </c>
      <c r="F14" s="68"/>
    </row>
    <row r="15" spans="2:6" x14ac:dyDescent="0.2">
      <c r="B15" s="25">
        <f t="shared" si="1"/>
        <v>6</v>
      </c>
      <c r="C15" s="9" t="s">
        <v>38</v>
      </c>
      <c r="D15" s="5">
        <f t="shared" si="0"/>
        <v>5</v>
      </c>
      <c r="E15" s="67" t="s">
        <v>108</v>
      </c>
      <c r="F15" s="68"/>
    </row>
    <row r="16" spans="2:6" x14ac:dyDescent="0.2">
      <c r="B16" s="25">
        <f t="shared" si="1"/>
        <v>7</v>
      </c>
      <c r="C16" s="9" t="s">
        <v>38</v>
      </c>
      <c r="D16" s="5">
        <f t="shared" si="0"/>
        <v>5</v>
      </c>
      <c r="E16" s="67" t="s">
        <v>109</v>
      </c>
      <c r="F16" s="68"/>
    </row>
    <row r="17" spans="2:6" x14ac:dyDescent="0.2">
      <c r="B17" s="25">
        <f t="shared" si="1"/>
        <v>8</v>
      </c>
      <c r="C17" s="9" t="s">
        <v>38</v>
      </c>
      <c r="D17" s="5">
        <f t="shared" si="0"/>
        <v>5</v>
      </c>
      <c r="E17" s="67" t="s">
        <v>110</v>
      </c>
      <c r="F17" s="68"/>
    </row>
    <row r="18" spans="2:6" x14ac:dyDescent="0.2">
      <c r="B18" s="25">
        <f t="shared" si="1"/>
        <v>9</v>
      </c>
      <c r="C18" s="9" t="s">
        <v>66</v>
      </c>
      <c r="D18" s="5">
        <f t="shared" si="0"/>
        <v>10</v>
      </c>
      <c r="E18" s="67" t="s">
        <v>111</v>
      </c>
      <c r="F18" s="68"/>
    </row>
    <row r="19" spans="2:6" x14ac:dyDescent="0.2">
      <c r="B19" s="25">
        <f t="shared" si="1"/>
        <v>10</v>
      </c>
      <c r="C19" s="9" t="s">
        <v>38</v>
      </c>
      <c r="D19" s="5">
        <f t="shared" si="0"/>
        <v>5</v>
      </c>
      <c r="E19" s="67" t="s">
        <v>112</v>
      </c>
      <c r="F19" s="68"/>
    </row>
    <row r="20" spans="2:6" x14ac:dyDescent="0.2">
      <c r="B20" s="25">
        <f t="shared" si="1"/>
        <v>11</v>
      </c>
      <c r="C20" s="9" t="s">
        <v>38</v>
      </c>
      <c r="D20" s="5">
        <f t="shared" si="0"/>
        <v>5</v>
      </c>
      <c r="E20" s="67" t="s">
        <v>113</v>
      </c>
      <c r="F20" s="68"/>
    </row>
    <row r="21" spans="2:6" x14ac:dyDescent="0.2">
      <c r="B21" s="25">
        <f t="shared" si="1"/>
        <v>12</v>
      </c>
      <c r="C21" s="9" t="s">
        <v>66</v>
      </c>
      <c r="D21" s="5">
        <f t="shared" si="0"/>
        <v>10</v>
      </c>
      <c r="E21" s="67" t="s">
        <v>114</v>
      </c>
      <c r="F21" s="68"/>
    </row>
    <row r="22" spans="2:6" x14ac:dyDescent="0.2">
      <c r="B22" s="25">
        <f t="shared" si="1"/>
        <v>13</v>
      </c>
      <c r="C22" s="9" t="s">
        <v>38</v>
      </c>
      <c r="D22" s="5">
        <f t="shared" si="0"/>
        <v>5</v>
      </c>
      <c r="E22" s="67" t="s">
        <v>115</v>
      </c>
      <c r="F22" s="68"/>
    </row>
    <row r="23" spans="2:6" ht="12.75" customHeight="1" x14ac:dyDescent="0.2">
      <c r="B23" s="25">
        <f t="shared" si="1"/>
        <v>14</v>
      </c>
      <c r="C23" s="9" t="s">
        <v>38</v>
      </c>
      <c r="D23" s="5">
        <f t="shared" si="0"/>
        <v>5</v>
      </c>
      <c r="E23" s="67" t="s">
        <v>116</v>
      </c>
      <c r="F23" s="68"/>
    </row>
    <row r="24" spans="2:6" ht="12.75" customHeight="1" x14ac:dyDescent="0.2">
      <c r="B24" s="25">
        <f t="shared" si="1"/>
        <v>15</v>
      </c>
      <c r="C24" s="9" t="s">
        <v>38</v>
      </c>
      <c r="D24" s="5">
        <f t="shared" si="0"/>
        <v>5</v>
      </c>
      <c r="E24" s="67" t="s">
        <v>107</v>
      </c>
      <c r="F24" s="68"/>
    </row>
    <row r="25" spans="2:6" ht="12.75" customHeight="1" x14ac:dyDescent="0.2">
      <c r="B25" s="25">
        <f t="shared" si="1"/>
        <v>16</v>
      </c>
      <c r="C25" s="9" t="s">
        <v>38</v>
      </c>
      <c r="D25" s="5">
        <f t="shared" si="0"/>
        <v>5</v>
      </c>
      <c r="E25" s="67" t="s">
        <v>117</v>
      </c>
      <c r="F25" s="68"/>
    </row>
    <row r="26" spans="2:6" ht="15.75" thickBot="1" x14ac:dyDescent="0.25">
      <c r="B26" s="60" t="s">
        <v>45</v>
      </c>
      <c r="C26" s="65"/>
      <c r="D26" s="65"/>
      <c r="E26" s="65"/>
      <c r="F26" s="66"/>
    </row>
    <row r="28" spans="2:6" ht="31.5" x14ac:dyDescent="0.25">
      <c r="F28" s="14" t="s">
        <v>51</v>
      </c>
    </row>
    <row r="29" spans="2:6" x14ac:dyDescent="0.2">
      <c r="F29" s="13" t="s">
        <v>48</v>
      </c>
    </row>
    <row r="30" spans="2:6" x14ac:dyDescent="0.2">
      <c r="F30" s="13" t="s">
        <v>49</v>
      </c>
    </row>
    <row r="31" spans="2:6" x14ac:dyDescent="0.2">
      <c r="F31" s="13" t="s">
        <v>50</v>
      </c>
    </row>
    <row r="32" spans="2:6" ht="25.5" x14ac:dyDescent="0.2">
      <c r="F32" s="15" t="s">
        <v>52</v>
      </c>
    </row>
  </sheetData>
  <mergeCells count="21">
    <mergeCell ref="E20:F20"/>
    <mergeCell ref="E21:F21"/>
    <mergeCell ref="E22:F22"/>
    <mergeCell ref="E24:F24"/>
    <mergeCell ref="E25:F25"/>
    <mergeCell ref="B2:C2"/>
    <mergeCell ref="B6:C6"/>
    <mergeCell ref="B9:C9"/>
    <mergeCell ref="E9:F9"/>
    <mergeCell ref="B26:F26"/>
    <mergeCell ref="E14:F14"/>
    <mergeCell ref="E15:F15"/>
    <mergeCell ref="E23:F23"/>
    <mergeCell ref="E10:F10"/>
    <mergeCell ref="E11:F11"/>
    <mergeCell ref="E12:F12"/>
    <mergeCell ref="E13:F13"/>
    <mergeCell ref="E16:F16"/>
    <mergeCell ref="E17:F17"/>
    <mergeCell ref="E18:F18"/>
    <mergeCell ref="E19:F19"/>
  </mergeCells>
  <phoneticPr fontId="2" type="noConversion"/>
  <dataValidations count="1">
    <dataValidation type="list" allowBlank="1" showInputMessage="1" showErrorMessage="1" sqref="C10:C25">
      <formula1>$C$3:$C$5</formula1>
    </dataValidation>
  </dataValidations>
  <hyperlinks>
    <hyperlink ref="F30" r:id="rId1" tooltip="Permanent Link: Software Cost Estimation With Use Case Points - Use Case Analysis" display="http://tynerblain.com/blog/2007/02/15/software-cost-esimation-ucp-4/"/>
    <hyperlink ref="F29" r:id="rId2" tooltip="Permanent Link: Software Cost Estimation With Use Case Points - Introduction" display="http://tynerblain.com/blog/2007/02/12/software-cost-estimation-ucp-1/"/>
    <hyperlink ref="F31" r:id="rId3" tooltip="Permanent Link: How to Write Good Use Case Names - 7 Tips" display="http://tynerblain.com/blog/2007/01/22/how-to-write-good-use-case-names/"/>
    <hyperlink ref="F32" r:id="rId4"/>
  </hyperlinks>
  <pageMargins left="0.75" right="0.75" top="1" bottom="1"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topLeftCell="B1" workbookViewId="0">
      <selection activeCell="E23" sqref="E23"/>
    </sheetView>
    <sheetView workbookViewId="1"/>
  </sheetViews>
  <sheetFormatPr baseColWidth="10" defaultColWidth="9.140625" defaultRowHeight="12.75" x14ac:dyDescent="0.2"/>
  <cols>
    <col min="1" max="1" width="5.7109375" customWidth="1"/>
    <col min="2" max="2" width="9.140625" customWidth="1"/>
    <col min="3" max="3" width="20.7109375" style="2" customWidth="1"/>
    <col min="4" max="4" width="11.7109375" style="2" customWidth="1"/>
    <col min="5" max="5" width="13.5703125" customWidth="1"/>
    <col min="6" max="6" width="61.28515625" style="1" customWidth="1"/>
  </cols>
  <sheetData>
    <row r="1" spans="2:6" ht="13.5" thickBot="1" x14ac:dyDescent="0.25"/>
    <row r="2" spans="2:6" s="3" customFormat="1" ht="30" x14ac:dyDescent="0.2">
      <c r="B2" s="62" t="s">
        <v>42</v>
      </c>
      <c r="C2" s="59"/>
      <c r="D2" s="22" t="s">
        <v>1</v>
      </c>
      <c r="E2" s="23" t="s">
        <v>41</v>
      </c>
      <c r="F2" s="24" t="s">
        <v>2</v>
      </c>
    </row>
    <row r="3" spans="2:6" s="3" customFormat="1" ht="38.25" x14ac:dyDescent="0.2">
      <c r="B3" s="25">
        <v>1</v>
      </c>
      <c r="C3" s="6" t="s">
        <v>38</v>
      </c>
      <c r="D3" s="5">
        <v>1</v>
      </c>
      <c r="E3" s="7">
        <f t="array" ref="E3">SUM(IF(C$9:C$14=C3,1,0)*IF(E$9:F$14&lt;&gt;"",1,0))</f>
        <v>0</v>
      </c>
      <c r="F3" s="27" t="s">
        <v>63</v>
      </c>
    </row>
    <row r="4" spans="2:6" s="3" customFormat="1" ht="51" x14ac:dyDescent="0.2">
      <c r="B4" s="25">
        <v>2</v>
      </c>
      <c r="C4" s="6" t="s">
        <v>66</v>
      </c>
      <c r="D4" s="5">
        <v>2</v>
      </c>
      <c r="E4" s="7">
        <f t="array" ref="E4">SUM(IF(C$9:C$14=C4,1,0)*IF(E$9:F$14&lt;&gt;"",1,0))</f>
        <v>3</v>
      </c>
      <c r="F4" s="27" t="s">
        <v>64</v>
      </c>
    </row>
    <row r="5" spans="2:6" s="3" customFormat="1" ht="25.5" x14ac:dyDescent="0.2">
      <c r="B5" s="25">
        <v>3</v>
      </c>
      <c r="C5" s="6" t="s">
        <v>67</v>
      </c>
      <c r="D5" s="5">
        <v>3</v>
      </c>
      <c r="E5" s="7">
        <f t="array" ref="E5">SUM(IF(C$9:C$14=C5,1,0)*IF(E$9:F$14&lt;&gt;"",1,0))</f>
        <v>1</v>
      </c>
      <c r="F5" s="27" t="s">
        <v>65</v>
      </c>
    </row>
    <row r="6" spans="2:6" ht="18.75" thickBot="1" x14ac:dyDescent="0.25">
      <c r="B6" s="60" t="s">
        <v>40</v>
      </c>
      <c r="C6" s="61"/>
      <c r="D6" s="28"/>
      <c r="E6" s="29">
        <f t="array" ref="E6">SUM(D3:D5*E3:E5)</f>
        <v>9</v>
      </c>
      <c r="F6" s="30"/>
    </row>
    <row r="8" spans="2:6" ht="13.5" thickBot="1" x14ac:dyDescent="0.25"/>
    <row r="9" spans="2:6" ht="15" x14ac:dyDescent="0.2">
      <c r="B9" s="62" t="s">
        <v>43</v>
      </c>
      <c r="C9" s="59"/>
      <c r="D9" s="22" t="s">
        <v>1</v>
      </c>
      <c r="E9" s="70" t="s">
        <v>44</v>
      </c>
      <c r="F9" s="64"/>
    </row>
    <row r="10" spans="2:6" x14ac:dyDescent="0.2">
      <c r="B10" s="25">
        <v>1</v>
      </c>
      <c r="C10" s="9" t="s">
        <v>66</v>
      </c>
      <c r="D10" s="5">
        <f>SUMIF(C$3:C$5,C10,D$3:D$5)</f>
        <v>2</v>
      </c>
      <c r="E10" s="67" t="s">
        <v>99</v>
      </c>
      <c r="F10" s="71"/>
    </row>
    <row r="11" spans="2:6" x14ac:dyDescent="0.2">
      <c r="B11" s="25">
        <f>B10+1</f>
        <v>2</v>
      </c>
      <c r="C11" s="9" t="s">
        <v>67</v>
      </c>
      <c r="D11" s="5">
        <f>SUMIF(C$3:C$5,C11,D$3:D$5)</f>
        <v>3</v>
      </c>
      <c r="E11" s="67" t="s">
        <v>100</v>
      </c>
      <c r="F11" s="68"/>
    </row>
    <row r="12" spans="2:6" x14ac:dyDescent="0.2">
      <c r="B12" s="25">
        <f>B11+1</f>
        <v>3</v>
      </c>
      <c r="C12" s="9" t="s">
        <v>66</v>
      </c>
      <c r="D12" s="5">
        <f>SUMIF(C$3:C$5,C12,D$3:D$5)</f>
        <v>2</v>
      </c>
      <c r="E12" s="69" t="s">
        <v>71</v>
      </c>
      <c r="F12" s="68"/>
    </row>
    <row r="13" spans="2:6" x14ac:dyDescent="0.2">
      <c r="B13" s="25">
        <f>B12+1</f>
        <v>4</v>
      </c>
      <c r="C13" s="9" t="s">
        <v>66</v>
      </c>
      <c r="D13" s="5">
        <f>SUMIF(C$3:C$5,C13,D$3:D$5)</f>
        <v>2</v>
      </c>
      <c r="E13" s="67" t="s">
        <v>101</v>
      </c>
      <c r="F13" s="68"/>
    </row>
    <row r="14" spans="2:6" s="4" customFormat="1" ht="21.75" customHeight="1" thickBot="1" x14ac:dyDescent="0.25">
      <c r="B14" s="60" t="s">
        <v>45</v>
      </c>
      <c r="C14" s="65"/>
      <c r="D14" s="65"/>
      <c r="E14" s="65"/>
      <c r="F14" s="66"/>
    </row>
    <row r="16" spans="2:6" ht="31.5" x14ac:dyDescent="0.25">
      <c r="C16"/>
      <c r="D16"/>
      <c r="F16" s="14" t="s">
        <v>51</v>
      </c>
    </row>
    <row r="17" spans="3:6" x14ac:dyDescent="0.2">
      <c r="C17"/>
      <c r="D17"/>
      <c r="F17" s="13" t="s">
        <v>48</v>
      </c>
    </row>
    <row r="18" spans="3:6" x14ac:dyDescent="0.2">
      <c r="C18"/>
      <c r="D18"/>
      <c r="F18" s="13" t="s">
        <v>53</v>
      </c>
    </row>
    <row r="19" spans="3:6" ht="25.5" x14ac:dyDescent="0.2">
      <c r="C19"/>
      <c r="D19"/>
      <c r="F19" s="15" t="s">
        <v>52</v>
      </c>
    </row>
  </sheetData>
  <mergeCells count="9">
    <mergeCell ref="B14:F14"/>
    <mergeCell ref="E12:F12"/>
    <mergeCell ref="E13:F13"/>
    <mergeCell ref="B2:C2"/>
    <mergeCell ref="B6:C6"/>
    <mergeCell ref="B9:C9"/>
    <mergeCell ref="E9:F9"/>
    <mergeCell ref="E11:F11"/>
    <mergeCell ref="E10:F10"/>
  </mergeCells>
  <phoneticPr fontId="2" type="noConversion"/>
  <dataValidations count="1">
    <dataValidation type="list" allowBlank="1" showInputMessage="1" showErrorMessage="1" sqref="C10:C13">
      <formula1>$C$3:$C$5</formula1>
    </dataValidation>
  </dataValidations>
  <hyperlinks>
    <hyperlink ref="F17" r:id="rId1" tooltip="Permanent Link: Software Cost Estimation With Use Case Points - Introduction" display="http://tynerblain.com/blog/2007/02/12/software-cost-estimation-ucp-1/"/>
    <hyperlink ref="F19" r:id="rId2"/>
    <hyperlink ref="F18" r:id="rId3" tooltip="Permanent Link: Software Cost Estimation With Use Case Points - Actor Analysis" display="http://tynerblain.com/blog/2007/02/16/software-cost-estimation-ucp-5/"/>
  </hyperlinks>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Final Calculations</vt:lpstr>
      <vt:lpstr>Technical</vt:lpstr>
      <vt:lpstr>Environmental</vt:lpstr>
      <vt:lpstr>Use Case</vt:lpstr>
      <vt:lpstr>Actor</vt:lpstr>
    </vt:vector>
  </TitlesOfParts>
  <Company>Tyner Blain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creator>Scott Sehlhorst</dc:creator>
  <cp:lastModifiedBy>hector naranjo kadala</cp:lastModifiedBy>
  <dcterms:created xsi:type="dcterms:W3CDTF">2007-02-21T01:19:06Z</dcterms:created>
  <dcterms:modified xsi:type="dcterms:W3CDTF">2016-02-16T03:35:18Z</dcterms:modified>
</cp:coreProperties>
</file>