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ctor Corrales\Documents\Entendiendo-Honduras\Elecciones\data\Cargas Electorales\"/>
    </mc:Choice>
  </mc:AlternateContent>
  <bookViews>
    <workbookView xWindow="0" yWindow="0" windowWidth="28776" windowHeight="11580" tabRatio="500" firstSheet="7" activeTab="7" xr2:uid="{00000000-000D-0000-FFFF-FFFF00000000}"/>
  </bookViews>
  <sheets>
    <sheet name="PN - 95%" sheetId="6" r:id="rId1"/>
    <sheet name="Sheet1" sheetId="1" r:id="rId2"/>
    <sheet name="TSE - 57%" sheetId="4" r:id="rId3"/>
    <sheet name="TSE - 75%" sheetId="5" r:id="rId4"/>
    <sheet name="TSE - 89%" sheetId="7" r:id="rId5"/>
    <sheet name="TSE - 94.3%" sheetId="9" state="hidden" r:id="rId6"/>
    <sheet name="TSE - 99.96%" sheetId="11" state="hidden" r:id="rId7"/>
    <sheet name="Evolucion Electoral" sheetId="8" r:id="rId8"/>
    <sheet name="Proyeccion" sheetId="10" state="hidden" r:id="rId9"/>
  </sheet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8" l="1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C21" i="8" l="1"/>
  <c r="D21" i="8" s="1"/>
  <c r="B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3" i="8"/>
  <c r="J21" i="8"/>
  <c r="H21" i="8"/>
  <c r="M4" i="8" l="1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F21" i="8"/>
  <c r="E21" i="8"/>
  <c r="G21" i="8" l="1"/>
  <c r="P21" i="8"/>
  <c r="Q4" i="8"/>
  <c r="Q5" i="8"/>
  <c r="R5" i="8" s="1"/>
  <c r="Q6" i="8"/>
  <c r="Q7" i="8"/>
  <c r="Q8" i="8"/>
  <c r="Q9" i="8"/>
  <c r="R9" i="8" s="1"/>
  <c r="Q10" i="8"/>
  <c r="Q11" i="8"/>
  <c r="Q12" i="8"/>
  <c r="Q13" i="8"/>
  <c r="R13" i="8" s="1"/>
  <c r="Q14" i="8"/>
  <c r="Q15" i="8"/>
  <c r="Q16" i="8"/>
  <c r="Q17" i="8"/>
  <c r="R17" i="8" s="1"/>
  <c r="Q18" i="8"/>
  <c r="Q19" i="8"/>
  <c r="Q20" i="8"/>
  <c r="Q3" i="8"/>
  <c r="R3" i="8" s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3" i="11"/>
  <c r="K22" i="11"/>
  <c r="J21" i="11"/>
  <c r="G21" i="11"/>
  <c r="E22" i="11"/>
  <c r="F22" i="11"/>
  <c r="G23" i="11"/>
  <c r="H22" i="11"/>
  <c r="C22" i="11"/>
  <c r="J22" i="11"/>
  <c r="I22" i="11"/>
  <c r="G22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G10" i="11"/>
  <c r="J9" i="11"/>
  <c r="G9" i="11"/>
  <c r="J8" i="11"/>
  <c r="G8" i="11"/>
  <c r="J7" i="11"/>
  <c r="G7" i="11"/>
  <c r="J6" i="11"/>
  <c r="G6" i="11"/>
  <c r="J5" i="11"/>
  <c r="G5" i="11"/>
  <c r="J4" i="11"/>
  <c r="G4" i="11"/>
  <c r="J3" i="11"/>
  <c r="G3" i="11"/>
  <c r="M2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" i="10"/>
  <c r="L20" i="10"/>
  <c r="K20" i="10"/>
  <c r="J20" i="10"/>
  <c r="I20" i="10"/>
  <c r="H20" i="10"/>
  <c r="G20" i="10"/>
  <c r="F20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E20" i="10"/>
  <c r="C20" i="10"/>
  <c r="D20" i="10"/>
  <c r="B20" i="10"/>
  <c r="J3" i="10"/>
  <c r="L3" i="10"/>
  <c r="J4" i="10"/>
  <c r="L4" i="10"/>
  <c r="J5" i="10"/>
  <c r="L5" i="10"/>
  <c r="J6" i="10"/>
  <c r="L6" i="10"/>
  <c r="J7" i="10"/>
  <c r="L7" i="10"/>
  <c r="J8" i="10"/>
  <c r="L8" i="10"/>
  <c r="J9" i="10"/>
  <c r="L9" i="10"/>
  <c r="J10" i="10"/>
  <c r="L10" i="10"/>
  <c r="J11" i="10"/>
  <c r="L11" i="10"/>
  <c r="J12" i="10"/>
  <c r="L12" i="10"/>
  <c r="J13" i="10"/>
  <c r="L13" i="10"/>
  <c r="J14" i="10"/>
  <c r="L14" i="10"/>
  <c r="J15" i="10"/>
  <c r="L15" i="10"/>
  <c r="J16" i="10"/>
  <c r="L16" i="10"/>
  <c r="J17" i="10"/>
  <c r="L17" i="10"/>
  <c r="J18" i="10"/>
  <c r="L18" i="10"/>
  <c r="J19" i="10"/>
  <c r="L19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" i="10"/>
  <c r="I22" i="9"/>
  <c r="H22" i="9"/>
  <c r="C22" i="9"/>
  <c r="G23" i="9"/>
  <c r="J22" i="9"/>
  <c r="E22" i="9"/>
  <c r="F22" i="9"/>
  <c r="G22" i="9"/>
  <c r="J20" i="9"/>
  <c r="G20" i="9"/>
  <c r="J19" i="9"/>
  <c r="G19" i="9"/>
  <c r="J18" i="9"/>
  <c r="G18" i="9"/>
  <c r="J17" i="9"/>
  <c r="G17" i="9"/>
  <c r="J16" i="9"/>
  <c r="G16" i="9"/>
  <c r="J15" i="9"/>
  <c r="G15" i="9"/>
  <c r="J14" i="9"/>
  <c r="G14" i="9"/>
  <c r="J13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G4" i="9"/>
  <c r="J3" i="9"/>
  <c r="G3" i="9"/>
  <c r="K21" i="8"/>
  <c r="O21" i="8"/>
  <c r="Q21" i="8" s="1"/>
  <c r="R21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3" i="8"/>
  <c r="L21" i="8"/>
  <c r="M21" i="8" s="1"/>
  <c r="R4" i="8"/>
  <c r="R6" i="8"/>
  <c r="R7" i="8"/>
  <c r="R8" i="8"/>
  <c r="R10" i="8"/>
  <c r="R11" i="8"/>
  <c r="R12" i="8"/>
  <c r="R14" i="8"/>
  <c r="R15" i="8"/>
  <c r="R16" i="8"/>
  <c r="R18" i="8"/>
  <c r="R19" i="8"/>
  <c r="R20" i="8"/>
  <c r="M3" i="8"/>
  <c r="H4" i="7"/>
  <c r="K4" i="7"/>
  <c r="H5" i="7"/>
  <c r="K5" i="7"/>
  <c r="H6" i="7"/>
  <c r="K6" i="7"/>
  <c r="H7" i="7"/>
  <c r="K7" i="7"/>
  <c r="H8" i="7"/>
  <c r="K8" i="7"/>
  <c r="H9" i="7"/>
  <c r="K9" i="7"/>
  <c r="H10" i="7"/>
  <c r="K10" i="7"/>
  <c r="H11" i="7"/>
  <c r="K11" i="7"/>
  <c r="H12" i="7"/>
  <c r="K12" i="7"/>
  <c r="H13" i="7"/>
  <c r="K13" i="7"/>
  <c r="H14" i="7"/>
  <c r="K14" i="7"/>
  <c r="H15" i="7"/>
  <c r="K15" i="7"/>
  <c r="H16" i="7"/>
  <c r="K16" i="7"/>
  <c r="H17" i="7"/>
  <c r="K17" i="7"/>
  <c r="H18" i="7"/>
  <c r="K18" i="7"/>
  <c r="H19" i="7"/>
  <c r="K19" i="7"/>
  <c r="H20" i="7"/>
  <c r="K20" i="7"/>
  <c r="H3" i="7"/>
  <c r="K3" i="7"/>
  <c r="I23" i="7"/>
  <c r="H23" i="7"/>
  <c r="F2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D21" i="7"/>
  <c r="E21" i="7"/>
  <c r="F21" i="7"/>
  <c r="F3" i="7"/>
  <c r="G21" i="7"/>
  <c r="H21" i="7"/>
  <c r="B21" i="5"/>
  <c r="G21" i="5"/>
  <c r="H4" i="5"/>
  <c r="H5" i="5"/>
  <c r="H6" i="5"/>
  <c r="H7" i="5"/>
  <c r="H8" i="5"/>
  <c r="H9" i="5"/>
  <c r="C10" i="5"/>
  <c r="H10" i="5"/>
  <c r="H11" i="5"/>
  <c r="H12" i="5"/>
  <c r="H13" i="5"/>
  <c r="H14" i="5"/>
  <c r="H15" i="5"/>
  <c r="H16" i="5"/>
  <c r="H17" i="5"/>
  <c r="H18" i="5"/>
  <c r="H19" i="5"/>
  <c r="H20" i="5"/>
  <c r="C21" i="5"/>
  <c r="G21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1" i="4"/>
  <c r="D21" i="4"/>
  <c r="C10" i="4"/>
  <c r="C21" i="4"/>
  <c r="B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" i="1"/>
  <c r="M4" i="1"/>
  <c r="N4" i="1"/>
  <c r="K4" i="1"/>
  <c r="G5" i="1"/>
  <c r="M5" i="1"/>
  <c r="N5" i="1"/>
  <c r="K5" i="1"/>
  <c r="G6" i="1"/>
  <c r="M6" i="1"/>
  <c r="N6" i="1"/>
  <c r="K6" i="1"/>
  <c r="G7" i="1"/>
  <c r="M7" i="1"/>
  <c r="N7" i="1"/>
  <c r="K7" i="1"/>
  <c r="G8" i="1"/>
  <c r="M8" i="1"/>
  <c r="N8" i="1"/>
  <c r="K8" i="1"/>
  <c r="G9" i="1"/>
  <c r="M9" i="1"/>
  <c r="N9" i="1"/>
  <c r="K9" i="1"/>
  <c r="G10" i="1"/>
  <c r="M10" i="1"/>
  <c r="N10" i="1"/>
  <c r="K10" i="1"/>
  <c r="G11" i="1"/>
  <c r="M11" i="1"/>
  <c r="N11" i="1"/>
  <c r="K11" i="1"/>
  <c r="G12" i="1"/>
  <c r="M12" i="1"/>
  <c r="N12" i="1"/>
  <c r="K12" i="1"/>
  <c r="G13" i="1"/>
  <c r="M13" i="1"/>
  <c r="N13" i="1"/>
  <c r="K13" i="1"/>
  <c r="G14" i="1"/>
  <c r="M14" i="1"/>
  <c r="N14" i="1"/>
  <c r="K14" i="1"/>
  <c r="G15" i="1"/>
  <c r="M15" i="1"/>
  <c r="N15" i="1"/>
  <c r="K15" i="1"/>
  <c r="G16" i="1"/>
  <c r="M16" i="1"/>
  <c r="N16" i="1"/>
  <c r="K16" i="1"/>
  <c r="G17" i="1"/>
  <c r="M17" i="1"/>
  <c r="N17" i="1"/>
  <c r="K17" i="1"/>
  <c r="G18" i="1"/>
  <c r="M18" i="1"/>
  <c r="N18" i="1"/>
  <c r="K18" i="1"/>
  <c r="G19" i="1"/>
  <c r="M19" i="1"/>
  <c r="N19" i="1"/>
  <c r="K19" i="1"/>
  <c r="G20" i="1"/>
  <c r="M20" i="1"/>
  <c r="N20" i="1"/>
  <c r="K20" i="1"/>
  <c r="G21" i="1"/>
  <c r="M21" i="1"/>
  <c r="N21" i="1"/>
  <c r="K21" i="1"/>
  <c r="K22" i="1"/>
  <c r="B22" i="1"/>
  <c r="K2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T6" i="1"/>
  <c r="T9" i="1"/>
  <c r="T10" i="1"/>
  <c r="T11" i="1"/>
  <c r="T12" i="1"/>
  <c r="T13" i="1"/>
  <c r="T15" i="1"/>
  <c r="T16" i="1"/>
  <c r="T17" i="1"/>
  <c r="T20" i="1"/>
  <c r="T4" i="1"/>
  <c r="T5" i="1"/>
  <c r="T7" i="1"/>
  <c r="T8" i="1"/>
  <c r="T14" i="1"/>
  <c r="T18" i="1"/>
  <c r="T19" i="1"/>
  <c r="T21" i="1"/>
  <c r="Q23" i="1"/>
  <c r="D23" i="1"/>
  <c r="C11" i="1"/>
  <c r="C22" i="1"/>
  <c r="M22" i="1"/>
  <c r="I22" i="1"/>
  <c r="J22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22" i="1"/>
  <c r="O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22" i="1"/>
  <c r="D22" i="1"/>
  <c r="H3" i="5"/>
  <c r="N21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Corrales</author>
  </authors>
  <commentList>
    <comment ref="M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Hector Corrales:</t>
        </r>
        <r>
          <rPr>
            <sz val="9"/>
            <color indexed="81"/>
            <rFont val="Tahoma"/>
            <family val="2"/>
          </rPr>
          <t xml:space="preserve">
Asume solo votos para dos partidos.
</t>
        </r>
      </text>
    </comment>
  </commentList>
</comments>
</file>

<file path=xl/sharedStrings.xml><?xml version="1.0" encoding="utf-8"?>
<sst xmlns="http://schemas.openxmlformats.org/spreadsheetml/2006/main" count="355" uniqueCount="119">
  <si>
    <t>Partido Nacional</t>
  </si>
  <si>
    <t>Alianza</t>
  </si>
  <si>
    <t>Diferencia</t>
  </si>
  <si>
    <t>Atlantida</t>
  </si>
  <si>
    <t>Colon</t>
  </si>
  <si>
    <t>Comayagua</t>
  </si>
  <si>
    <t>Copan</t>
  </si>
  <si>
    <t>Cortes</t>
  </si>
  <si>
    <t>Choluteca</t>
  </si>
  <si>
    <t>El Paraiso</t>
  </si>
  <si>
    <t>Fco.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</si>
  <si>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</si>
  <si>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</si>
  <si>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</si>
  <si>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</si>
  <si>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</si>
  <si>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</si>
  <si>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</si>
  <si>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</si>
  <si>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</si>
  <si>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</si>
  <si>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Total</t>
  </si>
  <si>
    <t>Procesado %</t>
  </si>
  <si>
    <t>Departamento</t>
  </si>
  <si>
    <t>MER Total</t>
  </si>
  <si>
    <t>Carga Electoral</t>
  </si>
  <si>
    <t>Tendencia Lineal?</t>
  </si>
  <si>
    <t>Total MER's Procesadas</t>
  </si>
  <si>
    <t>SI</t>
  </si>
  <si>
    <t>NO - Pero Leve</t>
  </si>
  <si>
    <t>NO</t>
  </si>
  <si>
    <t>% Incremento en Escrutinio</t>
  </si>
  <si>
    <t>C-A</t>
  </si>
  <si>
    <t>Total MER Procedas</t>
  </si>
  <si>
    <t>MER Procesadas</t>
  </si>
  <si>
    <t>Leyenda</t>
  </si>
  <si>
    <t>Efecto en brecha</t>
  </si>
  <si>
    <t>leve amplía</t>
  </si>
  <si>
    <t>cierra</t>
  </si>
  <si>
    <t>amplía</t>
  </si>
  <si>
    <t>Gana PN</t>
  </si>
  <si>
    <t>Gana SN</t>
  </si>
  <si>
    <t>MER Procesadas C</t>
  </si>
  <si>
    <t>MER Procesadas A</t>
  </si>
  <si>
    <t>fuente: TSE 29/11/17</t>
  </si>
  <si>
    <t>fuente: Partido Nacional</t>
  </si>
  <si>
    <t>revierte</t>
  </si>
  <si>
    <t>Diferencia*</t>
  </si>
  <si>
    <t>Incremento en Escrutinio*</t>
  </si>
  <si>
    <t>MER Procesadas* B</t>
  </si>
  <si>
    <t>Fuente: TSE Noviembre 27</t>
  </si>
  <si>
    <t>Resultados Noviembre 27 - TSE</t>
  </si>
  <si>
    <t>Resultados Noviembre 29, 8:00 am - TSE</t>
  </si>
  <si>
    <t>Proyección Partido Nacional</t>
  </si>
  <si>
    <t>MER Procesadas (Estimado)</t>
  </si>
  <si>
    <t xml:space="preserve">Results: November 27. </t>
  </si>
  <si>
    <t>Ballots Processed = 57.1%</t>
  </si>
  <si>
    <t xml:space="preserve">Source: TSE. </t>
  </si>
  <si>
    <t xml:space="preserve">Results: November 29th. </t>
  </si>
  <si>
    <t>Ballots Processed = 75.39%</t>
  </si>
  <si>
    <t>Difference</t>
  </si>
  <si>
    <t>Ballots Processed</t>
  </si>
  <si>
    <t>% Processed</t>
  </si>
  <si>
    <t>Possible Voters</t>
  </si>
  <si>
    <t>Total Ballots</t>
  </si>
  <si>
    <t>1) This information is provided by the National Party and should be verified by other parties and observers.
2) 76.72% of these ballots have already been verified and uploaded by the TSE as official.
3) This information is meant only to illustrate the evolution of data capturing during the process.</t>
  </si>
  <si>
    <t>National Party Data - Polling Station Results</t>
  </si>
  <si>
    <t>Polling Station Results November 29, 8:00 am - TSE</t>
  </si>
  <si>
    <t>Ballots Processed = 94.72%</t>
  </si>
  <si>
    <t>Source: Honduran National party</t>
  </si>
  <si>
    <r>
      <t>National Party Calculations, November 28</t>
    </r>
    <r>
      <rPr>
        <vertAlign val="superscript"/>
        <sz val="16"/>
        <color rgb="FF000000"/>
        <rFont val="Calibri"/>
        <family val="2"/>
        <scheme val="minor"/>
      </rPr>
      <t>th</t>
    </r>
    <r>
      <rPr>
        <sz val="16"/>
        <color rgb="FF000000"/>
        <rFont val="Calibri"/>
        <family val="2"/>
        <scheme val="minor"/>
      </rPr>
      <t>.</t>
    </r>
  </si>
  <si>
    <t>Polling Station Results November 30, 8:00 am - TSE</t>
  </si>
  <si>
    <t>Actas que esta contando el TSE</t>
  </si>
  <si>
    <t>Hay 25 actas en los EEUU</t>
  </si>
  <si>
    <t>Incremento desde primer conteo</t>
  </si>
  <si>
    <t>% Participación</t>
  </si>
  <si>
    <t>Atlántida</t>
  </si>
  <si>
    <t>Colón</t>
  </si>
  <si>
    <t>Copán</t>
  </si>
  <si>
    <t>Cortés</t>
  </si>
  <si>
    <t>El Paraíso</t>
  </si>
  <si>
    <t>Fco. Morazán</t>
  </si>
  <si>
    <t>Islas de la Bahía</t>
  </si>
  <si>
    <t>Santa Bárbara</t>
  </si>
  <si>
    <t>Votos Totales</t>
  </si>
  <si>
    <t>Estados Unidos</t>
  </si>
  <si>
    <t>Votes Processed</t>
  </si>
  <si>
    <t>Polling Station Results December 1st, 8:00 am</t>
  </si>
  <si>
    <t>Votos LZ</t>
  </si>
  <si>
    <t>Votos por Procesar ~</t>
  </si>
  <si>
    <t>Nuevos Votos PN ~</t>
  </si>
  <si>
    <t>Nuevos Votos Alianza ~</t>
  </si>
  <si>
    <t>Nuevos Votos LZ ~</t>
  </si>
  <si>
    <t>Nueva Diferencia ~</t>
  </si>
  <si>
    <t>Diff/Diff ~</t>
  </si>
  <si>
    <t>% PN</t>
  </si>
  <si>
    <t>% Alianza</t>
  </si>
  <si>
    <t>% PL</t>
  </si>
  <si>
    <t>Total Tally Sheets</t>
  </si>
  <si>
    <t>Tally Sheets Processed</t>
  </si>
  <si>
    <t>Partido Nacional Votes</t>
  </si>
  <si>
    <t>Alianza Votes</t>
  </si>
  <si>
    <t>25 tally sheets correspond to votes in the US, which have not arrived/processed.</t>
  </si>
  <si>
    <t>3 Actas de los Estados Unidos no han sido recibidas</t>
  </si>
  <si>
    <t>Valid Votes Processed</t>
  </si>
  <si>
    <t>1 Acta de Colon No recibida</t>
  </si>
  <si>
    <t>1 Acta de Intibuca no procesada</t>
  </si>
  <si>
    <t>3 Actas de Lempira no procesadas</t>
  </si>
  <si>
    <t>Total Votes Cast</t>
  </si>
  <si>
    <t>Voter Turnout</t>
  </si>
  <si>
    <t>Polling Station Results December 4th, 8:00 am</t>
  </si>
  <si>
    <t>Elecciones 2013</t>
  </si>
  <si>
    <t>Votos Emitidos</t>
  </si>
  <si>
    <t>Elecciones 2017</t>
  </si>
  <si>
    <t>Crecimiento Carga Electoral</t>
  </si>
  <si>
    <t>% Cambio Participacion</t>
  </si>
  <si>
    <t>Elecciones 2005</t>
  </si>
  <si>
    <t>Elecciones 2009</t>
  </si>
  <si>
    <t>Elecciones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</si>
</sst>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vertAlign val="superscript"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000000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11" xfId="0" applyFont="1" applyFill="1" applyBorder="1"/>
    <xf numFmtId="3" fontId="5" fillId="0" borderId="7" xfId="0" applyNumberFormat="1" applyFont="1" applyFill="1" applyBorder="1" applyAlignment="1">
      <alignment horizontal="center"/>
    </xf>
    <xf numFmtId="3" fontId="5" fillId="0" borderId="8" xfId="0" applyNumberFormat="1" applyFont="1" applyFill="1" applyBorder="1" applyAlignment="1">
      <alignment horizontal="center"/>
    </xf>
    <xf numFmtId="10" fontId="5" fillId="0" borderId="9" xfId="0" applyNumberFormat="1" applyFont="1" applyFill="1" applyBorder="1" applyAlignment="1">
      <alignment horizontal="center"/>
    </xf>
    <xf numFmtId="3" fontId="5" fillId="0" borderId="7" xfId="5" applyNumberFormat="1" applyFont="1" applyFill="1" applyBorder="1" applyAlignment="1">
      <alignment horizontal="center"/>
    </xf>
    <xf numFmtId="3" fontId="5" fillId="0" borderId="8" xfId="5" applyNumberFormat="1" applyFont="1" applyFill="1" applyBorder="1" applyAlignment="1">
      <alignment horizontal="center"/>
    </xf>
    <xf numFmtId="0" fontId="5" fillId="0" borderId="16" xfId="0" applyFont="1" applyFill="1" applyBorder="1"/>
    <xf numFmtId="0" fontId="0" fillId="0" borderId="0" xfId="0" applyAlignment="1">
      <alignment horizontal="center" vertical="center"/>
    </xf>
    <xf numFmtId="3" fontId="6" fillId="0" borderId="17" xfId="0" applyNumberFormat="1" applyFont="1" applyFill="1" applyBorder="1" applyAlignment="1">
      <alignment horizontal="center" vertical="center"/>
    </xf>
    <xf numFmtId="3" fontId="8" fillId="0" borderId="8" xfId="5" applyNumberFormat="1" applyFont="1" applyFill="1" applyBorder="1"/>
    <xf numFmtId="0" fontId="12" fillId="0" borderId="0" xfId="0" applyFont="1" applyAlignment="1">
      <alignment horizontal="center" vertical="top"/>
    </xf>
    <xf numFmtId="0" fontId="5" fillId="0" borderId="18" xfId="0" applyFont="1" applyFill="1" applyBorder="1"/>
    <xf numFmtId="0" fontId="5" fillId="0" borderId="15" xfId="0" applyFont="1" applyFill="1" applyBorder="1"/>
    <xf numFmtId="3" fontId="5" fillId="0" borderId="5" xfId="0" applyNumberFormat="1" applyFont="1" applyFill="1" applyBorder="1" applyAlignment="1">
      <alignment horizontal="center"/>
    </xf>
    <xf numFmtId="3" fontId="8" fillId="0" borderId="5" xfId="5" applyNumberFormat="1" applyFont="1" applyFill="1" applyBorder="1"/>
    <xf numFmtId="3" fontId="5" fillId="0" borderId="5" xfId="5" applyNumberFormat="1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10" fontId="5" fillId="0" borderId="6" xfId="0" applyNumberFormat="1" applyFont="1" applyFill="1" applyBorder="1" applyAlignment="1">
      <alignment horizontal="center"/>
    </xf>
    <xf numFmtId="3" fontId="6" fillId="0" borderId="12" xfId="0" applyNumberFormat="1" applyFont="1" applyFill="1" applyBorder="1" applyAlignment="1">
      <alignment horizontal="center" vertical="center"/>
    </xf>
    <xf numFmtId="3" fontId="6" fillId="0" borderId="13" xfId="0" applyNumberFormat="1" applyFont="1" applyFill="1" applyBorder="1" applyAlignment="1">
      <alignment horizontal="center" vertical="center"/>
    </xf>
    <xf numFmtId="10" fontId="6" fillId="0" borderId="14" xfId="0" applyNumberFormat="1" applyFont="1" applyFill="1" applyBorder="1" applyAlignment="1">
      <alignment horizontal="center" vertical="center"/>
    </xf>
    <xf numFmtId="3" fontId="8" fillId="0" borderId="4" xfId="5" applyNumberFormat="1" applyFont="1" applyFill="1" applyBorder="1"/>
    <xf numFmtId="3" fontId="8" fillId="0" borderId="7" xfId="5" applyNumberFormat="1" applyFont="1" applyFill="1" applyBorder="1"/>
    <xf numFmtId="165" fontId="6" fillId="0" borderId="12" xfId="5" applyNumberFormat="1" applyFont="1" applyBorder="1" applyAlignment="1">
      <alignment horizontal="center" vertical="center"/>
    </xf>
    <xf numFmtId="165" fontId="6" fillId="0" borderId="13" xfId="5" applyNumberFormat="1" applyFont="1" applyBorder="1" applyAlignment="1">
      <alignment horizontal="center" vertical="center"/>
    </xf>
    <xf numFmtId="165" fontId="11" fillId="0" borderId="13" xfId="5" applyNumberFormat="1" applyFont="1" applyFill="1" applyBorder="1" applyAlignment="1">
      <alignment horizontal="center" vertical="center"/>
    </xf>
    <xf numFmtId="165" fontId="6" fillId="0" borderId="14" xfId="5" applyNumberFormat="1" applyFont="1" applyBorder="1" applyAlignment="1">
      <alignment horizontal="center" vertical="center"/>
    </xf>
    <xf numFmtId="3" fontId="5" fillId="0" borderId="4" xfId="5" applyNumberFormat="1" applyFont="1" applyFill="1" applyBorder="1" applyAlignment="1">
      <alignment horizontal="center"/>
    </xf>
    <xf numFmtId="3" fontId="6" fillId="0" borderId="12" xfId="5" applyNumberFormat="1" applyFont="1" applyFill="1" applyBorder="1" applyAlignment="1">
      <alignment horizontal="center" vertical="center"/>
    </xf>
    <xf numFmtId="3" fontId="6" fillId="0" borderId="13" xfId="5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top"/>
    </xf>
    <xf numFmtId="0" fontId="0" fillId="0" borderId="22" xfId="0" applyBorder="1"/>
    <xf numFmtId="0" fontId="0" fillId="0" borderId="23" xfId="0" applyBorder="1"/>
    <xf numFmtId="0" fontId="6" fillId="0" borderId="24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10" fontId="5" fillId="0" borderId="27" xfId="0" applyNumberFormat="1" applyFont="1" applyFill="1" applyBorder="1" applyAlignment="1">
      <alignment horizontal="center"/>
    </xf>
    <xf numFmtId="10" fontId="6" fillId="0" borderId="28" xfId="0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right"/>
    </xf>
    <xf numFmtId="10" fontId="0" fillId="0" borderId="27" xfId="0" applyNumberFormat="1" applyFont="1" applyFill="1" applyBorder="1" applyAlignment="1">
      <alignment horizontal="center"/>
    </xf>
    <xf numFmtId="3" fontId="5" fillId="2" borderId="8" xfId="5" applyNumberFormat="1" applyFont="1" applyFill="1" applyBorder="1" applyAlignment="1">
      <alignment horizontal="center"/>
    </xf>
    <xf numFmtId="3" fontId="8" fillId="2" borderId="8" xfId="5" applyNumberFormat="1" applyFont="1" applyFill="1" applyBorder="1"/>
    <xf numFmtId="9" fontId="0" fillId="0" borderId="0" xfId="16" applyFont="1" applyFill="1" applyAlignment="1">
      <alignment horizontal="center"/>
    </xf>
    <xf numFmtId="0" fontId="0" fillId="3" borderId="0" xfId="0" applyFill="1"/>
    <xf numFmtId="0" fontId="0" fillId="2" borderId="0" xfId="0" applyFill="1"/>
    <xf numFmtId="9" fontId="8" fillId="2" borderId="6" xfId="16" applyFont="1" applyFill="1" applyBorder="1"/>
    <xf numFmtId="9" fontId="8" fillId="2" borderId="9" xfId="16" applyFont="1" applyFill="1" applyBorder="1"/>
    <xf numFmtId="9" fontId="8" fillId="3" borderId="9" xfId="16" applyFont="1" applyFill="1" applyBorder="1"/>
    <xf numFmtId="0" fontId="12" fillId="0" borderId="3" xfId="0" applyFont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7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26" xfId="0" applyFont="1" applyFill="1" applyBorder="1" applyAlignment="1">
      <alignment horizontal="center" vertical="top" wrapText="1"/>
    </xf>
    <xf numFmtId="3" fontId="5" fillId="2" borderId="5" xfId="0" applyNumberFormat="1" applyFont="1" applyFill="1" applyBorder="1" applyAlignment="1">
      <alignment horizontal="center"/>
    </xf>
    <xf numFmtId="3" fontId="5" fillId="2" borderId="8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 vertical="top" wrapText="1"/>
    </xf>
    <xf numFmtId="3" fontId="5" fillId="0" borderId="15" xfId="5" applyNumberFormat="1" applyFont="1" applyFill="1" applyBorder="1" applyAlignment="1">
      <alignment horizontal="center"/>
    </xf>
    <xf numFmtId="3" fontId="6" fillId="0" borderId="31" xfId="5" applyNumberFormat="1" applyFont="1" applyFill="1" applyBorder="1" applyAlignment="1">
      <alignment horizontal="center" vertical="center"/>
    </xf>
    <xf numFmtId="3" fontId="6" fillId="0" borderId="31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3" fontId="5" fillId="3" borderId="8" xfId="0" applyNumberFormat="1" applyFont="1" applyFill="1" applyBorder="1" applyAlignment="1">
      <alignment horizontal="center"/>
    </xf>
    <xf numFmtId="3" fontId="8" fillId="3" borderId="8" xfId="5" applyNumberFormat="1" applyFont="1" applyFill="1" applyBorder="1"/>
    <xf numFmtId="3" fontId="8" fillId="2" borderId="5" xfId="5" applyNumberFormat="1" applyFont="1" applyFill="1" applyBorder="1"/>
    <xf numFmtId="3" fontId="1" fillId="3" borderId="8" xfId="5" applyNumberFormat="1" applyFont="1" applyFill="1" applyBorder="1"/>
    <xf numFmtId="3" fontId="5" fillId="2" borderId="5" xfId="5" applyNumberFormat="1" applyFont="1" applyFill="1" applyBorder="1" applyAlignment="1">
      <alignment horizontal="center"/>
    </xf>
    <xf numFmtId="3" fontId="5" fillId="3" borderId="8" xfId="5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29" xfId="0" applyFont="1" applyFill="1" applyBorder="1"/>
    <xf numFmtId="3" fontId="5" fillId="0" borderId="1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 vertical="center"/>
    </xf>
    <xf numFmtId="3" fontId="8" fillId="0" borderId="4" xfId="5" applyNumberFormat="1" applyFont="1" applyFill="1" applyBorder="1" applyAlignment="1">
      <alignment horizontal="center" vertical="center"/>
    </xf>
    <xf numFmtId="3" fontId="8" fillId="0" borderId="5" xfId="5" applyNumberFormat="1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horizontal="center" vertical="center"/>
    </xf>
    <xf numFmtId="3" fontId="5" fillId="0" borderId="11" xfId="0" applyNumberFormat="1" applyFont="1" applyFill="1" applyBorder="1" applyAlignment="1">
      <alignment horizontal="center" vertical="center"/>
    </xf>
    <xf numFmtId="3" fontId="8" fillId="0" borderId="7" xfId="5" applyNumberFormat="1" applyFont="1" applyFill="1" applyBorder="1" applyAlignment="1">
      <alignment horizontal="center" vertical="center"/>
    </xf>
    <xf numFmtId="3" fontId="8" fillId="0" borderId="8" xfId="5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0" fontId="0" fillId="0" borderId="0" xfId="16" applyNumberFormat="1" applyFont="1"/>
    <xf numFmtId="3" fontId="5" fillId="0" borderId="35" xfId="0" applyNumberFormat="1" applyFont="1" applyFill="1" applyBorder="1" applyAlignment="1">
      <alignment horizontal="center"/>
    </xf>
    <xf numFmtId="3" fontId="5" fillId="0" borderId="16" xfId="0" applyNumberFormat="1" applyFont="1" applyFill="1" applyBorder="1" applyAlignment="1">
      <alignment horizontal="center"/>
    </xf>
    <xf numFmtId="3" fontId="5" fillId="0" borderId="35" xfId="5" applyNumberFormat="1" applyFont="1" applyFill="1" applyBorder="1" applyAlignment="1">
      <alignment horizontal="center"/>
    </xf>
    <xf numFmtId="3" fontId="5" fillId="0" borderId="36" xfId="5" applyNumberFormat="1" applyFont="1" applyFill="1" applyBorder="1" applyAlignment="1">
      <alignment horizontal="center"/>
    </xf>
    <xf numFmtId="3" fontId="5" fillId="2" borderId="36" xfId="5" applyNumberFormat="1" applyFont="1" applyFill="1" applyBorder="1" applyAlignment="1">
      <alignment horizontal="center"/>
    </xf>
    <xf numFmtId="3" fontId="5" fillId="0" borderId="37" xfId="5" applyNumberFormat="1" applyFont="1" applyFill="1" applyBorder="1" applyAlignment="1">
      <alignment horizontal="center"/>
    </xf>
    <xf numFmtId="10" fontId="5" fillId="0" borderId="38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3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readingOrder="1"/>
    </xf>
    <xf numFmtId="3" fontId="6" fillId="0" borderId="34" xfId="0" applyNumberFormat="1" applyFont="1" applyFill="1" applyBorder="1" applyAlignment="1">
      <alignment horizontal="center" vertical="center"/>
    </xf>
    <xf numFmtId="3" fontId="5" fillId="0" borderId="36" xfId="0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 vertical="center"/>
    </xf>
    <xf numFmtId="3" fontId="5" fillId="0" borderId="35" xfId="0" applyNumberFormat="1" applyFont="1" applyFill="1" applyBorder="1" applyAlignment="1">
      <alignment horizontal="center" vertical="center"/>
    </xf>
    <xf numFmtId="3" fontId="5" fillId="0" borderId="16" xfId="0" applyNumberFormat="1" applyFont="1" applyFill="1" applyBorder="1" applyAlignment="1">
      <alignment horizontal="center" vertical="center"/>
    </xf>
    <xf numFmtId="3" fontId="8" fillId="0" borderId="35" xfId="5" applyNumberFormat="1" applyFont="1" applyFill="1" applyBorder="1" applyAlignment="1">
      <alignment horizontal="center" vertical="center"/>
    </xf>
    <xf numFmtId="3" fontId="8" fillId="0" borderId="36" xfId="5" applyNumberFormat="1" applyFont="1" applyFill="1" applyBorder="1" applyAlignment="1">
      <alignment horizontal="center" vertical="center"/>
    </xf>
    <xf numFmtId="3" fontId="8" fillId="2" borderId="36" xfId="5" applyNumberFormat="1" applyFont="1" applyFill="1" applyBorder="1"/>
    <xf numFmtId="3" fontId="8" fillId="0" borderId="40" xfId="5" applyNumberFormat="1" applyFont="1" applyFill="1" applyBorder="1" applyAlignment="1">
      <alignment horizontal="center" vertical="center"/>
    </xf>
    <xf numFmtId="165" fontId="6" fillId="0" borderId="1" xfId="5" applyNumberFormat="1" applyFont="1" applyBorder="1" applyAlignment="1">
      <alignment horizontal="center" vertical="center"/>
    </xf>
    <xf numFmtId="165" fontId="6" fillId="0" borderId="2" xfId="5" applyNumberFormat="1" applyFont="1" applyBorder="1" applyAlignment="1">
      <alignment horizontal="center" vertical="center"/>
    </xf>
    <xf numFmtId="165" fontId="6" fillId="0" borderId="2" xfId="5" applyNumberFormat="1" applyFont="1" applyBorder="1" applyAlignment="1">
      <alignment vertical="center"/>
    </xf>
    <xf numFmtId="0" fontId="5" fillId="0" borderId="41" xfId="0" applyFont="1" applyFill="1" applyBorder="1"/>
    <xf numFmtId="10" fontId="0" fillId="0" borderId="42" xfId="16" applyNumberFormat="1" applyFont="1" applyBorder="1"/>
    <xf numFmtId="0" fontId="5" fillId="0" borderId="43" xfId="0" applyFont="1" applyFill="1" applyBorder="1"/>
    <xf numFmtId="0" fontId="5" fillId="0" borderId="44" xfId="0" applyFont="1" applyFill="1" applyBorder="1"/>
    <xf numFmtId="10" fontId="6" fillId="0" borderId="26" xfId="16" applyNumberFormat="1" applyFont="1" applyBorder="1"/>
    <xf numFmtId="0" fontId="0" fillId="0" borderId="0" xfId="0" applyAlignment="1">
      <alignment vertical="top" wrapText="1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5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3" fontId="7" fillId="0" borderId="1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30" xfId="0" applyNumberFormat="1" applyFont="1" applyFill="1" applyBorder="1" applyAlignment="1">
      <alignment horizontal="center" vertical="center"/>
    </xf>
    <xf numFmtId="3" fontId="7" fillId="0" borderId="1" xfId="5" applyNumberFormat="1" applyFont="1" applyFill="1" applyBorder="1" applyAlignment="1">
      <alignment horizontal="center" vertical="center"/>
    </xf>
    <xf numFmtId="3" fontId="7" fillId="0" borderId="2" xfId="5" applyNumberFormat="1" applyFont="1" applyFill="1" applyBorder="1" applyAlignment="1">
      <alignment horizontal="center" vertical="center"/>
    </xf>
    <xf numFmtId="3" fontId="7" fillId="0" borderId="30" xfId="5" applyNumberFormat="1" applyFont="1" applyFill="1" applyBorder="1" applyAlignment="1">
      <alignment horizontal="center" vertical="center"/>
    </xf>
    <xf numFmtId="10" fontId="7" fillId="0" borderId="3" xfId="0" applyNumberFormat="1" applyFont="1" applyFill="1" applyBorder="1" applyAlignment="1">
      <alignment horizontal="center" vertical="center"/>
    </xf>
    <xf numFmtId="0" fontId="7" fillId="0" borderId="0" xfId="0" applyFont="1"/>
    <xf numFmtId="0" fontId="17" fillId="0" borderId="0" xfId="0" applyFont="1" applyAlignment="1">
      <alignment horizontal="left" vertical="center" readingOrder="1"/>
    </xf>
    <xf numFmtId="10" fontId="18" fillId="0" borderId="39" xfId="0" applyNumberFormat="1" applyFont="1" applyBorder="1" applyAlignment="1">
      <alignment horizontal="center"/>
    </xf>
    <xf numFmtId="10" fontId="18" fillId="0" borderId="32" xfId="0" applyNumberFormat="1" applyFont="1" applyBorder="1" applyAlignment="1">
      <alignment horizontal="center"/>
    </xf>
    <xf numFmtId="10" fontId="15" fillId="0" borderId="39" xfId="16" applyNumberFormat="1" applyFont="1" applyFill="1" applyBorder="1" applyAlignment="1">
      <alignment horizontal="center" vertical="center"/>
    </xf>
    <xf numFmtId="10" fontId="15" fillId="0" borderId="32" xfId="16" applyNumberFormat="1" applyFont="1" applyFill="1" applyBorder="1" applyAlignment="1">
      <alignment horizontal="center" vertical="center"/>
    </xf>
    <xf numFmtId="10" fontId="18" fillId="0" borderId="17" xfId="16" applyNumberFormat="1" applyFont="1" applyBorder="1" applyAlignment="1">
      <alignment horizontal="center" vertical="center"/>
    </xf>
    <xf numFmtId="10" fontId="18" fillId="0" borderId="26" xfId="0" applyNumberFormat="1" applyFont="1" applyBorder="1" applyAlignment="1">
      <alignment horizontal="center" vertical="center"/>
    </xf>
    <xf numFmtId="165" fontId="0" fillId="0" borderId="0" xfId="5" applyNumberFormat="1" applyFont="1"/>
    <xf numFmtId="0" fontId="0" fillId="0" borderId="0" xfId="0" applyAlignment="1">
      <alignment wrapText="1"/>
    </xf>
    <xf numFmtId="43" fontId="0" fillId="4" borderId="0" xfId="5" applyFont="1" applyFill="1" applyBorder="1" applyAlignment="1">
      <alignment horizontal="center" vertical="center"/>
    </xf>
    <xf numFmtId="10" fontId="0" fillId="4" borderId="0" xfId="16" applyNumberFormat="1" applyFont="1" applyFill="1" applyAlignment="1">
      <alignment horizontal="center" vertical="center"/>
    </xf>
    <xf numFmtId="0" fontId="8" fillId="0" borderId="8" xfId="0" applyFont="1" applyFill="1" applyBorder="1"/>
    <xf numFmtId="0" fontId="5" fillId="0" borderId="7" xfId="0" applyFont="1" applyFill="1" applyBorder="1"/>
    <xf numFmtId="10" fontId="5" fillId="4" borderId="9" xfId="0" applyNumberFormat="1" applyFont="1" applyFill="1" applyBorder="1" applyAlignment="1">
      <alignment horizontal="center"/>
    </xf>
    <xf numFmtId="3" fontId="7" fillId="0" borderId="46" xfId="0" applyNumberFormat="1" applyFont="1" applyFill="1" applyBorder="1" applyAlignment="1">
      <alignment horizontal="center" vertical="center"/>
    </xf>
    <xf numFmtId="3" fontId="7" fillId="0" borderId="47" xfId="0" applyNumberFormat="1" applyFont="1" applyFill="1" applyBorder="1" applyAlignment="1">
      <alignment horizontal="center" vertical="center"/>
    </xf>
    <xf numFmtId="3" fontId="7" fillId="0" borderId="47" xfId="5" applyNumberFormat="1" applyFont="1" applyFill="1" applyBorder="1" applyAlignment="1">
      <alignment horizontal="center" vertical="center"/>
    </xf>
    <xf numFmtId="10" fontId="7" fillId="0" borderId="48" xfId="16" applyNumberFormat="1" applyFont="1" applyFill="1" applyBorder="1" applyAlignment="1">
      <alignment horizontal="center" vertical="center"/>
    </xf>
    <xf numFmtId="0" fontId="5" fillId="0" borderId="49" xfId="0" applyFont="1" applyFill="1" applyBorder="1"/>
    <xf numFmtId="3" fontId="5" fillId="0" borderId="50" xfId="0" applyNumberFormat="1" applyFont="1" applyFill="1" applyBorder="1" applyAlignment="1">
      <alignment horizontal="center"/>
    </xf>
    <xf numFmtId="0" fontId="8" fillId="0" borderId="50" xfId="0" applyFont="1" applyFill="1" applyBorder="1"/>
    <xf numFmtId="3" fontId="5" fillId="2" borderId="50" xfId="5" applyNumberFormat="1" applyFont="1" applyFill="1" applyBorder="1" applyAlignment="1">
      <alignment horizontal="center"/>
    </xf>
    <xf numFmtId="3" fontId="5" fillId="0" borderId="50" xfId="5" applyNumberFormat="1" applyFont="1" applyFill="1" applyBorder="1" applyAlignment="1">
      <alignment horizontal="center"/>
    </xf>
    <xf numFmtId="10" fontId="5" fillId="0" borderId="51" xfId="0" applyNumberFormat="1" applyFont="1" applyFill="1" applyBorder="1" applyAlignment="1">
      <alignment horizontal="center"/>
    </xf>
    <xf numFmtId="10" fontId="15" fillId="0" borderId="10" xfId="16" applyNumberFormat="1" applyFont="1" applyFill="1" applyBorder="1" applyAlignment="1">
      <alignment horizontal="center" vertical="center"/>
    </xf>
    <xf numFmtId="0" fontId="5" fillId="0" borderId="4" xfId="0" applyFont="1" applyFill="1" applyBorder="1"/>
    <xf numFmtId="0" fontId="8" fillId="0" borderId="5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wrapText="1"/>
    </xf>
    <xf numFmtId="0" fontId="5" fillId="6" borderId="4" xfId="0" applyFont="1" applyFill="1" applyBorder="1"/>
    <xf numFmtId="0" fontId="5" fillId="6" borderId="7" xfId="0" applyFont="1" applyFill="1" applyBorder="1"/>
    <xf numFmtId="3" fontId="0" fillId="6" borderId="8" xfId="5" applyNumberFormat="1" applyFont="1" applyFill="1" applyBorder="1" applyAlignment="1">
      <alignment horizontal="center"/>
    </xf>
    <xf numFmtId="3" fontId="0" fillId="6" borderId="5" xfId="5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5" fillId="6" borderId="49" xfId="0" applyFont="1" applyFill="1" applyBorder="1"/>
    <xf numFmtId="3" fontId="0" fillId="6" borderId="50" xfId="5" applyNumberFormat="1" applyFont="1" applyFill="1" applyBorder="1" applyAlignment="1">
      <alignment horizontal="center"/>
    </xf>
    <xf numFmtId="0" fontId="21" fillId="6" borderId="46" xfId="0" applyFont="1" applyFill="1" applyBorder="1" applyAlignment="1">
      <alignment horizontal="center" vertical="center"/>
    </xf>
    <xf numFmtId="3" fontId="21" fillId="6" borderId="47" xfId="0" applyNumberFormat="1" applyFont="1" applyFill="1" applyBorder="1" applyAlignment="1">
      <alignment horizontal="center" vertical="center"/>
    </xf>
    <xf numFmtId="166" fontId="21" fillId="6" borderId="47" xfId="16" applyNumberFormat="1" applyFont="1" applyFill="1" applyBorder="1" applyAlignment="1">
      <alignment horizontal="center" vertical="center"/>
    </xf>
    <xf numFmtId="3" fontId="8" fillId="6" borderId="5" xfId="0" applyNumberFormat="1" applyFont="1" applyFill="1" applyBorder="1" applyAlignment="1">
      <alignment horizontal="center"/>
    </xf>
    <xf numFmtId="166" fontId="0" fillId="6" borderId="5" xfId="16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166" fontId="0" fillId="6" borderId="8" xfId="16" applyNumberFormat="1" applyFont="1" applyFill="1" applyBorder="1" applyAlignment="1">
      <alignment horizontal="center"/>
    </xf>
    <xf numFmtId="3" fontId="8" fillId="6" borderId="50" xfId="0" applyNumberFormat="1" applyFont="1" applyFill="1" applyBorder="1" applyAlignment="1">
      <alignment horizontal="center"/>
    </xf>
    <xf numFmtId="166" fontId="0" fillId="6" borderId="50" xfId="16" applyNumberFormat="1" applyFon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0" fillId="6" borderId="50" xfId="0" applyNumberFormat="1" applyFill="1" applyBorder="1" applyAlignment="1">
      <alignment horizontal="center"/>
    </xf>
    <xf numFmtId="3" fontId="0" fillId="0" borderId="6" xfId="0" applyNumberFormat="1" applyBorder="1"/>
    <xf numFmtId="3" fontId="0" fillId="0" borderId="9" xfId="0" applyNumberFormat="1" applyBorder="1"/>
    <xf numFmtId="3" fontId="0" fillId="0" borderId="51" xfId="0" applyNumberFormat="1" applyBorder="1"/>
    <xf numFmtId="0" fontId="12" fillId="0" borderId="8" xfId="0" applyFont="1" applyFill="1" applyBorder="1" applyAlignment="1">
      <alignment horizontal="center" vertical="center" wrapText="1"/>
    </xf>
    <xf numFmtId="10" fontId="5" fillId="0" borderId="8" xfId="0" applyNumberFormat="1" applyFont="1" applyFill="1" applyBorder="1" applyAlignment="1">
      <alignment horizontal="center"/>
    </xf>
    <xf numFmtId="10" fontId="15" fillId="0" borderId="53" xfId="16" applyNumberFormat="1" applyFont="1" applyFill="1" applyBorder="1" applyAlignment="1">
      <alignment horizontal="center" vertical="center"/>
    </xf>
    <xf numFmtId="3" fontId="18" fillId="0" borderId="5" xfId="0" applyNumberFormat="1" applyFont="1" applyFill="1" applyBorder="1" applyAlignment="1">
      <alignment horizontal="center" vertical="center"/>
    </xf>
    <xf numFmtId="3" fontId="18" fillId="0" borderId="5" xfId="5" applyNumberFormat="1" applyFont="1" applyFill="1" applyBorder="1" applyAlignment="1">
      <alignment horizontal="center" vertical="center"/>
    </xf>
    <xf numFmtId="10" fontId="18" fillId="0" borderId="5" xfId="16" applyNumberFormat="1" applyFont="1" applyFill="1" applyBorder="1" applyAlignment="1">
      <alignment horizontal="center" vertical="center"/>
    </xf>
    <xf numFmtId="3" fontId="5" fillId="0" borderId="50" xfId="0" applyNumberFormat="1" applyFont="1" applyFill="1" applyBorder="1" applyAlignment="1"/>
    <xf numFmtId="3" fontId="5" fillId="6" borderId="8" xfId="5" applyNumberFormat="1" applyFont="1" applyFill="1" applyBorder="1" applyAlignment="1">
      <alignment horizontal="center"/>
    </xf>
    <xf numFmtId="3" fontId="0" fillId="0" borderId="50" xfId="0" applyNumberFormat="1" applyFont="1" applyFill="1" applyBorder="1" applyAlignment="1">
      <alignment horizontal="center"/>
    </xf>
    <xf numFmtId="0" fontId="12" fillId="0" borderId="54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3" fontId="5" fillId="0" borderId="55" xfId="0" applyNumberFormat="1" applyFont="1" applyFill="1" applyBorder="1" applyAlignment="1">
      <alignment horizontal="center"/>
    </xf>
    <xf numFmtId="3" fontId="0" fillId="0" borderId="56" xfId="0" applyNumberFormat="1" applyFont="1" applyFill="1" applyBorder="1" applyAlignment="1">
      <alignment horizontal="center"/>
    </xf>
    <xf numFmtId="3" fontId="18" fillId="0" borderId="52" xfId="0" applyNumberFormat="1" applyFont="1" applyFill="1" applyBorder="1" applyAlignment="1">
      <alignment horizontal="center" vertical="center"/>
    </xf>
    <xf numFmtId="0" fontId="5" fillId="0" borderId="23" xfId="0" applyFont="1" applyFill="1" applyBorder="1"/>
    <xf numFmtId="0" fontId="0" fillId="0" borderId="57" xfId="0" applyFont="1" applyFill="1" applyBorder="1"/>
    <xf numFmtId="3" fontId="18" fillId="0" borderId="53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8" xfId="0" applyFont="1" applyFill="1" applyBorder="1"/>
    <xf numFmtId="3" fontId="0" fillId="0" borderId="8" xfId="5" applyNumberFormat="1" applyFont="1" applyBorder="1" applyAlignment="1">
      <alignment horizontal="center"/>
    </xf>
    <xf numFmtId="10" fontId="0" fillId="0" borderId="8" xfId="16" applyNumberFormat="1" applyFont="1" applyBorder="1"/>
    <xf numFmtId="10" fontId="0" fillId="0" borderId="5" xfId="16" applyNumberFormat="1" applyFont="1" applyBorder="1"/>
    <xf numFmtId="0" fontId="0" fillId="0" borderId="50" xfId="0" applyFont="1" applyFill="1" applyBorder="1"/>
    <xf numFmtId="10" fontId="5" fillId="0" borderId="50" xfId="0" applyNumberFormat="1" applyFont="1" applyFill="1" applyBorder="1" applyAlignment="1">
      <alignment horizontal="center"/>
    </xf>
    <xf numFmtId="3" fontId="0" fillId="0" borderId="50" xfId="5" applyNumberFormat="1" applyFont="1" applyBorder="1" applyAlignment="1">
      <alignment horizontal="center"/>
    </xf>
    <xf numFmtId="10" fontId="0" fillId="0" borderId="50" xfId="16" applyNumberFormat="1" applyFont="1" applyBorder="1"/>
    <xf numFmtId="3" fontId="18" fillId="0" borderId="46" xfId="0" applyNumberFormat="1" applyFont="1" applyFill="1" applyBorder="1" applyAlignment="1">
      <alignment horizontal="center" vertical="center"/>
    </xf>
    <xf numFmtId="3" fontId="18" fillId="0" borderId="47" xfId="0" applyNumberFormat="1" applyFont="1" applyFill="1" applyBorder="1" applyAlignment="1">
      <alignment horizontal="center" vertical="center"/>
    </xf>
    <xf numFmtId="3" fontId="18" fillId="0" borderId="47" xfId="5" applyNumberFormat="1" applyFont="1" applyFill="1" applyBorder="1" applyAlignment="1">
      <alignment horizontal="center" vertical="center"/>
    </xf>
    <xf numFmtId="10" fontId="18" fillId="0" borderId="47" xfId="16" applyNumberFormat="1" applyFont="1" applyFill="1" applyBorder="1" applyAlignment="1">
      <alignment horizontal="center" vertical="center"/>
    </xf>
    <xf numFmtId="10" fontId="0" fillId="0" borderId="48" xfId="16" applyNumberFormat="1" applyFont="1" applyBorder="1"/>
    <xf numFmtId="0" fontId="5" fillId="0" borderId="5" xfId="0" applyFont="1" applyFill="1" applyBorder="1"/>
    <xf numFmtId="3" fontId="5" fillId="6" borderId="5" xfId="5" applyNumberFormat="1" applyFont="1" applyFill="1" applyBorder="1" applyAlignment="1">
      <alignment horizontal="center"/>
    </xf>
    <xf numFmtId="10" fontId="5" fillId="0" borderId="5" xfId="0" applyNumberFormat="1" applyFont="1" applyFill="1" applyBorder="1" applyAlignment="1">
      <alignment horizontal="center"/>
    </xf>
    <xf numFmtId="3" fontId="0" fillId="0" borderId="5" xfId="5" applyNumberFormat="1" applyFont="1" applyBorder="1" applyAlignment="1">
      <alignment horizontal="center"/>
    </xf>
    <xf numFmtId="0" fontId="12" fillId="0" borderId="46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3" fontId="20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3" fontId="0" fillId="0" borderId="8" xfId="5" applyNumberFormat="1" applyFont="1" applyBorder="1" applyAlignment="1">
      <alignment horizontal="center" vertical="center"/>
    </xf>
    <xf numFmtId="10" fontId="8" fillId="0" borderId="8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0" fillId="0" borderId="5" xfId="5" applyNumberFormat="1" applyFont="1" applyBorder="1" applyAlignment="1">
      <alignment horizontal="center" vertical="center"/>
    </xf>
    <xf numFmtId="10" fontId="8" fillId="0" borderId="5" xfId="0" applyNumberFormat="1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3" fontId="22" fillId="0" borderId="47" xfId="0" applyNumberFormat="1" applyFont="1" applyBorder="1" applyAlignment="1">
      <alignment horizontal="center" vertical="center"/>
    </xf>
    <xf numFmtId="3" fontId="22" fillId="0" borderId="47" xfId="0" applyNumberFormat="1" applyFont="1" applyFill="1" applyBorder="1" applyAlignment="1">
      <alignment horizontal="center" vertical="center"/>
    </xf>
    <xf numFmtId="10" fontId="22" fillId="0" borderId="47" xfId="0" applyNumberFormat="1" applyFont="1" applyFill="1" applyBorder="1" applyAlignment="1">
      <alignment horizontal="center" vertical="center"/>
    </xf>
    <xf numFmtId="166" fontId="21" fillId="0" borderId="48" xfId="0" applyNumberFormat="1" applyFont="1" applyBorder="1" applyAlignment="1">
      <alignment horizontal="center" vertical="center"/>
    </xf>
    <xf numFmtId="3" fontId="20" fillId="0" borderId="50" xfId="0" applyNumberFormat="1" applyFont="1" applyBorder="1" applyAlignment="1">
      <alignment horizontal="center" vertical="center"/>
    </xf>
    <xf numFmtId="3" fontId="8" fillId="0" borderId="50" xfId="0" applyNumberFormat="1" applyFont="1" applyBorder="1" applyAlignment="1">
      <alignment horizontal="center" vertical="center"/>
    </xf>
    <xf numFmtId="3" fontId="0" fillId="0" borderId="50" xfId="5" applyNumberFormat="1" applyFont="1" applyBorder="1" applyAlignment="1">
      <alignment horizontal="center" vertical="center"/>
    </xf>
    <xf numFmtId="10" fontId="8" fillId="0" borderId="50" xfId="0" applyNumberFormat="1" applyFon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51" xfId="0" applyNumberFormat="1" applyBorder="1" applyAlignment="1">
      <alignment horizontal="center" vertical="center"/>
    </xf>
    <xf numFmtId="3" fontId="20" fillId="0" borderId="52" xfId="5" applyNumberFormat="1" applyFont="1" applyBorder="1" applyAlignment="1">
      <alignment horizontal="center" vertical="center"/>
    </xf>
    <xf numFmtId="3" fontId="20" fillId="0" borderId="55" xfId="5" applyNumberFormat="1" applyFont="1" applyBorder="1" applyAlignment="1">
      <alignment horizontal="center" vertical="center"/>
    </xf>
    <xf numFmtId="3" fontId="20" fillId="0" borderId="56" xfId="5" applyNumberFormat="1" applyFont="1" applyBorder="1" applyAlignment="1">
      <alignment horizontal="center" vertical="center"/>
    </xf>
    <xf numFmtId="3" fontId="22" fillId="0" borderId="58" xfId="5" applyNumberFormat="1" applyFont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 wrapText="1"/>
    </xf>
    <xf numFmtId="3" fontId="20" fillId="0" borderId="8" xfId="0" applyNumberFormat="1" applyFont="1" applyBorder="1" applyAlignment="1">
      <alignment vertical="center"/>
    </xf>
    <xf numFmtId="0" fontId="20" fillId="0" borderId="41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3" fontId="20" fillId="0" borderId="4" xfId="5" applyNumberFormat="1" applyFont="1" applyBorder="1" applyAlignment="1">
      <alignment horizontal="center" vertical="center"/>
    </xf>
    <xf numFmtId="166" fontId="20" fillId="0" borderId="27" xfId="16" applyNumberFormat="1" applyFont="1" applyBorder="1" applyAlignment="1">
      <alignment horizontal="center" vertical="center"/>
    </xf>
    <xf numFmtId="3" fontId="20" fillId="0" borderId="7" xfId="5" applyNumberFormat="1" applyFont="1" applyBorder="1" applyAlignment="1">
      <alignment horizontal="center" vertical="center"/>
    </xf>
    <xf numFmtId="3" fontId="20" fillId="0" borderId="49" xfId="5" applyNumberFormat="1" applyFont="1" applyBorder="1" applyAlignment="1">
      <alignment horizontal="center" vertical="center"/>
    </xf>
    <xf numFmtId="3" fontId="22" fillId="0" borderId="46" xfId="5" applyNumberFormat="1" applyFont="1" applyBorder="1" applyAlignment="1">
      <alignment horizontal="center" vertical="center"/>
    </xf>
    <xf numFmtId="166" fontId="22" fillId="0" borderId="32" xfId="16" applyNumberFormat="1" applyFont="1" applyBorder="1" applyAlignment="1">
      <alignment horizontal="center" vertical="center"/>
    </xf>
    <xf numFmtId="10" fontId="22" fillId="0" borderId="32" xfId="16" applyNumberFormat="1" applyFont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3" fontId="20" fillId="0" borderId="7" xfId="0" applyNumberFormat="1" applyFont="1" applyBorder="1" applyAlignment="1">
      <alignment vertical="center"/>
    </xf>
    <xf numFmtId="166" fontId="20" fillId="0" borderId="9" xfId="16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13" xfId="0" applyNumberFormat="1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20" fillId="0" borderId="7" xfId="0" applyNumberFormat="1" applyFont="1" applyBorder="1" applyAlignment="1">
      <alignment horizontal="center" vertical="center"/>
    </xf>
    <xf numFmtId="3" fontId="20" fillId="0" borderId="49" xfId="0" applyNumberFormat="1" applyFont="1" applyBorder="1" applyAlignment="1">
      <alignment horizontal="center" vertical="center"/>
    </xf>
    <xf numFmtId="3" fontId="22" fillId="0" borderId="46" xfId="0" applyNumberFormat="1" applyFont="1" applyBorder="1" applyAlignment="1">
      <alignment horizontal="center" vertical="center"/>
    </xf>
    <xf numFmtId="10" fontId="21" fillId="0" borderId="48" xfId="0" applyNumberFormat="1" applyFont="1" applyBorder="1" applyAlignment="1">
      <alignment horizontal="center" vertical="center"/>
    </xf>
    <xf numFmtId="166" fontId="20" fillId="0" borderId="4" xfId="0" applyNumberFormat="1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center" vertical="center"/>
    </xf>
    <xf numFmtId="166" fontId="20" fillId="0" borderId="49" xfId="0" applyNumberFormat="1" applyFont="1" applyBorder="1" applyAlignment="1">
      <alignment horizontal="center" vertical="center"/>
    </xf>
    <xf numFmtId="166" fontId="22" fillId="0" borderId="46" xfId="0" applyNumberFormat="1" applyFont="1" applyBorder="1" applyAlignment="1">
      <alignment horizontal="center" vertical="center"/>
    </xf>
    <xf numFmtId="0" fontId="0" fillId="0" borderId="4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3" fontId="0" fillId="0" borderId="50" xfId="0" applyNumberFormat="1" applyFont="1" applyFill="1" applyBorder="1" applyAlignment="1">
      <alignment horizontal="center"/>
    </xf>
    <xf numFmtId="0" fontId="19" fillId="5" borderId="59" xfId="0" applyFont="1" applyFill="1" applyBorder="1" applyAlignment="1">
      <alignment horizontal="center" vertical="center" wrapText="1"/>
    </xf>
    <xf numFmtId="0" fontId="19" fillId="5" borderId="39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</cellXfs>
  <cellStyles count="29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7" xr:uid="{00000000-0005-0000-0000-00001A000000}"/>
    <cellStyle name="Percent" xfId="16" builtinId="5"/>
    <cellStyle name="Percent 2" xfId="18" xr:uid="{00000000-0005-0000-0000-00001B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zoomScale="70" zoomScaleNormal="70" workbookViewId="0">
      <selection activeCell="D15" sqref="D15:E15"/>
    </sheetView>
  </sheetViews>
  <sheetFormatPr defaultColWidth="8.69921875" defaultRowHeight="15.6"/>
  <cols>
    <col min="1" max="1" width="14.69921875" customWidth="1"/>
    <col min="2" max="2" width="15.19921875" customWidth="1"/>
    <col min="3" max="3" width="19.5" customWidth="1"/>
    <col min="4" max="8" width="15.19921875" customWidth="1"/>
  </cols>
  <sheetData>
    <row r="1" spans="1:8" ht="27.45" customHeight="1" thickBot="1">
      <c r="A1" s="284" t="s">
        <v>66</v>
      </c>
      <c r="B1" s="285"/>
      <c r="C1" s="285"/>
      <c r="D1" s="285"/>
      <c r="E1" s="285"/>
      <c r="F1" s="285"/>
      <c r="G1" s="285"/>
      <c r="H1" s="286"/>
    </row>
    <row r="2" spans="1:8" ht="36.6" thickBot="1">
      <c r="A2" s="91" t="s">
        <v>23</v>
      </c>
      <c r="B2" s="77" t="s">
        <v>64</v>
      </c>
      <c r="C2" s="78" t="s">
        <v>63</v>
      </c>
      <c r="D2" s="77" t="s">
        <v>0</v>
      </c>
      <c r="E2" s="79" t="s">
        <v>1</v>
      </c>
      <c r="F2" s="79" t="s">
        <v>60</v>
      </c>
      <c r="G2" s="78" t="s">
        <v>61</v>
      </c>
      <c r="H2" s="80" t="s">
        <v>62</v>
      </c>
    </row>
    <row r="3" spans="1:8" ht="18" customHeight="1">
      <c r="A3" s="116" t="s">
        <v>3</v>
      </c>
      <c r="B3" s="19">
        <v>948</v>
      </c>
      <c r="C3" s="66">
        <v>320048</v>
      </c>
      <c r="D3" s="30">
        <v>49150</v>
      </c>
      <c r="E3" s="18">
        <v>70454</v>
      </c>
      <c r="F3" s="72">
        <v>-21304</v>
      </c>
      <c r="G3" s="63">
        <v>926</v>
      </c>
      <c r="H3" s="20">
        <v>0.97679324894514763</v>
      </c>
    </row>
    <row r="4" spans="1:8" ht="18" customHeight="1">
      <c r="A4" s="118" t="s">
        <v>4</v>
      </c>
      <c r="B4" s="4">
        <v>688</v>
      </c>
      <c r="C4" s="76">
        <v>233094</v>
      </c>
      <c r="D4" s="7">
        <v>35500</v>
      </c>
      <c r="E4" s="8">
        <v>52024</v>
      </c>
      <c r="F4" s="44">
        <v>-16524</v>
      </c>
      <c r="G4" s="63">
        <v>685</v>
      </c>
      <c r="H4" s="6">
        <v>0.99563953488372092</v>
      </c>
    </row>
    <row r="5" spans="1:8" ht="18" customHeight="1">
      <c r="A5" s="118" t="s">
        <v>5</v>
      </c>
      <c r="B5" s="4">
        <v>1023</v>
      </c>
      <c r="C5" s="76">
        <v>334282</v>
      </c>
      <c r="D5" s="7">
        <v>85981</v>
      </c>
      <c r="E5" s="8">
        <v>69017</v>
      </c>
      <c r="F5" s="73">
        <v>16964</v>
      </c>
      <c r="G5" s="63">
        <v>963</v>
      </c>
      <c r="H5" s="6">
        <v>0.94134897360703818</v>
      </c>
    </row>
    <row r="6" spans="1:8" ht="18" customHeight="1">
      <c r="A6" s="118" t="s">
        <v>6</v>
      </c>
      <c r="B6" s="4">
        <v>835</v>
      </c>
      <c r="C6" s="76">
        <v>266367</v>
      </c>
      <c r="D6" s="7">
        <v>55355</v>
      </c>
      <c r="E6" s="8">
        <v>52722</v>
      </c>
      <c r="F6" s="73">
        <v>2633</v>
      </c>
      <c r="G6" s="63">
        <v>606.00000000000011</v>
      </c>
      <c r="H6" s="6">
        <v>0.72574850299401206</v>
      </c>
    </row>
    <row r="7" spans="1:8" ht="18" customHeight="1">
      <c r="A7" s="118" t="s">
        <v>7</v>
      </c>
      <c r="B7" s="4">
        <v>3112</v>
      </c>
      <c r="C7" s="76">
        <v>1094104</v>
      </c>
      <c r="D7" s="7">
        <v>151956</v>
      </c>
      <c r="E7" s="8">
        <v>253736</v>
      </c>
      <c r="F7" s="44">
        <v>-101780</v>
      </c>
      <c r="G7" s="63">
        <v>3020</v>
      </c>
      <c r="H7" s="6">
        <v>0.9704370179948586</v>
      </c>
    </row>
    <row r="8" spans="1:8" ht="18" customHeight="1">
      <c r="A8" s="118" t="s">
        <v>8</v>
      </c>
      <c r="B8" s="4">
        <v>1048</v>
      </c>
      <c r="C8" s="76">
        <v>338946</v>
      </c>
      <c r="D8" s="7">
        <v>85790</v>
      </c>
      <c r="E8" s="8">
        <v>82092</v>
      </c>
      <c r="F8" s="73">
        <v>3698</v>
      </c>
      <c r="G8" s="63">
        <v>1018</v>
      </c>
      <c r="H8" s="6">
        <v>0.97137404580152675</v>
      </c>
    </row>
    <row r="9" spans="1:8" ht="18" customHeight="1">
      <c r="A9" s="118" t="s">
        <v>9</v>
      </c>
      <c r="B9" s="4">
        <v>976</v>
      </c>
      <c r="C9" s="76">
        <v>323084</v>
      </c>
      <c r="D9" s="7">
        <v>88520</v>
      </c>
      <c r="E9" s="8">
        <v>60049</v>
      </c>
      <c r="F9" s="73">
        <v>28471</v>
      </c>
      <c r="G9" s="63">
        <v>940</v>
      </c>
      <c r="H9" s="6">
        <v>0.96311475409836067</v>
      </c>
    </row>
    <row r="10" spans="1:8" ht="18" customHeight="1">
      <c r="A10" s="118" t="s">
        <v>10</v>
      </c>
      <c r="B10" s="4">
        <v>3248</v>
      </c>
      <c r="C10" s="76">
        <v>1114888</v>
      </c>
      <c r="D10" s="7">
        <v>267388</v>
      </c>
      <c r="E10" s="8">
        <v>225215</v>
      </c>
      <c r="F10" s="73">
        <v>42173</v>
      </c>
      <c r="G10" s="63">
        <v>3023</v>
      </c>
      <c r="H10" s="6">
        <v>0.93072660098522164</v>
      </c>
    </row>
    <row r="11" spans="1:8" ht="18" customHeight="1">
      <c r="A11" s="118" t="s">
        <v>11</v>
      </c>
      <c r="B11" s="4">
        <v>130</v>
      </c>
      <c r="C11" s="76">
        <v>40255</v>
      </c>
      <c r="D11" s="7">
        <v>8158</v>
      </c>
      <c r="E11" s="8">
        <v>5839</v>
      </c>
      <c r="F11" s="73">
        <v>2319</v>
      </c>
      <c r="G11" s="63">
        <v>110</v>
      </c>
      <c r="H11" s="6">
        <v>0.84615384615384615</v>
      </c>
    </row>
    <row r="12" spans="1:8" ht="18" customHeight="1">
      <c r="A12" s="118" t="s">
        <v>12</v>
      </c>
      <c r="B12" s="4">
        <v>510</v>
      </c>
      <c r="C12" s="76">
        <v>155684</v>
      </c>
      <c r="D12" s="7">
        <v>55912</v>
      </c>
      <c r="E12" s="8">
        <v>27478</v>
      </c>
      <c r="F12" s="73">
        <v>28434</v>
      </c>
      <c r="G12" s="63">
        <v>510</v>
      </c>
      <c r="H12" s="6">
        <v>1</v>
      </c>
    </row>
    <row r="13" spans="1:8" ht="18" customHeight="1">
      <c r="A13" s="118" t="s">
        <v>13</v>
      </c>
      <c r="B13" s="4">
        <v>134</v>
      </c>
      <c r="C13" s="76">
        <v>46663</v>
      </c>
      <c r="D13" s="7">
        <v>8190</v>
      </c>
      <c r="E13" s="8">
        <v>8700</v>
      </c>
      <c r="F13" s="44">
        <v>-510</v>
      </c>
      <c r="G13" s="63">
        <v>134</v>
      </c>
      <c r="H13" s="6">
        <v>1</v>
      </c>
    </row>
    <row r="14" spans="1:8" ht="18" customHeight="1">
      <c r="A14" s="118" t="s">
        <v>14</v>
      </c>
      <c r="B14" s="4">
        <v>435</v>
      </c>
      <c r="C14" s="76">
        <v>137234</v>
      </c>
      <c r="D14" s="7">
        <v>42809</v>
      </c>
      <c r="E14" s="8">
        <v>20399</v>
      </c>
      <c r="F14" s="73">
        <v>22410</v>
      </c>
      <c r="G14" s="63">
        <v>423</v>
      </c>
      <c r="H14" s="6">
        <v>0.97241379310344822</v>
      </c>
    </row>
    <row r="15" spans="1:8" ht="18" customHeight="1">
      <c r="A15" s="118" t="s">
        <v>15</v>
      </c>
      <c r="B15" s="4">
        <v>734</v>
      </c>
      <c r="C15" s="76">
        <v>210869</v>
      </c>
      <c r="D15" s="7">
        <v>84378</v>
      </c>
      <c r="E15" s="8">
        <v>43187</v>
      </c>
      <c r="F15" s="73">
        <v>41191</v>
      </c>
      <c r="G15" s="63">
        <v>698</v>
      </c>
      <c r="H15" s="6">
        <v>0.95095367847411438</v>
      </c>
    </row>
    <row r="16" spans="1:8" ht="18" customHeight="1">
      <c r="A16" s="118" t="s">
        <v>16</v>
      </c>
      <c r="B16" s="4">
        <v>337</v>
      </c>
      <c r="C16" s="76">
        <v>106221</v>
      </c>
      <c r="D16" s="7">
        <v>31200</v>
      </c>
      <c r="E16" s="8">
        <v>22273</v>
      </c>
      <c r="F16" s="73">
        <v>8927</v>
      </c>
      <c r="G16" s="63">
        <v>333</v>
      </c>
      <c r="H16" s="6">
        <v>0.98813056379821962</v>
      </c>
    </row>
    <row r="17" spans="1:8" ht="18" customHeight="1">
      <c r="A17" s="118" t="s">
        <v>17</v>
      </c>
      <c r="B17" s="4">
        <v>1158</v>
      </c>
      <c r="C17" s="76">
        <v>370334</v>
      </c>
      <c r="D17" s="7">
        <v>87723</v>
      </c>
      <c r="E17" s="8">
        <v>78473</v>
      </c>
      <c r="F17" s="73">
        <v>9250</v>
      </c>
      <c r="G17" s="63">
        <v>1079</v>
      </c>
      <c r="H17" s="6">
        <v>0.93177892918825567</v>
      </c>
    </row>
    <row r="18" spans="1:8" ht="18" customHeight="1">
      <c r="A18" s="118" t="s">
        <v>18</v>
      </c>
      <c r="B18" s="4">
        <v>1055</v>
      </c>
      <c r="C18" s="76">
        <v>334897</v>
      </c>
      <c r="D18" s="7">
        <v>86877</v>
      </c>
      <c r="E18" s="8">
        <v>87239</v>
      </c>
      <c r="F18" s="44">
        <v>-362</v>
      </c>
      <c r="G18" s="63">
        <v>1033</v>
      </c>
      <c r="H18" s="6">
        <v>0.97914691943127963</v>
      </c>
    </row>
    <row r="19" spans="1:8" ht="18" customHeight="1">
      <c r="A19" s="118" t="s">
        <v>19</v>
      </c>
      <c r="B19" s="4">
        <v>477</v>
      </c>
      <c r="C19" s="76">
        <v>147432</v>
      </c>
      <c r="D19" s="7">
        <v>36766</v>
      </c>
      <c r="E19" s="8">
        <v>31387</v>
      </c>
      <c r="F19" s="73">
        <v>5379</v>
      </c>
      <c r="G19" s="63">
        <v>465</v>
      </c>
      <c r="H19" s="6">
        <v>0.97484276729559749</v>
      </c>
    </row>
    <row r="20" spans="1:8" ht="18" customHeight="1" thickBot="1">
      <c r="A20" s="119" t="s">
        <v>20</v>
      </c>
      <c r="B20" s="94">
        <v>1255</v>
      </c>
      <c r="C20" s="95">
        <v>421854</v>
      </c>
      <c r="D20" s="96">
        <v>65078</v>
      </c>
      <c r="E20" s="97">
        <v>84346</v>
      </c>
      <c r="F20" s="98">
        <v>-19268</v>
      </c>
      <c r="G20" s="99">
        <v>1182</v>
      </c>
      <c r="H20" s="100">
        <v>0.94183266932270915</v>
      </c>
    </row>
    <row r="21" spans="1:8" s="132" customFormat="1" ht="28.2" customHeight="1" thickBot="1">
      <c r="A21" s="125" t="s">
        <v>21</v>
      </c>
      <c r="B21" s="126">
        <v>18103</v>
      </c>
      <c r="C21" s="127">
        <v>5996256</v>
      </c>
      <c r="D21" s="128">
        <v>1326731</v>
      </c>
      <c r="E21" s="129">
        <v>1274630</v>
      </c>
      <c r="F21" s="129">
        <v>52101</v>
      </c>
      <c r="G21" s="130">
        <f>SUM(G3:G20)</f>
        <v>17148</v>
      </c>
      <c r="H21" s="131">
        <v>0.94724631276583993</v>
      </c>
    </row>
    <row r="22" spans="1:8" ht="25.95" customHeight="1" thickBot="1">
      <c r="A22" s="122"/>
      <c r="B22" s="122"/>
      <c r="C22" s="122"/>
      <c r="D22" s="136">
        <v>0.42959999999999998</v>
      </c>
      <c r="E22" s="137">
        <v>0.4133</v>
      </c>
      <c r="F22" s="123"/>
      <c r="G22" s="123"/>
      <c r="H22" s="124"/>
    </row>
    <row r="23" spans="1:8" ht="25.95" customHeight="1">
      <c r="A23" s="103" t="s">
        <v>70</v>
      </c>
      <c r="D23" s="281" t="s">
        <v>65</v>
      </c>
      <c r="E23" s="281"/>
      <c r="F23" s="282"/>
      <c r="G23" s="282"/>
      <c r="H23" s="282"/>
    </row>
    <row r="24" spans="1:8" ht="21">
      <c r="A24" s="103" t="s">
        <v>68</v>
      </c>
      <c r="D24" s="283"/>
      <c r="E24" s="283"/>
      <c r="F24" s="283"/>
      <c r="G24" s="283"/>
      <c r="H24" s="283"/>
    </row>
    <row r="25" spans="1:8" ht="41.7" customHeight="1">
      <c r="A25" s="103" t="s">
        <v>69</v>
      </c>
      <c r="D25" s="283"/>
      <c r="E25" s="283"/>
      <c r="F25" s="283"/>
      <c r="G25" s="283"/>
      <c r="H25" s="283"/>
    </row>
    <row r="26" spans="1:8">
      <c r="D26" s="121"/>
      <c r="E26" s="121"/>
      <c r="F26" s="121"/>
      <c r="G26" s="121"/>
      <c r="H26" s="121"/>
    </row>
    <row r="27" spans="1:8">
      <c r="D27" s="121"/>
      <c r="E27" s="121"/>
      <c r="F27" s="121"/>
      <c r="G27" s="121"/>
      <c r="H27" s="121"/>
    </row>
    <row r="28" spans="1:8">
      <c r="D28" s="121"/>
      <c r="E28" s="121"/>
      <c r="F28" s="121"/>
      <c r="G28" s="121"/>
      <c r="H28" s="121"/>
    </row>
  </sheetData>
  <mergeCells count="2">
    <mergeCell ref="D23:H25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opLeftCell="E1" zoomScale="70" zoomScaleNormal="70" workbookViewId="0">
      <selection activeCell="L4" sqref="L4:L21"/>
    </sheetView>
  </sheetViews>
  <sheetFormatPr defaultColWidth="11.19921875" defaultRowHeight="15.6"/>
  <cols>
    <col min="1" max="1" width="18.69921875" bestFit="1" customWidth="1"/>
    <col min="2" max="2" width="14.19921875" customWidth="1"/>
    <col min="3" max="3" width="18.69921875" customWidth="1"/>
    <col min="4" max="4" width="19.5" bestFit="1" customWidth="1"/>
    <col min="6" max="7" width="11.5" customWidth="1"/>
    <col min="8" max="8" width="12.19921875" style="1" customWidth="1"/>
    <col min="9" max="10" width="15.5" style="1" customWidth="1"/>
    <col min="11" max="11" width="11.5" style="1" customWidth="1"/>
    <col min="12" max="12" width="13.5" style="1" customWidth="1"/>
    <col min="13" max="13" width="17.5" style="1" customWidth="1"/>
    <col min="14" max="14" width="16.19921875" style="1" hidden="1" customWidth="1"/>
    <col min="15" max="15" width="19.5" bestFit="1" customWidth="1"/>
    <col min="16" max="16" width="12.5" bestFit="1" customWidth="1"/>
    <col min="17" max="17" width="12.69921875" bestFit="1" customWidth="1"/>
    <col min="18" max="18" width="12.69921875" customWidth="1"/>
    <col min="19" max="19" width="15.5" style="1" bestFit="1" customWidth="1"/>
    <col min="20" max="21" width="15.5" style="1" customWidth="1"/>
    <col min="22" max="22" width="12.69921875" customWidth="1"/>
  </cols>
  <sheetData>
    <row r="1" spans="1:22" ht="16.2" thickBot="1"/>
    <row r="2" spans="1:22" ht="72" customHeight="1" thickBot="1">
      <c r="A2" s="9"/>
      <c r="B2" s="14"/>
      <c r="C2" s="75"/>
      <c r="D2" s="287" t="s">
        <v>51</v>
      </c>
      <c r="E2" s="288"/>
      <c r="F2" s="288"/>
      <c r="G2" s="289"/>
      <c r="H2" s="290"/>
      <c r="I2" s="291" t="s">
        <v>52</v>
      </c>
      <c r="J2" s="292"/>
      <c r="K2" s="292"/>
      <c r="L2" s="292"/>
      <c r="M2" s="292"/>
      <c r="N2" s="293"/>
      <c r="O2" s="287" t="s">
        <v>53</v>
      </c>
      <c r="P2" s="288"/>
      <c r="Q2" s="288"/>
      <c r="R2" s="289"/>
      <c r="S2" s="290"/>
      <c r="T2" s="38"/>
      <c r="U2" s="38"/>
      <c r="V2" s="33" t="s">
        <v>26</v>
      </c>
    </row>
    <row r="3" spans="1:22" s="13" customFormat="1" ht="40.950000000000003" customHeight="1" thickBot="1">
      <c r="A3" s="54" t="s">
        <v>23</v>
      </c>
      <c r="B3" s="55" t="s">
        <v>24</v>
      </c>
      <c r="C3" s="62" t="s">
        <v>25</v>
      </c>
      <c r="D3" s="55" t="s">
        <v>0</v>
      </c>
      <c r="E3" s="56" t="s">
        <v>1</v>
      </c>
      <c r="F3" s="56" t="s">
        <v>2</v>
      </c>
      <c r="G3" s="62" t="s">
        <v>43</v>
      </c>
      <c r="H3" s="53" t="s">
        <v>22</v>
      </c>
      <c r="I3" s="57" t="s">
        <v>0</v>
      </c>
      <c r="J3" s="58" t="s">
        <v>1</v>
      </c>
      <c r="K3" s="58" t="s">
        <v>49</v>
      </c>
      <c r="L3" s="58" t="s">
        <v>47</v>
      </c>
      <c r="M3" s="58" t="s">
        <v>48</v>
      </c>
      <c r="N3" s="52" t="s">
        <v>31</v>
      </c>
      <c r="O3" s="55" t="s">
        <v>0</v>
      </c>
      <c r="P3" s="56" t="s">
        <v>1</v>
      </c>
      <c r="Q3" s="56" t="s">
        <v>2</v>
      </c>
      <c r="R3" s="62" t="s">
        <v>42</v>
      </c>
      <c r="S3" s="53" t="s">
        <v>22</v>
      </c>
      <c r="T3" s="59" t="s">
        <v>32</v>
      </c>
      <c r="U3" s="59" t="s">
        <v>36</v>
      </c>
      <c r="V3" s="34"/>
    </row>
    <row r="4" spans="1:22">
      <c r="A4" s="15" t="s">
        <v>3</v>
      </c>
      <c r="B4" s="19">
        <v>948</v>
      </c>
      <c r="C4" s="66">
        <v>320048</v>
      </c>
      <c r="D4" s="19">
        <v>35284</v>
      </c>
      <c r="E4" s="16">
        <v>52761</v>
      </c>
      <c r="F4" s="60">
        <f>D4-E4</f>
        <v>-17477</v>
      </c>
      <c r="G4" s="66">
        <f t="shared" ref="G4:G21" si="0">B4*H4</f>
        <v>681.66340590615687</v>
      </c>
      <c r="H4" s="20">
        <v>0.71905422563940602</v>
      </c>
      <c r="I4" s="24">
        <v>42791</v>
      </c>
      <c r="J4" s="17">
        <v>62958</v>
      </c>
      <c r="K4" s="17">
        <f t="shared" ref="K4:K21" si="1">G4*(1+N4)</f>
        <v>818.73159760543115</v>
      </c>
      <c r="L4" s="70">
        <f>I4-J4</f>
        <v>-20167</v>
      </c>
      <c r="M4" s="17">
        <f t="shared" ref="M4:M21" si="2">+(I4+J4)-(D4+E4)</f>
        <v>17704</v>
      </c>
      <c r="N4" s="49">
        <f t="shared" ref="N4:N21" si="3">M4/(D4+E4)</f>
        <v>0.20107899369640525</v>
      </c>
      <c r="O4" s="30">
        <v>49150</v>
      </c>
      <c r="P4" s="18">
        <v>70454</v>
      </c>
      <c r="Q4" s="72">
        <f>O4-P4</f>
        <v>-21304</v>
      </c>
      <c r="R4" s="63">
        <f t="shared" ref="R4:R21" si="4">B4*S4</f>
        <v>926</v>
      </c>
      <c r="S4" s="20">
        <v>0.97679324894514763</v>
      </c>
      <c r="T4" s="39">
        <f t="shared" ref="T4:T21" si="5">S4-H4</f>
        <v>0.25773902330574161</v>
      </c>
      <c r="U4" s="43" t="s">
        <v>39</v>
      </c>
      <c r="V4" s="35" t="s">
        <v>28</v>
      </c>
    </row>
    <row r="5" spans="1:22">
      <c r="A5" s="3" t="s">
        <v>4</v>
      </c>
      <c r="B5" s="4">
        <v>688</v>
      </c>
      <c r="C5" s="76">
        <v>233094</v>
      </c>
      <c r="D5" s="4">
        <v>26778</v>
      </c>
      <c r="E5" s="5">
        <v>42062</v>
      </c>
      <c r="F5" s="61">
        <f t="shared" ref="F5:F21" si="6">D5-E5</f>
        <v>-15284</v>
      </c>
      <c r="G5" s="66">
        <f t="shared" si="0"/>
        <v>538.77107993236143</v>
      </c>
      <c r="H5" s="6">
        <v>0.78309749990168809</v>
      </c>
      <c r="I5" s="25">
        <v>29744</v>
      </c>
      <c r="J5" s="12">
        <v>46607</v>
      </c>
      <c r="K5" s="17">
        <f t="shared" si="1"/>
        <v>597.55535624514425</v>
      </c>
      <c r="L5" s="45">
        <f t="shared" ref="L5:L22" si="7">I5-J5</f>
        <v>-16863</v>
      </c>
      <c r="M5" s="12">
        <f t="shared" si="2"/>
        <v>7511</v>
      </c>
      <c r="N5" s="50">
        <f t="shared" si="3"/>
        <v>0.10910807669959326</v>
      </c>
      <c r="O5" s="7">
        <v>35500</v>
      </c>
      <c r="P5" s="8">
        <v>52024</v>
      </c>
      <c r="Q5" s="44">
        <f>O5-P5</f>
        <v>-16524</v>
      </c>
      <c r="R5" s="63">
        <f t="shared" si="4"/>
        <v>685</v>
      </c>
      <c r="S5" s="6">
        <v>0.99563953488372092</v>
      </c>
      <c r="T5" s="39">
        <f t="shared" si="5"/>
        <v>0.21254203498203283</v>
      </c>
      <c r="U5" s="43" t="s">
        <v>37</v>
      </c>
      <c r="V5" s="36" t="s">
        <v>29</v>
      </c>
    </row>
    <row r="6" spans="1:22">
      <c r="A6" s="3" t="s">
        <v>5</v>
      </c>
      <c r="B6" s="4">
        <v>1023</v>
      </c>
      <c r="C6" s="76">
        <v>334282</v>
      </c>
      <c r="D6" s="4">
        <v>41487</v>
      </c>
      <c r="E6" s="5">
        <v>41159</v>
      </c>
      <c r="F6" s="68">
        <f t="shared" si="6"/>
        <v>328</v>
      </c>
      <c r="G6" s="66">
        <f t="shared" si="0"/>
        <v>513.47822552549076</v>
      </c>
      <c r="H6" s="6">
        <v>0.50193374929177981</v>
      </c>
      <c r="I6" s="25">
        <v>79187</v>
      </c>
      <c r="J6" s="12">
        <v>64327</v>
      </c>
      <c r="K6" s="17">
        <f t="shared" si="1"/>
        <v>891.65009871095128</v>
      </c>
      <c r="L6" s="69">
        <f t="shared" si="7"/>
        <v>14860</v>
      </c>
      <c r="M6" s="12">
        <f t="shared" si="2"/>
        <v>60868</v>
      </c>
      <c r="N6" s="51">
        <f t="shared" si="3"/>
        <v>0.73649057425646736</v>
      </c>
      <c r="O6" s="7">
        <v>85981</v>
      </c>
      <c r="P6" s="8">
        <v>69017</v>
      </c>
      <c r="Q6" s="73">
        <f>O6-P6</f>
        <v>16964</v>
      </c>
      <c r="R6" s="63">
        <f t="shared" si="4"/>
        <v>963</v>
      </c>
      <c r="S6" s="6">
        <v>0.94134897360703818</v>
      </c>
      <c r="T6" s="39">
        <f t="shared" si="5"/>
        <v>0.43941522431525837</v>
      </c>
      <c r="U6" s="43" t="s">
        <v>38</v>
      </c>
      <c r="V6" s="36" t="s">
        <v>28</v>
      </c>
    </row>
    <row r="7" spans="1:22">
      <c r="A7" s="3" t="s">
        <v>6</v>
      </c>
      <c r="B7" s="4">
        <v>835</v>
      </c>
      <c r="C7" s="76">
        <v>266367</v>
      </c>
      <c r="D7" s="4">
        <v>39274</v>
      </c>
      <c r="E7" s="5">
        <v>40873</v>
      </c>
      <c r="F7" s="61">
        <f t="shared" si="6"/>
        <v>-1599</v>
      </c>
      <c r="G7" s="66">
        <f t="shared" si="0"/>
        <v>449.39332142824105</v>
      </c>
      <c r="H7" s="6">
        <v>0.53819559452483956</v>
      </c>
      <c r="I7" s="25">
        <v>42446</v>
      </c>
      <c r="J7" s="12">
        <v>44340</v>
      </c>
      <c r="K7" s="17">
        <f t="shared" si="1"/>
        <v>486.61894760217263</v>
      </c>
      <c r="L7" s="45">
        <f t="shared" si="7"/>
        <v>-1894</v>
      </c>
      <c r="M7" s="12">
        <f t="shared" si="2"/>
        <v>6639</v>
      </c>
      <c r="N7" s="51">
        <f t="shared" si="3"/>
        <v>8.2835290154341393E-2</v>
      </c>
      <c r="O7" s="7">
        <v>55355</v>
      </c>
      <c r="P7" s="8">
        <v>52722</v>
      </c>
      <c r="Q7" s="73">
        <f t="shared" ref="Q7:Q19" si="8">O7-P7</f>
        <v>2633</v>
      </c>
      <c r="R7" s="63">
        <f t="shared" si="4"/>
        <v>606.00000000000011</v>
      </c>
      <c r="S7" s="6">
        <v>0.72574850299401206</v>
      </c>
      <c r="T7" s="39">
        <f t="shared" si="5"/>
        <v>0.1875529084691725</v>
      </c>
      <c r="U7" s="43" t="s">
        <v>46</v>
      </c>
      <c r="V7" s="36" t="s">
        <v>30</v>
      </c>
    </row>
    <row r="8" spans="1:22">
      <c r="A8" s="3" t="s">
        <v>7</v>
      </c>
      <c r="B8" s="4">
        <v>3112</v>
      </c>
      <c r="C8" s="76">
        <v>1094104</v>
      </c>
      <c r="D8" s="4">
        <v>109204</v>
      </c>
      <c r="E8" s="5">
        <v>194084</v>
      </c>
      <c r="F8" s="61">
        <f t="shared" si="6"/>
        <v>-84880</v>
      </c>
      <c r="G8" s="66">
        <f t="shared" si="0"/>
        <v>2257.6973664750594</v>
      </c>
      <c r="H8" s="6">
        <v>0.72548115889301401</v>
      </c>
      <c r="I8" s="25">
        <v>123642</v>
      </c>
      <c r="J8" s="12">
        <v>219448</v>
      </c>
      <c r="K8" s="17">
        <f t="shared" si="1"/>
        <v>2553.9862753024454</v>
      </c>
      <c r="L8" s="45">
        <f t="shared" si="7"/>
        <v>-95806</v>
      </c>
      <c r="M8" s="12">
        <f t="shared" si="2"/>
        <v>39802</v>
      </c>
      <c r="N8" s="50">
        <f t="shared" si="3"/>
        <v>0.13123499775790667</v>
      </c>
      <c r="O8" s="7">
        <v>151956</v>
      </c>
      <c r="P8" s="8">
        <v>253736</v>
      </c>
      <c r="Q8" s="44">
        <f>O8-P8</f>
        <v>-101780</v>
      </c>
      <c r="R8" s="63">
        <f t="shared" si="4"/>
        <v>3020</v>
      </c>
      <c r="S8" s="6">
        <v>0.9704370179948586</v>
      </c>
      <c r="T8" s="39">
        <f t="shared" si="5"/>
        <v>0.24495585910184459</v>
      </c>
      <c r="U8" s="43" t="s">
        <v>39</v>
      </c>
      <c r="V8" s="36" t="s">
        <v>28</v>
      </c>
    </row>
    <row r="9" spans="1:22">
      <c r="A9" s="3" t="s">
        <v>8</v>
      </c>
      <c r="B9" s="4">
        <v>1048</v>
      </c>
      <c r="C9" s="76">
        <v>338946</v>
      </c>
      <c r="D9" s="4">
        <v>44447</v>
      </c>
      <c r="E9" s="5">
        <v>50580</v>
      </c>
      <c r="F9" s="61">
        <f t="shared" si="6"/>
        <v>-6133</v>
      </c>
      <c r="G9" s="66">
        <f t="shared" si="0"/>
        <v>576.22309717539702</v>
      </c>
      <c r="H9" s="6">
        <v>0.5498311995948445</v>
      </c>
      <c r="I9" s="25">
        <v>72782</v>
      </c>
      <c r="J9" s="12">
        <v>71533</v>
      </c>
      <c r="K9" s="17">
        <f t="shared" si="1"/>
        <v>875.09482851050143</v>
      </c>
      <c r="L9" s="71">
        <f t="shared" si="7"/>
        <v>1249</v>
      </c>
      <c r="M9" s="12">
        <f t="shared" si="2"/>
        <v>49288</v>
      </c>
      <c r="N9" s="51">
        <f t="shared" si="3"/>
        <v>0.51867364012333339</v>
      </c>
      <c r="O9" s="7">
        <v>85790</v>
      </c>
      <c r="P9" s="8">
        <v>82092</v>
      </c>
      <c r="Q9" s="73">
        <f>O9-P9</f>
        <v>3698</v>
      </c>
      <c r="R9" s="63">
        <f t="shared" si="4"/>
        <v>1018</v>
      </c>
      <c r="S9" s="6">
        <v>0.97137404580152675</v>
      </c>
      <c r="T9" s="39">
        <f t="shared" si="5"/>
        <v>0.42154284620668225</v>
      </c>
      <c r="U9" s="43" t="s">
        <v>38</v>
      </c>
      <c r="V9" s="36" t="s">
        <v>28</v>
      </c>
    </row>
    <row r="10" spans="1:22">
      <c r="A10" s="3" t="s">
        <v>9</v>
      </c>
      <c r="B10" s="4">
        <v>976</v>
      </c>
      <c r="C10" s="76">
        <v>323084</v>
      </c>
      <c r="D10" s="4">
        <v>44293</v>
      </c>
      <c r="E10" s="5">
        <v>33193</v>
      </c>
      <c r="F10" s="68">
        <f t="shared" si="6"/>
        <v>11100</v>
      </c>
      <c r="G10" s="66">
        <f t="shared" si="0"/>
        <v>490.25597533805853</v>
      </c>
      <c r="H10" s="6">
        <v>0.5023114501414534</v>
      </c>
      <c r="I10" s="25">
        <v>82312</v>
      </c>
      <c r="J10" s="12">
        <v>56620</v>
      </c>
      <c r="K10" s="17">
        <f t="shared" si="1"/>
        <v>879.02644562459216</v>
      </c>
      <c r="L10" s="71">
        <f t="shared" si="7"/>
        <v>25692</v>
      </c>
      <c r="M10" s="12">
        <f t="shared" si="2"/>
        <v>61446</v>
      </c>
      <c r="N10" s="51">
        <f t="shared" si="3"/>
        <v>0.7929948635882611</v>
      </c>
      <c r="O10" s="7">
        <v>88520</v>
      </c>
      <c r="P10" s="8">
        <v>60049</v>
      </c>
      <c r="Q10" s="73">
        <f>O10-P10</f>
        <v>28471</v>
      </c>
      <c r="R10" s="63">
        <f t="shared" si="4"/>
        <v>940</v>
      </c>
      <c r="S10" s="6">
        <v>0.96311475409836067</v>
      </c>
      <c r="T10" s="39">
        <f t="shared" si="5"/>
        <v>0.46080330395690727</v>
      </c>
      <c r="U10" s="43" t="s">
        <v>38</v>
      </c>
      <c r="V10" s="36" t="s">
        <v>28</v>
      </c>
    </row>
    <row r="11" spans="1:22">
      <c r="A11" s="3" t="s">
        <v>10</v>
      </c>
      <c r="B11" s="4">
        <v>3248</v>
      </c>
      <c r="C11" s="76">
        <f>269005+92778+320337+432768</f>
        <v>1114888</v>
      </c>
      <c r="D11" s="4">
        <v>170657</v>
      </c>
      <c r="E11" s="5">
        <v>155812</v>
      </c>
      <c r="F11" s="68">
        <f t="shared" si="6"/>
        <v>14845</v>
      </c>
      <c r="G11" s="66">
        <f t="shared" si="0"/>
        <v>2003.4709228323823</v>
      </c>
      <c r="H11" s="6">
        <v>0.61683218067499457</v>
      </c>
      <c r="I11" s="25">
        <v>245674</v>
      </c>
      <c r="J11" s="12">
        <v>209102</v>
      </c>
      <c r="K11" s="17">
        <f t="shared" si="1"/>
        <v>2790.8637340820092</v>
      </c>
      <c r="L11" s="71">
        <f t="shared" si="7"/>
        <v>36572</v>
      </c>
      <c r="M11" s="12">
        <f t="shared" si="2"/>
        <v>128307</v>
      </c>
      <c r="N11" s="51">
        <f t="shared" si="3"/>
        <v>0.39301434439410787</v>
      </c>
      <c r="O11" s="7">
        <v>267388</v>
      </c>
      <c r="P11" s="8">
        <v>225215</v>
      </c>
      <c r="Q11" s="73">
        <f t="shared" si="8"/>
        <v>42173</v>
      </c>
      <c r="R11" s="63">
        <f t="shared" si="4"/>
        <v>3023</v>
      </c>
      <c r="S11" s="6">
        <v>0.93072660098522164</v>
      </c>
      <c r="T11" s="39">
        <f t="shared" si="5"/>
        <v>0.31389442031022707</v>
      </c>
      <c r="U11" s="43" t="s">
        <v>38</v>
      </c>
      <c r="V11" s="36" t="s">
        <v>28</v>
      </c>
    </row>
    <row r="12" spans="1:22">
      <c r="A12" s="3" t="s">
        <v>11</v>
      </c>
      <c r="B12" s="4">
        <v>130</v>
      </c>
      <c r="C12" s="76">
        <v>40255</v>
      </c>
      <c r="D12" s="4">
        <v>312</v>
      </c>
      <c r="E12" s="5">
        <v>308</v>
      </c>
      <c r="F12" s="68">
        <f t="shared" si="6"/>
        <v>4</v>
      </c>
      <c r="G12" s="66">
        <f t="shared" si="0"/>
        <v>4.8724726727155812</v>
      </c>
      <c r="H12" s="6">
        <v>3.7480559020889086E-2</v>
      </c>
      <c r="I12" s="25">
        <v>481</v>
      </c>
      <c r="J12" s="12">
        <v>321</v>
      </c>
      <c r="K12" s="17">
        <f t="shared" si="1"/>
        <v>6.3027791669643483</v>
      </c>
      <c r="L12" s="71">
        <f t="shared" si="7"/>
        <v>160</v>
      </c>
      <c r="M12" s="12">
        <f t="shared" si="2"/>
        <v>182</v>
      </c>
      <c r="N12" s="51">
        <f t="shared" si="3"/>
        <v>0.29354838709677417</v>
      </c>
      <c r="O12" s="7">
        <v>8158</v>
      </c>
      <c r="P12" s="8">
        <v>5839</v>
      </c>
      <c r="Q12" s="73">
        <f t="shared" si="8"/>
        <v>2319</v>
      </c>
      <c r="R12" s="63">
        <f t="shared" si="4"/>
        <v>110</v>
      </c>
      <c r="S12" s="6">
        <v>0.84615384615384615</v>
      </c>
      <c r="T12" s="39">
        <f t="shared" si="5"/>
        <v>0.80867328713295705</v>
      </c>
      <c r="U12" s="43" t="s">
        <v>38</v>
      </c>
      <c r="V12" s="36" t="s">
        <v>28</v>
      </c>
    </row>
    <row r="13" spans="1:22">
      <c r="A13" s="3" t="s">
        <v>12</v>
      </c>
      <c r="B13" s="4">
        <v>510</v>
      </c>
      <c r="C13" s="76">
        <v>155684</v>
      </c>
      <c r="D13" s="4">
        <v>19903</v>
      </c>
      <c r="E13" s="5">
        <v>11319</v>
      </c>
      <c r="F13" s="68">
        <f t="shared" si="6"/>
        <v>8584</v>
      </c>
      <c r="G13" s="66">
        <f t="shared" si="0"/>
        <v>190.9487948195227</v>
      </c>
      <c r="H13" s="6">
        <v>0.37440940160690728</v>
      </c>
      <c r="I13" s="25">
        <v>47125</v>
      </c>
      <c r="J13" s="12">
        <v>25143</v>
      </c>
      <c r="K13" s="17">
        <f t="shared" si="1"/>
        <v>441.97961386257344</v>
      </c>
      <c r="L13" s="71">
        <f t="shared" si="7"/>
        <v>21982</v>
      </c>
      <c r="M13" s="12">
        <f t="shared" si="2"/>
        <v>41046</v>
      </c>
      <c r="N13" s="51">
        <f t="shared" si="3"/>
        <v>1.3146499263339952</v>
      </c>
      <c r="O13" s="7">
        <v>55912</v>
      </c>
      <c r="P13" s="8">
        <v>27478</v>
      </c>
      <c r="Q13" s="73">
        <f>O13-P13</f>
        <v>28434</v>
      </c>
      <c r="R13" s="63">
        <f t="shared" si="4"/>
        <v>510</v>
      </c>
      <c r="S13" s="6">
        <v>1</v>
      </c>
      <c r="T13" s="39">
        <f t="shared" si="5"/>
        <v>0.62559059839309272</v>
      </c>
      <c r="U13" s="43" t="s">
        <v>38</v>
      </c>
      <c r="V13" s="36" t="s">
        <v>28</v>
      </c>
    </row>
    <row r="14" spans="1:22">
      <c r="A14" s="3" t="s">
        <v>13</v>
      </c>
      <c r="B14" s="4">
        <v>134</v>
      </c>
      <c r="C14" s="76">
        <v>46663</v>
      </c>
      <c r="D14" s="4">
        <v>5875</v>
      </c>
      <c r="E14" s="5">
        <v>6422</v>
      </c>
      <c r="F14" s="61">
        <f t="shared" si="6"/>
        <v>-547</v>
      </c>
      <c r="G14" s="66">
        <f t="shared" si="0"/>
        <v>97.560568383658975</v>
      </c>
      <c r="H14" s="6">
        <v>0.72806394316163414</v>
      </c>
      <c r="I14" s="25">
        <v>7359</v>
      </c>
      <c r="J14" s="12">
        <v>8381</v>
      </c>
      <c r="K14" s="17">
        <f t="shared" si="1"/>
        <v>124.8762581409118</v>
      </c>
      <c r="L14" s="45">
        <f t="shared" si="7"/>
        <v>-1022</v>
      </c>
      <c r="M14" s="12">
        <f t="shared" si="2"/>
        <v>3443</v>
      </c>
      <c r="N14" s="50">
        <f t="shared" si="3"/>
        <v>0.27998698869643002</v>
      </c>
      <c r="O14" s="7">
        <v>8190</v>
      </c>
      <c r="P14" s="8">
        <v>8700</v>
      </c>
      <c r="Q14" s="44">
        <f t="shared" si="8"/>
        <v>-510</v>
      </c>
      <c r="R14" s="63">
        <f t="shared" si="4"/>
        <v>134</v>
      </c>
      <c r="S14" s="6">
        <v>1</v>
      </c>
      <c r="T14" s="39">
        <f t="shared" si="5"/>
        <v>0.27193605683836586</v>
      </c>
      <c r="U14" s="43" t="s">
        <v>39</v>
      </c>
      <c r="V14" s="36" t="s">
        <v>30</v>
      </c>
    </row>
    <row r="15" spans="1:22">
      <c r="A15" s="3" t="s">
        <v>14</v>
      </c>
      <c r="B15" s="4">
        <v>435</v>
      </c>
      <c r="C15" s="76">
        <v>137234</v>
      </c>
      <c r="D15" s="4">
        <v>16676</v>
      </c>
      <c r="E15" s="5">
        <v>12140</v>
      </c>
      <c r="F15" s="68">
        <f t="shared" si="6"/>
        <v>4536</v>
      </c>
      <c r="G15" s="66">
        <f t="shared" si="0"/>
        <v>192.84217187697757</v>
      </c>
      <c r="H15" s="6">
        <v>0.44331533764822434</v>
      </c>
      <c r="I15" s="25">
        <v>26740</v>
      </c>
      <c r="J15" s="12">
        <v>15626</v>
      </c>
      <c r="K15" s="17">
        <f t="shared" si="1"/>
        <v>283.52135805594224</v>
      </c>
      <c r="L15" s="69">
        <f t="shared" si="7"/>
        <v>11114</v>
      </c>
      <c r="M15" s="12">
        <f t="shared" si="2"/>
        <v>13550</v>
      </c>
      <c r="N15" s="51">
        <f t="shared" si="3"/>
        <v>0.47022487506940591</v>
      </c>
      <c r="O15" s="7">
        <v>42809</v>
      </c>
      <c r="P15" s="8">
        <v>20399</v>
      </c>
      <c r="Q15" s="73">
        <f>O15-P15</f>
        <v>22410</v>
      </c>
      <c r="R15" s="63">
        <f t="shared" si="4"/>
        <v>423</v>
      </c>
      <c r="S15" s="6">
        <v>0.97241379310344822</v>
      </c>
      <c r="T15" s="39">
        <f t="shared" si="5"/>
        <v>0.52909845545522383</v>
      </c>
      <c r="U15" s="43" t="s">
        <v>38</v>
      </c>
      <c r="V15" s="36" t="s">
        <v>28</v>
      </c>
    </row>
    <row r="16" spans="1:22">
      <c r="A16" s="3" t="s">
        <v>15</v>
      </c>
      <c r="B16" s="4">
        <v>734</v>
      </c>
      <c r="C16" s="76">
        <v>210869</v>
      </c>
      <c r="D16" s="4">
        <v>28011</v>
      </c>
      <c r="E16" s="5">
        <v>15613</v>
      </c>
      <c r="F16" s="68">
        <f t="shared" si="6"/>
        <v>12398</v>
      </c>
      <c r="G16" s="66">
        <f t="shared" si="0"/>
        <v>238.69832634343277</v>
      </c>
      <c r="H16" s="6">
        <v>0.32520207948696561</v>
      </c>
      <c r="I16" s="25">
        <v>31525</v>
      </c>
      <c r="J16" s="12">
        <v>17617</v>
      </c>
      <c r="K16" s="17">
        <f t="shared" si="1"/>
        <v>268.89127895582646</v>
      </c>
      <c r="L16" s="69">
        <f t="shared" si="7"/>
        <v>13908</v>
      </c>
      <c r="M16" s="12">
        <f t="shared" si="2"/>
        <v>5518</v>
      </c>
      <c r="N16" s="51">
        <f t="shared" si="3"/>
        <v>0.12649000550155878</v>
      </c>
      <c r="O16" s="7">
        <v>84378</v>
      </c>
      <c r="P16" s="8">
        <v>43187</v>
      </c>
      <c r="Q16" s="73">
        <f>O16-P16</f>
        <v>41191</v>
      </c>
      <c r="R16" s="63">
        <f t="shared" si="4"/>
        <v>698</v>
      </c>
      <c r="S16" s="6">
        <v>0.95095367847411438</v>
      </c>
      <c r="T16" s="39">
        <f t="shared" si="5"/>
        <v>0.62575159898714872</v>
      </c>
      <c r="U16" s="43" t="s">
        <v>38</v>
      </c>
      <c r="V16" s="36" t="s">
        <v>28</v>
      </c>
    </row>
    <row r="17" spans="1:22">
      <c r="A17" s="3" t="s">
        <v>16</v>
      </c>
      <c r="B17" s="4">
        <v>337</v>
      </c>
      <c r="C17" s="76">
        <v>106221</v>
      </c>
      <c r="D17" s="4">
        <v>19908</v>
      </c>
      <c r="E17" s="5">
        <v>16131</v>
      </c>
      <c r="F17" s="68">
        <f t="shared" si="6"/>
        <v>3777</v>
      </c>
      <c r="G17" s="66">
        <f t="shared" si="0"/>
        <v>224.43077814972042</v>
      </c>
      <c r="H17" s="6">
        <v>0.66596670074101016</v>
      </c>
      <c r="I17" s="25">
        <v>28880</v>
      </c>
      <c r="J17" s="12">
        <v>21373</v>
      </c>
      <c r="K17" s="17">
        <f t="shared" si="1"/>
        <v>312.94763712527816</v>
      </c>
      <c r="L17" s="69">
        <f t="shared" si="7"/>
        <v>7507</v>
      </c>
      <c r="M17" s="12">
        <f t="shared" si="2"/>
        <v>14214</v>
      </c>
      <c r="N17" s="51">
        <f t="shared" si="3"/>
        <v>0.39440606010155665</v>
      </c>
      <c r="O17" s="7">
        <v>31200</v>
      </c>
      <c r="P17" s="8">
        <v>22273</v>
      </c>
      <c r="Q17" s="73">
        <f t="shared" si="8"/>
        <v>8927</v>
      </c>
      <c r="R17" s="63">
        <f t="shared" si="4"/>
        <v>333</v>
      </c>
      <c r="S17" s="6">
        <v>0.98813056379821962</v>
      </c>
      <c r="T17" s="39">
        <f t="shared" si="5"/>
        <v>0.32216386305720945</v>
      </c>
      <c r="U17" s="43" t="s">
        <v>38</v>
      </c>
      <c r="V17" s="36" t="s">
        <v>28</v>
      </c>
    </row>
    <row r="18" spans="1:22">
      <c r="A18" s="3" t="s">
        <v>17</v>
      </c>
      <c r="B18" s="4">
        <v>1158</v>
      </c>
      <c r="C18" s="76">
        <v>370334</v>
      </c>
      <c r="D18" s="4">
        <v>42741</v>
      </c>
      <c r="E18" s="5">
        <v>43232</v>
      </c>
      <c r="F18" s="61">
        <f t="shared" si="6"/>
        <v>-491</v>
      </c>
      <c r="G18" s="66">
        <f t="shared" si="0"/>
        <v>558.16546126260562</v>
      </c>
      <c r="H18" s="6">
        <v>0.48200817034767329</v>
      </c>
      <c r="I18" s="25">
        <v>47394</v>
      </c>
      <c r="J18" s="12">
        <v>47841</v>
      </c>
      <c r="K18" s="17">
        <f t="shared" si="1"/>
        <v>618.29746203278069</v>
      </c>
      <c r="L18" s="45">
        <f t="shared" si="7"/>
        <v>-447</v>
      </c>
      <c r="M18" s="12">
        <f t="shared" si="2"/>
        <v>9262</v>
      </c>
      <c r="N18" s="50">
        <f t="shared" si="3"/>
        <v>0.10773149709792609</v>
      </c>
      <c r="O18" s="7">
        <v>87723</v>
      </c>
      <c r="P18" s="8">
        <v>78473</v>
      </c>
      <c r="Q18" s="73">
        <f>O18-P18</f>
        <v>9250</v>
      </c>
      <c r="R18" s="63">
        <f t="shared" si="4"/>
        <v>1079</v>
      </c>
      <c r="S18" s="6">
        <v>0.93177892918825567</v>
      </c>
      <c r="T18" s="39">
        <f t="shared" si="5"/>
        <v>0.44977075884058237</v>
      </c>
      <c r="U18" s="43" t="s">
        <v>46</v>
      </c>
      <c r="V18" s="36" t="s">
        <v>28</v>
      </c>
    </row>
    <row r="19" spans="1:22">
      <c r="A19" s="3" t="s">
        <v>18</v>
      </c>
      <c r="B19" s="4">
        <v>1055</v>
      </c>
      <c r="C19" s="76">
        <v>334897</v>
      </c>
      <c r="D19" s="4">
        <v>47902</v>
      </c>
      <c r="E19" s="5">
        <v>54168</v>
      </c>
      <c r="F19" s="61">
        <f t="shared" si="6"/>
        <v>-6266</v>
      </c>
      <c r="G19" s="66">
        <f t="shared" si="0"/>
        <v>605.56358979071422</v>
      </c>
      <c r="H19" s="6">
        <v>0.57399392397224092</v>
      </c>
      <c r="I19" s="25">
        <v>52293</v>
      </c>
      <c r="J19" s="12">
        <v>59427</v>
      </c>
      <c r="K19" s="17">
        <f t="shared" si="1"/>
        <v>662.8153644696639</v>
      </c>
      <c r="L19" s="45">
        <f t="shared" si="7"/>
        <v>-7134</v>
      </c>
      <c r="M19" s="12">
        <f t="shared" si="2"/>
        <v>9650</v>
      </c>
      <c r="N19" s="50">
        <f t="shared" si="3"/>
        <v>9.4542960713236021E-2</v>
      </c>
      <c r="O19" s="7">
        <v>86877</v>
      </c>
      <c r="P19" s="8">
        <v>87239</v>
      </c>
      <c r="Q19" s="44">
        <f t="shared" si="8"/>
        <v>-362</v>
      </c>
      <c r="R19" s="63">
        <f t="shared" si="4"/>
        <v>1033</v>
      </c>
      <c r="S19" s="6">
        <v>0.97914691943127963</v>
      </c>
      <c r="T19" s="39">
        <f t="shared" si="5"/>
        <v>0.40515299545903871</v>
      </c>
      <c r="U19" s="43" t="s">
        <v>39</v>
      </c>
      <c r="V19" s="36" t="s">
        <v>30</v>
      </c>
    </row>
    <row r="20" spans="1:22">
      <c r="A20" s="3" t="s">
        <v>19</v>
      </c>
      <c r="B20" s="4">
        <v>477</v>
      </c>
      <c r="C20" s="76">
        <v>147432</v>
      </c>
      <c r="D20" s="4">
        <v>22624</v>
      </c>
      <c r="E20" s="5">
        <v>21241</v>
      </c>
      <c r="F20" s="68">
        <f t="shared" si="6"/>
        <v>1383</v>
      </c>
      <c r="G20" s="66">
        <f t="shared" si="0"/>
        <v>299.28579813067654</v>
      </c>
      <c r="H20" s="6">
        <v>0.62743353905802213</v>
      </c>
      <c r="I20" s="25">
        <v>34030</v>
      </c>
      <c r="J20" s="12">
        <v>29406</v>
      </c>
      <c r="K20" s="17">
        <f t="shared" si="1"/>
        <v>432.81645708919638</v>
      </c>
      <c r="L20" s="69">
        <f t="shared" si="7"/>
        <v>4624</v>
      </c>
      <c r="M20" s="12">
        <f t="shared" si="2"/>
        <v>19571</v>
      </c>
      <c r="N20" s="51">
        <f t="shared" si="3"/>
        <v>0.44616436794711045</v>
      </c>
      <c r="O20" s="7">
        <v>36766</v>
      </c>
      <c r="P20" s="8">
        <v>31387</v>
      </c>
      <c r="Q20" s="73">
        <f>O20-P20</f>
        <v>5379</v>
      </c>
      <c r="R20" s="63">
        <f t="shared" si="4"/>
        <v>465</v>
      </c>
      <c r="S20" s="6">
        <v>0.97484276729559749</v>
      </c>
      <c r="T20" s="39">
        <f t="shared" si="5"/>
        <v>0.34740922823757536</v>
      </c>
      <c r="U20" s="43" t="s">
        <v>38</v>
      </c>
      <c r="V20" s="36" t="s">
        <v>28</v>
      </c>
    </row>
    <row r="21" spans="1:22" ht="16.2" thickBot="1">
      <c r="A21" s="9" t="s">
        <v>20</v>
      </c>
      <c r="B21" s="4">
        <v>1255</v>
      </c>
      <c r="C21" s="76">
        <v>421854</v>
      </c>
      <c r="D21" s="4">
        <v>46876</v>
      </c>
      <c r="E21" s="5">
        <v>64749</v>
      </c>
      <c r="F21" s="61">
        <f t="shared" si="6"/>
        <v>-17873</v>
      </c>
      <c r="G21" s="66">
        <f t="shared" si="0"/>
        <v>882.99570350144552</v>
      </c>
      <c r="H21" s="6">
        <v>0.70358223386569363</v>
      </c>
      <c r="I21" s="25">
        <v>49067</v>
      </c>
      <c r="J21" s="12">
        <v>67684</v>
      </c>
      <c r="K21" s="17">
        <f t="shared" si="1"/>
        <v>923.54429007388364</v>
      </c>
      <c r="L21" s="45">
        <f t="shared" si="7"/>
        <v>-18617</v>
      </c>
      <c r="M21" s="12">
        <f t="shared" si="2"/>
        <v>5126</v>
      </c>
      <c r="N21" s="50">
        <f t="shared" si="3"/>
        <v>4.5921612541993284E-2</v>
      </c>
      <c r="O21" s="7">
        <v>65078</v>
      </c>
      <c r="P21" s="8">
        <v>84346</v>
      </c>
      <c r="Q21" s="44">
        <f>O21-P21</f>
        <v>-19268</v>
      </c>
      <c r="R21" s="63">
        <f t="shared" si="4"/>
        <v>1182</v>
      </c>
      <c r="S21" s="6">
        <v>0.94183266932270915</v>
      </c>
      <c r="T21" s="39">
        <f t="shared" si="5"/>
        <v>0.23825043545701552</v>
      </c>
      <c r="U21" s="43" t="s">
        <v>39</v>
      </c>
      <c r="V21" s="36" t="s">
        <v>28</v>
      </c>
    </row>
    <row r="22" spans="1:22" s="10" customFormat="1" ht="25.2" customHeight="1" thickBot="1">
      <c r="A22" s="11" t="s">
        <v>21</v>
      </c>
      <c r="B22" s="21">
        <f>SUM(B4:B21)</f>
        <v>18103</v>
      </c>
      <c r="C22" s="65">
        <f>SUM(C4:C21)</f>
        <v>5996256</v>
      </c>
      <c r="D22" s="21">
        <f>SUM(D4:D21)</f>
        <v>762252</v>
      </c>
      <c r="E22" s="22">
        <f>SUM(E4:E21)</f>
        <v>855847</v>
      </c>
      <c r="F22" s="22">
        <f>SUM(F4:F21)</f>
        <v>-93595</v>
      </c>
      <c r="G22" s="65"/>
      <c r="H22" s="23">
        <v>0.57189999999999996</v>
      </c>
      <c r="I22" s="26">
        <f>SUM(I4:I21)</f>
        <v>1043472</v>
      </c>
      <c r="J22" s="27">
        <f t="shared" ref="J22" si="9">SUM(J4:J21)</f>
        <v>1067754</v>
      </c>
      <c r="K22" s="27">
        <f>SUM(K4:K21)</f>
        <v>13969.519782656271</v>
      </c>
      <c r="L22" s="28">
        <f t="shared" si="7"/>
        <v>-24282</v>
      </c>
      <c r="M22" s="27">
        <f t="shared" ref="M22" si="10">SUM(M4:M21)</f>
        <v>493127</v>
      </c>
      <c r="N22" s="29"/>
      <c r="O22" s="31">
        <f>SUM(O4:O21)</f>
        <v>1326731</v>
      </c>
      <c r="P22" s="32">
        <f>SUM(P4:P21)</f>
        <v>1274630</v>
      </c>
      <c r="Q22" s="32">
        <f>SUM(Q4:Q21)</f>
        <v>52101</v>
      </c>
      <c r="R22" s="64"/>
      <c r="S22" s="23">
        <v>0.94724631276583993</v>
      </c>
      <c r="T22" s="40"/>
      <c r="U22" s="40"/>
      <c r="V22" s="37"/>
    </row>
    <row r="23" spans="1:22">
      <c r="C23" t="s">
        <v>33</v>
      </c>
      <c r="D23" s="41">
        <f>H22</f>
        <v>0.57189999999999996</v>
      </c>
      <c r="J23" s="42" t="s">
        <v>27</v>
      </c>
      <c r="K23" s="67">
        <f>K22/B22</f>
        <v>0.77166877217346685</v>
      </c>
      <c r="L23" s="2">
        <v>0.75390000000000001</v>
      </c>
      <c r="P23" s="42" t="s">
        <v>34</v>
      </c>
      <c r="Q23" s="41">
        <f>S22</f>
        <v>0.94724631276583993</v>
      </c>
      <c r="R23" s="41"/>
    </row>
    <row r="24" spans="1:22">
      <c r="D24" t="s">
        <v>50</v>
      </c>
      <c r="J24" s="1" t="s">
        <v>44</v>
      </c>
      <c r="P24" t="s">
        <v>45</v>
      </c>
    </row>
    <row r="25" spans="1:22">
      <c r="B25" t="s">
        <v>35</v>
      </c>
      <c r="S25" s="74"/>
      <c r="T25" s="46"/>
      <c r="U25" s="46"/>
    </row>
    <row r="26" spans="1:22">
      <c r="B26" t="s">
        <v>40</v>
      </c>
      <c r="C26" s="47"/>
      <c r="S26" s="74"/>
      <c r="T26" s="46"/>
      <c r="U26" s="46"/>
    </row>
    <row r="27" spans="1:22">
      <c r="B27" t="s">
        <v>41</v>
      </c>
      <c r="C27" s="48"/>
    </row>
  </sheetData>
  <mergeCells count="3">
    <mergeCell ref="O2:S2"/>
    <mergeCell ref="D2:H2"/>
    <mergeCell ref="I2:N2"/>
  </mergeCells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zoomScale="85" zoomScaleNormal="85" workbookViewId="0">
      <selection activeCell="G3" sqref="G3"/>
    </sheetView>
  </sheetViews>
  <sheetFormatPr defaultColWidth="8.69921875" defaultRowHeight="15.6"/>
  <cols>
    <col min="1" max="8" width="16.69921875" customWidth="1"/>
  </cols>
  <sheetData>
    <row r="1" spans="1:8" ht="26.7" customHeight="1" thickBot="1">
      <c r="A1" s="294" t="s">
        <v>67</v>
      </c>
      <c r="B1" s="295"/>
      <c r="C1" s="295"/>
      <c r="D1" s="295"/>
      <c r="E1" s="295"/>
      <c r="F1" s="295"/>
      <c r="G1" s="295"/>
      <c r="H1" s="296"/>
    </row>
    <row r="2" spans="1:8" ht="18.600000000000001" thickBot="1">
      <c r="A2" s="54" t="s">
        <v>23</v>
      </c>
      <c r="B2" s="55" t="s">
        <v>24</v>
      </c>
      <c r="C2" s="62" t="s">
        <v>25</v>
      </c>
      <c r="D2" s="55" t="s">
        <v>0</v>
      </c>
      <c r="E2" s="56" t="s">
        <v>1</v>
      </c>
      <c r="F2" s="56" t="s">
        <v>2</v>
      </c>
      <c r="G2" s="62" t="s">
        <v>34</v>
      </c>
      <c r="H2" s="53" t="s">
        <v>22</v>
      </c>
    </row>
    <row r="3" spans="1:8">
      <c r="A3" s="15" t="s">
        <v>3</v>
      </c>
      <c r="B3" s="19">
        <v>948</v>
      </c>
      <c r="C3" s="66">
        <v>320048</v>
      </c>
      <c r="D3" s="19">
        <v>35284</v>
      </c>
      <c r="E3" s="16">
        <v>52761</v>
      </c>
      <c r="F3" s="60">
        <f>D3-E3</f>
        <v>-17477</v>
      </c>
      <c r="G3" s="66">
        <f t="shared" ref="G3:G20" si="0">B3*H3</f>
        <v>681.66340590615687</v>
      </c>
      <c r="H3" s="20">
        <v>0.71905422563940602</v>
      </c>
    </row>
    <row r="4" spans="1:8">
      <c r="A4" s="3" t="s">
        <v>4</v>
      </c>
      <c r="B4" s="4">
        <v>688</v>
      </c>
      <c r="C4" s="76">
        <v>233094</v>
      </c>
      <c r="D4" s="4">
        <v>26778</v>
      </c>
      <c r="E4" s="5">
        <v>42062</v>
      </c>
      <c r="F4" s="61">
        <f t="shared" ref="F4:F20" si="1">D4-E4</f>
        <v>-15284</v>
      </c>
      <c r="G4" s="66">
        <f t="shared" si="0"/>
        <v>538.77107993236143</v>
      </c>
      <c r="H4" s="6">
        <v>0.78309749990168809</v>
      </c>
    </row>
    <row r="5" spans="1:8">
      <c r="A5" s="3" t="s">
        <v>5</v>
      </c>
      <c r="B5" s="4">
        <v>1023</v>
      </c>
      <c r="C5" s="76">
        <v>334282</v>
      </c>
      <c r="D5" s="4">
        <v>41487</v>
      </c>
      <c r="E5" s="5">
        <v>41159</v>
      </c>
      <c r="F5" s="68">
        <f t="shared" si="1"/>
        <v>328</v>
      </c>
      <c r="G5" s="66">
        <f t="shared" si="0"/>
        <v>513.47822552549076</v>
      </c>
      <c r="H5" s="6">
        <v>0.50193374929177981</v>
      </c>
    </row>
    <row r="6" spans="1:8">
      <c r="A6" s="3" t="s">
        <v>6</v>
      </c>
      <c r="B6" s="4">
        <v>835</v>
      </c>
      <c r="C6" s="76">
        <v>266367</v>
      </c>
      <c r="D6" s="4">
        <v>39274</v>
      </c>
      <c r="E6" s="5">
        <v>40873</v>
      </c>
      <c r="F6" s="61">
        <f t="shared" si="1"/>
        <v>-1599</v>
      </c>
      <c r="G6" s="66">
        <f t="shared" si="0"/>
        <v>449.39332142824105</v>
      </c>
      <c r="H6" s="6">
        <v>0.53819559452483956</v>
      </c>
    </row>
    <row r="7" spans="1:8">
      <c r="A7" s="3" t="s">
        <v>7</v>
      </c>
      <c r="B7" s="4">
        <v>3112</v>
      </c>
      <c r="C7" s="76">
        <v>1094104</v>
      </c>
      <c r="D7" s="4">
        <v>109204</v>
      </c>
      <c r="E7" s="5">
        <v>194084</v>
      </c>
      <c r="F7" s="61">
        <f t="shared" si="1"/>
        <v>-84880</v>
      </c>
      <c r="G7" s="66">
        <f t="shared" si="0"/>
        <v>2257.6973664750594</v>
      </c>
      <c r="H7" s="6">
        <v>0.72548115889301401</v>
      </c>
    </row>
    <row r="8" spans="1:8">
      <c r="A8" s="3" t="s">
        <v>8</v>
      </c>
      <c r="B8" s="4">
        <v>1048</v>
      </c>
      <c r="C8" s="76">
        <v>338946</v>
      </c>
      <c r="D8" s="4">
        <v>44447</v>
      </c>
      <c r="E8" s="5">
        <v>50580</v>
      </c>
      <c r="F8" s="61">
        <f t="shared" si="1"/>
        <v>-6133</v>
      </c>
      <c r="G8" s="66">
        <f t="shared" si="0"/>
        <v>576.22309717539702</v>
      </c>
      <c r="H8" s="6">
        <v>0.5498311995948445</v>
      </c>
    </row>
    <row r="9" spans="1:8">
      <c r="A9" s="3" t="s">
        <v>9</v>
      </c>
      <c r="B9" s="4">
        <v>976</v>
      </c>
      <c r="C9" s="76">
        <v>323084</v>
      </c>
      <c r="D9" s="4">
        <v>44293</v>
      </c>
      <c r="E9" s="5">
        <v>33193</v>
      </c>
      <c r="F9" s="68">
        <f t="shared" si="1"/>
        <v>11100</v>
      </c>
      <c r="G9" s="66">
        <f t="shared" si="0"/>
        <v>490.25597533805853</v>
      </c>
      <c r="H9" s="6">
        <v>0.5023114501414534</v>
      </c>
    </row>
    <row r="10" spans="1:8">
      <c r="A10" s="3" t="s">
        <v>10</v>
      </c>
      <c r="B10" s="4">
        <v>3248</v>
      </c>
      <c r="C10" s="76">
        <f>269005+92778+320337+432768</f>
        <v>1114888</v>
      </c>
      <c r="D10" s="4">
        <v>170657</v>
      </c>
      <c r="E10" s="5">
        <v>155812</v>
      </c>
      <c r="F10" s="68">
        <f t="shared" si="1"/>
        <v>14845</v>
      </c>
      <c r="G10" s="66">
        <f t="shared" si="0"/>
        <v>2003.4709228323823</v>
      </c>
      <c r="H10" s="6">
        <v>0.61683218067499457</v>
      </c>
    </row>
    <row r="11" spans="1:8">
      <c r="A11" s="3" t="s">
        <v>11</v>
      </c>
      <c r="B11" s="4">
        <v>130</v>
      </c>
      <c r="C11" s="76">
        <v>40255</v>
      </c>
      <c r="D11" s="4">
        <v>312</v>
      </c>
      <c r="E11" s="5">
        <v>308</v>
      </c>
      <c r="F11" s="68">
        <f t="shared" si="1"/>
        <v>4</v>
      </c>
      <c r="G11" s="66">
        <f t="shared" si="0"/>
        <v>4.8724726727155812</v>
      </c>
      <c r="H11" s="6">
        <v>3.7480559020889086E-2</v>
      </c>
    </row>
    <row r="12" spans="1:8">
      <c r="A12" s="3" t="s">
        <v>12</v>
      </c>
      <c r="B12" s="4">
        <v>510</v>
      </c>
      <c r="C12" s="76">
        <v>155684</v>
      </c>
      <c r="D12" s="4">
        <v>19903</v>
      </c>
      <c r="E12" s="5">
        <v>11319</v>
      </c>
      <c r="F12" s="68">
        <f t="shared" si="1"/>
        <v>8584</v>
      </c>
      <c r="G12" s="66">
        <f t="shared" si="0"/>
        <v>190.9487948195227</v>
      </c>
      <c r="H12" s="6">
        <v>0.37440940160690728</v>
      </c>
    </row>
    <row r="13" spans="1:8">
      <c r="A13" s="3" t="s">
        <v>13</v>
      </c>
      <c r="B13" s="4">
        <v>134</v>
      </c>
      <c r="C13" s="76">
        <v>46663</v>
      </c>
      <c r="D13" s="4">
        <v>5875</v>
      </c>
      <c r="E13" s="5">
        <v>6422</v>
      </c>
      <c r="F13" s="61">
        <f t="shared" si="1"/>
        <v>-547</v>
      </c>
      <c r="G13" s="66">
        <f t="shared" si="0"/>
        <v>97.560568383658975</v>
      </c>
      <c r="H13" s="6">
        <v>0.72806394316163414</v>
      </c>
    </row>
    <row r="14" spans="1:8">
      <c r="A14" s="3" t="s">
        <v>14</v>
      </c>
      <c r="B14" s="4">
        <v>435</v>
      </c>
      <c r="C14" s="76">
        <v>137234</v>
      </c>
      <c r="D14" s="4">
        <v>16676</v>
      </c>
      <c r="E14" s="5">
        <v>12140</v>
      </c>
      <c r="F14" s="68">
        <f t="shared" si="1"/>
        <v>4536</v>
      </c>
      <c r="G14" s="66">
        <f t="shared" si="0"/>
        <v>192.84217187697757</v>
      </c>
      <c r="H14" s="6">
        <v>0.44331533764822434</v>
      </c>
    </row>
    <row r="15" spans="1:8">
      <c r="A15" s="3" t="s">
        <v>15</v>
      </c>
      <c r="B15" s="4">
        <v>734</v>
      </c>
      <c r="C15" s="76">
        <v>210869</v>
      </c>
      <c r="D15" s="4">
        <v>28011</v>
      </c>
      <c r="E15" s="5">
        <v>15613</v>
      </c>
      <c r="F15" s="68">
        <f t="shared" si="1"/>
        <v>12398</v>
      </c>
      <c r="G15" s="66">
        <f t="shared" si="0"/>
        <v>238.69832634343277</v>
      </c>
      <c r="H15" s="6">
        <v>0.32520207948696561</v>
      </c>
    </row>
    <row r="16" spans="1:8">
      <c r="A16" s="3" t="s">
        <v>16</v>
      </c>
      <c r="B16" s="4">
        <v>337</v>
      </c>
      <c r="C16" s="76">
        <v>106221</v>
      </c>
      <c r="D16" s="4">
        <v>19908</v>
      </c>
      <c r="E16" s="5">
        <v>16131</v>
      </c>
      <c r="F16" s="68">
        <f t="shared" si="1"/>
        <v>3777</v>
      </c>
      <c r="G16" s="66">
        <f t="shared" si="0"/>
        <v>224.43077814972042</v>
      </c>
      <c r="H16" s="6">
        <v>0.66596670074101016</v>
      </c>
    </row>
    <row r="17" spans="1:8">
      <c r="A17" s="3" t="s">
        <v>17</v>
      </c>
      <c r="B17" s="4">
        <v>1158</v>
      </c>
      <c r="C17" s="76">
        <v>370334</v>
      </c>
      <c r="D17" s="4">
        <v>42741</v>
      </c>
      <c r="E17" s="5">
        <v>43232</v>
      </c>
      <c r="F17" s="61">
        <f t="shared" si="1"/>
        <v>-491</v>
      </c>
      <c r="G17" s="66">
        <f t="shared" si="0"/>
        <v>558.16546126260562</v>
      </c>
      <c r="H17" s="6">
        <v>0.48200817034767329</v>
      </c>
    </row>
    <row r="18" spans="1:8">
      <c r="A18" s="3" t="s">
        <v>18</v>
      </c>
      <c r="B18" s="4">
        <v>1055</v>
      </c>
      <c r="C18" s="76">
        <v>334897</v>
      </c>
      <c r="D18" s="4">
        <v>47902</v>
      </c>
      <c r="E18" s="5">
        <v>54168</v>
      </c>
      <c r="F18" s="61">
        <f t="shared" si="1"/>
        <v>-6266</v>
      </c>
      <c r="G18" s="66">
        <f t="shared" si="0"/>
        <v>605.56358979071422</v>
      </c>
      <c r="H18" s="6">
        <v>0.57399392397224092</v>
      </c>
    </row>
    <row r="19" spans="1:8">
      <c r="A19" s="3" t="s">
        <v>19</v>
      </c>
      <c r="B19" s="4">
        <v>477</v>
      </c>
      <c r="C19" s="76">
        <v>147432</v>
      </c>
      <c r="D19" s="4">
        <v>22624</v>
      </c>
      <c r="E19" s="5">
        <v>21241</v>
      </c>
      <c r="F19" s="68">
        <f t="shared" si="1"/>
        <v>1383</v>
      </c>
      <c r="G19" s="66">
        <f t="shared" si="0"/>
        <v>299.28579813067654</v>
      </c>
      <c r="H19" s="6">
        <v>0.62743353905802213</v>
      </c>
    </row>
    <row r="20" spans="1:8" ht="16.2" thickBot="1">
      <c r="A20" s="9" t="s">
        <v>20</v>
      </c>
      <c r="B20" s="4">
        <v>1255</v>
      </c>
      <c r="C20" s="76">
        <v>421854</v>
      </c>
      <c r="D20" s="94">
        <v>46876</v>
      </c>
      <c r="E20" s="105">
        <v>64749</v>
      </c>
      <c r="F20" s="61">
        <f t="shared" si="1"/>
        <v>-17873</v>
      </c>
      <c r="G20" s="66">
        <f t="shared" si="0"/>
        <v>882.99570350144552</v>
      </c>
      <c r="H20" s="6">
        <v>0.70358223386569363</v>
      </c>
    </row>
    <row r="21" spans="1:8" ht="16.2" thickBot="1">
      <c r="A21" s="11" t="s">
        <v>21</v>
      </c>
      <c r="B21" s="21">
        <f>SUM(B3:B20)</f>
        <v>18103</v>
      </c>
      <c r="C21" s="65">
        <f>SUM(C3:C20)</f>
        <v>5996256</v>
      </c>
      <c r="D21" s="101">
        <f>SUM(D3:D20)</f>
        <v>762252</v>
      </c>
      <c r="E21" s="106">
        <f>SUM(E3:E20)</f>
        <v>855847</v>
      </c>
      <c r="F21" s="104">
        <f>SUM(F3:F20)</f>
        <v>-93595</v>
      </c>
      <c r="G21" s="65"/>
      <c r="H21" s="23">
        <v>0.57189999999999996</v>
      </c>
    </row>
    <row r="22" spans="1:8" ht="18.600000000000001" thickBot="1">
      <c r="D22" s="134">
        <v>0.40210000000000001</v>
      </c>
      <c r="E22" s="135">
        <v>0.45169999999999999</v>
      </c>
      <c r="H22" s="1"/>
    </row>
    <row r="23" spans="1:8" ht="18">
      <c r="A23" s="133" t="s">
        <v>55</v>
      </c>
      <c r="H23" s="1"/>
    </row>
    <row r="24" spans="1:8" ht="18">
      <c r="A24" s="133" t="s">
        <v>56</v>
      </c>
    </row>
    <row r="25" spans="1:8" ht="18">
      <c r="A25" s="133" t="s">
        <v>57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zoomScale="85" zoomScaleNormal="85" workbookViewId="0">
      <selection activeCell="G3" sqref="G3"/>
    </sheetView>
  </sheetViews>
  <sheetFormatPr defaultColWidth="8.69921875" defaultRowHeight="15.6"/>
  <cols>
    <col min="1" max="1" width="19.19921875" customWidth="1"/>
    <col min="2" max="7" width="12.69921875" style="10" customWidth="1"/>
    <col min="8" max="8" width="12.19921875" customWidth="1"/>
  </cols>
  <sheetData>
    <row r="1" spans="1:8" ht="25.95" customHeight="1" thickBot="1">
      <c r="A1" s="294" t="s">
        <v>67</v>
      </c>
      <c r="B1" s="295"/>
      <c r="C1" s="295"/>
      <c r="D1" s="295"/>
      <c r="E1" s="295"/>
      <c r="F1" s="295"/>
      <c r="G1" s="295"/>
      <c r="H1" s="296"/>
    </row>
    <row r="2" spans="1:8" s="10" customFormat="1" ht="54.6" thickBot="1">
      <c r="A2" s="91" t="s">
        <v>23</v>
      </c>
      <c r="B2" s="77" t="s">
        <v>24</v>
      </c>
      <c r="C2" s="78" t="s">
        <v>25</v>
      </c>
      <c r="D2" s="81" t="s">
        <v>0</v>
      </c>
      <c r="E2" s="82" t="s">
        <v>1</v>
      </c>
      <c r="F2" s="82" t="s">
        <v>2</v>
      </c>
      <c r="G2" s="82" t="s">
        <v>54</v>
      </c>
      <c r="H2" s="92" t="s">
        <v>22</v>
      </c>
    </row>
    <row r="3" spans="1:8">
      <c r="A3" s="116" t="s">
        <v>3</v>
      </c>
      <c r="B3" s="83">
        <v>948</v>
      </c>
      <c r="C3" s="84">
        <v>320048</v>
      </c>
      <c r="D3" s="85">
        <v>42791</v>
      </c>
      <c r="E3" s="86">
        <v>62958</v>
      </c>
      <c r="F3" s="70">
        <v>-20167</v>
      </c>
      <c r="G3" s="86">
        <v>818.73159760543115</v>
      </c>
      <c r="H3" s="117">
        <f t="shared" ref="H3:H20" si="0">G3/B3</f>
        <v>0.86364092574412565</v>
      </c>
    </row>
    <row r="4" spans="1:8">
      <c r="A4" s="118" t="s">
        <v>4</v>
      </c>
      <c r="B4" s="87">
        <v>688</v>
      </c>
      <c r="C4" s="88">
        <v>233094</v>
      </c>
      <c r="D4" s="89">
        <v>29744</v>
      </c>
      <c r="E4" s="90">
        <v>46607</v>
      </c>
      <c r="F4" s="45">
        <v>-16863</v>
      </c>
      <c r="G4" s="86">
        <v>597.55535624514425</v>
      </c>
      <c r="H4" s="117">
        <f t="shared" si="0"/>
        <v>0.86853976198422134</v>
      </c>
    </row>
    <row r="5" spans="1:8">
      <c r="A5" s="118" t="s">
        <v>5</v>
      </c>
      <c r="B5" s="87">
        <v>1023</v>
      </c>
      <c r="C5" s="88">
        <v>334282</v>
      </c>
      <c r="D5" s="89">
        <v>79187</v>
      </c>
      <c r="E5" s="90">
        <v>64327</v>
      </c>
      <c r="F5" s="69">
        <v>14860</v>
      </c>
      <c r="G5" s="86">
        <v>891.65009871095128</v>
      </c>
      <c r="H5" s="117">
        <f t="shared" si="0"/>
        <v>0.87160322454638439</v>
      </c>
    </row>
    <row r="6" spans="1:8">
      <c r="A6" s="118" t="s">
        <v>6</v>
      </c>
      <c r="B6" s="87">
        <v>835</v>
      </c>
      <c r="C6" s="88">
        <v>266367</v>
      </c>
      <c r="D6" s="89">
        <v>42446</v>
      </c>
      <c r="E6" s="90">
        <v>44340</v>
      </c>
      <c r="F6" s="45">
        <v>-1894</v>
      </c>
      <c r="G6" s="86">
        <v>486.61894760217263</v>
      </c>
      <c r="H6" s="117">
        <f t="shared" si="0"/>
        <v>0.582777182757093</v>
      </c>
    </row>
    <row r="7" spans="1:8">
      <c r="A7" s="118" t="s">
        <v>7</v>
      </c>
      <c r="B7" s="87">
        <v>3112</v>
      </c>
      <c r="C7" s="88">
        <v>1094104</v>
      </c>
      <c r="D7" s="89">
        <v>123642</v>
      </c>
      <c r="E7" s="90">
        <v>219448</v>
      </c>
      <c r="F7" s="45">
        <v>-95806</v>
      </c>
      <c r="G7" s="86">
        <v>2553.9862753024454</v>
      </c>
      <c r="H7" s="117">
        <f t="shared" si="0"/>
        <v>0.82068967715374208</v>
      </c>
    </row>
    <row r="8" spans="1:8">
      <c r="A8" s="118" t="s">
        <v>8</v>
      </c>
      <c r="B8" s="87">
        <v>1048</v>
      </c>
      <c r="C8" s="88">
        <v>338946</v>
      </c>
      <c r="D8" s="89">
        <v>72782</v>
      </c>
      <c r="E8" s="90">
        <v>71533</v>
      </c>
      <c r="F8" s="71">
        <v>1249</v>
      </c>
      <c r="G8" s="86">
        <v>875.09482851050143</v>
      </c>
      <c r="H8" s="117">
        <f t="shared" si="0"/>
        <v>0.83501414934208151</v>
      </c>
    </row>
    <row r="9" spans="1:8">
      <c r="A9" s="118" t="s">
        <v>9</v>
      </c>
      <c r="B9" s="87">
        <v>976</v>
      </c>
      <c r="C9" s="88">
        <v>323084</v>
      </c>
      <c r="D9" s="89">
        <v>82312</v>
      </c>
      <c r="E9" s="90">
        <v>56620</v>
      </c>
      <c r="F9" s="71">
        <v>25692</v>
      </c>
      <c r="G9" s="86">
        <v>879.02644562459216</v>
      </c>
      <c r="H9" s="117">
        <f t="shared" si="0"/>
        <v>0.90064185002519692</v>
      </c>
    </row>
    <row r="10" spans="1:8">
      <c r="A10" s="118" t="s">
        <v>10</v>
      </c>
      <c r="B10" s="87">
        <v>3248</v>
      </c>
      <c r="C10" s="88">
        <f>269005+92778+320337+432768</f>
        <v>1114888</v>
      </c>
      <c r="D10" s="89">
        <v>245674</v>
      </c>
      <c r="E10" s="90">
        <v>209102</v>
      </c>
      <c r="F10" s="71">
        <v>36572</v>
      </c>
      <c r="G10" s="86">
        <v>2790.8637340820092</v>
      </c>
      <c r="H10" s="117">
        <f t="shared" si="0"/>
        <v>0.85925607576416541</v>
      </c>
    </row>
    <row r="11" spans="1:8">
      <c r="A11" s="118" t="s">
        <v>11</v>
      </c>
      <c r="B11" s="87">
        <v>130</v>
      </c>
      <c r="C11" s="88">
        <v>40255</v>
      </c>
      <c r="D11" s="89">
        <v>481</v>
      </c>
      <c r="E11" s="90">
        <v>321</v>
      </c>
      <c r="F11" s="71">
        <v>160</v>
      </c>
      <c r="G11" s="86">
        <v>6.3027791669643483</v>
      </c>
      <c r="H11" s="117">
        <f t="shared" si="0"/>
        <v>4.8482916668956523E-2</v>
      </c>
    </row>
    <row r="12" spans="1:8">
      <c r="A12" s="118" t="s">
        <v>12</v>
      </c>
      <c r="B12" s="87">
        <v>510</v>
      </c>
      <c r="C12" s="88">
        <v>155684</v>
      </c>
      <c r="D12" s="89">
        <v>47125</v>
      </c>
      <c r="E12" s="90">
        <v>25143</v>
      </c>
      <c r="F12" s="71">
        <v>21982</v>
      </c>
      <c r="G12" s="86">
        <v>441.97961386257344</v>
      </c>
      <c r="H12" s="117">
        <f t="shared" si="0"/>
        <v>0.86662669384818325</v>
      </c>
    </row>
    <row r="13" spans="1:8">
      <c r="A13" s="118" t="s">
        <v>13</v>
      </c>
      <c r="B13" s="87">
        <v>134</v>
      </c>
      <c r="C13" s="88">
        <v>46663</v>
      </c>
      <c r="D13" s="89">
        <v>7359</v>
      </c>
      <c r="E13" s="90">
        <v>8381</v>
      </c>
      <c r="F13" s="45">
        <v>-1022</v>
      </c>
      <c r="G13" s="86">
        <v>124.8762581409118</v>
      </c>
      <c r="H13" s="117">
        <f t="shared" si="0"/>
        <v>0.931912374185909</v>
      </c>
    </row>
    <row r="14" spans="1:8">
      <c r="A14" s="118" t="s">
        <v>14</v>
      </c>
      <c r="B14" s="87">
        <v>435</v>
      </c>
      <c r="C14" s="88">
        <v>137234</v>
      </c>
      <c r="D14" s="89">
        <v>26740</v>
      </c>
      <c r="E14" s="90">
        <v>15626</v>
      </c>
      <c r="F14" s="69">
        <v>11114</v>
      </c>
      <c r="G14" s="86">
        <v>283.52135805594224</v>
      </c>
      <c r="H14" s="117">
        <f t="shared" si="0"/>
        <v>0.65177323691021205</v>
      </c>
    </row>
    <row r="15" spans="1:8">
      <c r="A15" s="118" t="s">
        <v>15</v>
      </c>
      <c r="B15" s="87">
        <v>734</v>
      </c>
      <c r="C15" s="88">
        <v>210869</v>
      </c>
      <c r="D15" s="89">
        <v>31525</v>
      </c>
      <c r="E15" s="90">
        <v>17617</v>
      </c>
      <c r="F15" s="69">
        <v>13908</v>
      </c>
      <c r="G15" s="86">
        <v>268.89127895582646</v>
      </c>
      <c r="H15" s="117">
        <f t="shared" si="0"/>
        <v>0.36633689231039029</v>
      </c>
    </row>
    <row r="16" spans="1:8">
      <c r="A16" s="118" t="s">
        <v>16</v>
      </c>
      <c r="B16" s="87">
        <v>337</v>
      </c>
      <c r="C16" s="88">
        <v>106221</v>
      </c>
      <c r="D16" s="89">
        <v>28880</v>
      </c>
      <c r="E16" s="90">
        <v>21373</v>
      </c>
      <c r="F16" s="69">
        <v>7507</v>
      </c>
      <c r="G16" s="86">
        <v>312.94763712527816</v>
      </c>
      <c r="H16" s="117">
        <f t="shared" si="0"/>
        <v>0.92862800333910434</v>
      </c>
    </row>
    <row r="17" spans="1:8">
      <c r="A17" s="118" t="s">
        <v>17</v>
      </c>
      <c r="B17" s="87">
        <v>1158</v>
      </c>
      <c r="C17" s="88">
        <v>370334</v>
      </c>
      <c r="D17" s="89">
        <v>47394</v>
      </c>
      <c r="E17" s="90">
        <v>47841</v>
      </c>
      <c r="F17" s="45">
        <v>-447</v>
      </c>
      <c r="G17" s="86">
        <v>618.29746203278069</v>
      </c>
      <c r="H17" s="117">
        <f t="shared" si="0"/>
        <v>0.53393563215266038</v>
      </c>
    </row>
    <row r="18" spans="1:8">
      <c r="A18" s="118" t="s">
        <v>18</v>
      </c>
      <c r="B18" s="87">
        <v>1055</v>
      </c>
      <c r="C18" s="88">
        <v>334897</v>
      </c>
      <c r="D18" s="89">
        <v>52293</v>
      </c>
      <c r="E18" s="90">
        <v>59427</v>
      </c>
      <c r="F18" s="45">
        <v>-7134</v>
      </c>
      <c r="G18" s="86">
        <v>662.8153644696639</v>
      </c>
      <c r="H18" s="117">
        <f t="shared" si="0"/>
        <v>0.62826100897598469</v>
      </c>
    </row>
    <row r="19" spans="1:8">
      <c r="A19" s="118" t="s">
        <v>19</v>
      </c>
      <c r="B19" s="87">
        <v>477</v>
      </c>
      <c r="C19" s="88">
        <v>147432</v>
      </c>
      <c r="D19" s="89">
        <v>34030</v>
      </c>
      <c r="E19" s="90">
        <v>29406</v>
      </c>
      <c r="F19" s="69">
        <v>4624</v>
      </c>
      <c r="G19" s="86">
        <v>432.81645708919638</v>
      </c>
      <c r="H19" s="117">
        <f t="shared" si="0"/>
        <v>0.90737202744066325</v>
      </c>
    </row>
    <row r="20" spans="1:8" ht="16.2" thickBot="1">
      <c r="A20" s="119" t="s">
        <v>20</v>
      </c>
      <c r="B20" s="107">
        <v>1255</v>
      </c>
      <c r="C20" s="108">
        <v>421854</v>
      </c>
      <c r="D20" s="109">
        <v>49067</v>
      </c>
      <c r="E20" s="110">
        <v>67684</v>
      </c>
      <c r="F20" s="111">
        <v>-18617</v>
      </c>
      <c r="G20" s="112">
        <v>923.54429007388364</v>
      </c>
      <c r="H20" s="117">
        <f t="shared" si="0"/>
        <v>0.7358918646007041</v>
      </c>
    </row>
    <row r="21" spans="1:8" ht="16.2" thickBot="1">
      <c r="A21" s="11" t="s">
        <v>21</v>
      </c>
      <c r="B21" s="101">
        <f>SUM(B3:B20)</f>
        <v>18103</v>
      </c>
      <c r="C21" s="102">
        <f>SUM(C3:C20)</f>
        <v>5996256</v>
      </c>
      <c r="D21" s="113">
        <v>1043472</v>
      </c>
      <c r="E21" s="114">
        <v>1067754</v>
      </c>
      <c r="F21" s="114">
        <v>-24282</v>
      </c>
      <c r="G21" s="115">
        <f>B21*0.7539</f>
        <v>13647.851700000001</v>
      </c>
      <c r="H21" s="120">
        <v>0.75390000000000001</v>
      </c>
    </row>
    <row r="22" spans="1:8" ht="18.600000000000001" thickBot="1">
      <c r="D22" s="138">
        <v>0.41660000000000003</v>
      </c>
      <c r="E22" s="139">
        <v>0.42630000000000001</v>
      </c>
      <c r="H22" s="93"/>
    </row>
    <row r="23" spans="1:8" ht="18">
      <c r="A23" s="133" t="s">
        <v>58</v>
      </c>
      <c r="H23" s="93"/>
    </row>
    <row r="24" spans="1:8" ht="18">
      <c r="A24" s="133" t="s">
        <v>59</v>
      </c>
    </row>
    <row r="25" spans="1:8" ht="18">
      <c r="A25" s="133" t="s">
        <v>57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zoomScale="85" zoomScaleNormal="85" workbookViewId="0">
      <pane xSplit="1" topLeftCell="B1" activePane="topRight" state="frozen"/>
      <selection pane="topRight" sqref="A1:H22"/>
    </sheetView>
  </sheetViews>
  <sheetFormatPr defaultColWidth="8.69921875" defaultRowHeight="15.6"/>
  <cols>
    <col min="1" max="1" width="16.19921875" customWidth="1"/>
    <col min="2" max="2" width="15.19921875" customWidth="1"/>
    <col min="3" max="3" width="19.5" customWidth="1"/>
    <col min="4" max="8" width="15.19921875" customWidth="1"/>
    <col min="10" max="10" width="11.19921875" bestFit="1" customWidth="1"/>
    <col min="11" max="11" width="19.19921875" customWidth="1"/>
  </cols>
  <sheetData>
    <row r="1" spans="1:11" ht="26.7" customHeight="1" thickBot="1">
      <c r="A1" s="294" t="s">
        <v>71</v>
      </c>
      <c r="B1" s="295"/>
      <c r="C1" s="295"/>
      <c r="D1" s="295"/>
      <c r="E1" s="295"/>
      <c r="F1" s="295"/>
      <c r="G1" s="295"/>
      <c r="H1" s="296"/>
    </row>
    <row r="2" spans="1:11" ht="36.6" thickBot="1">
      <c r="A2" s="77" t="s">
        <v>23</v>
      </c>
      <c r="B2" s="79" t="s">
        <v>64</v>
      </c>
      <c r="C2" s="79" t="s">
        <v>63</v>
      </c>
      <c r="D2" s="79" t="s">
        <v>0</v>
      </c>
      <c r="E2" s="79" t="s">
        <v>1</v>
      </c>
      <c r="F2" s="79" t="s">
        <v>60</v>
      </c>
      <c r="G2" s="79" t="s">
        <v>61</v>
      </c>
      <c r="H2" s="80" t="s">
        <v>62</v>
      </c>
      <c r="K2" s="160" t="s">
        <v>74</v>
      </c>
    </row>
    <row r="3" spans="1:11">
      <c r="A3" s="158" t="s">
        <v>3</v>
      </c>
      <c r="B3" s="16">
        <v>948</v>
      </c>
      <c r="C3" s="16">
        <v>320048</v>
      </c>
      <c r="D3" s="159">
        <v>49338</v>
      </c>
      <c r="E3" s="159">
        <v>69281</v>
      </c>
      <c r="F3" s="72">
        <f>D3-E3</f>
        <v>-19943</v>
      </c>
      <c r="G3" s="18">
        <v>889</v>
      </c>
      <c r="H3" s="20">
        <f>G3/B3</f>
        <v>0.93776371308016881</v>
      </c>
      <c r="K3" s="161">
        <f>H3-'TSE - 57%'!H3</f>
        <v>0.2187094874407628</v>
      </c>
    </row>
    <row r="4" spans="1:11">
      <c r="A4" s="145" t="s">
        <v>4</v>
      </c>
      <c r="B4" s="5">
        <v>688</v>
      </c>
      <c r="C4" s="5">
        <v>233094</v>
      </c>
      <c r="D4" s="144">
        <v>36706</v>
      </c>
      <c r="E4" s="144">
        <v>53282</v>
      </c>
      <c r="F4" s="44">
        <f t="shared" ref="F4:F21" si="0">D4-E4</f>
        <v>-16576</v>
      </c>
      <c r="G4" s="8">
        <v>644</v>
      </c>
      <c r="H4" s="6">
        <f t="shared" ref="H4:H21" si="1">G4/B4</f>
        <v>0.93604651162790697</v>
      </c>
      <c r="K4" s="161">
        <f>H4-'TSE - 57%'!H4</f>
        <v>0.15294901172621889</v>
      </c>
    </row>
    <row r="5" spans="1:11">
      <c r="A5" s="145" t="s">
        <v>5</v>
      </c>
      <c r="B5" s="5">
        <v>1023</v>
      </c>
      <c r="C5" s="5">
        <v>334282</v>
      </c>
      <c r="D5" s="144">
        <v>81713</v>
      </c>
      <c r="E5" s="144">
        <v>66329</v>
      </c>
      <c r="F5" s="73">
        <f t="shared" si="0"/>
        <v>15384</v>
      </c>
      <c r="G5" s="8">
        <v>947</v>
      </c>
      <c r="H5" s="6">
        <f t="shared" si="1"/>
        <v>0.92570869990224824</v>
      </c>
      <c r="K5" s="161">
        <f>H5-'TSE - 57%'!H5</f>
        <v>0.42377495061046844</v>
      </c>
    </row>
    <row r="6" spans="1:11">
      <c r="A6" s="145" t="s">
        <v>6</v>
      </c>
      <c r="B6" s="5">
        <v>835</v>
      </c>
      <c r="C6" s="5">
        <v>266367</v>
      </c>
      <c r="D6" s="144">
        <v>65752</v>
      </c>
      <c r="E6" s="144">
        <v>57677</v>
      </c>
      <c r="F6" s="73">
        <f t="shared" si="0"/>
        <v>8075</v>
      </c>
      <c r="G6" s="8">
        <v>793</v>
      </c>
      <c r="H6" s="6">
        <f t="shared" si="1"/>
        <v>0.94970059880239521</v>
      </c>
      <c r="K6" s="161">
        <f>H6-'TSE - 57%'!H6</f>
        <v>0.41150500427755565</v>
      </c>
    </row>
    <row r="7" spans="1:11">
      <c r="A7" s="145" t="s">
        <v>7</v>
      </c>
      <c r="B7" s="5">
        <v>3112</v>
      </c>
      <c r="C7" s="5">
        <v>1094104</v>
      </c>
      <c r="D7" s="144">
        <v>129215</v>
      </c>
      <c r="E7" s="144">
        <v>227984</v>
      </c>
      <c r="F7" s="44">
        <f t="shared" si="0"/>
        <v>-98769</v>
      </c>
      <c r="G7" s="8">
        <v>2550</v>
      </c>
      <c r="H7" s="146">
        <f t="shared" si="1"/>
        <v>0.81940874035989719</v>
      </c>
      <c r="J7" s="140"/>
      <c r="K7" s="161">
        <f>H7-'TSE - 57%'!H7</f>
        <v>9.3927581466883181E-2</v>
      </c>
    </row>
    <row r="8" spans="1:11">
      <c r="A8" s="145" t="s">
        <v>8</v>
      </c>
      <c r="B8" s="5">
        <v>1048</v>
      </c>
      <c r="C8" s="5">
        <v>338946</v>
      </c>
      <c r="D8" s="144">
        <v>83494</v>
      </c>
      <c r="E8" s="144">
        <v>79064</v>
      </c>
      <c r="F8" s="73">
        <f t="shared" si="0"/>
        <v>4430</v>
      </c>
      <c r="G8" s="8">
        <v>985</v>
      </c>
      <c r="H8" s="6">
        <f t="shared" si="1"/>
        <v>0.93988549618320616</v>
      </c>
      <c r="K8" s="161">
        <f>H8-'TSE - 57%'!H8</f>
        <v>0.39005429658836166</v>
      </c>
    </row>
    <row r="9" spans="1:11">
      <c r="A9" s="145" t="s">
        <v>9</v>
      </c>
      <c r="B9" s="5">
        <v>976</v>
      </c>
      <c r="C9" s="5">
        <v>323084</v>
      </c>
      <c r="D9" s="144">
        <v>84238</v>
      </c>
      <c r="E9" s="144">
        <v>58094</v>
      </c>
      <c r="F9" s="73">
        <f t="shared" si="0"/>
        <v>26144</v>
      </c>
      <c r="G9" s="8">
        <v>911</v>
      </c>
      <c r="H9" s="6">
        <f t="shared" si="1"/>
        <v>0.93340163934426235</v>
      </c>
      <c r="K9" s="161">
        <f>H9-'TSE - 57%'!H9</f>
        <v>0.43109018920280895</v>
      </c>
    </row>
    <row r="10" spans="1:11">
      <c r="A10" s="145" t="s">
        <v>10</v>
      </c>
      <c r="B10" s="5">
        <v>3248</v>
      </c>
      <c r="C10" s="5">
        <v>1114888</v>
      </c>
      <c r="D10" s="144">
        <v>256230</v>
      </c>
      <c r="E10" s="144">
        <v>216455</v>
      </c>
      <c r="F10" s="73">
        <f t="shared" si="0"/>
        <v>39775</v>
      </c>
      <c r="G10" s="8">
        <v>2989</v>
      </c>
      <c r="H10" s="6">
        <f t="shared" si="1"/>
        <v>0.92025862068965514</v>
      </c>
      <c r="K10" s="161">
        <f>H10-'TSE - 57%'!H10</f>
        <v>0.30342644001466057</v>
      </c>
    </row>
    <row r="11" spans="1:11">
      <c r="A11" s="145" t="s">
        <v>11</v>
      </c>
      <c r="B11" s="5">
        <v>130</v>
      </c>
      <c r="C11" s="5">
        <v>40255</v>
      </c>
      <c r="D11" s="144">
        <v>9838</v>
      </c>
      <c r="E11" s="144">
        <v>7558</v>
      </c>
      <c r="F11" s="73">
        <f t="shared" si="0"/>
        <v>2280</v>
      </c>
      <c r="G11" s="8">
        <v>116</v>
      </c>
      <c r="H11" s="6">
        <f t="shared" si="1"/>
        <v>0.89230769230769236</v>
      </c>
      <c r="K11" s="161">
        <f>H11-'TSE - 57%'!H11</f>
        <v>0.85482713328680326</v>
      </c>
    </row>
    <row r="12" spans="1:11">
      <c r="A12" s="145" t="s">
        <v>12</v>
      </c>
      <c r="B12" s="5">
        <v>510</v>
      </c>
      <c r="C12" s="5">
        <v>155684</v>
      </c>
      <c r="D12" s="144">
        <v>48471</v>
      </c>
      <c r="E12" s="144">
        <v>26222</v>
      </c>
      <c r="F12" s="73">
        <f t="shared" si="0"/>
        <v>22249</v>
      </c>
      <c r="G12" s="8">
        <v>454</v>
      </c>
      <c r="H12" s="6">
        <f t="shared" si="1"/>
        <v>0.8901960784313725</v>
      </c>
      <c r="K12" s="161">
        <f>H12-'TSE - 57%'!H12</f>
        <v>0.51578667682446522</v>
      </c>
    </row>
    <row r="13" spans="1:11">
      <c r="A13" s="145" t="s">
        <v>13</v>
      </c>
      <c r="B13" s="5">
        <v>134</v>
      </c>
      <c r="C13" s="5">
        <v>46663</v>
      </c>
      <c r="D13" s="144">
        <v>7478</v>
      </c>
      <c r="E13" s="144">
        <v>8457</v>
      </c>
      <c r="F13" s="44">
        <f t="shared" si="0"/>
        <v>-979</v>
      </c>
      <c r="G13" s="8">
        <v>127</v>
      </c>
      <c r="H13" s="6">
        <f t="shared" si="1"/>
        <v>0.94776119402985071</v>
      </c>
      <c r="K13" s="161">
        <f>H13-'TSE - 57%'!H13</f>
        <v>0.21969725086821656</v>
      </c>
    </row>
    <row r="14" spans="1:11">
      <c r="A14" s="145" t="s">
        <v>14</v>
      </c>
      <c r="B14" s="5">
        <v>435</v>
      </c>
      <c r="C14" s="5">
        <v>137234</v>
      </c>
      <c r="D14" s="144">
        <v>43544</v>
      </c>
      <c r="E14" s="144">
        <v>20511</v>
      </c>
      <c r="F14" s="73">
        <f t="shared" si="0"/>
        <v>23033</v>
      </c>
      <c r="G14" s="8">
        <v>415</v>
      </c>
      <c r="H14" s="6">
        <f t="shared" si="1"/>
        <v>0.95402298850574707</v>
      </c>
      <c r="K14" s="161">
        <f>H14-'TSE - 57%'!H14</f>
        <v>0.51070765085752279</v>
      </c>
    </row>
    <row r="15" spans="1:11">
      <c r="A15" s="145" t="s">
        <v>15</v>
      </c>
      <c r="B15" s="5">
        <v>734</v>
      </c>
      <c r="C15" s="5">
        <v>210869</v>
      </c>
      <c r="D15" s="144">
        <v>32487</v>
      </c>
      <c r="E15" s="144">
        <v>18002</v>
      </c>
      <c r="F15" s="73">
        <f t="shared" si="0"/>
        <v>14485</v>
      </c>
      <c r="G15" s="8">
        <v>256</v>
      </c>
      <c r="H15" s="146">
        <f t="shared" si="1"/>
        <v>0.34877384196185285</v>
      </c>
      <c r="K15" s="161">
        <f>H15-'TSE - 57%'!H15</f>
        <v>2.3571762474887237E-2</v>
      </c>
    </row>
    <row r="16" spans="1:11">
      <c r="A16" s="145" t="s">
        <v>16</v>
      </c>
      <c r="B16" s="5">
        <v>337</v>
      </c>
      <c r="C16" s="5">
        <v>106221</v>
      </c>
      <c r="D16" s="144">
        <v>29528</v>
      </c>
      <c r="E16" s="144">
        <v>21719</v>
      </c>
      <c r="F16" s="73">
        <f t="shared" si="0"/>
        <v>7809</v>
      </c>
      <c r="G16" s="8">
        <v>319</v>
      </c>
      <c r="H16" s="6">
        <f t="shared" si="1"/>
        <v>0.94658753709198817</v>
      </c>
      <c r="K16" s="161">
        <f>H16-'TSE - 57%'!H16</f>
        <v>0.28062083635097801</v>
      </c>
    </row>
    <row r="17" spans="1:11">
      <c r="A17" s="145" t="s">
        <v>17</v>
      </c>
      <c r="B17" s="5">
        <v>1158</v>
      </c>
      <c r="C17" s="5">
        <v>370334</v>
      </c>
      <c r="D17" s="144">
        <v>84533</v>
      </c>
      <c r="E17" s="144">
        <v>76574</v>
      </c>
      <c r="F17" s="73">
        <f t="shared" si="0"/>
        <v>7959</v>
      </c>
      <c r="G17" s="8">
        <v>1078</v>
      </c>
      <c r="H17" s="6">
        <f t="shared" si="1"/>
        <v>0.93091537132987912</v>
      </c>
      <c r="K17" s="161">
        <f>H17-'TSE - 57%'!H17</f>
        <v>0.44890720098220582</v>
      </c>
    </row>
    <row r="18" spans="1:11">
      <c r="A18" s="145" t="s">
        <v>18</v>
      </c>
      <c r="B18" s="5">
        <v>1055</v>
      </c>
      <c r="C18" s="5">
        <v>334897</v>
      </c>
      <c r="D18" s="144">
        <v>91298</v>
      </c>
      <c r="E18" s="144">
        <v>92946</v>
      </c>
      <c r="F18" s="44">
        <f t="shared" si="0"/>
        <v>-1648</v>
      </c>
      <c r="G18" s="8">
        <v>1002</v>
      </c>
      <c r="H18" s="6">
        <f t="shared" si="1"/>
        <v>0.94976303317535549</v>
      </c>
      <c r="K18" s="161">
        <f>H18-'TSE - 57%'!H18</f>
        <v>0.37576910920311457</v>
      </c>
    </row>
    <row r="19" spans="1:11">
      <c r="A19" s="145" t="s">
        <v>19</v>
      </c>
      <c r="B19" s="5">
        <v>477</v>
      </c>
      <c r="C19" s="5">
        <v>147432</v>
      </c>
      <c r="D19" s="144">
        <v>35095</v>
      </c>
      <c r="E19" s="144">
        <v>30437</v>
      </c>
      <c r="F19" s="73">
        <f t="shared" si="0"/>
        <v>4658</v>
      </c>
      <c r="G19" s="8">
        <v>453</v>
      </c>
      <c r="H19" s="6">
        <f t="shared" si="1"/>
        <v>0.94968553459119498</v>
      </c>
      <c r="K19" s="161">
        <f>H19-'TSE - 57%'!H19</f>
        <v>0.32225199553317285</v>
      </c>
    </row>
    <row r="20" spans="1:11" ht="16.2" thickBot="1">
      <c r="A20" s="151" t="s">
        <v>20</v>
      </c>
      <c r="B20" s="152">
        <v>1255</v>
      </c>
      <c r="C20" s="152">
        <v>421854</v>
      </c>
      <c r="D20" s="153">
        <v>73544</v>
      </c>
      <c r="E20" s="153">
        <v>89233</v>
      </c>
      <c r="F20" s="154">
        <f t="shared" si="0"/>
        <v>-15689</v>
      </c>
      <c r="G20" s="155">
        <v>1162</v>
      </c>
      <c r="H20" s="156">
        <f t="shared" si="1"/>
        <v>0.92589641434262948</v>
      </c>
      <c r="K20" s="161">
        <f>H20-'TSE - 57%'!H20</f>
        <v>0.22231418047693585</v>
      </c>
    </row>
    <row r="21" spans="1:11" ht="22.95" customHeight="1" thickTop="1" thickBot="1">
      <c r="A21" s="147" t="s">
        <v>21</v>
      </c>
      <c r="B21" s="148">
        <v>18103</v>
      </c>
      <c r="C21" s="148">
        <v>5996256</v>
      </c>
      <c r="D21" s="149">
        <f>SUM(D3:D20)</f>
        <v>1242502</v>
      </c>
      <c r="E21" s="149">
        <f>SUM(E3:E20)</f>
        <v>1219825</v>
      </c>
      <c r="F21" s="149">
        <f t="shared" si="0"/>
        <v>22677</v>
      </c>
      <c r="G21" s="149">
        <f>SUM(G3:G20)</f>
        <v>16090</v>
      </c>
      <c r="H21" s="150">
        <f t="shared" si="1"/>
        <v>0.8888029608352207</v>
      </c>
      <c r="K21" s="93"/>
    </row>
    <row r="22" spans="1:11" ht="21.6" thickBot="1">
      <c r="A22" s="122"/>
      <c r="B22" s="122"/>
      <c r="C22" s="122"/>
      <c r="D22" s="136">
        <v>0.42480000000000001</v>
      </c>
      <c r="E22" s="157">
        <v>0.41699999999999998</v>
      </c>
      <c r="F22" s="137">
        <f>D22-E22</f>
        <v>7.8000000000000291E-3</v>
      </c>
      <c r="G22" s="123"/>
      <c r="H22" s="124"/>
    </row>
    <row r="23" spans="1:11" ht="31.2">
      <c r="G23" s="141" t="s">
        <v>72</v>
      </c>
      <c r="H23" s="142">
        <f>16090+2038</f>
        <v>18128</v>
      </c>
      <c r="I23" s="143">
        <f>16090/18128</f>
        <v>0.88757722859664612</v>
      </c>
    </row>
    <row r="24" spans="1:11">
      <c r="G24" t="s">
        <v>73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0B76-971C-43B6-BAE3-810884713457}">
  <dimension ref="B1:J23"/>
  <sheetViews>
    <sheetView workbookViewId="0">
      <pane xSplit="2" topLeftCell="C1" activePane="topRight" state="frozen"/>
      <selection pane="topRight" activeCell="O9" sqref="O9"/>
    </sheetView>
  </sheetViews>
  <sheetFormatPr defaultRowHeight="15.6"/>
  <cols>
    <col min="2" max="2" width="16.19921875" customWidth="1"/>
    <col min="3" max="3" width="15.19921875" customWidth="1"/>
    <col min="4" max="4" width="14.8984375" customWidth="1"/>
    <col min="5" max="5" width="15.19921875" customWidth="1"/>
    <col min="6" max="6" width="13.19921875" customWidth="1"/>
    <col min="7" max="7" width="15.19921875" customWidth="1"/>
    <col min="8" max="8" width="15.19921875" style="1" customWidth="1"/>
    <col min="9" max="10" width="15.19921875" customWidth="1"/>
  </cols>
  <sheetData>
    <row r="1" spans="2:10" ht="26.4" customHeight="1" thickBot="1">
      <c r="B1" s="297" t="s">
        <v>87</v>
      </c>
      <c r="C1" s="298"/>
      <c r="D1" s="298"/>
      <c r="E1" s="298"/>
      <c r="F1" s="298"/>
      <c r="G1" s="298"/>
      <c r="H1" s="298"/>
      <c r="I1" s="298"/>
      <c r="J1" s="298"/>
    </row>
    <row r="2" spans="2:10" ht="36">
      <c r="B2" s="195" t="s">
        <v>23</v>
      </c>
      <c r="C2" s="196" t="s">
        <v>98</v>
      </c>
      <c r="D2" s="186" t="s">
        <v>63</v>
      </c>
      <c r="E2" s="186" t="s">
        <v>100</v>
      </c>
      <c r="F2" s="186" t="s">
        <v>101</v>
      </c>
      <c r="G2" s="186" t="s">
        <v>60</v>
      </c>
      <c r="H2" s="186" t="s">
        <v>99</v>
      </c>
      <c r="I2" s="186" t="s">
        <v>86</v>
      </c>
      <c r="J2" s="186" t="s">
        <v>62</v>
      </c>
    </row>
    <row r="3" spans="2:10">
      <c r="B3" s="200" t="s">
        <v>3</v>
      </c>
      <c r="C3" s="197">
        <v>948</v>
      </c>
      <c r="D3" s="5">
        <v>320048</v>
      </c>
      <c r="E3" s="5">
        <v>49867</v>
      </c>
      <c r="F3" s="5">
        <v>70030</v>
      </c>
      <c r="G3" s="44">
        <f>E3-F3</f>
        <v>-20163</v>
      </c>
      <c r="H3" s="193">
        <v>899</v>
      </c>
      <c r="I3" s="5">
        <v>140039</v>
      </c>
      <c r="J3" s="187">
        <f>H3/C3</f>
        <v>0.94831223628691985</v>
      </c>
    </row>
    <row r="4" spans="2:10">
      <c r="B4" s="200" t="s">
        <v>4</v>
      </c>
      <c r="C4" s="197">
        <v>688</v>
      </c>
      <c r="D4" s="5">
        <v>233094</v>
      </c>
      <c r="E4" s="5">
        <v>37130</v>
      </c>
      <c r="F4" s="5">
        <v>53826</v>
      </c>
      <c r="G4" s="44">
        <f t="shared" ref="G4:G22" si="0">E4-F4</f>
        <v>-16696</v>
      </c>
      <c r="H4" s="193">
        <v>651</v>
      </c>
      <c r="I4" s="5">
        <v>101894</v>
      </c>
      <c r="J4" s="187">
        <f t="shared" ref="J4:J22" si="1">H4/C4</f>
        <v>0.94622093023255816</v>
      </c>
    </row>
    <row r="5" spans="2:10">
      <c r="B5" s="200" t="s">
        <v>5</v>
      </c>
      <c r="C5" s="197">
        <v>1023</v>
      </c>
      <c r="D5" s="5">
        <v>334282</v>
      </c>
      <c r="E5" s="5">
        <v>83337</v>
      </c>
      <c r="F5" s="5">
        <v>67715</v>
      </c>
      <c r="G5" s="73">
        <f t="shared" si="0"/>
        <v>15622</v>
      </c>
      <c r="H5" s="193">
        <v>967</v>
      </c>
      <c r="I5" s="5">
        <v>180150</v>
      </c>
      <c r="J5" s="187">
        <f t="shared" si="1"/>
        <v>0.94525904203323563</v>
      </c>
    </row>
    <row r="6" spans="2:10">
      <c r="B6" s="200" t="s">
        <v>6</v>
      </c>
      <c r="C6" s="197">
        <v>835</v>
      </c>
      <c r="D6" s="5">
        <v>266367</v>
      </c>
      <c r="E6" s="5">
        <v>66707</v>
      </c>
      <c r="F6" s="5">
        <v>58526</v>
      </c>
      <c r="G6" s="73">
        <f t="shared" si="0"/>
        <v>8181</v>
      </c>
      <c r="H6" s="193">
        <v>804</v>
      </c>
      <c r="I6" s="5">
        <v>155990</v>
      </c>
      <c r="J6" s="187">
        <f t="shared" si="1"/>
        <v>0.96287425149700601</v>
      </c>
    </row>
    <row r="7" spans="2:10">
      <c r="B7" s="200" t="s">
        <v>7</v>
      </c>
      <c r="C7" s="197">
        <v>3112</v>
      </c>
      <c r="D7" s="5">
        <v>1094104</v>
      </c>
      <c r="E7" s="5">
        <v>149363</v>
      </c>
      <c r="F7" s="5">
        <v>251831</v>
      </c>
      <c r="G7" s="44">
        <f t="shared" si="0"/>
        <v>-102468</v>
      </c>
      <c r="H7" s="193">
        <v>2883</v>
      </c>
      <c r="I7" s="5">
        <v>457663</v>
      </c>
      <c r="J7" s="187">
        <f t="shared" si="1"/>
        <v>0.92641388174807193</v>
      </c>
    </row>
    <row r="8" spans="2:10">
      <c r="B8" s="200" t="s">
        <v>8</v>
      </c>
      <c r="C8" s="197">
        <v>1048</v>
      </c>
      <c r="D8" s="5">
        <v>338946</v>
      </c>
      <c r="E8" s="5">
        <v>85225</v>
      </c>
      <c r="F8" s="5">
        <v>80637</v>
      </c>
      <c r="G8" s="73">
        <f t="shared" si="0"/>
        <v>4588</v>
      </c>
      <c r="H8" s="193">
        <v>1005</v>
      </c>
      <c r="I8" s="5">
        <v>194251</v>
      </c>
      <c r="J8" s="187">
        <f t="shared" si="1"/>
        <v>0.95896946564885499</v>
      </c>
    </row>
    <row r="9" spans="2:10">
      <c r="B9" s="200" t="s">
        <v>9</v>
      </c>
      <c r="C9" s="197">
        <v>976</v>
      </c>
      <c r="D9" s="5">
        <v>323084</v>
      </c>
      <c r="E9" s="5">
        <v>85868</v>
      </c>
      <c r="F9" s="5">
        <v>59349</v>
      </c>
      <c r="G9" s="73">
        <f t="shared" si="0"/>
        <v>26519</v>
      </c>
      <c r="H9" s="193">
        <v>931</v>
      </c>
      <c r="I9" s="5">
        <v>185913</v>
      </c>
      <c r="J9" s="187">
        <f t="shared" si="1"/>
        <v>0.95389344262295084</v>
      </c>
    </row>
    <row r="10" spans="2:10">
      <c r="B10" s="200" t="s">
        <v>10</v>
      </c>
      <c r="C10" s="197">
        <v>3248</v>
      </c>
      <c r="D10" s="5">
        <v>1114888</v>
      </c>
      <c r="E10" s="5">
        <v>261641</v>
      </c>
      <c r="F10" s="5">
        <v>221080</v>
      </c>
      <c r="G10" s="73">
        <f t="shared" si="0"/>
        <v>40561</v>
      </c>
      <c r="H10" s="193">
        <v>3053</v>
      </c>
      <c r="I10" s="5">
        <v>590789</v>
      </c>
      <c r="J10" s="187">
        <f t="shared" si="1"/>
        <v>0.93996305418719217</v>
      </c>
    </row>
    <row r="11" spans="2:10">
      <c r="B11" s="200" t="s">
        <v>11</v>
      </c>
      <c r="C11" s="197">
        <v>130</v>
      </c>
      <c r="D11" s="5">
        <v>40255</v>
      </c>
      <c r="E11" s="5">
        <v>10053</v>
      </c>
      <c r="F11" s="5">
        <v>7692</v>
      </c>
      <c r="G11" s="73">
        <f t="shared" si="0"/>
        <v>2361</v>
      </c>
      <c r="H11" s="8">
        <v>118</v>
      </c>
      <c r="I11" s="5">
        <v>21588</v>
      </c>
      <c r="J11" s="187">
        <f t="shared" si="1"/>
        <v>0.90769230769230769</v>
      </c>
    </row>
    <row r="12" spans="2:10">
      <c r="B12" s="200" t="s">
        <v>12</v>
      </c>
      <c r="C12" s="197">
        <v>510</v>
      </c>
      <c r="D12" s="5">
        <v>155684</v>
      </c>
      <c r="E12" s="5">
        <v>49071</v>
      </c>
      <c r="F12" s="5">
        <v>26377</v>
      </c>
      <c r="G12" s="73">
        <f t="shared" si="0"/>
        <v>22694</v>
      </c>
      <c r="H12" s="8">
        <v>459</v>
      </c>
      <c r="I12" s="5">
        <v>91915</v>
      </c>
      <c r="J12" s="187">
        <f t="shared" si="1"/>
        <v>0.9</v>
      </c>
    </row>
    <row r="13" spans="2:10">
      <c r="B13" s="200" t="s">
        <v>13</v>
      </c>
      <c r="C13" s="197">
        <v>134</v>
      </c>
      <c r="D13" s="5">
        <v>46663</v>
      </c>
      <c r="E13" s="5">
        <v>7635</v>
      </c>
      <c r="F13" s="5">
        <v>8658</v>
      </c>
      <c r="G13" s="44">
        <f t="shared" si="0"/>
        <v>-1023</v>
      </c>
      <c r="H13" s="8">
        <v>130</v>
      </c>
      <c r="I13" s="5">
        <v>21385</v>
      </c>
      <c r="J13" s="187">
        <f t="shared" si="1"/>
        <v>0.97014925373134331</v>
      </c>
    </row>
    <row r="14" spans="2:10">
      <c r="B14" s="200" t="s">
        <v>14</v>
      </c>
      <c r="C14" s="197">
        <v>435</v>
      </c>
      <c r="D14" s="5">
        <v>137234</v>
      </c>
      <c r="E14" s="5">
        <v>44214</v>
      </c>
      <c r="F14" s="5">
        <v>21080</v>
      </c>
      <c r="G14" s="73">
        <f t="shared" si="0"/>
        <v>23134</v>
      </c>
      <c r="H14" s="8">
        <v>422</v>
      </c>
      <c r="I14" s="5">
        <v>87655</v>
      </c>
      <c r="J14" s="187">
        <f t="shared" si="1"/>
        <v>0.97011494252873565</v>
      </c>
    </row>
    <row r="15" spans="2:10">
      <c r="B15" s="200" t="s">
        <v>15</v>
      </c>
      <c r="C15" s="197">
        <v>734</v>
      </c>
      <c r="D15" s="5">
        <v>210869</v>
      </c>
      <c r="E15" s="5">
        <v>83696</v>
      </c>
      <c r="F15" s="5">
        <v>43320</v>
      </c>
      <c r="G15" s="73">
        <f t="shared" si="0"/>
        <v>40376</v>
      </c>
      <c r="H15" s="8">
        <v>690</v>
      </c>
      <c r="I15" s="5">
        <v>140945</v>
      </c>
      <c r="J15" s="187">
        <f t="shared" si="1"/>
        <v>0.94005449591280654</v>
      </c>
    </row>
    <row r="16" spans="2:10">
      <c r="B16" s="200" t="s">
        <v>16</v>
      </c>
      <c r="C16" s="197">
        <v>337</v>
      </c>
      <c r="D16" s="5">
        <v>106221</v>
      </c>
      <c r="E16" s="5">
        <v>30336</v>
      </c>
      <c r="F16" s="5">
        <v>22151</v>
      </c>
      <c r="G16" s="73">
        <f t="shared" si="0"/>
        <v>8185</v>
      </c>
      <c r="H16" s="8">
        <v>328</v>
      </c>
      <c r="I16" s="5">
        <v>69790</v>
      </c>
      <c r="J16" s="187">
        <f t="shared" si="1"/>
        <v>0.97329376854599403</v>
      </c>
    </row>
    <row r="17" spans="2:10">
      <c r="B17" s="200" t="s">
        <v>17</v>
      </c>
      <c r="C17" s="197">
        <v>1158</v>
      </c>
      <c r="D17" s="5">
        <v>370334</v>
      </c>
      <c r="E17" s="5">
        <v>85951</v>
      </c>
      <c r="F17" s="5">
        <v>78019</v>
      </c>
      <c r="G17" s="73">
        <f t="shared" si="0"/>
        <v>7932</v>
      </c>
      <c r="H17" s="8">
        <v>1099</v>
      </c>
      <c r="I17" s="5">
        <v>190267</v>
      </c>
      <c r="J17" s="187">
        <f t="shared" si="1"/>
        <v>0.9490500863557858</v>
      </c>
    </row>
    <row r="18" spans="2:10">
      <c r="B18" s="200" t="s">
        <v>18</v>
      </c>
      <c r="C18" s="197">
        <v>1055</v>
      </c>
      <c r="D18" s="5">
        <v>334897</v>
      </c>
      <c r="E18" s="5">
        <v>91930</v>
      </c>
      <c r="F18" s="5">
        <v>93617</v>
      </c>
      <c r="G18" s="44">
        <f t="shared" si="0"/>
        <v>-1687</v>
      </c>
      <c r="H18" s="8">
        <v>1009</v>
      </c>
      <c r="I18" s="5">
        <v>196822</v>
      </c>
      <c r="J18" s="187">
        <f t="shared" si="1"/>
        <v>0.95639810426540284</v>
      </c>
    </row>
    <row r="19" spans="2:10">
      <c r="B19" s="200" t="s">
        <v>19</v>
      </c>
      <c r="C19" s="197">
        <v>477</v>
      </c>
      <c r="D19" s="5">
        <v>147432</v>
      </c>
      <c r="E19" s="5">
        <v>35284</v>
      </c>
      <c r="F19" s="5">
        <v>30666</v>
      </c>
      <c r="G19" s="73">
        <f t="shared" si="0"/>
        <v>4618</v>
      </c>
      <c r="H19" s="8">
        <v>456</v>
      </c>
      <c r="I19" s="5">
        <v>84811</v>
      </c>
      <c r="J19" s="187">
        <f t="shared" si="1"/>
        <v>0.95597484276729561</v>
      </c>
    </row>
    <row r="20" spans="2:10">
      <c r="B20" s="200" t="s">
        <v>20</v>
      </c>
      <c r="C20" s="197">
        <v>1255</v>
      </c>
      <c r="D20" s="5">
        <v>421854</v>
      </c>
      <c r="E20" s="5">
        <v>75525</v>
      </c>
      <c r="F20" s="5">
        <v>91673</v>
      </c>
      <c r="G20" s="44">
        <f t="shared" si="0"/>
        <v>-16148</v>
      </c>
      <c r="H20" s="8">
        <v>1193</v>
      </c>
      <c r="I20" s="5">
        <v>193307</v>
      </c>
      <c r="J20" s="187">
        <f t="shared" si="1"/>
        <v>0.95059760956175299</v>
      </c>
    </row>
    <row r="21" spans="2:10" ht="18" customHeight="1" thickBot="1">
      <c r="B21" s="201" t="s">
        <v>85</v>
      </c>
      <c r="C21" s="198">
        <v>25</v>
      </c>
      <c r="D21" s="299" t="s">
        <v>102</v>
      </c>
      <c r="E21" s="299"/>
      <c r="F21" s="299"/>
      <c r="G21" s="299"/>
      <c r="H21" s="299"/>
      <c r="I21" s="299"/>
      <c r="J21" s="192">
        <v>0</v>
      </c>
    </row>
    <row r="22" spans="2:10" ht="19.2" thickTop="1" thickBot="1">
      <c r="B22" s="202" t="s">
        <v>21</v>
      </c>
      <c r="C22" s="199">
        <f>SUM(C3:C21)</f>
        <v>18128</v>
      </c>
      <c r="D22" s="189">
        <v>5996256</v>
      </c>
      <c r="E22" s="190">
        <f>SUM(E3:E20)</f>
        <v>1332833</v>
      </c>
      <c r="F22" s="190">
        <f>SUM(F3:F20)</f>
        <v>1286247</v>
      </c>
      <c r="G22" s="190">
        <f t="shared" si="0"/>
        <v>46586</v>
      </c>
      <c r="H22" s="190">
        <f>SUM(H3:H21)</f>
        <v>17097</v>
      </c>
      <c r="I22" s="190">
        <f>SUM(I3:I21)</f>
        <v>3105174</v>
      </c>
      <c r="J22" s="191">
        <f t="shared" si="1"/>
        <v>0.94312665489849956</v>
      </c>
    </row>
    <row r="23" spans="2:10" ht="21.6" thickBot="1">
      <c r="B23" s="122"/>
      <c r="C23" s="122"/>
      <c r="D23" s="122"/>
      <c r="E23" s="136">
        <v>0.42920000000000003</v>
      </c>
      <c r="F23" s="188">
        <v>0.41420000000000001</v>
      </c>
      <c r="G23" s="137">
        <f>E23-F23</f>
        <v>1.5000000000000013E-2</v>
      </c>
      <c r="H23" s="123"/>
      <c r="I23" s="123"/>
      <c r="J23" s="124"/>
    </row>
  </sheetData>
  <mergeCells count="2">
    <mergeCell ref="B1:J1"/>
    <mergeCell ref="D21:I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8BD8-3277-4921-AA8C-FD042DE5E1DB}">
  <dimension ref="B1:L27"/>
  <sheetViews>
    <sheetView zoomScale="70" zoomScaleNormal="70" workbookViewId="0">
      <pane xSplit="2" topLeftCell="C1" activePane="topRight" state="frozen"/>
      <selection pane="topRight" activeCell="K3" sqref="K3:K20"/>
    </sheetView>
  </sheetViews>
  <sheetFormatPr defaultRowHeight="15.6"/>
  <cols>
    <col min="2" max="2" width="16.19921875" customWidth="1"/>
    <col min="3" max="3" width="15.19921875" customWidth="1"/>
    <col min="4" max="4" width="14.8984375" customWidth="1"/>
    <col min="5" max="5" width="15.19921875" customWidth="1"/>
    <col min="6" max="6" width="13.19921875" customWidth="1"/>
    <col min="7" max="7" width="15.19921875" customWidth="1"/>
    <col min="8" max="8" width="15.19921875" style="1" customWidth="1"/>
    <col min="9" max="10" width="15.19921875" customWidth="1"/>
    <col min="11" max="11" width="15.59765625" customWidth="1"/>
    <col min="12" max="12" width="14" customWidth="1"/>
  </cols>
  <sheetData>
    <row r="1" spans="2:12" ht="26.4" customHeight="1" thickBot="1">
      <c r="B1" s="294" t="s">
        <v>110</v>
      </c>
      <c r="C1" s="295"/>
      <c r="D1" s="295"/>
      <c r="E1" s="295"/>
      <c r="F1" s="295"/>
      <c r="G1" s="295"/>
      <c r="H1" s="295"/>
      <c r="I1" s="295"/>
      <c r="J1" s="295"/>
      <c r="K1" s="295"/>
      <c r="L1" s="296"/>
    </row>
    <row r="2" spans="2:12" ht="37.200000000000003" customHeight="1" thickBot="1">
      <c r="B2" s="221" t="s">
        <v>23</v>
      </c>
      <c r="C2" s="222" t="s">
        <v>98</v>
      </c>
      <c r="D2" s="222" t="s">
        <v>63</v>
      </c>
      <c r="E2" s="222" t="s">
        <v>100</v>
      </c>
      <c r="F2" s="222" t="s">
        <v>101</v>
      </c>
      <c r="G2" s="222" t="s">
        <v>60</v>
      </c>
      <c r="H2" s="222" t="s">
        <v>99</v>
      </c>
      <c r="I2" s="222" t="s">
        <v>104</v>
      </c>
      <c r="J2" s="222" t="s">
        <v>62</v>
      </c>
      <c r="K2" s="222" t="s">
        <v>108</v>
      </c>
      <c r="L2" s="223" t="s">
        <v>109</v>
      </c>
    </row>
    <row r="3" spans="2:12">
      <c r="B3" s="217" t="s">
        <v>3</v>
      </c>
      <c r="C3" s="16">
        <v>948</v>
      </c>
      <c r="D3" s="16">
        <v>320048</v>
      </c>
      <c r="E3" s="16">
        <v>52479</v>
      </c>
      <c r="F3" s="16">
        <v>73605</v>
      </c>
      <c r="G3" s="72">
        <f>E3-F3</f>
        <v>-21126</v>
      </c>
      <c r="H3" s="218">
        <v>948</v>
      </c>
      <c r="I3" s="16">
        <v>147420</v>
      </c>
      <c r="J3" s="219">
        <f>H3/C3</f>
        <v>1</v>
      </c>
      <c r="K3" s="220">
        <v>155102</v>
      </c>
      <c r="L3" s="207">
        <f>K3/D3</f>
        <v>0.48462105684147377</v>
      </c>
    </row>
    <row r="4" spans="2:12">
      <c r="B4" s="204" t="s">
        <v>4</v>
      </c>
      <c r="C4" s="5">
        <v>688</v>
      </c>
      <c r="D4" s="5">
        <v>233094</v>
      </c>
      <c r="E4" s="5">
        <v>39216</v>
      </c>
      <c r="F4" s="5">
        <v>56958</v>
      </c>
      <c r="G4" s="44">
        <f t="shared" ref="G4:G22" si="0">E4-F4</f>
        <v>-17742</v>
      </c>
      <c r="H4" s="193">
        <v>688</v>
      </c>
      <c r="I4" s="5">
        <v>107760</v>
      </c>
      <c r="J4" s="187">
        <f t="shared" ref="J4:J22" si="1">H4/C4</f>
        <v>1</v>
      </c>
      <c r="K4" s="205">
        <v>114119</v>
      </c>
      <c r="L4" s="206">
        <f t="shared" ref="L4:L22" si="2">K4/D4</f>
        <v>0.48958360146550317</v>
      </c>
    </row>
    <row r="5" spans="2:12">
      <c r="B5" s="204" t="s">
        <v>5</v>
      </c>
      <c r="C5" s="5">
        <v>1023</v>
      </c>
      <c r="D5" s="5">
        <v>334282</v>
      </c>
      <c r="E5" s="5">
        <v>88564</v>
      </c>
      <c r="F5" s="5">
        <v>70951</v>
      </c>
      <c r="G5" s="73">
        <f t="shared" si="0"/>
        <v>17613</v>
      </c>
      <c r="H5" s="193">
        <v>1023</v>
      </c>
      <c r="I5" s="5">
        <v>190094</v>
      </c>
      <c r="J5" s="187">
        <f t="shared" si="1"/>
        <v>1</v>
      </c>
      <c r="K5" s="205">
        <v>201916</v>
      </c>
      <c r="L5" s="206">
        <f t="shared" si="2"/>
        <v>0.60402893365481836</v>
      </c>
    </row>
    <row r="6" spans="2:12">
      <c r="B6" s="204" t="s">
        <v>6</v>
      </c>
      <c r="C6" s="5">
        <v>835</v>
      </c>
      <c r="D6" s="5">
        <v>266367</v>
      </c>
      <c r="E6" s="5">
        <v>68977</v>
      </c>
      <c r="F6" s="5">
        <v>60006</v>
      </c>
      <c r="G6" s="73">
        <f t="shared" si="0"/>
        <v>8971</v>
      </c>
      <c r="H6" s="193">
        <v>834</v>
      </c>
      <c r="I6" s="5">
        <v>161091</v>
      </c>
      <c r="J6" s="187">
        <f t="shared" si="1"/>
        <v>0.99880239520958081</v>
      </c>
      <c r="K6" s="205">
        <v>174439</v>
      </c>
      <c r="L6" s="206">
        <f t="shared" si="2"/>
        <v>0.65488217384285596</v>
      </c>
    </row>
    <row r="7" spans="2:12">
      <c r="B7" s="204" t="s">
        <v>7</v>
      </c>
      <c r="C7" s="5">
        <v>3112</v>
      </c>
      <c r="D7" s="5">
        <v>1094104</v>
      </c>
      <c r="E7" s="5">
        <v>161213</v>
      </c>
      <c r="F7" s="5">
        <v>270985</v>
      </c>
      <c r="G7" s="44">
        <f t="shared" si="0"/>
        <v>-109772</v>
      </c>
      <c r="H7" s="193">
        <v>3112</v>
      </c>
      <c r="I7" s="5">
        <v>492987</v>
      </c>
      <c r="J7" s="187">
        <f t="shared" si="1"/>
        <v>1</v>
      </c>
      <c r="K7" s="205">
        <v>516892</v>
      </c>
      <c r="L7" s="206">
        <f t="shared" si="2"/>
        <v>0.47243406476897992</v>
      </c>
    </row>
    <row r="8" spans="2:12">
      <c r="B8" s="204" t="s">
        <v>8</v>
      </c>
      <c r="C8" s="5">
        <v>1048</v>
      </c>
      <c r="D8" s="5">
        <v>338946</v>
      </c>
      <c r="E8" s="5">
        <v>88807</v>
      </c>
      <c r="F8" s="5">
        <v>84313</v>
      </c>
      <c r="G8" s="73">
        <f t="shared" si="0"/>
        <v>4494</v>
      </c>
      <c r="H8" s="193">
        <v>1048</v>
      </c>
      <c r="I8" s="5">
        <v>202651</v>
      </c>
      <c r="J8" s="187">
        <f t="shared" si="1"/>
        <v>1</v>
      </c>
      <c r="K8" s="205">
        <v>213961</v>
      </c>
      <c r="L8" s="206">
        <f t="shared" si="2"/>
        <v>0.63125394605630392</v>
      </c>
    </row>
    <row r="9" spans="2:12">
      <c r="B9" s="204" t="s">
        <v>9</v>
      </c>
      <c r="C9" s="5">
        <v>976</v>
      </c>
      <c r="D9" s="5">
        <v>323084</v>
      </c>
      <c r="E9" s="5">
        <v>89717</v>
      </c>
      <c r="F9" s="5">
        <v>62009</v>
      </c>
      <c r="G9" s="73">
        <f t="shared" si="0"/>
        <v>27708</v>
      </c>
      <c r="H9" s="193">
        <v>976</v>
      </c>
      <c r="I9" s="5">
        <v>194679</v>
      </c>
      <c r="J9" s="187">
        <f t="shared" si="1"/>
        <v>1</v>
      </c>
      <c r="K9" s="205">
        <v>207786</v>
      </c>
      <c r="L9" s="206">
        <f t="shared" si="2"/>
        <v>0.64313305518069608</v>
      </c>
    </row>
    <row r="10" spans="2:12">
      <c r="B10" s="204" t="s">
        <v>10</v>
      </c>
      <c r="C10" s="5">
        <v>3248</v>
      </c>
      <c r="D10" s="5">
        <v>1114888</v>
      </c>
      <c r="E10" s="5">
        <v>278762</v>
      </c>
      <c r="F10" s="5">
        <v>234987</v>
      </c>
      <c r="G10" s="73">
        <f t="shared" si="0"/>
        <v>43775</v>
      </c>
      <c r="H10" s="193">
        <v>3248</v>
      </c>
      <c r="I10" s="5">
        <v>627729</v>
      </c>
      <c r="J10" s="187">
        <f t="shared" si="1"/>
        <v>1</v>
      </c>
      <c r="K10" s="205">
        <v>659968</v>
      </c>
      <c r="L10" s="206">
        <f t="shared" si="2"/>
        <v>0.59195901292327124</v>
      </c>
    </row>
    <row r="11" spans="2:12">
      <c r="B11" s="204" t="s">
        <v>11</v>
      </c>
      <c r="C11" s="5">
        <v>130</v>
      </c>
      <c r="D11" s="5">
        <v>40255</v>
      </c>
      <c r="E11" s="5">
        <v>11150</v>
      </c>
      <c r="F11" s="5">
        <v>8383</v>
      </c>
      <c r="G11" s="73">
        <f t="shared" si="0"/>
        <v>2767</v>
      </c>
      <c r="H11" s="8">
        <v>130</v>
      </c>
      <c r="I11" s="5">
        <v>23771</v>
      </c>
      <c r="J11" s="187">
        <f t="shared" si="1"/>
        <v>1</v>
      </c>
      <c r="K11" s="205">
        <v>24922</v>
      </c>
      <c r="L11" s="206">
        <f t="shared" si="2"/>
        <v>0.61910321699167803</v>
      </c>
    </row>
    <row r="12" spans="2:12">
      <c r="B12" s="204" t="s">
        <v>12</v>
      </c>
      <c r="C12" s="5">
        <v>510</v>
      </c>
      <c r="D12" s="5">
        <v>155684</v>
      </c>
      <c r="E12" s="5">
        <v>54320</v>
      </c>
      <c r="F12" s="5">
        <v>28539</v>
      </c>
      <c r="G12" s="73">
        <f t="shared" si="0"/>
        <v>25781</v>
      </c>
      <c r="H12" s="8">
        <v>509</v>
      </c>
      <c r="I12" s="5">
        <v>101108</v>
      </c>
      <c r="J12" s="187">
        <f t="shared" si="1"/>
        <v>0.99803921568627452</v>
      </c>
      <c r="K12" s="205">
        <v>107143</v>
      </c>
      <c r="L12" s="206">
        <f t="shared" si="2"/>
        <v>0.68820816525783002</v>
      </c>
    </row>
    <row r="13" spans="2:12">
      <c r="B13" s="204" t="s">
        <v>13</v>
      </c>
      <c r="C13" s="5">
        <v>134</v>
      </c>
      <c r="D13" s="5">
        <v>46663</v>
      </c>
      <c r="E13" s="5">
        <v>7855</v>
      </c>
      <c r="F13" s="5">
        <v>9001</v>
      </c>
      <c r="G13" s="44">
        <f t="shared" si="0"/>
        <v>-1146</v>
      </c>
      <c r="H13" s="8">
        <v>134</v>
      </c>
      <c r="I13" s="5">
        <v>22077</v>
      </c>
      <c r="J13" s="187">
        <f t="shared" si="1"/>
        <v>1</v>
      </c>
      <c r="K13" s="205">
        <v>22848</v>
      </c>
      <c r="L13" s="206">
        <f t="shared" si="2"/>
        <v>0.48963847159419671</v>
      </c>
    </row>
    <row r="14" spans="2:12">
      <c r="B14" s="204" t="s">
        <v>14</v>
      </c>
      <c r="C14" s="5">
        <v>435</v>
      </c>
      <c r="D14" s="5">
        <v>137234</v>
      </c>
      <c r="E14" s="5">
        <v>45523</v>
      </c>
      <c r="F14" s="5">
        <v>21893</v>
      </c>
      <c r="G14" s="73">
        <f t="shared" si="0"/>
        <v>23630</v>
      </c>
      <c r="H14" s="8">
        <v>435</v>
      </c>
      <c r="I14" s="5">
        <v>90449</v>
      </c>
      <c r="J14" s="187">
        <f t="shared" si="1"/>
        <v>1</v>
      </c>
      <c r="K14" s="205">
        <v>96196</v>
      </c>
      <c r="L14" s="206">
        <f t="shared" si="2"/>
        <v>0.70096331812816071</v>
      </c>
    </row>
    <row r="15" spans="2:12">
      <c r="B15" s="204" t="s">
        <v>15</v>
      </c>
      <c r="C15" s="5">
        <v>734</v>
      </c>
      <c r="D15" s="5">
        <v>210869</v>
      </c>
      <c r="E15" s="5">
        <v>89149</v>
      </c>
      <c r="F15" s="5">
        <v>46238</v>
      </c>
      <c r="G15" s="73">
        <f t="shared" si="0"/>
        <v>42911</v>
      </c>
      <c r="H15" s="8">
        <v>731</v>
      </c>
      <c r="I15" s="5">
        <v>150070</v>
      </c>
      <c r="J15" s="187">
        <f t="shared" si="1"/>
        <v>0.99591280653950953</v>
      </c>
      <c r="K15" s="205">
        <v>160722</v>
      </c>
      <c r="L15" s="206">
        <f t="shared" si="2"/>
        <v>0.76218884710412627</v>
      </c>
    </row>
    <row r="16" spans="2:12">
      <c r="B16" s="204" t="s">
        <v>16</v>
      </c>
      <c r="C16" s="5">
        <v>337</v>
      </c>
      <c r="D16" s="5">
        <v>106221</v>
      </c>
      <c r="E16" s="5">
        <v>31324</v>
      </c>
      <c r="F16" s="5">
        <v>22631</v>
      </c>
      <c r="G16" s="73">
        <f t="shared" si="0"/>
        <v>8693</v>
      </c>
      <c r="H16" s="8">
        <v>337</v>
      </c>
      <c r="I16" s="5">
        <v>71808</v>
      </c>
      <c r="J16" s="187">
        <f t="shared" si="1"/>
        <v>1</v>
      </c>
      <c r="K16" s="205">
        <v>75796</v>
      </c>
      <c r="L16" s="206">
        <f t="shared" si="2"/>
        <v>0.71356887997665241</v>
      </c>
    </row>
    <row r="17" spans="2:12">
      <c r="B17" s="204" t="s">
        <v>17</v>
      </c>
      <c r="C17" s="5">
        <v>1158</v>
      </c>
      <c r="D17" s="5">
        <v>370334</v>
      </c>
      <c r="E17" s="5">
        <v>90843</v>
      </c>
      <c r="F17" s="5">
        <v>81711</v>
      </c>
      <c r="G17" s="73">
        <f t="shared" si="0"/>
        <v>9132</v>
      </c>
      <c r="H17" s="8">
        <v>1158</v>
      </c>
      <c r="I17" s="5">
        <v>200378</v>
      </c>
      <c r="J17" s="187">
        <f t="shared" si="1"/>
        <v>1</v>
      </c>
      <c r="K17" s="205">
        <v>215292</v>
      </c>
      <c r="L17" s="206">
        <f t="shared" si="2"/>
        <v>0.5813454881269341</v>
      </c>
    </row>
    <row r="18" spans="2:12">
      <c r="B18" s="204" t="s">
        <v>18</v>
      </c>
      <c r="C18" s="5">
        <v>1055</v>
      </c>
      <c r="D18" s="5">
        <v>334897</v>
      </c>
      <c r="E18" s="5">
        <v>96365</v>
      </c>
      <c r="F18" s="5">
        <v>97997</v>
      </c>
      <c r="G18" s="44">
        <f t="shared" si="0"/>
        <v>-1632</v>
      </c>
      <c r="H18" s="8">
        <v>1055</v>
      </c>
      <c r="I18" s="5">
        <v>206163</v>
      </c>
      <c r="J18" s="187">
        <f t="shared" si="1"/>
        <v>1</v>
      </c>
      <c r="K18" s="205">
        <v>218050</v>
      </c>
      <c r="L18" s="206">
        <f t="shared" si="2"/>
        <v>0.65109571002427613</v>
      </c>
    </row>
    <row r="19" spans="2:12">
      <c r="B19" s="204" t="s">
        <v>19</v>
      </c>
      <c r="C19" s="5">
        <v>477</v>
      </c>
      <c r="D19" s="5">
        <v>147432</v>
      </c>
      <c r="E19" s="5">
        <v>36946</v>
      </c>
      <c r="F19" s="5">
        <v>31927</v>
      </c>
      <c r="G19" s="73">
        <f t="shared" si="0"/>
        <v>5019</v>
      </c>
      <c r="H19" s="8">
        <v>477</v>
      </c>
      <c r="I19" s="5">
        <v>88575</v>
      </c>
      <c r="J19" s="187">
        <f t="shared" si="1"/>
        <v>1</v>
      </c>
      <c r="K19" s="205">
        <v>92476</v>
      </c>
      <c r="L19" s="206">
        <f t="shared" si="2"/>
        <v>0.62724510282706603</v>
      </c>
    </row>
    <row r="20" spans="2:12">
      <c r="B20" s="204" t="s">
        <v>20</v>
      </c>
      <c r="C20" s="5">
        <v>1255</v>
      </c>
      <c r="D20" s="5">
        <v>421854</v>
      </c>
      <c r="E20" s="5">
        <v>79535</v>
      </c>
      <c r="F20" s="5">
        <v>95897</v>
      </c>
      <c r="G20" s="44">
        <f t="shared" si="0"/>
        <v>-16362</v>
      </c>
      <c r="H20" s="8">
        <v>1255</v>
      </c>
      <c r="I20" s="5">
        <v>203104</v>
      </c>
      <c r="J20" s="187">
        <f t="shared" si="1"/>
        <v>1</v>
      </c>
      <c r="K20" s="205">
        <v>217199</v>
      </c>
      <c r="L20" s="206">
        <f t="shared" si="2"/>
        <v>0.51486770304418117</v>
      </c>
    </row>
    <row r="21" spans="2:12" ht="18" customHeight="1" thickBot="1">
      <c r="B21" s="208" t="s">
        <v>85</v>
      </c>
      <c r="C21" s="194">
        <v>25</v>
      </c>
      <c r="D21" s="194">
        <v>45628</v>
      </c>
      <c r="E21" s="152">
        <v>772</v>
      </c>
      <c r="F21" s="152">
        <v>1139</v>
      </c>
      <c r="G21" s="154">
        <f t="shared" si="0"/>
        <v>-367</v>
      </c>
      <c r="H21" s="194">
        <v>22</v>
      </c>
      <c r="I21" s="152">
        <v>2128</v>
      </c>
      <c r="J21" s="209">
        <f t="shared" si="1"/>
        <v>0.88</v>
      </c>
      <c r="K21" s="210">
        <v>2174</v>
      </c>
      <c r="L21" s="211">
        <f t="shared" si="2"/>
        <v>4.7646182168843691E-2</v>
      </c>
    </row>
    <row r="22" spans="2:12" ht="19.2" thickTop="1" thickBot="1">
      <c r="B22" s="212" t="s">
        <v>21</v>
      </c>
      <c r="C22" s="213">
        <f>SUM(C3:C21)</f>
        <v>18128</v>
      </c>
      <c r="D22" s="213">
        <v>5996256</v>
      </c>
      <c r="E22" s="214">
        <f>SUM(E3:E21)</f>
        <v>1411517</v>
      </c>
      <c r="F22" s="214">
        <f>SUM(F3:F21)</f>
        <v>1359170</v>
      </c>
      <c r="G22" s="214">
        <f t="shared" si="0"/>
        <v>52347</v>
      </c>
      <c r="H22" s="214">
        <f>SUM(H3:H21)</f>
        <v>18120</v>
      </c>
      <c r="I22" s="214">
        <f>SUM(I3:I21)</f>
        <v>3284042</v>
      </c>
      <c r="J22" s="215">
        <f t="shared" si="1"/>
        <v>0.99955869373345096</v>
      </c>
      <c r="K22" s="213">
        <f>SUM(K3:K21)</f>
        <v>3477001</v>
      </c>
      <c r="L22" s="216">
        <f t="shared" si="2"/>
        <v>0.57986200055501302</v>
      </c>
    </row>
    <row r="23" spans="2:12" ht="21.6" thickBot="1">
      <c r="B23" s="122"/>
      <c r="C23" s="122"/>
      <c r="D23" s="122"/>
      <c r="E23" s="136">
        <v>0.42980000000000002</v>
      </c>
      <c r="F23" s="188">
        <v>0.41389999999999999</v>
      </c>
      <c r="G23" s="137">
        <f>E23-F23</f>
        <v>1.5900000000000025E-2</v>
      </c>
      <c r="H23" s="123"/>
      <c r="I23" s="123"/>
      <c r="J23" s="124"/>
    </row>
    <row r="24" spans="2:12">
      <c r="B24" s="203" t="s">
        <v>103</v>
      </c>
    </row>
    <row r="25" spans="2:12">
      <c r="B25" s="203" t="s">
        <v>105</v>
      </c>
    </row>
    <row r="26" spans="2:12">
      <c r="B26" s="203" t="s">
        <v>106</v>
      </c>
    </row>
    <row r="27" spans="2:12">
      <c r="B27" s="203" t="s">
        <v>107</v>
      </c>
    </row>
  </sheetData>
  <mergeCells count="1">
    <mergeCell ref="B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"/>
  <sheetViews>
    <sheetView tabSelected="1" zoomScale="85" zoomScaleNormal="85" workbookViewId="0">
      <pane xSplit="1" topLeftCell="B1" activePane="topRight" state="frozen"/>
      <selection pane="topRight" activeCell="L3" sqref="L3:L20"/>
    </sheetView>
  </sheetViews>
  <sheetFormatPr defaultColWidth="11.19921875" defaultRowHeight="15.6"/>
  <cols>
    <col min="1" max="4" width="16" style="10" customWidth="1"/>
    <col min="5" max="5" width="15.09765625" style="10" customWidth="1"/>
    <col min="6" max="6" width="12.5" style="10" customWidth="1"/>
    <col min="7" max="7" width="13" style="10" customWidth="1"/>
    <col min="8" max="8" width="14" style="10" customWidth="1"/>
    <col min="9" max="9" width="13.69921875" style="10" customWidth="1"/>
    <col min="10" max="10" width="12.8984375" style="10" customWidth="1"/>
    <col min="11" max="11" width="11.19921875" style="10"/>
    <col min="12" max="12" width="13.5" style="10" customWidth="1"/>
    <col min="13" max="16384" width="11.19921875" style="10"/>
  </cols>
  <sheetData>
    <row r="1" spans="1:18" ht="48" customHeight="1" thickBot="1">
      <c r="A1" s="300" t="s">
        <v>23</v>
      </c>
      <c r="B1" s="305" t="s">
        <v>118</v>
      </c>
      <c r="C1" s="306"/>
      <c r="D1" s="307"/>
      <c r="E1" s="305" t="s">
        <v>116</v>
      </c>
      <c r="F1" s="306"/>
      <c r="G1" s="307"/>
      <c r="H1" s="305" t="s">
        <v>117</v>
      </c>
      <c r="I1" s="306"/>
      <c r="J1" s="307"/>
      <c r="K1" s="305" t="s">
        <v>111</v>
      </c>
      <c r="L1" s="306"/>
      <c r="M1" s="307"/>
      <c r="N1" s="302" t="s">
        <v>113</v>
      </c>
      <c r="O1" s="303"/>
      <c r="P1" s="303"/>
      <c r="Q1" s="303"/>
      <c r="R1" s="304"/>
    </row>
    <row r="2" spans="1:18" ht="48" customHeight="1" thickBot="1">
      <c r="A2" s="301"/>
      <c r="B2" s="258" t="s">
        <v>25</v>
      </c>
      <c r="C2" s="234" t="s">
        <v>84</v>
      </c>
      <c r="D2" s="236" t="s">
        <v>75</v>
      </c>
      <c r="E2" s="258" t="s">
        <v>25</v>
      </c>
      <c r="F2" s="234" t="s">
        <v>84</v>
      </c>
      <c r="G2" s="236" t="s">
        <v>75</v>
      </c>
      <c r="H2" s="266" t="s">
        <v>25</v>
      </c>
      <c r="I2" s="252" t="s">
        <v>84</v>
      </c>
      <c r="J2" s="267" t="s">
        <v>75</v>
      </c>
      <c r="K2" s="258" t="s">
        <v>25</v>
      </c>
      <c r="L2" s="234" t="s">
        <v>84</v>
      </c>
      <c r="M2" s="236" t="s">
        <v>75</v>
      </c>
      <c r="N2" s="258" t="s">
        <v>114</v>
      </c>
      <c r="O2" s="234" t="s">
        <v>25</v>
      </c>
      <c r="P2" s="235" t="s">
        <v>112</v>
      </c>
      <c r="Q2" s="234" t="s">
        <v>75</v>
      </c>
      <c r="R2" s="236" t="s">
        <v>115</v>
      </c>
    </row>
    <row r="3" spans="1:18">
      <c r="A3" s="254" t="s">
        <v>76</v>
      </c>
      <c r="B3" s="259">
        <v>179400</v>
      </c>
      <c r="C3" s="248">
        <v>107691</v>
      </c>
      <c r="D3" s="260">
        <f>C3/B3</f>
        <v>0.60028428093645481</v>
      </c>
      <c r="E3" s="268">
        <v>209254</v>
      </c>
      <c r="F3" s="253">
        <v>96771</v>
      </c>
      <c r="G3" s="260">
        <f>F3/E3</f>
        <v>0.46245710954151414</v>
      </c>
      <c r="H3" s="268">
        <v>244616</v>
      </c>
      <c r="I3" s="253">
        <v>102761</v>
      </c>
      <c r="J3" s="269">
        <f>+I3/H3</f>
        <v>0.42009108153187036</v>
      </c>
      <c r="K3" s="272">
        <v>286443</v>
      </c>
      <c r="L3" s="230">
        <v>146201</v>
      </c>
      <c r="M3" s="245">
        <f>L3/K3</f>
        <v>0.51040172041208898</v>
      </c>
      <c r="N3" s="277">
        <f t="shared" ref="N3:N21" si="0">(O3-K3)/K3</f>
        <v>0.11731827972755487</v>
      </c>
      <c r="O3" s="231">
        <v>320048</v>
      </c>
      <c r="P3" s="232">
        <v>155102</v>
      </c>
      <c r="Q3" s="233">
        <f>P3/O3</f>
        <v>0.48462105684147377</v>
      </c>
      <c r="R3" s="245">
        <f t="shared" ref="R3:R21" si="1">(Q3-M3)/M3</f>
        <v>-5.0510534231350886E-2</v>
      </c>
    </row>
    <row r="4" spans="1:18">
      <c r="A4" s="255" t="s">
        <v>77</v>
      </c>
      <c r="B4" s="261">
        <v>119384</v>
      </c>
      <c r="C4" s="249">
        <v>69781</v>
      </c>
      <c r="D4" s="260">
        <f t="shared" ref="D4:D20" si="2">C4/B4</f>
        <v>0.58450881190109227</v>
      </c>
      <c r="E4" s="268">
        <v>141787</v>
      </c>
      <c r="F4" s="253">
        <v>66539</v>
      </c>
      <c r="G4" s="260">
        <f t="shared" ref="G4:G20" si="3">F4/E4</f>
        <v>0.46928843970180623</v>
      </c>
      <c r="H4" s="268">
        <v>167712</v>
      </c>
      <c r="I4" s="253">
        <v>60529</v>
      </c>
      <c r="J4" s="269">
        <f t="shared" ref="J4:J20" si="4">+I4/H4</f>
        <v>0.36091037015836674</v>
      </c>
      <c r="K4" s="273">
        <v>200445</v>
      </c>
      <c r="L4" s="224">
        <v>105707</v>
      </c>
      <c r="M4" s="245">
        <f t="shared" ref="M4:M20" si="5">L4/K4</f>
        <v>0.52736162039462198</v>
      </c>
      <c r="N4" s="278">
        <f t="shared" si="0"/>
        <v>0.16288258624560353</v>
      </c>
      <c r="O4" s="225">
        <v>233094</v>
      </c>
      <c r="P4" s="226">
        <v>114119</v>
      </c>
      <c r="Q4" s="227">
        <f t="shared" ref="Q4:Q20" si="6">P4/O4</f>
        <v>0.48958360146550317</v>
      </c>
      <c r="R4" s="246">
        <f t="shared" si="1"/>
        <v>-7.1635889810960668E-2</v>
      </c>
    </row>
    <row r="5" spans="1:18">
      <c r="A5" s="255" t="s">
        <v>5</v>
      </c>
      <c r="B5" s="261">
        <v>184429</v>
      </c>
      <c r="C5" s="249">
        <v>126893</v>
      </c>
      <c r="D5" s="260">
        <f t="shared" si="2"/>
        <v>0.6880317086792207</v>
      </c>
      <c r="E5" s="268">
        <v>213894</v>
      </c>
      <c r="F5" s="253">
        <v>115685</v>
      </c>
      <c r="G5" s="260">
        <f t="shared" si="3"/>
        <v>0.5408520108090924</v>
      </c>
      <c r="H5" s="268">
        <v>245631</v>
      </c>
      <c r="I5" s="253">
        <v>116617</v>
      </c>
      <c r="J5" s="269">
        <f t="shared" si="4"/>
        <v>0.47476499301798225</v>
      </c>
      <c r="K5" s="273">
        <v>290051</v>
      </c>
      <c r="L5" s="224">
        <v>179308</v>
      </c>
      <c r="M5" s="245">
        <f t="shared" si="5"/>
        <v>0.61819473127139712</v>
      </c>
      <c r="N5" s="278">
        <f t="shared" si="0"/>
        <v>0.15249387176737883</v>
      </c>
      <c r="O5" s="225">
        <v>334282</v>
      </c>
      <c r="P5" s="226">
        <v>201916</v>
      </c>
      <c r="Q5" s="227">
        <f t="shared" si="6"/>
        <v>0.60402893365481836</v>
      </c>
      <c r="R5" s="246">
        <f t="shared" si="1"/>
        <v>-2.2914782187555983E-2</v>
      </c>
    </row>
    <row r="6" spans="1:18">
      <c r="A6" s="255" t="s">
        <v>78</v>
      </c>
      <c r="B6" s="261">
        <v>152722</v>
      </c>
      <c r="C6" s="249">
        <v>108579</v>
      </c>
      <c r="D6" s="260">
        <f t="shared" si="2"/>
        <v>0.71095847356634934</v>
      </c>
      <c r="E6" s="268">
        <v>174123</v>
      </c>
      <c r="F6" s="253">
        <v>103593</v>
      </c>
      <c r="G6" s="260">
        <f t="shared" si="3"/>
        <v>0.59494150686583624</v>
      </c>
      <c r="H6" s="268">
        <v>202119</v>
      </c>
      <c r="I6" s="253">
        <v>108550</v>
      </c>
      <c r="J6" s="269">
        <f t="shared" si="4"/>
        <v>0.53705985087992714</v>
      </c>
      <c r="K6" s="273">
        <v>233193</v>
      </c>
      <c r="L6" s="224">
        <v>157756</v>
      </c>
      <c r="M6" s="245">
        <f t="shared" si="5"/>
        <v>0.67650401169846441</v>
      </c>
      <c r="N6" s="278">
        <f t="shared" si="0"/>
        <v>0.14225984484954524</v>
      </c>
      <c r="O6" s="225">
        <v>266367</v>
      </c>
      <c r="P6" s="226">
        <v>174439</v>
      </c>
      <c r="Q6" s="227">
        <f t="shared" si="6"/>
        <v>0.65488217384285596</v>
      </c>
      <c r="R6" s="246">
        <f t="shared" si="1"/>
        <v>-3.19611376750355E-2</v>
      </c>
    </row>
    <row r="7" spans="1:18">
      <c r="A7" s="255" t="s">
        <v>79</v>
      </c>
      <c r="B7" s="261">
        <v>628375</v>
      </c>
      <c r="C7" s="249">
        <v>369364</v>
      </c>
      <c r="D7" s="260">
        <f t="shared" si="2"/>
        <v>0.58780823552814798</v>
      </c>
      <c r="E7" s="268">
        <v>732246</v>
      </c>
      <c r="F7" s="253">
        <v>310135</v>
      </c>
      <c r="G7" s="260">
        <f t="shared" si="3"/>
        <v>0.42353935699204914</v>
      </c>
      <c r="H7" s="268">
        <v>859473</v>
      </c>
      <c r="I7" s="253">
        <v>334357</v>
      </c>
      <c r="J7" s="269">
        <f t="shared" si="4"/>
        <v>0.38902560057151303</v>
      </c>
      <c r="K7" s="273">
        <v>980388</v>
      </c>
      <c r="L7" s="224">
        <v>516748</v>
      </c>
      <c r="M7" s="245">
        <f t="shared" si="5"/>
        <v>0.52708519484122618</v>
      </c>
      <c r="N7" s="278">
        <f t="shared" si="0"/>
        <v>0.11599081180104204</v>
      </c>
      <c r="O7" s="225">
        <v>1094104</v>
      </c>
      <c r="P7" s="226">
        <v>516892</v>
      </c>
      <c r="Q7" s="227">
        <f t="shared" si="6"/>
        <v>0.47243406476897992</v>
      </c>
      <c r="R7" s="246">
        <f t="shared" si="1"/>
        <v>-0.10368557228914163</v>
      </c>
    </row>
    <row r="8" spans="1:18">
      <c r="A8" s="255" t="s">
        <v>8</v>
      </c>
      <c r="B8" s="261">
        <v>203318</v>
      </c>
      <c r="C8" s="249">
        <v>142790</v>
      </c>
      <c r="D8" s="260">
        <f t="shared" si="2"/>
        <v>0.70229886188138779</v>
      </c>
      <c r="E8" s="268">
        <v>234332</v>
      </c>
      <c r="F8" s="253">
        <v>144648</v>
      </c>
      <c r="G8" s="260">
        <f t="shared" si="3"/>
        <v>0.61727804994623015</v>
      </c>
      <c r="H8" s="268">
        <v>264911</v>
      </c>
      <c r="I8" s="253">
        <v>139566</v>
      </c>
      <c r="J8" s="269">
        <f t="shared" si="4"/>
        <v>0.52684109002646173</v>
      </c>
      <c r="K8" s="273">
        <v>303009</v>
      </c>
      <c r="L8" s="224">
        <v>195656</v>
      </c>
      <c r="M8" s="245">
        <f t="shared" si="5"/>
        <v>0.64571019342659786</v>
      </c>
      <c r="N8" s="278">
        <f t="shared" si="0"/>
        <v>0.11860043761076404</v>
      </c>
      <c r="O8" s="225">
        <v>338946</v>
      </c>
      <c r="P8" s="226">
        <v>213961</v>
      </c>
      <c r="Q8" s="227">
        <f t="shared" si="6"/>
        <v>0.63125394605630392</v>
      </c>
      <c r="R8" s="246">
        <f t="shared" si="1"/>
        <v>-2.2388135602411357E-2</v>
      </c>
    </row>
    <row r="9" spans="1:18">
      <c r="A9" s="255" t="s">
        <v>80</v>
      </c>
      <c r="B9" s="261">
        <v>188541</v>
      </c>
      <c r="C9" s="249">
        <v>134572</v>
      </c>
      <c r="D9" s="260">
        <f t="shared" si="2"/>
        <v>0.71375456797195302</v>
      </c>
      <c r="E9" s="268">
        <v>215497</v>
      </c>
      <c r="F9" s="253">
        <v>136747</v>
      </c>
      <c r="G9" s="260">
        <f t="shared" si="3"/>
        <v>0.63456567840851608</v>
      </c>
      <c r="H9" s="268">
        <v>245022</v>
      </c>
      <c r="I9" s="253">
        <v>124776</v>
      </c>
      <c r="J9" s="269">
        <f t="shared" si="4"/>
        <v>0.50924406787961896</v>
      </c>
      <c r="K9" s="273">
        <v>284754</v>
      </c>
      <c r="L9" s="224">
        <v>195058</v>
      </c>
      <c r="M9" s="245">
        <f t="shared" si="5"/>
        <v>0.68500530282278738</v>
      </c>
      <c r="N9" s="278">
        <f t="shared" si="0"/>
        <v>0.13460741552357475</v>
      </c>
      <c r="O9" s="225">
        <v>323084</v>
      </c>
      <c r="P9" s="226">
        <v>207786</v>
      </c>
      <c r="Q9" s="227">
        <f t="shared" si="6"/>
        <v>0.64313305518069608</v>
      </c>
      <c r="R9" s="246">
        <f t="shared" si="1"/>
        <v>-6.1126895616053001E-2</v>
      </c>
    </row>
    <row r="10" spans="1:18">
      <c r="A10" s="255" t="s">
        <v>81</v>
      </c>
      <c r="B10" s="261">
        <v>680832</v>
      </c>
      <c r="C10" s="249">
        <v>463529</v>
      </c>
      <c r="D10" s="260">
        <f t="shared" si="2"/>
        <v>0.68082728191389363</v>
      </c>
      <c r="E10" s="268">
        <v>774186</v>
      </c>
      <c r="F10" s="253">
        <v>455691</v>
      </c>
      <c r="G10" s="260">
        <f t="shared" si="3"/>
        <v>0.58860661391448565</v>
      </c>
      <c r="H10" s="268">
        <v>898000</v>
      </c>
      <c r="I10" s="253">
        <v>426181</v>
      </c>
      <c r="J10" s="269">
        <f t="shared" si="4"/>
        <v>0.4745890868596882</v>
      </c>
      <c r="K10" s="273">
        <v>1007930</v>
      </c>
      <c r="L10" s="224">
        <v>658768</v>
      </c>
      <c r="M10" s="245">
        <f t="shared" si="5"/>
        <v>0.65358507039179303</v>
      </c>
      <c r="N10" s="278">
        <f t="shared" si="0"/>
        <v>0.10611649618525096</v>
      </c>
      <c r="O10" s="225">
        <v>1114888</v>
      </c>
      <c r="P10" s="226">
        <v>659968</v>
      </c>
      <c r="Q10" s="227">
        <f t="shared" si="6"/>
        <v>0.59195901292327124</v>
      </c>
      <c r="R10" s="246">
        <f t="shared" si="1"/>
        <v>-9.42892673964843E-2</v>
      </c>
    </row>
    <row r="11" spans="1:18">
      <c r="A11" s="255" t="s">
        <v>11</v>
      </c>
      <c r="B11" s="261">
        <v>20710</v>
      </c>
      <c r="C11" s="249">
        <v>13113</v>
      </c>
      <c r="D11" s="260">
        <f t="shared" si="2"/>
        <v>0.63317238049251567</v>
      </c>
      <c r="E11" s="268">
        <v>23680</v>
      </c>
      <c r="F11" s="253">
        <v>14833</v>
      </c>
      <c r="G11" s="260">
        <f t="shared" si="3"/>
        <v>0.62639358108108112</v>
      </c>
      <c r="H11" s="268">
        <v>26722</v>
      </c>
      <c r="I11" s="253">
        <v>14854</v>
      </c>
      <c r="J11" s="269">
        <f t="shared" si="4"/>
        <v>0.55587156649951353</v>
      </c>
      <c r="K11" s="273">
        <v>34447</v>
      </c>
      <c r="L11" s="224">
        <v>22309</v>
      </c>
      <c r="M11" s="245">
        <f t="shared" si="5"/>
        <v>0.647632595001016</v>
      </c>
      <c r="N11" s="278">
        <f t="shared" si="0"/>
        <v>0.16860684529857461</v>
      </c>
      <c r="O11" s="225">
        <v>40255</v>
      </c>
      <c r="P11" s="226">
        <v>24922</v>
      </c>
      <c r="Q11" s="227">
        <f t="shared" si="6"/>
        <v>0.61910321699167803</v>
      </c>
      <c r="R11" s="246">
        <f t="shared" si="1"/>
        <v>-4.4051794535284641E-2</v>
      </c>
    </row>
    <row r="12" spans="1:18">
      <c r="A12" s="255" t="s">
        <v>12</v>
      </c>
      <c r="B12" s="261">
        <v>84237</v>
      </c>
      <c r="C12" s="249">
        <v>63012</v>
      </c>
      <c r="D12" s="260">
        <f t="shared" si="2"/>
        <v>0.74803233733395069</v>
      </c>
      <c r="E12" s="268">
        <v>96544</v>
      </c>
      <c r="F12" s="253">
        <v>64593</v>
      </c>
      <c r="G12" s="260">
        <f t="shared" si="3"/>
        <v>0.66905245276765002</v>
      </c>
      <c r="H12" s="268">
        <v>111128</v>
      </c>
      <c r="I12" s="253">
        <v>61907</v>
      </c>
      <c r="J12" s="269">
        <f t="shared" si="4"/>
        <v>0.55707832409473756</v>
      </c>
      <c r="K12" s="273">
        <v>134040</v>
      </c>
      <c r="L12" s="224">
        <v>95752</v>
      </c>
      <c r="M12" s="245">
        <f t="shared" si="5"/>
        <v>0.71435392420173083</v>
      </c>
      <c r="N12" s="278">
        <f t="shared" si="0"/>
        <v>0.16147418680990749</v>
      </c>
      <c r="O12" s="225">
        <v>155684</v>
      </c>
      <c r="P12" s="226">
        <v>107143</v>
      </c>
      <c r="Q12" s="227">
        <f t="shared" si="6"/>
        <v>0.68820816525783002</v>
      </c>
      <c r="R12" s="246">
        <f t="shared" si="1"/>
        <v>-3.6600567391182059E-2</v>
      </c>
    </row>
    <row r="13" spans="1:18">
      <c r="A13" s="255" t="s">
        <v>82</v>
      </c>
      <c r="B13" s="261">
        <v>21922</v>
      </c>
      <c r="C13" s="249">
        <v>11538</v>
      </c>
      <c r="D13" s="260">
        <f t="shared" si="2"/>
        <v>0.52632059118693553</v>
      </c>
      <c r="E13" s="268">
        <v>27868</v>
      </c>
      <c r="F13" s="253">
        <v>13259</v>
      </c>
      <c r="G13" s="260">
        <f t="shared" si="3"/>
        <v>0.47577867087699155</v>
      </c>
      <c r="H13" s="268">
        <v>33068</v>
      </c>
      <c r="I13" s="253">
        <v>14401</v>
      </c>
      <c r="J13" s="269">
        <f t="shared" si="4"/>
        <v>0.43549655255836456</v>
      </c>
      <c r="K13" s="273">
        <v>39022</v>
      </c>
      <c r="L13" s="224">
        <v>20572</v>
      </c>
      <c r="M13" s="245">
        <f t="shared" si="5"/>
        <v>0.52718979037466041</v>
      </c>
      <c r="N13" s="278">
        <f t="shared" si="0"/>
        <v>0.19581261852288454</v>
      </c>
      <c r="O13" s="225">
        <v>46663</v>
      </c>
      <c r="P13" s="226">
        <v>22848</v>
      </c>
      <c r="Q13" s="227">
        <f t="shared" si="6"/>
        <v>0.48963847159419671</v>
      </c>
      <c r="R13" s="246">
        <f t="shared" si="1"/>
        <v>-7.122922231437169E-2</v>
      </c>
    </row>
    <row r="14" spans="1:18">
      <c r="A14" s="255" t="s">
        <v>14</v>
      </c>
      <c r="B14" s="261">
        <v>76157</v>
      </c>
      <c r="C14" s="249">
        <v>57891</v>
      </c>
      <c r="D14" s="260">
        <f t="shared" si="2"/>
        <v>0.76015336738579509</v>
      </c>
      <c r="E14" s="268">
        <v>88292</v>
      </c>
      <c r="F14" s="253">
        <v>57908</v>
      </c>
      <c r="G14" s="260">
        <f t="shared" si="3"/>
        <v>0.65586916141892815</v>
      </c>
      <c r="H14" s="268">
        <v>101315</v>
      </c>
      <c r="I14" s="253">
        <v>56611</v>
      </c>
      <c r="J14" s="269">
        <f t="shared" si="4"/>
        <v>0.55876227606968365</v>
      </c>
      <c r="K14" s="273">
        <v>119651</v>
      </c>
      <c r="L14" s="224">
        <v>84504</v>
      </c>
      <c r="M14" s="245">
        <f t="shared" si="5"/>
        <v>0.70625402211431576</v>
      </c>
      <c r="N14" s="278">
        <f t="shared" si="0"/>
        <v>0.14695238652414105</v>
      </c>
      <c r="O14" s="225">
        <v>137234</v>
      </c>
      <c r="P14" s="226">
        <v>96196</v>
      </c>
      <c r="Q14" s="227">
        <f t="shared" si="6"/>
        <v>0.70096331812816071</v>
      </c>
      <c r="R14" s="246">
        <f t="shared" si="1"/>
        <v>-7.4912196185676228E-3</v>
      </c>
    </row>
    <row r="15" spans="1:18">
      <c r="A15" s="255" t="s">
        <v>15</v>
      </c>
      <c r="B15" s="261">
        <v>116505</v>
      </c>
      <c r="C15" s="249">
        <v>89118</v>
      </c>
      <c r="D15" s="260">
        <f t="shared" si="2"/>
        <v>0.76492854383932019</v>
      </c>
      <c r="E15" s="268">
        <v>133109</v>
      </c>
      <c r="F15" s="253">
        <v>87077</v>
      </c>
      <c r="G15" s="260">
        <f t="shared" si="3"/>
        <v>0.65417815474535912</v>
      </c>
      <c r="H15" s="268">
        <v>152082</v>
      </c>
      <c r="I15" s="253">
        <v>92416</v>
      </c>
      <c r="J15" s="269">
        <f t="shared" si="4"/>
        <v>0.6076721768519614</v>
      </c>
      <c r="K15" s="273">
        <v>181130</v>
      </c>
      <c r="L15" s="224">
        <v>138870</v>
      </c>
      <c r="M15" s="245">
        <f t="shared" si="5"/>
        <v>0.76668690995417654</v>
      </c>
      <c r="N15" s="278">
        <f t="shared" si="0"/>
        <v>0.16418594379727267</v>
      </c>
      <c r="O15" s="225">
        <v>210869</v>
      </c>
      <c r="P15" s="226">
        <v>160722</v>
      </c>
      <c r="Q15" s="227">
        <f t="shared" si="6"/>
        <v>0.76218884710412627</v>
      </c>
      <c r="R15" s="246">
        <f t="shared" si="1"/>
        <v>-5.8668835891812973E-3</v>
      </c>
    </row>
    <row r="16" spans="1:18">
      <c r="A16" s="255" t="s">
        <v>16</v>
      </c>
      <c r="B16" s="261">
        <v>57344</v>
      </c>
      <c r="C16" s="249">
        <v>42281</v>
      </c>
      <c r="D16" s="260">
        <f t="shared" si="2"/>
        <v>0.7373221261160714</v>
      </c>
      <c r="E16" s="268">
        <v>66318</v>
      </c>
      <c r="F16" s="253">
        <v>43814</v>
      </c>
      <c r="G16" s="260">
        <f t="shared" si="3"/>
        <v>0.66066527941132125</v>
      </c>
      <c r="H16" s="268">
        <v>76526</v>
      </c>
      <c r="I16" s="253">
        <v>44086</v>
      </c>
      <c r="J16" s="269">
        <f t="shared" si="4"/>
        <v>0.57609178579829079</v>
      </c>
      <c r="K16" s="273">
        <v>91115</v>
      </c>
      <c r="L16" s="224">
        <v>66079</v>
      </c>
      <c r="M16" s="245">
        <f t="shared" si="5"/>
        <v>0.72522636228941451</v>
      </c>
      <c r="N16" s="278">
        <f t="shared" si="0"/>
        <v>0.16579048455248863</v>
      </c>
      <c r="O16" s="225">
        <v>106221</v>
      </c>
      <c r="P16" s="226">
        <v>75796</v>
      </c>
      <c r="Q16" s="227">
        <f t="shared" si="6"/>
        <v>0.71356887997665241</v>
      </c>
      <c r="R16" s="246">
        <f t="shared" si="1"/>
        <v>-1.6074267179093476E-2</v>
      </c>
    </row>
    <row r="17" spans="1:18">
      <c r="A17" s="255" t="s">
        <v>17</v>
      </c>
      <c r="B17" s="261">
        <v>203744</v>
      </c>
      <c r="C17" s="249">
        <v>137242</v>
      </c>
      <c r="D17" s="260">
        <f t="shared" si="2"/>
        <v>0.67360020417779176</v>
      </c>
      <c r="E17" s="268">
        <v>237715</v>
      </c>
      <c r="F17" s="253">
        <v>137666</v>
      </c>
      <c r="G17" s="260">
        <f t="shared" si="3"/>
        <v>0.57912205792650862</v>
      </c>
      <c r="H17" s="268">
        <v>278904</v>
      </c>
      <c r="I17" s="253">
        <v>138894</v>
      </c>
      <c r="J17" s="269">
        <f t="shared" si="4"/>
        <v>0.49799931159108513</v>
      </c>
      <c r="K17" s="273">
        <v>326647</v>
      </c>
      <c r="L17" s="224">
        <v>205892</v>
      </c>
      <c r="M17" s="245">
        <f t="shared" si="5"/>
        <v>0.63031958046453818</v>
      </c>
      <c r="N17" s="278">
        <f t="shared" si="0"/>
        <v>0.13374376620633283</v>
      </c>
      <c r="O17" s="225">
        <v>370334</v>
      </c>
      <c r="P17" s="226">
        <v>215292</v>
      </c>
      <c r="Q17" s="227">
        <f t="shared" si="6"/>
        <v>0.5813454881269341</v>
      </c>
      <c r="R17" s="246">
        <f t="shared" si="1"/>
        <v>-7.7697240979743551E-2</v>
      </c>
    </row>
    <row r="18" spans="1:18">
      <c r="A18" s="255" t="s">
        <v>83</v>
      </c>
      <c r="B18" s="261">
        <v>192525</v>
      </c>
      <c r="C18" s="249">
        <v>137735</v>
      </c>
      <c r="D18" s="260">
        <f t="shared" si="2"/>
        <v>0.71541358265160371</v>
      </c>
      <c r="E18" s="268">
        <v>218645</v>
      </c>
      <c r="F18" s="253">
        <v>142451</v>
      </c>
      <c r="G18" s="260">
        <f t="shared" si="3"/>
        <v>0.65151729973244299</v>
      </c>
      <c r="H18" s="268">
        <v>250894</v>
      </c>
      <c r="I18" s="253">
        <v>121591</v>
      </c>
      <c r="J18" s="269">
        <f t="shared" si="4"/>
        <v>0.48463095968815517</v>
      </c>
      <c r="K18" s="273">
        <v>293625</v>
      </c>
      <c r="L18" s="224">
        <v>198370</v>
      </c>
      <c r="M18" s="245">
        <f t="shared" si="5"/>
        <v>0.67558961260110684</v>
      </c>
      <c r="N18" s="278">
        <f t="shared" si="0"/>
        <v>0.14056023839931886</v>
      </c>
      <c r="O18" s="225">
        <v>334897</v>
      </c>
      <c r="P18" s="226">
        <v>218050</v>
      </c>
      <c r="Q18" s="227">
        <f t="shared" si="6"/>
        <v>0.65109571002427613</v>
      </c>
      <c r="R18" s="246">
        <f t="shared" si="1"/>
        <v>-3.6255593810162405E-2</v>
      </c>
    </row>
    <row r="19" spans="1:18">
      <c r="A19" s="255" t="s">
        <v>19</v>
      </c>
      <c r="B19" s="261">
        <v>86285</v>
      </c>
      <c r="C19" s="249">
        <v>58981</v>
      </c>
      <c r="D19" s="260">
        <f t="shared" si="2"/>
        <v>0.68356029437329779</v>
      </c>
      <c r="E19" s="268">
        <v>100955</v>
      </c>
      <c r="F19" s="253">
        <v>58793</v>
      </c>
      <c r="G19" s="260">
        <f t="shared" si="3"/>
        <v>0.58236838195235496</v>
      </c>
      <c r="H19" s="268">
        <v>117173</v>
      </c>
      <c r="I19" s="253">
        <v>62974</v>
      </c>
      <c r="J19" s="269">
        <f t="shared" si="4"/>
        <v>0.53744463314927504</v>
      </c>
      <c r="K19" s="273">
        <v>133262</v>
      </c>
      <c r="L19" s="224">
        <v>83812</v>
      </c>
      <c r="M19" s="245">
        <f t="shared" si="5"/>
        <v>0.62892647566448046</v>
      </c>
      <c r="N19" s="278">
        <f t="shared" si="0"/>
        <v>0.10633188755984452</v>
      </c>
      <c r="O19" s="225">
        <v>147432</v>
      </c>
      <c r="P19" s="226">
        <v>92476</v>
      </c>
      <c r="Q19" s="227">
        <f t="shared" si="6"/>
        <v>0.62724510282706603</v>
      </c>
      <c r="R19" s="246">
        <f t="shared" si="1"/>
        <v>-2.673401267831835E-3</v>
      </c>
    </row>
    <row r="20" spans="1:18" ht="16.2" thickBot="1">
      <c r="A20" s="256" t="s">
        <v>20</v>
      </c>
      <c r="B20" s="262">
        <v>241024</v>
      </c>
      <c r="C20" s="250">
        <v>146416</v>
      </c>
      <c r="D20" s="260">
        <f t="shared" si="2"/>
        <v>0.60747477429633567</v>
      </c>
      <c r="E20" s="268">
        <v>276595</v>
      </c>
      <c r="F20" s="253">
        <v>122269</v>
      </c>
      <c r="G20" s="260">
        <f t="shared" si="3"/>
        <v>0.44205065167483143</v>
      </c>
      <c r="H20" s="268">
        <v>317602</v>
      </c>
      <c r="I20" s="253">
        <v>121936</v>
      </c>
      <c r="J20" s="269">
        <f t="shared" si="4"/>
        <v>0.38392705335608718</v>
      </c>
      <c r="K20" s="274">
        <v>369629</v>
      </c>
      <c r="L20" s="241">
        <v>200888</v>
      </c>
      <c r="M20" s="245">
        <f t="shared" si="5"/>
        <v>0.54348549491517173</v>
      </c>
      <c r="N20" s="279">
        <f t="shared" si="0"/>
        <v>0.14129032083521584</v>
      </c>
      <c r="O20" s="242">
        <v>421854</v>
      </c>
      <c r="P20" s="243">
        <v>217199</v>
      </c>
      <c r="Q20" s="244">
        <f t="shared" si="6"/>
        <v>0.51486770304418117</v>
      </c>
      <c r="R20" s="247">
        <f t="shared" si="1"/>
        <v>-5.2656036156875322E-2</v>
      </c>
    </row>
    <row r="21" spans="1:18" ht="21.6" customHeight="1" thickTop="1" thickBot="1">
      <c r="A21" s="257" t="s">
        <v>21</v>
      </c>
      <c r="B21" s="263">
        <f>SUM(B3:B20)</f>
        <v>3437454</v>
      </c>
      <c r="C21" s="251">
        <f>SUM(C3:C20)</f>
        <v>2280526</v>
      </c>
      <c r="D21" s="264">
        <f>C21/B21</f>
        <v>0.66343462341605153</v>
      </c>
      <c r="E21" s="263">
        <f>SUM(E3:E20)</f>
        <v>3965040</v>
      </c>
      <c r="F21" s="251">
        <f>SUM(F3:F20)</f>
        <v>2172472</v>
      </c>
      <c r="G21" s="265">
        <f>F21/E21</f>
        <v>0.54790670459818813</v>
      </c>
      <c r="H21" s="270">
        <f>+SUM(H3:H20)</f>
        <v>4592898</v>
      </c>
      <c r="I21" s="271">
        <f>+SUM(I3:I20)</f>
        <v>2143007</v>
      </c>
      <c r="J21" s="265">
        <f>+I21/H21</f>
        <v>0.46659146360315429</v>
      </c>
      <c r="K21" s="275">
        <f>SUM(K3:K20)</f>
        <v>5308781</v>
      </c>
      <c r="L21" s="237">
        <f>SUM(L3:L20)</f>
        <v>3272250</v>
      </c>
      <c r="M21" s="276">
        <f>L21/K21</f>
        <v>0.6163844392903004</v>
      </c>
      <c r="N21" s="280">
        <f t="shared" si="0"/>
        <v>0.12949771331686125</v>
      </c>
      <c r="O21" s="237">
        <f>SUM(O3:O20)</f>
        <v>5996256</v>
      </c>
      <c r="P21" s="238">
        <f>SUM(P3:P20)</f>
        <v>3474827</v>
      </c>
      <c r="Q21" s="239">
        <f>P21/O21</f>
        <v>0.57949944098450767</v>
      </c>
      <c r="R21" s="240">
        <f t="shared" si="1"/>
        <v>-5.9840897911475163E-2</v>
      </c>
    </row>
    <row r="22" spans="1:18">
      <c r="E22" s="228"/>
      <c r="H22" s="228"/>
    </row>
    <row r="23" spans="1:18">
      <c r="E23" s="229"/>
      <c r="H23" s="229"/>
    </row>
    <row r="24" spans="1:18">
      <c r="E24" s="228"/>
      <c r="H24" s="228"/>
    </row>
  </sheetData>
  <mergeCells count="6">
    <mergeCell ref="A1:A2"/>
    <mergeCell ref="N1:R1"/>
    <mergeCell ref="K1:M1"/>
    <mergeCell ref="E1:G1"/>
    <mergeCell ref="H1:J1"/>
    <mergeCell ref="B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DA79-8D89-4E06-8C4D-F82E90FD4DF6}">
  <dimension ref="A1:M20"/>
  <sheetViews>
    <sheetView workbookViewId="0">
      <selection activeCell="H2" sqref="H2:H19"/>
    </sheetView>
  </sheetViews>
  <sheetFormatPr defaultRowHeight="15.6"/>
  <cols>
    <col min="1" max="1" width="15.69921875" customWidth="1"/>
    <col min="2" max="3" width="12" bestFit="1" customWidth="1"/>
    <col min="4" max="4" width="10.5" bestFit="1" customWidth="1"/>
    <col min="8" max="8" width="14.59765625" customWidth="1"/>
    <col min="9" max="9" width="11.09765625" customWidth="1"/>
    <col min="10" max="10" width="14.3984375" customWidth="1"/>
    <col min="11" max="11" width="11.19921875" customWidth="1"/>
    <col min="12" max="12" width="13.8984375" customWidth="1"/>
    <col min="13" max="13" width="11" customWidth="1"/>
  </cols>
  <sheetData>
    <row r="1" spans="1:13" ht="67.95" customHeight="1" thickBot="1">
      <c r="A1" s="166" t="s">
        <v>23</v>
      </c>
      <c r="B1" s="167" t="s">
        <v>0</v>
      </c>
      <c r="C1" s="167" t="s">
        <v>1</v>
      </c>
      <c r="D1" s="167" t="s">
        <v>88</v>
      </c>
      <c r="E1" s="167" t="s">
        <v>95</v>
      </c>
      <c r="F1" s="167" t="s">
        <v>96</v>
      </c>
      <c r="G1" s="167" t="s">
        <v>97</v>
      </c>
      <c r="H1" s="167" t="s">
        <v>89</v>
      </c>
      <c r="I1" s="167" t="s">
        <v>90</v>
      </c>
      <c r="J1" s="167" t="s">
        <v>91</v>
      </c>
      <c r="K1" s="167" t="s">
        <v>92</v>
      </c>
      <c r="L1" s="167" t="s">
        <v>93</v>
      </c>
      <c r="M1" s="168" t="s">
        <v>94</v>
      </c>
    </row>
    <row r="2" spans="1:13">
      <c r="A2" s="162" t="s">
        <v>3</v>
      </c>
      <c r="B2" s="174">
        <v>49867</v>
      </c>
      <c r="C2" s="174">
        <v>70030</v>
      </c>
      <c r="D2" s="174">
        <v>19039</v>
      </c>
      <c r="E2" s="175">
        <f>B2/(B2+C2+D2)</f>
        <v>0.35892065411412449</v>
      </c>
      <c r="F2" s="175">
        <f>C2/(B2+C2+D2)</f>
        <v>0.50404502792652728</v>
      </c>
      <c r="G2" s="175">
        <f>D2/(B2+C2+D2)</f>
        <v>0.1370343179593482</v>
      </c>
      <c r="H2" s="165">
        <v>7632.8264738598446</v>
      </c>
      <c r="I2" s="180">
        <f>E2*H2</f>
        <v>2739.5790707373817</v>
      </c>
      <c r="J2" s="180">
        <f>F2*H2</f>
        <v>3847.288233175022</v>
      </c>
      <c r="K2" s="180">
        <f>G2*H2</f>
        <v>1045.9591699474404</v>
      </c>
      <c r="L2" s="180">
        <f>(B2+I2)-(C2+J2)</f>
        <v>-21270.709162437633</v>
      </c>
      <c r="M2" s="183">
        <f>L2-(B2-C2)</f>
        <v>-1107.7091624376335</v>
      </c>
    </row>
    <row r="3" spans="1:13">
      <c r="A3" s="163" t="s">
        <v>4</v>
      </c>
      <c r="B3" s="176">
        <v>37130</v>
      </c>
      <c r="C3" s="176">
        <v>53826</v>
      </c>
      <c r="D3" s="176">
        <v>10129</v>
      </c>
      <c r="E3" s="177">
        <f t="shared" ref="E3:E20" si="0">B3/(B3+C3+D3)</f>
        <v>0.36731463619725974</v>
      </c>
      <c r="F3" s="177">
        <f t="shared" ref="F3:F20" si="1">C3/(B3+C3+D3)</f>
        <v>0.53248256417866158</v>
      </c>
      <c r="G3" s="177">
        <f t="shared" ref="G3:G20" si="2">D3/(B3+C3+D3)</f>
        <v>0.10020279962407874</v>
      </c>
      <c r="H3" s="164">
        <v>5791.2104454685095</v>
      </c>
      <c r="I3" s="181">
        <f t="shared" ref="I3:I19" si="3">E3*H3</f>
        <v>2127.196357919036</v>
      </c>
      <c r="J3" s="181">
        <f t="shared" ref="J3:J19" si="4">F3*H3</f>
        <v>3083.7185877013208</v>
      </c>
      <c r="K3" s="181">
        <f t="shared" ref="K3:K19" si="5">G3*H3</f>
        <v>580.29549984815287</v>
      </c>
      <c r="L3" s="181">
        <f t="shared" ref="L3:L19" si="6">(B3+I3)-(C3+J3)</f>
        <v>-17652.522229782284</v>
      </c>
      <c r="M3" s="184">
        <f t="shared" ref="M3:M19" si="7">L3-(B3-C3)</f>
        <v>-956.52222978228383</v>
      </c>
    </row>
    <row r="4" spans="1:13">
      <c r="A4" s="163" t="s">
        <v>5</v>
      </c>
      <c r="B4" s="176">
        <v>83337</v>
      </c>
      <c r="C4" s="176">
        <v>67715</v>
      </c>
      <c r="D4" s="176">
        <v>27832</v>
      </c>
      <c r="E4" s="177">
        <f t="shared" si="0"/>
        <v>0.46587173810961291</v>
      </c>
      <c r="F4" s="177">
        <f t="shared" si="1"/>
        <v>0.37854140113145951</v>
      </c>
      <c r="G4" s="177">
        <f t="shared" si="2"/>
        <v>0.15558686075892758</v>
      </c>
      <c r="H4" s="164">
        <v>10432.678386763184</v>
      </c>
      <c r="I4" s="181">
        <f t="shared" si="3"/>
        <v>4860.290013179957</v>
      </c>
      <c r="J4" s="181">
        <f t="shared" si="4"/>
        <v>3949.2006940792303</v>
      </c>
      <c r="K4" s="181">
        <f t="shared" si="5"/>
        <v>1623.1876795039966</v>
      </c>
      <c r="L4" s="181">
        <f t="shared" si="6"/>
        <v>16533.08931910072</v>
      </c>
      <c r="M4" s="184">
        <f t="shared" si="7"/>
        <v>911.08931910071988</v>
      </c>
    </row>
    <row r="5" spans="1:13">
      <c r="A5" s="163" t="s">
        <v>6</v>
      </c>
      <c r="B5" s="176">
        <v>66707</v>
      </c>
      <c r="C5" s="176">
        <v>58526</v>
      </c>
      <c r="D5" s="176">
        <v>29527</v>
      </c>
      <c r="E5" s="177">
        <f t="shared" si="0"/>
        <v>0.43103515120186092</v>
      </c>
      <c r="F5" s="177">
        <f t="shared" si="1"/>
        <v>0.37817265443266995</v>
      </c>
      <c r="G5" s="177">
        <f t="shared" si="2"/>
        <v>0.19079219436546913</v>
      </c>
      <c r="H5" s="164">
        <v>6014.539800995025</v>
      </c>
      <c r="I5" s="181">
        <f t="shared" si="3"/>
        <v>2592.4780725315013</v>
      </c>
      <c r="J5" s="181">
        <f t="shared" si="4"/>
        <v>2274.5344817332311</v>
      </c>
      <c r="K5" s="181">
        <f t="shared" si="5"/>
        <v>1147.5272467302927</v>
      </c>
      <c r="L5" s="181">
        <f t="shared" si="6"/>
        <v>8498.943590798277</v>
      </c>
      <c r="M5" s="184">
        <f t="shared" si="7"/>
        <v>317.943590798277</v>
      </c>
    </row>
    <row r="6" spans="1:13">
      <c r="A6" s="163" t="s">
        <v>7</v>
      </c>
      <c r="B6" s="176">
        <v>149363</v>
      </c>
      <c r="C6" s="176">
        <v>251831</v>
      </c>
      <c r="D6" s="176">
        <v>51890</v>
      </c>
      <c r="E6" s="177">
        <f t="shared" si="0"/>
        <v>0.32965851806728996</v>
      </c>
      <c r="F6" s="177">
        <f t="shared" si="1"/>
        <v>0.55581525721499769</v>
      </c>
      <c r="G6" s="177">
        <f t="shared" si="2"/>
        <v>0.11452622471771239</v>
      </c>
      <c r="H6" s="164">
        <v>36352.697537287546</v>
      </c>
      <c r="I6" s="181">
        <f t="shared" si="3"/>
        <v>11983.976397890634</v>
      </c>
      <c r="J6" s="181">
        <f t="shared" si="4"/>
        <v>20205.383932146491</v>
      </c>
      <c r="K6" s="181">
        <f t="shared" si="5"/>
        <v>4163.3372072504235</v>
      </c>
      <c r="L6" s="181">
        <f t="shared" si="6"/>
        <v>-110689.40753425585</v>
      </c>
      <c r="M6" s="184">
        <f t="shared" si="7"/>
        <v>-8221.4075342558499</v>
      </c>
    </row>
    <row r="7" spans="1:13">
      <c r="A7" s="163" t="s">
        <v>8</v>
      </c>
      <c r="B7" s="176">
        <v>85225</v>
      </c>
      <c r="C7" s="176">
        <v>80637</v>
      </c>
      <c r="D7" s="176">
        <v>26943</v>
      </c>
      <c r="E7" s="177">
        <f t="shared" si="0"/>
        <v>0.44202691838904595</v>
      </c>
      <c r="F7" s="177">
        <f t="shared" si="1"/>
        <v>0.41823085500894686</v>
      </c>
      <c r="G7" s="177">
        <f t="shared" si="2"/>
        <v>0.13974222660200722</v>
      </c>
      <c r="H7" s="164">
        <v>8311.2368159203979</v>
      </c>
      <c r="I7" s="181">
        <f t="shared" si="3"/>
        <v>3673.79039774288</v>
      </c>
      <c r="J7" s="181">
        <f t="shared" si="4"/>
        <v>3476.015679704225</v>
      </c>
      <c r="K7" s="181">
        <f t="shared" si="5"/>
        <v>1161.4307384732931</v>
      </c>
      <c r="L7" s="181">
        <f t="shared" si="6"/>
        <v>4785.7747180386505</v>
      </c>
      <c r="M7" s="184">
        <f t="shared" si="7"/>
        <v>197.77471803865046</v>
      </c>
    </row>
    <row r="8" spans="1:13">
      <c r="A8" s="163" t="s">
        <v>9</v>
      </c>
      <c r="B8" s="176">
        <v>85868</v>
      </c>
      <c r="C8" s="176">
        <v>59349</v>
      </c>
      <c r="D8" s="176">
        <v>39344</v>
      </c>
      <c r="E8" s="177">
        <f t="shared" si="0"/>
        <v>0.46525538981691689</v>
      </c>
      <c r="F8" s="177">
        <f t="shared" si="1"/>
        <v>0.32156847871435462</v>
      </c>
      <c r="G8" s="177">
        <f t="shared" si="2"/>
        <v>0.21317613146872849</v>
      </c>
      <c r="H8" s="164">
        <v>8986.1278195488721</v>
      </c>
      <c r="I8" s="181">
        <f t="shared" si="3"/>
        <v>4180.8444016288522</v>
      </c>
      <c r="J8" s="181">
        <f t="shared" si="4"/>
        <v>2889.6554524650714</v>
      </c>
      <c r="K8" s="181">
        <f t="shared" si="5"/>
        <v>1915.6279654549489</v>
      </c>
      <c r="L8" s="181">
        <f t="shared" si="6"/>
        <v>27810.188949163785</v>
      </c>
      <c r="M8" s="184">
        <f t="shared" si="7"/>
        <v>1291.1889491637849</v>
      </c>
    </row>
    <row r="9" spans="1:13">
      <c r="A9" s="163" t="s">
        <v>10</v>
      </c>
      <c r="B9" s="176">
        <v>261641</v>
      </c>
      <c r="C9" s="176">
        <v>221080</v>
      </c>
      <c r="D9" s="176">
        <v>100591</v>
      </c>
      <c r="E9" s="177">
        <f t="shared" si="0"/>
        <v>0.44854383246015855</v>
      </c>
      <c r="F9" s="177">
        <f t="shared" si="1"/>
        <v>0.37900814658364651</v>
      </c>
      <c r="G9" s="177">
        <f t="shared" si="2"/>
        <v>0.17244802095619496</v>
      </c>
      <c r="H9" s="164">
        <v>37734.639698657062</v>
      </c>
      <c r="I9" s="181">
        <f t="shared" si="3"/>
        <v>16925.639906938883</v>
      </c>
      <c r="J9" s="181">
        <f t="shared" si="4"/>
        <v>14301.735854189703</v>
      </c>
      <c r="K9" s="181">
        <f t="shared" si="5"/>
        <v>6507.2639375284798</v>
      </c>
      <c r="L9" s="181">
        <f t="shared" si="6"/>
        <v>43184.904052749189</v>
      </c>
      <c r="M9" s="184">
        <f t="shared" si="7"/>
        <v>2623.9040527491888</v>
      </c>
    </row>
    <row r="10" spans="1:13">
      <c r="A10" s="163" t="s">
        <v>11</v>
      </c>
      <c r="B10" s="176">
        <v>10053</v>
      </c>
      <c r="C10" s="176">
        <v>7692</v>
      </c>
      <c r="D10" s="176">
        <v>3146</v>
      </c>
      <c r="E10" s="177">
        <f t="shared" si="0"/>
        <v>0.48121200516969032</v>
      </c>
      <c r="F10" s="177">
        <f t="shared" si="1"/>
        <v>0.3681968311713178</v>
      </c>
      <c r="G10" s="177">
        <f t="shared" si="2"/>
        <v>0.15059116365899192</v>
      </c>
      <c r="H10" s="164">
        <v>2195.3898305084745</v>
      </c>
      <c r="I10" s="181">
        <f t="shared" si="3"/>
        <v>1056.4479424681297</v>
      </c>
      <c r="J10" s="181">
        <f t="shared" si="4"/>
        <v>808.3355787789568</v>
      </c>
      <c r="K10" s="181">
        <f t="shared" si="5"/>
        <v>330.60630926138822</v>
      </c>
      <c r="L10" s="181">
        <f t="shared" si="6"/>
        <v>2609.1123636891734</v>
      </c>
      <c r="M10" s="184">
        <f t="shared" si="7"/>
        <v>248.11236368917343</v>
      </c>
    </row>
    <row r="11" spans="1:13">
      <c r="A11" s="163" t="s">
        <v>12</v>
      </c>
      <c r="B11" s="176">
        <v>49071</v>
      </c>
      <c r="C11" s="176">
        <v>26377</v>
      </c>
      <c r="D11" s="176">
        <v>15634</v>
      </c>
      <c r="E11" s="177">
        <f t="shared" si="0"/>
        <v>0.53875628554489363</v>
      </c>
      <c r="F11" s="177">
        <f t="shared" si="1"/>
        <v>0.28959618805032827</v>
      </c>
      <c r="G11" s="177">
        <f t="shared" si="2"/>
        <v>0.17164752640477812</v>
      </c>
      <c r="H11" s="164">
        <v>10212.777777777779</v>
      </c>
      <c r="I11" s="181">
        <f t="shared" si="3"/>
        <v>5502.1982206509892</v>
      </c>
      <c r="J11" s="181">
        <f t="shared" si="4"/>
        <v>2957.5815138495473</v>
      </c>
      <c r="K11" s="181">
        <f t="shared" si="5"/>
        <v>1752.9980432772427</v>
      </c>
      <c r="L11" s="181">
        <f t="shared" si="6"/>
        <v>25238.61670680144</v>
      </c>
      <c r="M11" s="184">
        <f t="shared" si="7"/>
        <v>2544.6167068014402</v>
      </c>
    </row>
    <row r="12" spans="1:13">
      <c r="A12" s="163" t="s">
        <v>13</v>
      </c>
      <c r="B12" s="176">
        <v>7635</v>
      </c>
      <c r="C12" s="176">
        <v>8658</v>
      </c>
      <c r="D12" s="176">
        <v>4917</v>
      </c>
      <c r="E12" s="177">
        <f t="shared" si="0"/>
        <v>0.35997171145685997</v>
      </c>
      <c r="F12" s="177">
        <f t="shared" si="1"/>
        <v>0.40820367751060821</v>
      </c>
      <c r="G12" s="177">
        <f t="shared" si="2"/>
        <v>0.23182461103253182</v>
      </c>
      <c r="H12" s="164">
        <v>658</v>
      </c>
      <c r="I12" s="181">
        <f t="shared" si="3"/>
        <v>236.86138613861385</v>
      </c>
      <c r="J12" s="181">
        <f t="shared" si="4"/>
        <v>268.59801980198023</v>
      </c>
      <c r="K12" s="181">
        <f t="shared" si="5"/>
        <v>152.54059405940595</v>
      </c>
      <c r="L12" s="181">
        <f t="shared" si="6"/>
        <v>-1054.7366336633668</v>
      </c>
      <c r="M12" s="184">
        <f t="shared" si="7"/>
        <v>-31.736633663366774</v>
      </c>
    </row>
    <row r="13" spans="1:13">
      <c r="A13" s="163" t="s">
        <v>14</v>
      </c>
      <c r="B13" s="176">
        <v>44214</v>
      </c>
      <c r="C13" s="176">
        <v>21080</v>
      </c>
      <c r="D13" s="176">
        <v>21705</v>
      </c>
      <c r="E13" s="177">
        <f t="shared" si="0"/>
        <v>0.50821273807744916</v>
      </c>
      <c r="F13" s="177">
        <f t="shared" si="1"/>
        <v>0.2423016356509845</v>
      </c>
      <c r="G13" s="177">
        <f t="shared" si="2"/>
        <v>0.24948562627156634</v>
      </c>
      <c r="H13" s="164">
        <v>2700.2725118483413</v>
      </c>
      <c r="I13" s="181">
        <f t="shared" si="3"/>
        <v>1372.3128868017168</v>
      </c>
      <c r="J13" s="181">
        <f t="shared" si="4"/>
        <v>654.28044632424553</v>
      </c>
      <c r="K13" s="181">
        <f t="shared" si="5"/>
        <v>673.67917872237899</v>
      </c>
      <c r="L13" s="181">
        <f t="shared" si="6"/>
        <v>23852.032440477469</v>
      </c>
      <c r="M13" s="184">
        <f t="shared" si="7"/>
        <v>718.03244047746921</v>
      </c>
    </row>
    <row r="14" spans="1:13">
      <c r="A14" s="163" t="s">
        <v>15</v>
      </c>
      <c r="B14" s="176">
        <v>83696</v>
      </c>
      <c r="C14" s="176">
        <v>43320</v>
      </c>
      <c r="D14" s="176">
        <v>12707</v>
      </c>
      <c r="E14" s="177">
        <f t="shared" si="0"/>
        <v>0.59901376294525599</v>
      </c>
      <c r="F14" s="177">
        <f t="shared" si="1"/>
        <v>0.31004201169456713</v>
      </c>
      <c r="G14" s="177">
        <f t="shared" si="2"/>
        <v>9.094422536017692E-2</v>
      </c>
      <c r="H14" s="164">
        <v>8987.7971014492759</v>
      </c>
      <c r="I14" s="181">
        <f t="shared" si="3"/>
        <v>5383.8141623275951</v>
      </c>
      <c r="J14" s="181">
        <f t="shared" si="4"/>
        <v>2786.5946940359331</v>
      </c>
      <c r="K14" s="181">
        <f t="shared" si="5"/>
        <v>817.38824508574783</v>
      </c>
      <c r="L14" s="181">
        <f t="shared" si="6"/>
        <v>42973.219468291652</v>
      </c>
      <c r="M14" s="184">
        <f t="shared" si="7"/>
        <v>2597.2194682916524</v>
      </c>
    </row>
    <row r="15" spans="1:13">
      <c r="A15" s="163" t="s">
        <v>16</v>
      </c>
      <c r="B15" s="176">
        <v>30336</v>
      </c>
      <c r="C15" s="176">
        <v>22151</v>
      </c>
      <c r="D15" s="176">
        <v>16752</v>
      </c>
      <c r="E15" s="177">
        <f t="shared" si="0"/>
        <v>0.43813457733358369</v>
      </c>
      <c r="F15" s="177">
        <f t="shared" si="1"/>
        <v>0.31992085385404179</v>
      </c>
      <c r="G15" s="177">
        <f t="shared" si="2"/>
        <v>0.24194456881237453</v>
      </c>
      <c r="H15" s="164">
        <v>1914.969512195122</v>
      </c>
      <c r="I15" s="181">
        <f t="shared" si="3"/>
        <v>839.01435783230875</v>
      </c>
      <c r="J15" s="181">
        <f t="shared" si="4"/>
        <v>612.63868144592129</v>
      </c>
      <c r="K15" s="181">
        <f t="shared" si="5"/>
        <v>463.316472916892</v>
      </c>
      <c r="L15" s="181">
        <f t="shared" si="6"/>
        <v>8411.3756763863857</v>
      </c>
      <c r="M15" s="184">
        <f t="shared" si="7"/>
        <v>226.37567638638575</v>
      </c>
    </row>
    <row r="16" spans="1:13">
      <c r="A16" s="163" t="s">
        <v>17</v>
      </c>
      <c r="B16" s="176">
        <v>85951</v>
      </c>
      <c r="C16" s="176">
        <v>78019</v>
      </c>
      <c r="D16" s="176">
        <v>24609</v>
      </c>
      <c r="E16" s="177">
        <f t="shared" si="0"/>
        <v>0.45578245721952071</v>
      </c>
      <c r="F16" s="177">
        <f t="shared" si="1"/>
        <v>0.41372050970680724</v>
      </c>
      <c r="G16" s="177">
        <f t="shared" si="2"/>
        <v>0.13049703307367205</v>
      </c>
      <c r="H16" s="164">
        <v>10214.51592356688</v>
      </c>
      <c r="I16" s="181">
        <f t="shared" si="3"/>
        <v>4655.5971669512346</v>
      </c>
      <c r="J16" s="181">
        <f t="shared" si="4"/>
        <v>4225.9547343063887</v>
      </c>
      <c r="K16" s="181">
        <f t="shared" si="5"/>
        <v>1332.964022309257</v>
      </c>
      <c r="L16" s="181">
        <f t="shared" si="6"/>
        <v>8361.6424326448468</v>
      </c>
      <c r="M16" s="184">
        <f t="shared" si="7"/>
        <v>429.64243264484685</v>
      </c>
    </row>
    <row r="17" spans="1:13">
      <c r="A17" s="163" t="s">
        <v>18</v>
      </c>
      <c r="B17" s="176">
        <v>91930</v>
      </c>
      <c r="C17" s="176">
        <v>93617</v>
      </c>
      <c r="D17" s="176">
        <v>10256</v>
      </c>
      <c r="E17" s="177">
        <f t="shared" si="0"/>
        <v>0.46950251017604427</v>
      </c>
      <c r="F17" s="177">
        <f t="shared" si="1"/>
        <v>0.4781183127939817</v>
      </c>
      <c r="G17" s="177">
        <f t="shared" si="2"/>
        <v>5.2379177029974001E-2</v>
      </c>
      <c r="H17" s="164">
        <v>8973.0545094152621</v>
      </c>
      <c r="I17" s="181">
        <f t="shared" si="3"/>
        <v>4212.8716161169386</v>
      </c>
      <c r="J17" s="181">
        <f t="shared" si="4"/>
        <v>4290.1816826500544</v>
      </c>
      <c r="K17" s="181">
        <f t="shared" si="5"/>
        <v>470.00121064826851</v>
      </c>
      <c r="L17" s="181">
        <f t="shared" si="6"/>
        <v>-1764.3100665331149</v>
      </c>
      <c r="M17" s="184">
        <f t="shared" si="7"/>
        <v>-77.310066533114878</v>
      </c>
    </row>
    <row r="18" spans="1:13">
      <c r="A18" s="163" t="s">
        <v>19</v>
      </c>
      <c r="B18" s="176">
        <v>35284</v>
      </c>
      <c r="C18" s="176">
        <v>30666</v>
      </c>
      <c r="D18" s="176">
        <v>18465</v>
      </c>
      <c r="E18" s="177">
        <f t="shared" si="0"/>
        <v>0.41798258603328792</v>
      </c>
      <c r="F18" s="177">
        <f t="shared" si="1"/>
        <v>0.36327666883847659</v>
      </c>
      <c r="G18" s="177">
        <f t="shared" si="2"/>
        <v>0.21874074512823549</v>
      </c>
      <c r="H18" s="164">
        <v>3905.769736842105</v>
      </c>
      <c r="I18" s="181">
        <f t="shared" si="3"/>
        <v>1632.5437350558175</v>
      </c>
      <c r="J18" s="181">
        <f t="shared" si="4"/>
        <v>1418.8750192501332</v>
      </c>
      <c r="K18" s="181">
        <f t="shared" si="5"/>
        <v>854.35098253615433</v>
      </c>
      <c r="L18" s="181">
        <f t="shared" si="6"/>
        <v>4831.6687158056884</v>
      </c>
      <c r="M18" s="184">
        <f t="shared" si="7"/>
        <v>213.66871580568841</v>
      </c>
    </row>
    <row r="19" spans="1:13" ht="16.2" thickBot="1">
      <c r="A19" s="169" t="s">
        <v>20</v>
      </c>
      <c r="B19" s="178">
        <v>75525</v>
      </c>
      <c r="C19" s="178">
        <v>91673</v>
      </c>
      <c r="D19" s="178">
        <v>24661</v>
      </c>
      <c r="E19" s="179">
        <f t="shared" si="0"/>
        <v>0.39364846058824449</v>
      </c>
      <c r="F19" s="179">
        <f t="shared" si="1"/>
        <v>0.47781443664357681</v>
      </c>
      <c r="G19" s="179">
        <f t="shared" si="2"/>
        <v>0.1285371027681787</v>
      </c>
      <c r="H19" s="170">
        <v>10046.130762782901</v>
      </c>
      <c r="I19" s="182">
        <f t="shared" si="3"/>
        <v>3954.6439096376953</v>
      </c>
      <c r="J19" s="182">
        <f t="shared" si="4"/>
        <v>4800.1863108668185</v>
      </c>
      <c r="K19" s="182">
        <f t="shared" si="5"/>
        <v>1291.3005422783872</v>
      </c>
      <c r="L19" s="182">
        <f t="shared" si="6"/>
        <v>-16993.542401229119</v>
      </c>
      <c r="M19" s="185">
        <f t="shared" si="7"/>
        <v>-845.5424012291187</v>
      </c>
    </row>
    <row r="20" spans="1:13" s="10" customFormat="1" ht="21.6" customHeight="1" thickTop="1" thickBot="1">
      <c r="A20" s="171" t="s">
        <v>21</v>
      </c>
      <c r="B20" s="172">
        <f>SUM(B2:B19)</f>
        <v>1332833</v>
      </c>
      <c r="C20" s="172">
        <f t="shared" ref="C20:D20" si="8">SUM(C2:C19)</f>
        <v>1286247</v>
      </c>
      <c r="D20" s="172">
        <f t="shared" si="8"/>
        <v>458147</v>
      </c>
      <c r="E20" s="173">
        <f t="shared" si="0"/>
        <v>0.43312794278745115</v>
      </c>
      <c r="F20" s="173">
        <f t="shared" si="1"/>
        <v>0.41798898813769669</v>
      </c>
      <c r="G20" s="173">
        <f t="shared" si="2"/>
        <v>0.14888306907485213</v>
      </c>
      <c r="H20" s="172">
        <f t="shared" ref="H20:M20" si="9">SUM(H2:H19)</f>
        <v>181064.63464488657</v>
      </c>
      <c r="I20" s="172">
        <f t="shared" si="9"/>
        <v>77930.100002550171</v>
      </c>
      <c r="J20" s="172">
        <f t="shared" si="9"/>
        <v>76850.759596504271</v>
      </c>
      <c r="K20" s="172">
        <f t="shared" si="9"/>
        <v>26283.77504583215</v>
      </c>
      <c r="L20" s="172">
        <f t="shared" si="9"/>
        <v>47665.340406045907</v>
      </c>
      <c r="M20" s="172">
        <f t="shared" si="9"/>
        <v>1079.3404060459097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PN - 95%</vt:lpstr>
      <vt:lpstr>Sheet1</vt:lpstr>
      <vt:lpstr>TSE - 57%</vt:lpstr>
      <vt:lpstr>TSE - 75%</vt:lpstr>
      <vt:lpstr>TSE - 89%</vt:lpstr>
      <vt:lpstr>TSE - 94.3%</vt:lpstr>
      <vt:lpstr>TSE - 99.96%</vt:lpstr>
      <vt:lpstr>Evolucion Electoral</vt:lpstr>
      <vt:lpstr>Proyeccion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Mejia</dc:creator>
  <cp:lastModifiedBy>Hector Corrales</cp:lastModifiedBy>
  <dcterms:created xsi:type="dcterms:W3CDTF">2017-11-27T10:22:33Z</dcterms:created>
  <dcterms:modified xsi:type="dcterms:W3CDTF">2018-02-22T20:15:24Z</dcterms:modified>
</cp:coreProperties>
</file>